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220" windowHeight="13440" tabRatio="533" activeTab="0"/>
  </bookViews>
  <sheets>
    <sheet name="October 2004" sheetId="1" r:id="rId1"/>
    <sheet name="December 2003" sheetId="2" r:id="rId2"/>
    <sheet name="Dec. 2003 Pie-bar chart" sheetId="3" r:id="rId3"/>
    <sheet name="Dec. '03 Pie(needed)-bar chart" sheetId="4" r:id="rId4"/>
    <sheet name="Sheet1" sheetId="5" r:id="rId5"/>
    <sheet name="Sheet2" sheetId="6" r:id="rId6"/>
    <sheet name="Sheet3" sheetId="7" r:id="rId7"/>
    <sheet name="Sheet4" sheetId="8" r:id="rId8"/>
    <sheet name="Sheet5" sheetId="9" r:id="rId9"/>
    <sheet name="Don't use thisJan-June2004" sheetId="10" r:id="rId10"/>
    <sheet name="January 2004" sheetId="11" r:id="rId11"/>
    <sheet name="Feb 2004" sheetId="12" r:id="rId12"/>
    <sheet name="March 2004" sheetId="13" r:id="rId13"/>
    <sheet name="April 2004" sheetId="14" r:id="rId14"/>
  </sheets>
  <externalReferences>
    <externalReference r:id="rId17"/>
  </externalReferences>
  <definedNames>
    <definedName name="_xlnm.Print_Area" localSheetId="13">'April 2004'!$A$1:$AC$95</definedName>
    <definedName name="_xlnm.Print_Area" localSheetId="1">'December 2003'!$A$1:$AJ$92</definedName>
    <definedName name="_xlnm.Print_Area" localSheetId="9">'Don''t use thisJan-June2004'!$A$1:$AJ$92</definedName>
    <definedName name="_xlnm.Print_Area" localSheetId="11">'Feb 2004'!$A$1:$AC$95</definedName>
    <definedName name="_xlnm.Print_Area" localSheetId="10">'January 2004'!$A$1:$AC$95</definedName>
    <definedName name="_xlnm.Print_Area" localSheetId="12">'March 2004'!$A$1:$AC$95</definedName>
    <definedName name="_xlnm.Print_Area" localSheetId="0">'October 2004'!$A$1:$AJ$97</definedName>
    <definedName name="_xlnm.Print_Area" localSheetId="4">'Sheet1'!$B$73:$L$90</definedName>
    <definedName name="_xlnm.Print_Area" localSheetId="5">'Sheet2'!$A$1:$S$346</definedName>
  </definedNames>
  <calcPr fullCalcOnLoad="1"/>
</workbook>
</file>

<file path=xl/comments1.xml><?xml version="1.0" encoding="utf-8"?>
<comments xmlns="http://schemas.openxmlformats.org/spreadsheetml/2006/main">
  <authors>
    <author>Masahiko Kamei</author>
  </authors>
  <commentList>
    <comment ref="G15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29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39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TRITON</t>
        </r>
      </text>
    </comment>
    <comment ref="G72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TAO</t>
        </r>
      </text>
    </comment>
    <comment ref="F72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needs double check.</t>
        </r>
      </text>
    </comment>
    <comment ref="N8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means the both of "Committed to GLOSS" &amp; "Real-time data available".</t>
        </r>
      </text>
    </comment>
  </commentList>
</comments>
</file>

<file path=xl/comments10.xml><?xml version="1.0" encoding="utf-8"?>
<comments xmlns="http://schemas.openxmlformats.org/spreadsheetml/2006/main">
  <authors>
    <author>Masahiko Kamei</author>
  </authors>
  <commentList>
    <comment ref="G13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26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PIRATA</t>
        </r>
      </text>
    </comment>
    <comment ref="G36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TRITON</t>
        </r>
      </text>
    </comment>
    <comment ref="G67" authorId="0">
      <text>
        <r>
          <rPr>
            <b/>
            <sz val="9"/>
            <rFont val="Geneva"/>
            <family val="0"/>
          </rPr>
          <t>Masahiko Kamei:</t>
        </r>
        <r>
          <rPr>
            <sz val="9"/>
            <rFont val="Geneva"/>
            <family val="0"/>
          </rPr>
          <t xml:space="preserve">
TAO:55</t>
        </r>
      </text>
    </comment>
  </commentList>
</comments>
</file>

<file path=xl/sharedStrings.xml><?xml version="1.0" encoding="utf-8"?>
<sst xmlns="http://schemas.openxmlformats.org/spreadsheetml/2006/main" count="3746" uniqueCount="1515">
  <si>
    <t>GLOSS status Oct2004 (http://www.pol.ac.uk/psmsl/gloss.status/status_oct2004.html)&amp; GLOSS Station Handbook Ver.5 is issued on Sep. 2003. (http://www.bodc.ac.uk/services/glosshb/)</t>
  </si>
  <si>
    <t>DARWIN</t>
  </si>
  <si>
    <t>FREMANTLE</t>
  </si>
  <si>
    <t>PORT HEDLAND</t>
  </si>
  <si>
    <t>SYDNEY, FORT DENISON 2</t>
  </si>
  <si>
    <t>THEVENARD</t>
  </si>
  <si>
    <t>TOWNSVILLE I</t>
  </si>
  <si>
    <t>CANANEIA</t>
  </si>
  <si>
    <t xml:space="preserve">20 09'N </t>
  </si>
  <si>
    <t xml:space="preserve">TRUk Atoll, Caroline Is. </t>
  </si>
  <si>
    <t xml:space="preserve"> Aug 2002   1907  25521    29  SSVX12-KARS  81.997 -176.880  21    Y  Y  ICEXAIR</t>
  </si>
  <si>
    <t>was modified on Dec8,2004</t>
  </si>
  <si>
    <t>PALMERIA</t>
  </si>
  <si>
    <t>There is not this station on the list of GLOSS,2004.</t>
  </si>
  <si>
    <t>abashira</t>
  </si>
  <si>
    <t>was added on Dec8,2004</t>
  </si>
  <si>
    <t>hamada</t>
  </si>
  <si>
    <t>toyama</t>
  </si>
  <si>
    <t>wakkanai</t>
  </si>
  <si>
    <t>Korea, P.D.R.</t>
  </si>
  <si>
    <t>andenes</t>
  </si>
  <si>
    <t>tregde</t>
  </si>
  <si>
    <t>vardo</t>
  </si>
  <si>
    <t>was added on Dec8,2005</t>
  </si>
  <si>
    <t>San Juan</t>
  </si>
  <si>
    <t>south georgia</t>
  </si>
  <si>
    <t>u.k.</t>
  </si>
  <si>
    <t xml:space="preserve">ventnor Atlantic City, NJ </t>
  </si>
  <si>
    <t>la guaira</t>
  </si>
  <si>
    <t>venezuela</t>
  </si>
  <si>
    <t xml:space="preserve">   NORWAY   </t>
  </si>
  <si>
    <t>VERACRUZ</t>
  </si>
  <si>
    <t>GALVESTON II, PIER 21</t>
  </si>
  <si>
    <t>PENSACOLA</t>
  </si>
  <si>
    <t>KEY WEST</t>
  </si>
  <si>
    <t xml:space="preserve">Fort Dauphin (Taolanaro) </t>
  </si>
  <si>
    <t xml:space="preserve"> Aug 2001   5300  48539   627  SSVX12-KARS  83.994 -144.220  21    Y  Y  ICEXAIR</t>
  </si>
  <si>
    <t xml:space="preserve"> Apr 2004   7100  26507   695  SSVX12-KARS  89.519   34.602  32    Y  Y  Ice Mass Balance/Met.</t>
  </si>
  <si>
    <t>China</t>
  </si>
  <si>
    <t xml:space="preserve">Miami, Haulover Pier </t>
  </si>
  <si>
    <t xml:space="preserve">25 54'N </t>
  </si>
  <si>
    <t>080 07'W</t>
  </si>
  <si>
    <t xml:space="preserve">16 29'N </t>
  </si>
  <si>
    <t>097 37'E</t>
  </si>
  <si>
    <t xml:space="preserve">Walvis Bay </t>
  </si>
  <si>
    <t xml:space="preserve">Namibia </t>
  </si>
  <si>
    <t xml:space="preserve">11 47'N </t>
  </si>
  <si>
    <t>099 49'E</t>
  </si>
  <si>
    <t xml:space="preserve">Ko Taphao Noi </t>
  </si>
  <si>
    <t xml:space="preserve">07 50'N </t>
  </si>
  <si>
    <t>098 26'E</t>
  </si>
  <si>
    <t xml:space="preserve">Port of Spain </t>
  </si>
  <si>
    <t xml:space="preserve">Trinidad and Tobago </t>
  </si>
  <si>
    <t xml:space="preserve">10 39'N </t>
  </si>
  <si>
    <t xml:space="preserve"> Mar 2004  24224  47501  1053  SSVX02-CWEG  80.945 -124.824  32    Y  Y  CES / Zeno Ice Buoy</t>
  </si>
  <si>
    <t>Cape Verde Is.</t>
  </si>
  <si>
    <t>France /guiana</t>
  </si>
  <si>
    <r>
      <t>France/polynesia</t>
    </r>
    <r>
      <rPr>
        <sz val="11"/>
        <color indexed="22"/>
        <rFont val="Arial"/>
        <family val="0"/>
      </rPr>
      <t xml:space="preserve">/U.S.A. </t>
    </r>
  </si>
  <si>
    <t>Bahama</t>
  </si>
  <si>
    <t>Belau</t>
  </si>
  <si>
    <t>?</t>
  </si>
  <si>
    <t>Cook island</t>
  </si>
  <si>
    <t>Fed. Micronesia</t>
  </si>
  <si>
    <t>Kiribachi</t>
  </si>
  <si>
    <t>Moldives</t>
  </si>
  <si>
    <t>Marshall island</t>
  </si>
  <si>
    <t>Nauru</t>
  </si>
  <si>
    <t>Solomon island</t>
  </si>
  <si>
    <t>Tuvalu</t>
  </si>
  <si>
    <t>North mariana is.</t>
  </si>
  <si>
    <t xml:space="preserve"> Apr 2004  28444  48116 20016  SSVX01-RJTD  87.338  163.423   4    Y  Y  JAMSTEC-JCAD</t>
  </si>
  <si>
    <t xml:space="preserve"> Apr 2003  29892  48613 20016  SSVX01-RJTD  77.051  -11.781   4    Y  Y  JAMSTEC-JCAD</t>
  </si>
  <si>
    <t xml:space="preserve"> Sep 2003  40297  48543  2668  SSVX12-KARS  75.367 -146.557  12          WHOI</t>
  </si>
  <si>
    <t>ftp://iabp.apl.washington.edu/pub/IABP/MonthlyMaps/OLDMAPSTABLES/2004.Oct.1.table.txt</t>
  </si>
  <si>
    <t>077 09'W</t>
  </si>
  <si>
    <t xml:space="preserve"> Sep 2003  40298  48549  2668  SSVX12-KARS  77.699 -152.941  12          WHOI</t>
  </si>
  <si>
    <t xml:space="preserve"> Sep 2003  40299  48550  2668  SSVX12-KARS  74.557 -144.364  12          WHOI</t>
  </si>
  <si>
    <t xml:space="preserve"> Sep 2003  40300  48531  2668  SSVX12-KARS  75.917 -148.713  12          WHOI</t>
  </si>
  <si>
    <t>BITUNG II</t>
  </si>
  <si>
    <t>norway</t>
  </si>
  <si>
    <t>us</t>
  </si>
  <si>
    <t>canada</t>
  </si>
  <si>
    <t>german</t>
  </si>
  <si>
    <t>japan</t>
  </si>
  <si>
    <t xml:space="preserve"> Aug 1999   1222  48601   484  SSVX07-LFPW  78.008 -137.284  17    Y  Y  ICEXAIR</t>
  </si>
  <si>
    <t xml:space="preserve">32 08'N </t>
  </si>
  <si>
    <t>121 37'E</t>
  </si>
  <si>
    <t xml:space="preserve">Xiamen </t>
  </si>
  <si>
    <t xml:space="preserve">Edinburgh,Tristan da Cunha </t>
  </si>
  <si>
    <t xml:space="preserve">37 03'S </t>
  </si>
  <si>
    <t>012 18'W</t>
  </si>
  <si>
    <t>CAPE ROBERTS</t>
  </si>
  <si>
    <t xml:space="preserve"> Aug 2002   1908  48542   314  SSVX12-KARS  76.361 -155.940  21    Y  Y  ICEXAIR</t>
  </si>
  <si>
    <t xml:space="preserve"> Aug 2003   3981  48544  1053  SSVX12-KARS  81.646 -162.010  21    Y  Y  ICEXAIR</t>
  </si>
  <si>
    <t xml:space="preserve"> Aug 2003   3982  48545  1053  SSVX12-KARS  73.608 -164.880  21    Y  Y  ICEXAIR</t>
  </si>
  <si>
    <t>051 10'W</t>
  </si>
  <si>
    <t xml:space="preserve">Sorong </t>
  </si>
  <si>
    <t xml:space="preserve">00 53'S </t>
  </si>
  <si>
    <t>131 15'E</t>
  </si>
  <si>
    <t xml:space="preserve">Surabaya </t>
  </si>
  <si>
    <t xml:space="preserve">07 13'S </t>
  </si>
  <si>
    <t>112 44'E</t>
  </si>
  <si>
    <t xml:space="preserve">Padang (Telu Bayuk) </t>
  </si>
  <si>
    <t xml:space="preserve">01 00'S </t>
  </si>
  <si>
    <t>100 22'E</t>
  </si>
  <si>
    <t>Real-time data 
available</t>
  </si>
  <si>
    <t xml:space="preserve"> Apr 2004   7105  25527   695  SSVX12-KARS  87.320  163.298  32    Y  Y  Ice Mass Balance/Met.</t>
  </si>
  <si>
    <t xml:space="preserve"> Aug 2002   9834  25572   919  SSVX12-KARS  87.311 -130.572  21    Y  Y  ICEXAIR</t>
  </si>
  <si>
    <r>
      <t xml:space="preserve">was added on Dec8,2004 </t>
    </r>
    <r>
      <rPr>
        <sz val="11"/>
        <color indexed="8"/>
        <rFont val="Arial"/>
        <family val="0"/>
      </rPr>
      <t xml:space="preserve">PALMEIRA </t>
    </r>
  </si>
  <si>
    <r>
      <t>Fiji</t>
    </r>
    <r>
      <rPr>
        <sz val="11"/>
        <color indexed="22"/>
        <rFont val="Arial"/>
        <family val="0"/>
      </rPr>
      <t xml:space="preserve">/U.S.A. </t>
    </r>
  </si>
  <si>
    <r>
      <t>France</t>
    </r>
    <r>
      <rPr>
        <sz val="11"/>
        <color indexed="22"/>
        <rFont val="Arial"/>
        <family val="0"/>
      </rPr>
      <t xml:space="preserve">/U.S.A. </t>
    </r>
  </si>
  <si>
    <r>
      <t xml:space="preserve">Korea, </t>
    </r>
    <r>
      <rPr>
        <sz val="11"/>
        <color indexed="10"/>
        <rFont val="Arial"/>
        <family val="0"/>
      </rPr>
      <t>P.D.R.</t>
    </r>
    <r>
      <rPr>
        <sz val="11"/>
        <color indexed="12"/>
        <rFont val="Arial"/>
        <family val="0"/>
      </rPr>
      <t xml:space="preserve"> </t>
    </r>
  </si>
  <si>
    <r>
      <t>was added on Dec8,2004</t>
    </r>
    <r>
      <rPr>
        <sz val="11"/>
        <color indexed="8"/>
        <rFont val="Arial"/>
        <family val="0"/>
      </rPr>
      <t>TREGDE</t>
    </r>
  </si>
  <si>
    <r>
      <t xml:space="preserve">U.S.A. </t>
    </r>
    <r>
      <rPr>
        <sz val="11"/>
        <color indexed="10"/>
        <rFont val="Arial"/>
        <family val="0"/>
      </rPr>
      <t>(U.K.)</t>
    </r>
  </si>
  <si>
    <r>
      <t xml:space="preserve">U.S.A. </t>
    </r>
    <r>
      <rPr>
        <sz val="11"/>
        <color indexed="10"/>
        <rFont val="Arial"/>
        <family val="0"/>
      </rPr>
      <t>(KIRIBACHI)</t>
    </r>
  </si>
  <si>
    <r>
      <t xml:space="preserve">U.S.A. </t>
    </r>
    <r>
      <rPr>
        <sz val="11"/>
        <color indexed="10"/>
        <rFont val="Arial"/>
        <family val="0"/>
      </rPr>
      <t>(tuvalu)</t>
    </r>
  </si>
  <si>
    <r>
      <t xml:space="preserve">U.S.A. </t>
    </r>
    <r>
      <rPr>
        <sz val="11"/>
        <color indexed="10"/>
        <rFont val="Arial"/>
        <family val="0"/>
      </rPr>
      <t>(MALDIVES)</t>
    </r>
  </si>
  <si>
    <r>
      <t xml:space="preserve">U.S.A. </t>
    </r>
    <r>
      <rPr>
        <sz val="11"/>
        <color indexed="10"/>
        <rFont val="Arial"/>
        <family val="0"/>
      </rPr>
      <t>(solomon is.)</t>
    </r>
  </si>
  <si>
    <r>
      <t xml:space="preserve">U.S.A. </t>
    </r>
    <r>
      <rPr>
        <sz val="11"/>
        <color indexed="10"/>
        <rFont val="Arial"/>
        <family val="0"/>
      </rPr>
      <t>(FED. MICRONESIA)</t>
    </r>
  </si>
  <si>
    <r>
      <t xml:space="preserve">U.S.A. </t>
    </r>
    <r>
      <rPr>
        <sz val="11"/>
        <color indexed="10"/>
        <rFont val="Arial"/>
        <family val="0"/>
      </rPr>
      <t>(marshall is.)</t>
    </r>
  </si>
  <si>
    <r>
      <t xml:space="preserve">U.S.A. </t>
    </r>
    <r>
      <rPr>
        <sz val="11"/>
        <color indexed="10"/>
        <rFont val="Arial"/>
        <family val="0"/>
      </rPr>
      <t>(belau)</t>
    </r>
  </si>
  <si>
    <r>
      <t xml:space="preserve">U.S.A. </t>
    </r>
    <r>
      <rPr>
        <sz val="11"/>
        <color indexed="10"/>
        <rFont val="Arial"/>
        <family val="0"/>
      </rPr>
      <t>(NAURU)</t>
    </r>
  </si>
  <si>
    <r>
      <t xml:space="preserve">U.S.A. </t>
    </r>
    <r>
      <rPr>
        <sz val="11"/>
        <color indexed="10"/>
        <rFont val="Arial"/>
        <family val="0"/>
      </rPr>
      <t>(cook island)</t>
    </r>
  </si>
  <si>
    <r>
      <t xml:space="preserve">U.S.A. </t>
    </r>
    <r>
      <rPr>
        <sz val="11"/>
        <color indexed="10"/>
        <rFont val="Arial"/>
        <family val="0"/>
      </rPr>
      <t>(North mariana is.)</t>
    </r>
  </si>
  <si>
    <r>
      <t xml:space="preserve">U.S.A. </t>
    </r>
    <r>
      <rPr>
        <sz val="11"/>
        <color indexed="10"/>
        <rFont val="Arial"/>
        <family val="0"/>
      </rPr>
      <t>(Puerto Rico)</t>
    </r>
  </si>
  <si>
    <r>
      <t xml:space="preserve">U.S.A. </t>
    </r>
    <r>
      <rPr>
        <sz val="11"/>
        <color indexed="10"/>
        <rFont val="Arial"/>
        <family val="0"/>
      </rPr>
      <t>(bahama)</t>
    </r>
  </si>
  <si>
    <r>
      <t xml:space="preserve">U.S.A. </t>
    </r>
    <r>
      <rPr>
        <sz val="11"/>
        <color indexed="10"/>
        <rFont val="Arial"/>
        <family val="0"/>
      </rPr>
      <t>(tonga)</t>
    </r>
  </si>
  <si>
    <r>
      <t xml:space="preserve">was added on Dec8,2004 </t>
    </r>
    <r>
      <rPr>
        <sz val="11"/>
        <color indexed="8"/>
        <rFont val="Arial"/>
        <family val="0"/>
      </rPr>
      <t>LA GUAIRA</t>
    </r>
  </si>
  <si>
    <t xml:space="preserve"> Aug 2001  19579  48584  1053  SSVX12-KARS  77.723 -172.484  21    Y  Y  ICEXAIR</t>
  </si>
  <si>
    <t xml:space="preserve"> Aug 2000  20857  48536  1053  SSVX12-KARS  82.276  -94.461  17    Y  Y  ICEXAIR</t>
  </si>
  <si>
    <t xml:space="preserve"> Aug 1999  20858  48574  1053  SSVX12-KARS  75.367  179.088  17    Y  Y  ICEXAIR</t>
  </si>
  <si>
    <t xml:space="preserve"> Apr 2004  22203  26504   695  SSVX12-KARS  89.522   34.465  32    Y  Y  PMEL</t>
  </si>
  <si>
    <t xml:space="preserve"> Aug 2003  23676  48546  1053  SSVX12-KARS  75.182 -139.890  21    Y  Y  ICEXAIR</t>
  </si>
  <si>
    <t xml:space="preserve"> Aug 2003  23678  48547  1053  SSVX12-KARS  72.727 -165.000  21    Y  Y  ICEXAIR</t>
  </si>
  <si>
    <t xml:space="preserve">   NEW ZEALAND   </t>
  </si>
  <si>
    <t xml:space="preserve">12 58'S </t>
  </si>
  <si>
    <t>040 29'E</t>
  </si>
  <si>
    <t xml:space="preserve">Akyab (Sittwe) </t>
  </si>
  <si>
    <t xml:space="preserve">Myanmar </t>
  </si>
  <si>
    <t xml:space="preserve">Mozambique </t>
  </si>
  <si>
    <t>092 54'E</t>
  </si>
  <si>
    <t xml:space="preserve">Moulmein (Mawlamyine) </t>
  </si>
  <si>
    <t xml:space="preserve">Callao </t>
  </si>
  <si>
    <t xml:space="preserve">Madagascar </t>
  </si>
  <si>
    <t>047 00'E</t>
  </si>
  <si>
    <t xml:space="preserve">Nosy-Be </t>
  </si>
  <si>
    <t xml:space="preserve">13 24'S </t>
  </si>
  <si>
    <t>048 17'E</t>
  </si>
  <si>
    <t>Additional Needed</t>
  </si>
  <si>
    <t xml:space="preserve">Jolo, Sulu </t>
  </si>
  <si>
    <t xml:space="preserve">06 04'N </t>
  </si>
  <si>
    <t>121 00'E</t>
  </si>
  <si>
    <t xml:space="preserve">Legaspi, Albay </t>
  </si>
  <si>
    <t xml:space="preserve">13 09'N </t>
  </si>
  <si>
    <t>123 45'E</t>
  </si>
  <si>
    <t xml:space="preserve">Manila, South Harbor </t>
  </si>
  <si>
    <t>ST. GEORGES/ESSO PIER</t>
  </si>
  <si>
    <t xml:space="preserve">Kanmen </t>
  </si>
  <si>
    <t xml:space="preserve">53 53'N </t>
  </si>
  <si>
    <t>166 32'W</t>
  </si>
  <si>
    <t xml:space="preserve">11 36'N </t>
  </si>
  <si>
    <t>043 09'E</t>
  </si>
  <si>
    <t xml:space="preserve">Baltra, Galapagos Is. </t>
  </si>
  <si>
    <t xml:space="preserve">Ecuador </t>
  </si>
  <si>
    <t xml:space="preserve">00 26'S </t>
  </si>
  <si>
    <t>168 21'E</t>
  </si>
  <si>
    <t xml:space="preserve">Chatham Is. </t>
  </si>
  <si>
    <t xml:space="preserve">43 57'S </t>
  </si>
  <si>
    <t>176 33'W</t>
  </si>
  <si>
    <t xml:space="preserve">Scott Base </t>
  </si>
  <si>
    <t xml:space="preserve">77 51'S </t>
  </si>
  <si>
    <t xml:space="preserve">57 41'N </t>
  </si>
  <si>
    <t>011 48'E</t>
  </si>
  <si>
    <t>061 31'W</t>
  </si>
  <si>
    <t xml:space="preserve">Ascension </t>
  </si>
  <si>
    <t xml:space="preserve">07 55'S </t>
  </si>
  <si>
    <t>014 25'W</t>
  </si>
  <si>
    <t>Taiwan</t>
  </si>
  <si>
    <t>Bermuda</t>
  </si>
  <si>
    <t>005 21'W</t>
  </si>
  <si>
    <t>MOORED buoys on December 2003</t>
  </si>
  <si>
    <t xml:space="preserve">Hafun (Dante) </t>
  </si>
  <si>
    <t xml:space="preserve">Somalia </t>
  </si>
  <si>
    <t xml:space="preserve">10 27'N </t>
  </si>
  <si>
    <t>051 15'E</t>
  </si>
  <si>
    <t xml:space="preserve">76 46'N </t>
  </si>
  <si>
    <t xml:space="preserve"> Sep 2003  24290  48534   557  SSVX12-KARS  74.670 -146.822  32    Y  Y  Ice Mass Balance/Met.</t>
  </si>
  <si>
    <t xml:space="preserve"> Apr 2002  24293  48585  1053  SSVX12-KARS  78.694 -128.113  32          CES / Zeno Ice Buoy</t>
  </si>
  <si>
    <t xml:space="preserve"> Apr 2004  25737  26505 20557  SSVX12-KARS  88.223   65.103  32    Y  Y  Ice Mass Balance/Met.</t>
  </si>
  <si>
    <t xml:space="preserve"> Apr 2004  25752  26506 20557  SSVX12-KARS  86.085   72.809  32    Y  Y  Ice Mass Balance/Met.</t>
  </si>
  <si>
    <t xml:space="preserve"> Aug 2002  26694  48586  1053  SSVX12-KARS  77.371 -168.010  17    Y  Y  ICEXAIR</t>
  </si>
  <si>
    <t xml:space="preserve"> Sep 2000  26999          282               80.764   78.902  12    Y  Y  AARI/NAVO (land station)</t>
  </si>
  <si>
    <t xml:space="preserve"> Sep 2003  27035  25542   282  SSVX12-KARS  84.096  109.794   9    Y  Y  AARI/NAVO</t>
  </si>
  <si>
    <t xml:space="preserve">Papeete, Tahite </t>
  </si>
  <si>
    <t xml:space="preserve">17 32'S </t>
  </si>
  <si>
    <t>JCOMMOPS Argo network, as of June 2004</t>
  </si>
  <si>
    <t xml:space="preserve">                               2 June 2004</t>
  </si>
  <si>
    <t xml:space="preserve"> DATE      ARGOS    WMO   EXPR     GTS         POSITION     DATA   P  T  BUOY</t>
  </si>
  <si>
    <t xml:space="preserve"> DEPLOYED     ID     ID NUMBER   HEADER      LAT      LONG  BYTES        DESCRIPTION</t>
  </si>
  <si>
    <t>125 12'E</t>
  </si>
  <si>
    <t>Committed 
to GLOSS</t>
  </si>
  <si>
    <t>Committed 
to GLOSS 
&amp; 
Real-time data 
available</t>
  </si>
  <si>
    <t>SAO TOME</t>
  </si>
  <si>
    <t>PEMBA</t>
  </si>
  <si>
    <t>SALVADOR</t>
  </si>
  <si>
    <t>HADERA</t>
  </si>
  <si>
    <t>051 44'W</t>
  </si>
  <si>
    <t xml:space="preserve">Lusi </t>
  </si>
  <si>
    <t>NAGAEVO</t>
  </si>
  <si>
    <t xml:space="preserve">   SOUTH AFRICA   </t>
  </si>
  <si>
    <t xml:space="preserve">   SOUTH KOREA   </t>
  </si>
  <si>
    <t xml:space="preserve">   SPAIN   </t>
  </si>
  <si>
    <t xml:space="preserve">   UK   </t>
  </si>
  <si>
    <t xml:space="preserve">   URUGUAY   </t>
  </si>
  <si>
    <t xml:space="preserve">   USA   </t>
  </si>
  <si>
    <t>PADANG II (TELUK BAYUR)</t>
  </si>
  <si>
    <t>BENOA</t>
  </si>
  <si>
    <t>SURABAYA II</t>
  </si>
  <si>
    <t>083 17'E</t>
  </si>
  <si>
    <t xml:space="preserve">Ambon </t>
  </si>
  <si>
    <t>FORT PULASKI</t>
  </si>
  <si>
    <t>ATLANTIC CITY</t>
  </si>
  <si>
    <t>NEWPORT</t>
  </si>
  <si>
    <t>HALIFAX</t>
  </si>
  <si>
    <t xml:space="preserve">Itaparica </t>
  </si>
  <si>
    <t xml:space="preserve">12 52'S </t>
  </si>
  <si>
    <t>038 41'W</t>
  </si>
  <si>
    <t xml:space="preserve">Ponta da Madeira </t>
  </si>
  <si>
    <t xml:space="preserve">02 34'S </t>
  </si>
  <si>
    <t>044 22'W</t>
  </si>
  <si>
    <t xml:space="preserve">Porto de Santana </t>
  </si>
  <si>
    <t xml:space="preserve">00 03'S </t>
  </si>
  <si>
    <t>071 32'W</t>
  </si>
  <si>
    <t xml:space="preserve">Rio de Janeiro - I.Fiscal </t>
  </si>
  <si>
    <t xml:space="preserve">22 52'S </t>
  </si>
  <si>
    <t>043 08'W</t>
  </si>
  <si>
    <t xml:space="preserve">St Peter &amp; St Paul Rocks </t>
  </si>
  <si>
    <t xml:space="preserve">Castletownsend </t>
  </si>
  <si>
    <t xml:space="preserve">Ireland </t>
  </si>
  <si>
    <t xml:space="preserve">51 32'N </t>
  </si>
  <si>
    <t>009 11'W</t>
  </si>
  <si>
    <t xml:space="preserve">Malin Head </t>
  </si>
  <si>
    <t xml:space="preserve">55 22'N </t>
  </si>
  <si>
    <t xml:space="preserve">Sierra Leone </t>
  </si>
  <si>
    <t xml:space="preserve">08 30'N </t>
  </si>
  <si>
    <t>count 
for 
GL</t>
  </si>
  <si>
    <t>Fiji</t>
  </si>
  <si>
    <t xml:space="preserve">09 03'S </t>
  </si>
  <si>
    <t>143 12'E</t>
  </si>
  <si>
    <t xml:space="preserve">Rabaul </t>
  </si>
  <si>
    <t>CHRISTMAS ISLAND</t>
  </si>
  <si>
    <t>KANTON ISLAND-B</t>
  </si>
  <si>
    <t xml:space="preserve">Port Tuapse, Black Sea </t>
  </si>
  <si>
    <t xml:space="preserve">44 06'N </t>
  </si>
  <si>
    <t>039 04'E</t>
  </si>
  <si>
    <t xml:space="preserve">Providenya </t>
  </si>
  <si>
    <t>173 11'W</t>
  </si>
  <si>
    <t xml:space="preserve"> Jun 2004  11249  48529   633  SSVX02-CWEG  71.383 -130.612   4          CASES Ice Beacon</t>
  </si>
  <si>
    <t xml:space="preserve"> Jun 2004  11251  48501   633  SSVX02-CWEG  71.784 -128.428   4          CASES Ice Beacon</t>
  </si>
  <si>
    <t xml:space="preserve"> Jun 2004  11252  48502   633  SSVX02-CWEG  71.412 -126.922   4          CASES Ice Beacon</t>
  </si>
  <si>
    <t xml:space="preserve"> Jun 2004  11254  48526   633  SSVX02-CWEG  72.052 -126.637   4          CASES Ice Beacon</t>
  </si>
  <si>
    <t xml:space="preserve"> Sep 2003  15453  48615 20016  SSVX01-RJTD  74.675 -146.855   4    Y  Y  JAMSTEC-JCAD</t>
  </si>
  <si>
    <t xml:space="preserve"> Jun 2004  16797  48527   633  SSVX02-CWEG  71.132 -133.492   4          CASES Ice Beacon</t>
  </si>
  <si>
    <t xml:space="preserve"> Aug 2001  19577  48582  1053  SSVX12-KARS  85.864  -79.337  21    Y  Y  ICEXAIR</t>
  </si>
  <si>
    <t xml:space="preserve"> Aug 2001  19578  48583  1053  SSVX12-KARS  81.086 -142.234  21    Y  Y  ICEXAIR</t>
  </si>
  <si>
    <t>Contributions by countries</t>
  </si>
  <si>
    <t>December 2003</t>
  </si>
  <si>
    <t>Countries</t>
  </si>
  <si>
    <t>Contributing</t>
  </si>
  <si>
    <t>ST. JOHN'S, NFLD.</t>
  </si>
  <si>
    <t xml:space="preserve"> MANILA, S. HARBOR</t>
  </si>
  <si>
    <t xml:space="preserve"> JOLO, SULU</t>
  </si>
  <si>
    <t xml:space="preserve"> DARWIN</t>
  </si>
  <si>
    <t xml:space="preserve"> TOWNSVILLE I</t>
  </si>
  <si>
    <t xml:space="preserve"> SYDNEY, FORT DENISON 2</t>
  </si>
  <si>
    <t xml:space="preserve">Porto de Natal </t>
  </si>
  <si>
    <t xml:space="preserve">05 46'S </t>
  </si>
  <si>
    <t>035 12'W</t>
  </si>
  <si>
    <t xml:space="preserve">Porto de Rio Grande </t>
  </si>
  <si>
    <t xml:space="preserve">   NETHERLANDS   </t>
  </si>
  <si>
    <t>Date: January 2004</t>
  </si>
  <si>
    <t xml:space="preserve">Sweden </t>
  </si>
  <si>
    <t>COCHIN/WILLINGDON I</t>
  </si>
  <si>
    <t>CHENNAI/MADRAS</t>
  </si>
  <si>
    <t>VISHAKHAPATNAM</t>
  </si>
  <si>
    <t>KO TAPHAO NOI</t>
  </si>
  <si>
    <t>KO LAK</t>
  </si>
  <si>
    <t>ZHAPO</t>
  </si>
  <si>
    <t>XIAMEN</t>
  </si>
  <si>
    <t>145 52'E</t>
  </si>
  <si>
    <t xml:space="preserve">Petropavlovsk-Kamchatsky </t>
  </si>
  <si>
    <t xml:space="preserve">52 59'N </t>
  </si>
  <si>
    <t>158 39'E</t>
  </si>
  <si>
    <t>128 12'E</t>
  </si>
  <si>
    <t xml:space="preserve">Benoa </t>
  </si>
  <si>
    <t xml:space="preserve">08 44'S </t>
  </si>
  <si>
    <t>115 12'E</t>
  </si>
  <si>
    <t xml:space="preserve">Cilacap </t>
  </si>
  <si>
    <t xml:space="preserve">Peru </t>
  </si>
  <si>
    <t xml:space="preserve">12 03'S </t>
  </si>
  <si>
    <t xml:space="preserve">Port Royal, Kingston </t>
  </si>
  <si>
    <t xml:space="preserve">Jamaica </t>
  </si>
  <si>
    <t xml:space="preserve">17 56'N </t>
  </si>
  <si>
    <t xml:space="preserve">Inhambane </t>
  </si>
  <si>
    <t xml:space="preserve">South Beach, OR </t>
  </si>
  <si>
    <t xml:space="preserve">44 38'N </t>
  </si>
  <si>
    <t xml:space="preserve">23 55'S </t>
  </si>
  <si>
    <t>035 30'E</t>
  </si>
  <si>
    <t xml:space="preserve">Tarawa, Gilbert Is. </t>
  </si>
  <si>
    <t xml:space="preserve">01 22'N </t>
  </si>
  <si>
    <t>172 56'E</t>
  </si>
  <si>
    <t xml:space="preserve">Tongatapu </t>
  </si>
  <si>
    <t xml:space="preserve">21 10'S </t>
  </si>
  <si>
    <t>175 15'W</t>
  </si>
  <si>
    <t xml:space="preserve">Torshavn, Faroe Islands </t>
  </si>
  <si>
    <t>No.</t>
  </si>
  <si>
    <t>SID</t>
  </si>
  <si>
    <t>COUNTRY</t>
  </si>
  <si>
    <t xml:space="preserve">Wake Is., Marshall Is. </t>
  </si>
  <si>
    <t xml:space="preserve">19 17'N </t>
  </si>
  <si>
    <t>090 17'W</t>
  </si>
  <si>
    <t xml:space="preserve">La Libertad </t>
  </si>
  <si>
    <t xml:space="preserve">02 12'S </t>
  </si>
  <si>
    <t xml:space="preserve">Suez (Port Taufig) </t>
  </si>
  <si>
    <t xml:space="preserve">Egypt </t>
  </si>
  <si>
    <t xml:space="preserve">29 55'N </t>
  </si>
  <si>
    <t>032 33'E</t>
  </si>
  <si>
    <t xml:space="preserve">Acajutha </t>
  </si>
  <si>
    <t>166 40'E</t>
  </si>
  <si>
    <t xml:space="preserve">Wellington Harbour </t>
  </si>
  <si>
    <t xml:space="preserve">Mtwara </t>
  </si>
  <si>
    <t xml:space="preserve">Tanzania </t>
  </si>
  <si>
    <t xml:space="preserve">10 17'S </t>
  </si>
  <si>
    <t>040 11'E</t>
  </si>
  <si>
    <t xml:space="preserve">Zanzibar </t>
  </si>
  <si>
    <t>KERGUELEN</t>
  </si>
  <si>
    <t>CROZET</t>
  </si>
  <si>
    <t>HOBART II</t>
  </si>
  <si>
    <t xml:space="preserve">Mogadishu </t>
  </si>
  <si>
    <t xml:space="preserve">02 01'N </t>
  </si>
  <si>
    <t>045 20'E</t>
  </si>
  <si>
    <t xml:space="preserve">Durban </t>
  </si>
  <si>
    <t>DAKAR</t>
  </si>
  <si>
    <t>018 45'W</t>
  </si>
  <si>
    <t xml:space="preserve">Godthaab/Nuuk, Greenland </t>
  </si>
  <si>
    <t xml:space="preserve">64 10'N </t>
  </si>
  <si>
    <t xml:space="preserve">62 00'N </t>
  </si>
  <si>
    <t>006 46'W</t>
  </si>
  <si>
    <t xml:space="preserve">Djibouti </t>
  </si>
  <si>
    <t xml:space="preserve">New Zealand </t>
  </si>
  <si>
    <t xml:space="preserve">36 51'S </t>
  </si>
  <si>
    <t>174 46'E</t>
  </si>
  <si>
    <t xml:space="preserve">Bluff Harbour </t>
  </si>
  <si>
    <t xml:space="preserve">46 36'S </t>
  </si>
  <si>
    <t xml:space="preserve">Ittoqqortoormiit, Greenland </t>
  </si>
  <si>
    <t xml:space="preserve">70 28'N </t>
  </si>
  <si>
    <t>021 58'W</t>
  </si>
  <si>
    <t xml:space="preserve">22 56'S </t>
  </si>
  <si>
    <t>014 30'E</t>
  </si>
  <si>
    <t xml:space="preserve">Auckland-Waitemata Hbr. </t>
  </si>
  <si>
    <t xml:space="preserve">Seychelles </t>
  </si>
  <si>
    <t xml:space="preserve">04 40'S </t>
  </si>
  <si>
    <t>055 28'E</t>
  </si>
  <si>
    <t xml:space="preserve">Aberdeen Point </t>
  </si>
  <si>
    <t>New Caledonia</t>
  </si>
  <si>
    <t>ROTHERA</t>
  </si>
  <si>
    <t>AMSTERDAM/ST. PAUL</t>
  </si>
  <si>
    <t>Ice</t>
  </si>
  <si>
    <t>Buoys</t>
  </si>
  <si>
    <t>AWS Ship</t>
  </si>
  <si>
    <t xml:space="preserve">   BERMUDA   </t>
  </si>
  <si>
    <t xml:space="preserve">   BRAZIL   </t>
  </si>
  <si>
    <t xml:space="preserve">   CANADA   </t>
  </si>
  <si>
    <t xml:space="preserve">   CHINA   </t>
  </si>
  <si>
    <t xml:space="preserve">   FRANCE   </t>
  </si>
  <si>
    <t xml:space="preserve">   GERMANY   </t>
  </si>
  <si>
    <t xml:space="preserve">   INDIA   </t>
  </si>
  <si>
    <t>DIEGO GARCIA-C</t>
  </si>
  <si>
    <t>USHUAIA III</t>
  </si>
  <si>
    <t>RAROTONGA</t>
  </si>
  <si>
    <t>FUNAFUTI B</t>
  </si>
  <si>
    <t xml:space="preserve">Saint Paul Island </t>
  </si>
  <si>
    <t xml:space="preserve">38 43'S </t>
  </si>
  <si>
    <t>077 35'E</t>
  </si>
  <si>
    <t xml:space="preserve">Noumea, New Caledonia </t>
  </si>
  <si>
    <t xml:space="preserve">22 18'S </t>
  </si>
  <si>
    <t>166 26'E</t>
  </si>
  <si>
    <t xml:space="preserve">Christmas Is. </t>
  </si>
  <si>
    <t xml:space="preserve">10 25'S </t>
  </si>
  <si>
    <t>SOOP</t>
  </si>
  <si>
    <t>New Zealand</t>
  </si>
  <si>
    <t xml:space="preserve">68 35'S </t>
  </si>
  <si>
    <t>077 58'E</t>
  </si>
  <si>
    <t xml:space="preserve">Esperance </t>
  </si>
  <si>
    <t xml:space="preserve">33 52'S </t>
  </si>
  <si>
    <t xml:space="preserve">Ghana </t>
  </si>
  <si>
    <t xml:space="preserve">14 35'N </t>
  </si>
  <si>
    <t>120 50'E</t>
  </si>
  <si>
    <t xml:space="preserve">Cascais </t>
  </si>
  <si>
    <t xml:space="preserve">Portugal </t>
  </si>
  <si>
    <t>031 07'W</t>
  </si>
  <si>
    <t xml:space="preserve">   JAPAN   </t>
  </si>
  <si>
    <t xml:space="preserve">38 41'N </t>
  </si>
  <si>
    <t>GODTHAB</t>
  </si>
  <si>
    <t>ARGENTINE ISLANDS</t>
  </si>
  <si>
    <t>LAGOS</t>
  </si>
  <si>
    <t>TARAWA-A,BETIO</t>
  </si>
  <si>
    <t xml:space="preserve">Kupang, Timor </t>
  </si>
  <si>
    <t xml:space="preserve">10 10'S </t>
  </si>
  <si>
    <t>123 35'E</t>
  </si>
  <si>
    <t xml:space="preserve">Manado (Bitung) </t>
  </si>
  <si>
    <t xml:space="preserve">01 26'N </t>
  </si>
  <si>
    <t xml:space="preserve"> PORT HEDLAND</t>
  </si>
  <si>
    <t xml:space="preserve"> AUCKLAND II</t>
  </si>
  <si>
    <t xml:space="preserve"> WELLINGTON II</t>
  </si>
  <si>
    <t xml:space="preserve"> GUAM</t>
  </si>
  <si>
    <t xml:space="preserve"> KWAJALEIN</t>
  </si>
  <si>
    <t>Date: March 2004</t>
  </si>
  <si>
    <t>Netherlands</t>
  </si>
  <si>
    <t>Ireland</t>
  </si>
  <si>
    <t>Denmark</t>
  </si>
  <si>
    <t>POINTE NOIRE</t>
  </si>
  <si>
    <t xml:space="preserve"> SEWARD</t>
  </si>
  <si>
    <t>PETROPAVLOVSK-KAMCHATSKY</t>
  </si>
  <si>
    <t>KUSHIRO</t>
  </si>
  <si>
    <t>HAKODATE I</t>
  </si>
  <si>
    <t>149 34'W</t>
  </si>
  <si>
    <t xml:space="preserve">Rikitea, Gambier </t>
  </si>
  <si>
    <t xml:space="preserve">23 08'S </t>
  </si>
  <si>
    <t>134 57'W</t>
  </si>
  <si>
    <t xml:space="preserve">   Total   </t>
  </si>
  <si>
    <t>Drifting buoys on December 2003</t>
  </si>
  <si>
    <t xml:space="preserve">53 52'N </t>
  </si>
  <si>
    <t>008 43'E</t>
  </si>
  <si>
    <t xml:space="preserve">Tema </t>
  </si>
  <si>
    <t xml:space="preserve">17 41'N </t>
  </si>
  <si>
    <t>005 33'W</t>
  </si>
  <si>
    <t xml:space="preserve">Portland </t>
  </si>
  <si>
    <t xml:space="preserve">Indonesia </t>
  </si>
  <si>
    <t xml:space="preserve">03 42'S </t>
  </si>
  <si>
    <t xml:space="preserve">Signy, South Orkney Is. </t>
  </si>
  <si>
    <t xml:space="preserve">60 42'S </t>
  </si>
  <si>
    <t>045 36'W</t>
  </si>
  <si>
    <t xml:space="preserve">32 06'S </t>
  </si>
  <si>
    <t>052 11'W</t>
  </si>
  <si>
    <t xml:space="preserve">South Caicos </t>
  </si>
  <si>
    <t xml:space="preserve">21 29'N </t>
  </si>
  <si>
    <t>PX45</t>
  </si>
  <si>
    <t xml:space="preserve">St. Helena </t>
  </si>
  <si>
    <t xml:space="preserve">15 58'S </t>
  </si>
  <si>
    <t xml:space="preserve">00 55'N </t>
  </si>
  <si>
    <t>029 20'W</t>
  </si>
  <si>
    <t xml:space="preserve">Trindade Is. </t>
  </si>
  <si>
    <t xml:space="preserve">20 30'S </t>
  </si>
  <si>
    <t>029 18'W</t>
  </si>
  <si>
    <t xml:space="preserve">Douala </t>
  </si>
  <si>
    <t xml:space="preserve">Cameroon </t>
  </si>
  <si>
    <t xml:space="preserve">04 03'N </t>
  </si>
  <si>
    <t>009 41'E</t>
  </si>
  <si>
    <t>007 20'W</t>
  </si>
  <si>
    <t xml:space="preserve">Hadera </t>
  </si>
  <si>
    <t xml:space="preserve">Israel </t>
  </si>
  <si>
    <t xml:space="preserve">32 28'N </t>
  </si>
  <si>
    <t xml:space="preserve">Japan </t>
  </si>
  <si>
    <t>013 14'W</t>
  </si>
  <si>
    <t xml:space="preserve">Victoria Dock </t>
  </si>
  <si>
    <t xml:space="preserve">Singapore </t>
  </si>
  <si>
    <t xml:space="preserve">01 28'N </t>
  </si>
  <si>
    <t xml:space="preserve">04 12'S </t>
  </si>
  <si>
    <t xml:space="preserve">Vanimo </t>
  </si>
  <si>
    <t xml:space="preserve">Chendering/Kuala Terenganu </t>
  </si>
  <si>
    <t xml:space="preserve">Malaysia </t>
  </si>
  <si>
    <t xml:space="preserve">05 16'N </t>
  </si>
  <si>
    <t>103 11'E</t>
  </si>
  <si>
    <t xml:space="preserve">Nagaevo Bay </t>
  </si>
  <si>
    <t xml:space="preserve">59 44'N </t>
  </si>
  <si>
    <t>150 42'E</t>
  </si>
  <si>
    <t xml:space="preserve">Nakhodka </t>
  </si>
  <si>
    <t xml:space="preserve">67 45'N </t>
  </si>
  <si>
    <t>077 31'E</t>
  </si>
  <si>
    <t xml:space="preserve">Pusan </t>
  </si>
  <si>
    <t xml:space="preserve">Korea, Republic of </t>
  </si>
  <si>
    <t xml:space="preserve">35 06'N </t>
  </si>
  <si>
    <t>129 02'E</t>
  </si>
  <si>
    <t xml:space="preserve">Won San </t>
  </si>
  <si>
    <t xml:space="preserve">Korea, DPR </t>
  </si>
  <si>
    <t xml:space="preserve">39 10'N </t>
  </si>
  <si>
    <t>127 27'E</t>
  </si>
  <si>
    <t xml:space="preserve">Nigeria </t>
  </si>
  <si>
    <t xml:space="preserve">06 25'N </t>
  </si>
  <si>
    <t>003 27'E</t>
  </si>
  <si>
    <t xml:space="preserve"> BALBOA</t>
  </si>
  <si>
    <t xml:space="preserve"> BUENAVENTURA</t>
  </si>
  <si>
    <t xml:space="preserve">   FINLAND   </t>
  </si>
  <si>
    <t xml:space="preserve">   IRELAND   </t>
  </si>
  <si>
    <t>NISINOOMOTE</t>
  </si>
  <si>
    <t>ANGMAGSSALIK</t>
  </si>
  <si>
    <t>NAIN</t>
  </si>
  <si>
    <t>SIBONEY</t>
  </si>
  <si>
    <t>CABO SAN ANTONIO</t>
  </si>
  <si>
    <t>GUANTANAMO BAY</t>
  </si>
  <si>
    <t xml:space="preserve">Davao, Davao Gulf </t>
  </si>
  <si>
    <t xml:space="preserve">Philippines </t>
  </si>
  <si>
    <t xml:space="preserve">07 05'N </t>
  </si>
  <si>
    <t>125 38'E</t>
  </si>
  <si>
    <t xml:space="preserve">Puerto Montt </t>
  </si>
  <si>
    <t xml:space="preserve">41 29'S </t>
  </si>
  <si>
    <t>072 58'W</t>
  </si>
  <si>
    <t xml:space="preserve">San Felix </t>
  </si>
  <si>
    <t xml:space="preserve">26 17'S </t>
  </si>
  <si>
    <t xml:space="preserve">Valparaiso </t>
  </si>
  <si>
    <t xml:space="preserve">33 02'S </t>
  </si>
  <si>
    <t>071 37'W</t>
  </si>
  <si>
    <t xml:space="preserve">52 50'N </t>
  </si>
  <si>
    <t>173 12'E</t>
  </si>
  <si>
    <t xml:space="preserve">07 17'S </t>
  </si>
  <si>
    <t>072 24'E</t>
  </si>
  <si>
    <t xml:space="preserve">Duck, N.C. </t>
  </si>
  <si>
    <t xml:space="preserve"> LA LIBERTAD II</t>
  </si>
  <si>
    <t xml:space="preserve">   ITALY   </t>
  </si>
  <si>
    <t>UK(GPS,GLOSS,VOSP),USA(GLOSS,SOOPIP,Crbon,VOSClime)</t>
  </si>
  <si>
    <t>Global Ocean Observing System</t>
  </si>
  <si>
    <t>166 54'E</t>
  </si>
  <si>
    <t xml:space="preserve">24 27'N </t>
  </si>
  <si>
    <t xml:space="preserve">Nouadhibou (Cap Blanc) </t>
  </si>
  <si>
    <t xml:space="preserve">Mauritania </t>
  </si>
  <si>
    <t xml:space="preserve">18 06'N </t>
  </si>
  <si>
    <t>016 02'W</t>
  </si>
  <si>
    <t xml:space="preserve">Faraday, Argentine Islands </t>
  </si>
  <si>
    <t xml:space="preserve">65 15'S </t>
  </si>
  <si>
    <t>064 16'W</t>
  </si>
  <si>
    <t xml:space="preserve">Gibraltar </t>
  </si>
  <si>
    <t xml:space="preserve">36 07'N </t>
  </si>
  <si>
    <t xml:space="preserve">Lerwick </t>
  </si>
  <si>
    <t>PAPEETE C</t>
  </si>
  <si>
    <t>BALTRA-B</t>
  </si>
  <si>
    <t>PRUDHOE BAY</t>
  </si>
  <si>
    <t>HDX Line</t>
  </si>
  <si>
    <t>FRX;2</t>
  </si>
  <si>
    <t>HDX;3</t>
  </si>
  <si>
    <t>FRX;1</t>
  </si>
  <si>
    <t>HDX;0</t>
  </si>
  <si>
    <t>HDX;1</t>
  </si>
  <si>
    <t>Date: April 2004</t>
  </si>
  <si>
    <t>005 19'W</t>
  </si>
  <si>
    <t xml:space="preserve">La Coruna </t>
  </si>
  <si>
    <t xml:space="preserve">43 32'N </t>
  </si>
  <si>
    <t>008 24'W</t>
  </si>
  <si>
    <t xml:space="preserve">Russkaya Gavan </t>
  </si>
  <si>
    <t xml:space="preserve">76 14'N </t>
  </si>
  <si>
    <t>062 35'E</t>
  </si>
  <si>
    <t xml:space="preserve">Tiksi </t>
  </si>
  <si>
    <t xml:space="preserve">71 40'N </t>
  </si>
  <si>
    <t>KANMEN</t>
  </si>
  <si>
    <t>LUSI</t>
  </si>
  <si>
    <t>PUSAN</t>
  </si>
  <si>
    <t xml:space="preserve">Pemba </t>
  </si>
  <si>
    <t>079 51'E</t>
  </si>
  <si>
    <t xml:space="preserve">Sao Tome </t>
  </si>
  <si>
    <t xml:space="preserve">Sao Tome &amp; Principe </t>
  </si>
  <si>
    <t xml:space="preserve">00 25'N </t>
  </si>
  <si>
    <t>006 35'E</t>
  </si>
  <si>
    <t xml:space="preserve">Dakar </t>
  </si>
  <si>
    <t xml:space="preserve">Senegal </t>
  </si>
  <si>
    <t xml:space="preserve">14 38'N </t>
  </si>
  <si>
    <t>017 27'W</t>
  </si>
  <si>
    <t xml:space="preserve">07 34'S </t>
  </si>
  <si>
    <t>108 59'E</t>
  </si>
  <si>
    <t xml:space="preserve">Tan Tan </t>
  </si>
  <si>
    <t xml:space="preserve">Morocco </t>
  </si>
  <si>
    <t xml:space="preserve">28 30'N </t>
  </si>
  <si>
    <t>011 03'W</t>
  </si>
  <si>
    <t>135 20'W</t>
  </si>
  <si>
    <t>Nouméa/Suva, Fiji - California</t>
  </si>
  <si>
    <t>PX32</t>
  </si>
  <si>
    <t>124 03'W</t>
  </si>
  <si>
    <t xml:space="preserve">Honolulu, Hawaiian Is. </t>
  </si>
  <si>
    <t xml:space="preserve">Unalaska, Aleutian Is. AK </t>
  </si>
  <si>
    <t>Fremantle - Persian Gulf</t>
  </si>
  <si>
    <t>SOO JMA/JAMSTEC</t>
  </si>
  <si>
    <t>IX10</t>
  </si>
  <si>
    <t>NO=0, YES=1</t>
  </si>
  <si>
    <t xml:space="preserve">Pago Pago, American Samoa </t>
  </si>
  <si>
    <t xml:space="preserve">14 17'S </t>
  </si>
  <si>
    <t>166 37'E</t>
  </si>
  <si>
    <t xml:space="preserve">Yap, Caroline Is. </t>
  </si>
  <si>
    <t xml:space="preserve">09 31'N </t>
  </si>
  <si>
    <t>138 08'E</t>
  </si>
  <si>
    <t xml:space="preserve">Montevideo </t>
  </si>
  <si>
    <t xml:space="preserve">Uruguay </t>
  </si>
  <si>
    <t xml:space="preserve">34 54'S </t>
  </si>
  <si>
    <t>056 15'W</t>
  </si>
  <si>
    <t xml:space="preserve">Qui Nhon </t>
  </si>
  <si>
    <t xml:space="preserve">Viet Nam </t>
  </si>
  <si>
    <t xml:space="preserve">13 46'N </t>
  </si>
  <si>
    <t>109 13'E</t>
  </si>
  <si>
    <t xml:space="preserve">Aden </t>
  </si>
  <si>
    <t xml:space="preserve">41 17'S </t>
  </si>
  <si>
    <t>174 47'E</t>
  </si>
  <si>
    <t xml:space="preserve">Lagos </t>
  </si>
  <si>
    <t xml:space="preserve">06 09'S </t>
  </si>
  <si>
    <t>039 11'E</t>
  </si>
  <si>
    <t xml:space="preserve">04 03'S </t>
  </si>
  <si>
    <t>039 40'E</t>
  </si>
  <si>
    <t xml:space="preserve">Bjornoya (Bear Island) </t>
  </si>
  <si>
    <t xml:space="preserve">Norway </t>
  </si>
  <si>
    <t xml:space="preserve">74 26'N </t>
  </si>
  <si>
    <t>DUCK PIER OUTSIDE</t>
  </si>
  <si>
    <t>LAS PALMAS, PUERTO DE LA LUZ</t>
  </si>
  <si>
    <t>CHICHIJIMA</t>
  </si>
  <si>
    <t>MINAMITORISHIMA</t>
  </si>
  <si>
    <t xml:space="preserve">   Drifting Buoys   </t>
  </si>
  <si>
    <t xml:space="preserve">   Drifting Buoys on GTS   </t>
  </si>
  <si>
    <t xml:space="preserve">   Air P   </t>
  </si>
  <si>
    <t xml:space="preserve">   Tend.   l</t>
  </si>
  <si>
    <t xml:space="preserve">   SST   </t>
  </si>
  <si>
    <t xml:space="preserve">   Air T   </t>
  </si>
  <si>
    <t xml:space="preserve">   Hum.   </t>
  </si>
  <si>
    <t xml:space="preserve">   Wind   </t>
  </si>
  <si>
    <t xml:space="preserve">   Waves   </t>
  </si>
  <si>
    <t xml:space="preserve">   Sub/T   </t>
  </si>
  <si>
    <t xml:space="preserve">   AUSTRALIA   </t>
  </si>
  <si>
    <t>121 41'E</t>
  </si>
  <si>
    <t>062 20'E</t>
  </si>
  <si>
    <t xml:space="preserve">Karachi, Manoro Island </t>
  </si>
  <si>
    <t xml:space="preserve"> MERA</t>
  </si>
  <si>
    <t xml:space="preserve"> KUSHIMOTO</t>
  </si>
  <si>
    <t xml:space="preserve"> ABURATSU</t>
  </si>
  <si>
    <t>079 53'W</t>
  </si>
  <si>
    <t xml:space="preserve">Alotau </t>
  </si>
  <si>
    <t xml:space="preserve">Papua New Guinea </t>
  </si>
  <si>
    <t xml:space="preserve">10 19'S </t>
  </si>
  <si>
    <t>150 27'E</t>
  </si>
  <si>
    <t xml:space="preserve">Daru </t>
  </si>
  <si>
    <t xml:space="preserve">20 55'S </t>
  </si>
  <si>
    <t>055 18'E</t>
  </si>
  <si>
    <t xml:space="preserve">24 46'S </t>
  </si>
  <si>
    <t>152 23'E</t>
  </si>
  <si>
    <t xml:space="preserve">Carnarvon </t>
  </si>
  <si>
    <t xml:space="preserve">24 54'S </t>
  </si>
  <si>
    <t>113 39'E</t>
  </si>
  <si>
    <t xml:space="preserve">Casey </t>
  </si>
  <si>
    <t xml:space="preserve">66 17'S </t>
  </si>
  <si>
    <t>110 32'E</t>
  </si>
  <si>
    <t>Carbon</t>
  </si>
  <si>
    <t>Survey</t>
  </si>
  <si>
    <t xml:space="preserve">37 48'N </t>
  </si>
  <si>
    <t>122 28'W</t>
  </si>
  <si>
    <t>105 40'E</t>
  </si>
  <si>
    <t xml:space="preserve">Cocos Is. (Keeling) </t>
  </si>
  <si>
    <t xml:space="preserve">12 07'S </t>
  </si>
  <si>
    <t>096 53'E</t>
  </si>
  <si>
    <t xml:space="preserve">Darwin </t>
  </si>
  <si>
    <t xml:space="preserve">12 28'S </t>
  </si>
  <si>
    <t>130 51'E</t>
  </si>
  <si>
    <t xml:space="preserve">Davis </t>
  </si>
  <si>
    <t>JCOMM Observation System Status</t>
  </si>
  <si>
    <t>Upgrade</t>
  </si>
  <si>
    <t>121 54'E</t>
  </si>
  <si>
    <t xml:space="preserve">05 37'N </t>
  </si>
  <si>
    <t>000 00'E</t>
  </si>
  <si>
    <t xml:space="preserve">Conakry </t>
  </si>
  <si>
    <t xml:space="preserve">Guinea </t>
  </si>
  <si>
    <t>013 43'W</t>
  </si>
  <si>
    <t xml:space="preserve">Port-au-Prince/Les Cayes </t>
  </si>
  <si>
    <t>009 25'W</t>
  </si>
  <si>
    <t xml:space="preserve">Flores (Azores) </t>
  </si>
  <si>
    <t xml:space="preserve">39 27'N </t>
  </si>
  <si>
    <t xml:space="preserve">Funchal (Madeira) </t>
  </si>
  <si>
    <t>PORT LOUIS</t>
  </si>
  <si>
    <t>WALVIS BAY</t>
  </si>
  <si>
    <t>SIMONS BAY</t>
  </si>
  <si>
    <t>DURBAN</t>
  </si>
  <si>
    <t>NOSY-BE</t>
  </si>
  <si>
    <t xml:space="preserve"> THEVENARD</t>
  </si>
  <si>
    <t xml:space="preserve"> FREMANTLE</t>
  </si>
  <si>
    <t>MALAKAL</t>
  </si>
  <si>
    <t>YAP B</t>
  </si>
  <si>
    <t>SUVA-A</t>
  </si>
  <si>
    <t>POHNPEI-B</t>
  </si>
  <si>
    <t>MALE-B, HULULE</t>
  </si>
  <si>
    <t>PALMEIRA</t>
  </si>
  <si>
    <t xml:space="preserve"> WAKE ISLAND</t>
  </si>
  <si>
    <t xml:space="preserve"> PAGO PAGO</t>
  </si>
  <si>
    <t xml:space="preserve"> MIDWAY ISLAND</t>
  </si>
  <si>
    <t>Mauritius</t>
  </si>
  <si>
    <t>European Union</t>
  </si>
  <si>
    <t xml:space="preserve"> UNALASKA</t>
  </si>
  <si>
    <t xml:space="preserve"> SAN FRANCISCO</t>
  </si>
  <si>
    <t xml:space="preserve"> LA JOLLA (SCRIPPS PIER)</t>
  </si>
  <si>
    <t xml:space="preserve"> ACAPULCO</t>
  </si>
  <si>
    <t>CHATHAM (UH list)</t>
  </si>
  <si>
    <t>NOUMEA</t>
  </si>
  <si>
    <t>033 03'E</t>
  </si>
  <si>
    <t xml:space="preserve">Cuxhaven, Steubenhoft </t>
  </si>
  <si>
    <t xml:space="preserve">Germany </t>
  </si>
  <si>
    <t xml:space="preserve">Vishakhapatnam </t>
  </si>
  <si>
    <t>001 08'W</t>
  </si>
  <si>
    <t xml:space="preserve">Newlyn </t>
  </si>
  <si>
    <t xml:space="preserve">U.K. </t>
  </si>
  <si>
    <t xml:space="preserve">50 06'N </t>
  </si>
  <si>
    <t>118 34'E</t>
  </si>
  <si>
    <t xml:space="preserve">Little Cornwallis Island </t>
  </si>
  <si>
    <t xml:space="preserve">38 20'S </t>
  </si>
  <si>
    <t>141 36'E</t>
  </si>
  <si>
    <t>PX38</t>
  </si>
  <si>
    <t>Hawaii - Alaska</t>
  </si>
  <si>
    <t>PX40</t>
  </si>
  <si>
    <t>Hawaii - Japan</t>
  </si>
  <si>
    <t>SOO TOHOKU-U</t>
  </si>
  <si>
    <t>PX44</t>
  </si>
  <si>
    <t>Guam - HongKong/Taiwan</t>
  </si>
  <si>
    <t xml:space="preserve">08 44'N </t>
  </si>
  <si>
    <t xml:space="preserve">Apra Hbr, Guam, Marianas </t>
  </si>
  <si>
    <t xml:space="preserve">13 26'N </t>
  </si>
  <si>
    <t>144 39'E</t>
  </si>
  <si>
    <t>AX01</t>
  </si>
  <si>
    <t>LDX</t>
  </si>
  <si>
    <t>///</t>
  </si>
  <si>
    <t>005 42'W</t>
  </si>
  <si>
    <t xml:space="preserve">Stanley, Falkland/Malvinas </t>
  </si>
  <si>
    <t xml:space="preserve">51 45'S </t>
  </si>
  <si>
    <t>057 56'W</t>
  </si>
  <si>
    <t xml:space="preserve">Stornoway </t>
  </si>
  <si>
    <t xml:space="preserve">58 12'N </t>
  </si>
  <si>
    <t>006 23'W</t>
  </si>
  <si>
    <t xml:space="preserve">Adak, Aleutian Is. </t>
  </si>
  <si>
    <t xml:space="preserve">31 34'N </t>
  </si>
  <si>
    <t>131 25'E</t>
  </si>
  <si>
    <t>103 50'E</t>
  </si>
  <si>
    <t>CALLAO 2</t>
  </si>
  <si>
    <t>152 11'E</t>
  </si>
  <si>
    <t xml:space="preserve">Prince Rupert </t>
  </si>
  <si>
    <t xml:space="preserve">02 41'S </t>
  </si>
  <si>
    <t>141 18'E</t>
  </si>
  <si>
    <t xml:space="preserve">Chichijima </t>
  </si>
  <si>
    <t xml:space="preserve">27 05'N </t>
  </si>
  <si>
    <t xml:space="preserve">Pengkalan/TLDM/Lumut </t>
  </si>
  <si>
    <t xml:space="preserve">04 14'N </t>
  </si>
  <si>
    <t>100 11'E</t>
  </si>
  <si>
    <t>MACQUARIE ISLAND</t>
  </si>
  <si>
    <t>DUMONT D’URVILLE</t>
  </si>
  <si>
    <t>MAWSON</t>
  </si>
  <si>
    <t>DAVIS</t>
  </si>
  <si>
    <t>CASEY</t>
  </si>
  <si>
    <t>Date: February 2004</t>
  </si>
  <si>
    <t xml:space="preserve">Nuku Hiva, Marquesas Is </t>
  </si>
  <si>
    <t xml:space="preserve">08 56'S </t>
  </si>
  <si>
    <t>140 05'W</t>
  </si>
  <si>
    <t xml:space="preserve">   Moored Buoys   </t>
  </si>
  <si>
    <t xml:space="preserve">   Moored Buoys on GTS   </t>
  </si>
  <si>
    <t xml:space="preserve">   FAROE IS.   </t>
  </si>
  <si>
    <t xml:space="preserve">Simonstown </t>
  </si>
  <si>
    <t xml:space="preserve">Minami-tori-shima </t>
  </si>
  <si>
    <t>NASE I</t>
  </si>
  <si>
    <t>NAKANO SIMA</t>
  </si>
  <si>
    <t xml:space="preserve">Syowa </t>
  </si>
  <si>
    <t xml:space="preserve">69 00'S </t>
  </si>
  <si>
    <t>039 35'E</t>
  </si>
  <si>
    <t xml:space="preserve">Mombasa </t>
  </si>
  <si>
    <t xml:space="preserve">Kenya </t>
  </si>
  <si>
    <t xml:space="preserve">Juan Fernandez Island </t>
  </si>
  <si>
    <t xml:space="preserve">33 37'S </t>
  </si>
  <si>
    <t>078 50'W</t>
  </si>
  <si>
    <t xml:space="preserve">Pascua Is. </t>
  </si>
  <si>
    <t xml:space="preserve">27 09'S </t>
  </si>
  <si>
    <t>109 27'W</t>
  </si>
  <si>
    <t xml:space="preserve">07 20'N </t>
  </si>
  <si>
    <t>134 28'E</t>
  </si>
  <si>
    <t xml:space="preserve">Male </t>
  </si>
  <si>
    <t xml:space="preserve">04 10'N </t>
  </si>
  <si>
    <t>073 30'E</t>
  </si>
  <si>
    <t xml:space="preserve">Massacre Bay, Attu Is., AK </t>
  </si>
  <si>
    <t xml:space="preserve">07 27'N </t>
  </si>
  <si>
    <t>151 51'E</t>
  </si>
  <si>
    <t xml:space="preserve">Diego Garcia Is. </t>
  </si>
  <si>
    <t>Europe - Panama Canal</t>
  </si>
  <si>
    <t xml:space="preserve">Midway Is, Hawaiian Is. </t>
  </si>
  <si>
    <t xml:space="preserve">28 13'N </t>
  </si>
  <si>
    <t>177 22'W</t>
  </si>
  <si>
    <t xml:space="preserve">Nauru, Gilbert Is. </t>
  </si>
  <si>
    <t xml:space="preserve">00 32'S </t>
  </si>
  <si>
    <t xml:space="preserve">21 35'N </t>
  </si>
  <si>
    <t>111 50'E</t>
  </si>
  <si>
    <t xml:space="preserve">Buenaventura </t>
  </si>
  <si>
    <t xml:space="preserve">Colombia </t>
  </si>
  <si>
    <t xml:space="preserve">03 54'N </t>
  </si>
  <si>
    <t>077 05'W</t>
  </si>
  <si>
    <t xml:space="preserve">Port Louis Harbour </t>
  </si>
  <si>
    <t xml:space="preserve">Mauritius </t>
  </si>
  <si>
    <t xml:space="preserve">20 09'S </t>
  </si>
  <si>
    <t>057 30'E</t>
  </si>
  <si>
    <t xml:space="preserve">Tumaco </t>
  </si>
  <si>
    <t xml:space="preserve">Rodrigues, Port Mathurin </t>
  </si>
  <si>
    <t xml:space="preserve">60 09'N </t>
  </si>
  <si>
    <t xml:space="preserve">34 11'S </t>
  </si>
  <si>
    <t>018 26'E</t>
  </si>
  <si>
    <t xml:space="preserve">Ceuta (Spanish N. Africa) </t>
  </si>
  <si>
    <t xml:space="preserve">Spain </t>
  </si>
  <si>
    <t xml:space="preserve">35 54'N </t>
  </si>
  <si>
    <t>TIKSI (TIKSI BUKHTA)</t>
  </si>
  <si>
    <t>MALOY</t>
  </si>
  <si>
    <t>TREGDE</t>
  </si>
  <si>
    <t>STOCKHOLM</t>
  </si>
  <si>
    <t>HELSINKI</t>
  </si>
  <si>
    <t xml:space="preserve">Las Palmas, Canary Is. </t>
  </si>
  <si>
    <t xml:space="preserve">28 08'N </t>
  </si>
  <si>
    <t>015 25'W</t>
  </si>
  <si>
    <t xml:space="preserve">Colombo </t>
  </si>
  <si>
    <t xml:space="preserve">Sri Lanka </t>
  </si>
  <si>
    <t>TUAPSE</t>
  </si>
  <si>
    <t>128 45'E</t>
  </si>
  <si>
    <t xml:space="preserve">Yuzhno Kurilsk </t>
  </si>
  <si>
    <t xml:space="preserve">44 01'N </t>
  </si>
  <si>
    <t xml:space="preserve">06 56'N </t>
  </si>
  <si>
    <t xml:space="preserve">Ammassalik, Greenland </t>
  </si>
  <si>
    <t xml:space="preserve">Denmark </t>
  </si>
  <si>
    <t xml:space="preserve">65 30'N </t>
  </si>
  <si>
    <t>037 00'W</t>
  </si>
  <si>
    <t xml:space="preserve">Danmarkshavn, Greenland </t>
  </si>
  <si>
    <t xml:space="preserve">Gan </t>
  </si>
  <si>
    <t xml:space="preserve">00 42'S </t>
  </si>
  <si>
    <t xml:space="preserve">Port Victoria, Hodoul Is. </t>
  </si>
  <si>
    <t xml:space="preserve">19 12'N </t>
  </si>
  <si>
    <t>096 08'W</t>
  </si>
  <si>
    <t xml:space="preserve">57 03'N </t>
  </si>
  <si>
    <t xml:space="preserve">19 44'N </t>
  </si>
  <si>
    <t>155 04'W</t>
  </si>
  <si>
    <t xml:space="preserve">Honiara </t>
  </si>
  <si>
    <t xml:space="preserve">09 26'S </t>
  </si>
  <si>
    <t>159 57'E</t>
  </si>
  <si>
    <t>PX31</t>
  </si>
  <si>
    <t>Sydney - Auckland</t>
  </si>
  <si>
    <t>PX34</t>
  </si>
  <si>
    <t>Sydney - Wellington</t>
  </si>
  <si>
    <t>PX37</t>
  </si>
  <si>
    <t>Hawaii - California</t>
  </si>
  <si>
    <t>CO2 CDIAC (http://cdiac.esd.ornl.gov/oceans/RepeatSections/repeat_map.html)</t>
  </si>
  <si>
    <t>OCCP on Jan 2003  (CDROM)</t>
  </si>
  <si>
    <t>VOS CLIMATE PROJECT MEETING (http://lwf.ncdc.noaa.gov/oa/climate/vosclim/vosclim-survey.html)</t>
  </si>
  <si>
    <t>JCOMMOPS Homepage</t>
  </si>
  <si>
    <t xml:space="preserve">El Salvador </t>
  </si>
  <si>
    <t xml:space="preserve">13 35'N </t>
  </si>
  <si>
    <t xml:space="preserve">18 08'S </t>
  </si>
  <si>
    <t>178 26'E</t>
  </si>
  <si>
    <t xml:space="preserve">Ko Lak </t>
  </si>
  <si>
    <t xml:space="preserve">Suva </t>
  </si>
  <si>
    <t xml:space="preserve">Thailand </t>
  </si>
  <si>
    <t>052 17'W</t>
  </si>
  <si>
    <t xml:space="preserve">Clipperton Is. </t>
  </si>
  <si>
    <t xml:space="preserve">10 17'N </t>
  </si>
  <si>
    <t>109 13'W</t>
  </si>
  <si>
    <t xml:space="preserve">Crozet Is. </t>
  </si>
  <si>
    <t>019 10'E</t>
  </si>
  <si>
    <t xml:space="preserve">Honningsvaag </t>
  </si>
  <si>
    <t xml:space="preserve">70 59'N </t>
  </si>
  <si>
    <t>025 59'E</t>
  </si>
  <si>
    <t xml:space="preserve">Jan Mayen Island </t>
  </si>
  <si>
    <t xml:space="preserve">70 55'N </t>
  </si>
  <si>
    <t>008 43'W</t>
  </si>
  <si>
    <t xml:space="preserve">Maloy </t>
  </si>
  <si>
    <t xml:space="preserve"> ANTOFAGASTA 2</t>
  </si>
  <si>
    <t xml:space="preserve"> PUERTO DESEADO</t>
  </si>
  <si>
    <t>HONIARA II</t>
  </si>
  <si>
    <t>PORT VILA B</t>
  </si>
  <si>
    <t xml:space="preserve">China, People's Rep. </t>
  </si>
  <si>
    <t xml:space="preserve">28 05'N </t>
  </si>
  <si>
    <t>121 17'E</t>
  </si>
  <si>
    <t xml:space="preserve">Laohutan (Dalian) </t>
  </si>
  <si>
    <t xml:space="preserve">38 52'N </t>
  </si>
  <si>
    <t xml:space="preserve">Dzaoudzi (Mayotte) </t>
  </si>
  <si>
    <t xml:space="preserve">12 47'S </t>
  </si>
  <si>
    <t>045 15'E</t>
  </si>
  <si>
    <t xml:space="preserve">Gwadar </t>
  </si>
  <si>
    <t xml:space="preserve">Pakistan </t>
  </si>
  <si>
    <t xml:space="preserve">25 07'N </t>
  </si>
  <si>
    <t xml:space="preserve">09 22'N </t>
  </si>
  <si>
    <t xml:space="preserve">Pte des Galets, Reunion Is </t>
  </si>
  <si>
    <t xml:space="preserve">27 22'S </t>
  </si>
  <si>
    <t>153 10'E</t>
  </si>
  <si>
    <t xml:space="preserve">Broome </t>
  </si>
  <si>
    <t xml:space="preserve">18 00'S </t>
  </si>
  <si>
    <t>122 13'E</t>
  </si>
  <si>
    <t xml:space="preserve">Bundaberg </t>
  </si>
  <si>
    <t>Portugal</t>
  </si>
  <si>
    <t>Panama</t>
  </si>
  <si>
    <t>Geo Loc</t>
  </si>
  <si>
    <t>Real time</t>
  </si>
  <si>
    <t>Total</t>
  </si>
  <si>
    <t>Baro</t>
  </si>
  <si>
    <t>159 46'W</t>
  </si>
  <si>
    <t xml:space="preserve">Saipan </t>
  </si>
  <si>
    <t xml:space="preserve">15 14'N </t>
  </si>
  <si>
    <t>145 44'E</t>
  </si>
  <si>
    <t xml:space="preserve">San Francisco, CA </t>
  </si>
  <si>
    <t>066 07'W</t>
  </si>
  <si>
    <t xml:space="preserve">Sand Point, AK </t>
  </si>
  <si>
    <t xml:space="preserve">18 28'N </t>
  </si>
  <si>
    <t>Float</t>
  </si>
  <si>
    <t>Buoy</t>
  </si>
  <si>
    <t xml:space="preserve">  </t>
  </si>
  <si>
    <t>Countries Contributing to the International Data Stream</t>
  </si>
  <si>
    <t xml:space="preserve">Socotra Island </t>
  </si>
  <si>
    <t xml:space="preserve">Haiti </t>
  </si>
  <si>
    <t xml:space="preserve">18 34'N </t>
  </si>
  <si>
    <t>072 21'W</t>
  </si>
  <si>
    <t xml:space="preserve">Quarry Bay </t>
  </si>
  <si>
    <t xml:space="preserve">Hong Kong </t>
  </si>
  <si>
    <t xml:space="preserve">22 18'N </t>
  </si>
  <si>
    <t>114 13'E</t>
  </si>
  <si>
    <t xml:space="preserve">Reykjavik </t>
  </si>
  <si>
    <t>TRANSPAC</t>
  </si>
  <si>
    <t>PX28</t>
  </si>
  <si>
    <t xml:space="preserve">32 38'N </t>
  </si>
  <si>
    <t>016 54'W</t>
  </si>
  <si>
    <t xml:space="preserve">Ponta Delgado, Azores </t>
  </si>
  <si>
    <t>MOMBASA</t>
  </si>
  <si>
    <t>SYOWA</t>
  </si>
  <si>
    <t>ENGLISH BAY</t>
  </si>
  <si>
    <t>ST.HELENA</t>
  </si>
  <si>
    <t>PTE.LA RUE</t>
  </si>
  <si>
    <t>RODRIGUES</t>
  </si>
  <si>
    <t xml:space="preserve">Dikson </t>
  </si>
  <si>
    <t xml:space="preserve">73 22'N </t>
  </si>
  <si>
    <t>MANZANILLO 2</t>
  </si>
  <si>
    <t>VALPARAISO 3</t>
  </si>
  <si>
    <t>NAURU</t>
  </si>
  <si>
    <t xml:space="preserve">NU </t>
  </si>
  <si>
    <t>KAPINGAMARANGI</t>
  </si>
  <si>
    <t>MAJURO-C</t>
  </si>
  <si>
    <t>PENRHYN</t>
  </si>
  <si>
    <t>EASTER ISLAND-D</t>
  </si>
  <si>
    <t>RIKITEA</t>
  </si>
  <si>
    <t xml:space="preserve"> SITKA</t>
  </si>
  <si>
    <t xml:space="preserve">68 58'N </t>
  </si>
  <si>
    <t xml:space="preserve"> HONOLULU</t>
  </si>
  <si>
    <t xml:space="preserve"> ADAK/SWEEPER COVE</t>
  </si>
  <si>
    <t xml:space="preserve"> PRINCE RUPERT</t>
  </si>
  <si>
    <t xml:space="preserve"> TOFINO</t>
  </si>
  <si>
    <t>SAIPAN</t>
  </si>
  <si>
    <t xml:space="preserve">66 33'S </t>
  </si>
  <si>
    <t>093 01'E</t>
  </si>
  <si>
    <t>047 55'W</t>
  </si>
  <si>
    <t xml:space="preserve">Fernando de Noronha </t>
  </si>
  <si>
    <t xml:space="preserve">03 50'S </t>
  </si>
  <si>
    <t>032 24'W</t>
  </si>
  <si>
    <t>Goal</t>
  </si>
  <si>
    <t>Percent of Goal</t>
  </si>
  <si>
    <t>Drifting</t>
  </si>
  <si>
    <t xml:space="preserve">Mawson </t>
  </si>
  <si>
    <t xml:space="preserve">67 36'S </t>
  </si>
  <si>
    <t>062 52'E</t>
  </si>
  <si>
    <t xml:space="preserve">20 54'N </t>
  </si>
  <si>
    <t>070 22'E</t>
  </si>
  <si>
    <t>Time</t>
  </si>
  <si>
    <t>Series</t>
  </si>
  <si>
    <t xml:space="preserve"> </t>
  </si>
  <si>
    <t>System</t>
  </si>
  <si>
    <t xml:space="preserve">Norfolk Is. </t>
  </si>
  <si>
    <t xml:space="preserve">29 04'S </t>
  </si>
  <si>
    <t>167 57'E</t>
  </si>
  <si>
    <t xml:space="preserve">Port Hedland </t>
  </si>
  <si>
    <t xml:space="preserve">20 19'S </t>
  </si>
  <si>
    <t xml:space="preserve">75 23'N </t>
  </si>
  <si>
    <t>096 57'W</t>
  </si>
  <si>
    <t xml:space="preserve">Nain </t>
  </si>
  <si>
    <t xml:space="preserve">Key West, FL </t>
  </si>
  <si>
    <t xml:space="preserve">24 33'N </t>
  </si>
  <si>
    <t>081 48'W</t>
  </si>
  <si>
    <t xml:space="preserve">Kwajalein </t>
  </si>
  <si>
    <t xml:space="preserve">21 12'S </t>
  </si>
  <si>
    <t>FRX;4</t>
  </si>
  <si>
    <t xml:space="preserve">084 10'W </t>
  </si>
  <si>
    <t xml:space="preserve">Abidjan </t>
  </si>
  <si>
    <t xml:space="preserve">Cote d'Ivoire </t>
  </si>
  <si>
    <t xml:space="preserve">05 15'N </t>
  </si>
  <si>
    <t>004 00'W</t>
  </si>
  <si>
    <t xml:space="preserve">Cabo San Antonio </t>
  </si>
  <si>
    <t xml:space="preserve">Cuba </t>
  </si>
  <si>
    <t xml:space="preserve">21 54'N </t>
  </si>
  <si>
    <t>084 54'W</t>
  </si>
  <si>
    <t xml:space="preserve">Gibara </t>
  </si>
  <si>
    <t xml:space="preserve">21 07'N </t>
  </si>
  <si>
    <t>PX26</t>
  </si>
  <si>
    <t>HDX;11</t>
  </si>
  <si>
    <t>PX50</t>
  </si>
  <si>
    <t xml:space="preserve">U.S.A. </t>
  </si>
  <si>
    <t xml:space="preserve">51 52'N </t>
  </si>
  <si>
    <t>061 41'W</t>
  </si>
  <si>
    <t>076 51'W</t>
  </si>
  <si>
    <t>030 53'E</t>
  </si>
  <si>
    <t xml:space="preserve">54 19'N </t>
  </si>
  <si>
    <t>130 19'W</t>
  </si>
  <si>
    <t xml:space="preserve">St John's, Newfoundland </t>
  </si>
  <si>
    <t xml:space="preserve">47 34'N </t>
  </si>
  <si>
    <t>052 42'W</t>
  </si>
  <si>
    <t xml:space="preserve">Tofino </t>
  </si>
  <si>
    <t xml:space="preserve">49 09'N </t>
  </si>
  <si>
    <t>142 11'E</t>
  </si>
  <si>
    <t xml:space="preserve">Hakodate </t>
  </si>
  <si>
    <t xml:space="preserve">41 47'N </t>
  </si>
  <si>
    <t>140 44'E</t>
  </si>
  <si>
    <t xml:space="preserve">Kushimoto </t>
  </si>
  <si>
    <t xml:space="preserve">33 28'N </t>
  </si>
  <si>
    <t>135 47'E</t>
  </si>
  <si>
    <t xml:space="preserve">Kushiro </t>
  </si>
  <si>
    <t xml:space="preserve">42 58'N </t>
  </si>
  <si>
    <t>144 23'E</t>
  </si>
  <si>
    <t xml:space="preserve">Mera </t>
  </si>
  <si>
    <t xml:space="preserve">South Africa </t>
  </si>
  <si>
    <t xml:space="preserve">29 53'S </t>
  </si>
  <si>
    <t>031 02'E</t>
  </si>
  <si>
    <t>SALALAH</t>
  </si>
  <si>
    <t>GIBRALTAR</t>
  </si>
  <si>
    <t>CEUTA</t>
  </si>
  <si>
    <t>VIRGINIA KEY, FL</t>
  </si>
  <si>
    <t>SETTLEMENT POINT</t>
  </si>
  <si>
    <t>025 38'E</t>
  </si>
  <si>
    <t>SIGNY</t>
  </si>
  <si>
    <t>ESPERANZA</t>
  </si>
  <si>
    <t>STANLEY II</t>
  </si>
  <si>
    <t xml:space="preserve">Ofunato </t>
  </si>
  <si>
    <t xml:space="preserve">39 01'N </t>
  </si>
  <si>
    <t>141 45'E</t>
  </si>
  <si>
    <t xml:space="preserve">La Jolla (Scripps Pier) CA </t>
  </si>
  <si>
    <t xml:space="preserve">32 52'N </t>
  </si>
  <si>
    <t>117 16'W</t>
  </si>
  <si>
    <t xml:space="preserve">Majuro </t>
  </si>
  <si>
    <t xml:space="preserve">07 06'N </t>
  </si>
  <si>
    <t>171 22'E</t>
  </si>
  <si>
    <t xml:space="preserve">Malakal </t>
  </si>
  <si>
    <t>157 29'W</t>
  </si>
  <si>
    <t xml:space="preserve">12 30'N </t>
  </si>
  <si>
    <t>054 00'E</t>
  </si>
  <si>
    <t xml:space="preserve">Lobito  </t>
  </si>
  <si>
    <t xml:space="preserve">Angola  </t>
  </si>
  <si>
    <t xml:space="preserve">12 20'S  </t>
  </si>
  <si>
    <t>013 34'E</t>
  </si>
  <si>
    <t xml:space="preserve">Bahia Esperanza </t>
  </si>
  <si>
    <t xml:space="preserve">Argentina </t>
  </si>
  <si>
    <t>AX07</t>
  </si>
  <si>
    <t>Florida Straits - Gibraltar</t>
  </si>
  <si>
    <t>AX08</t>
  </si>
  <si>
    <t xml:space="preserve">35 11'N </t>
  </si>
  <si>
    <t>075 45'W</t>
  </si>
  <si>
    <t xml:space="preserve">Exuma </t>
  </si>
  <si>
    <t xml:space="preserve">23 46'N </t>
  </si>
  <si>
    <t>076 06'W</t>
  </si>
  <si>
    <t xml:space="preserve">Fort Pulaski, GA </t>
  </si>
  <si>
    <t xml:space="preserve">32 02'N </t>
  </si>
  <si>
    <t>080 54'W</t>
  </si>
  <si>
    <t>118 04'E</t>
  </si>
  <si>
    <t xml:space="preserve">Zhapo </t>
  </si>
  <si>
    <t>Buenos Aires - Cape of Good Hope</t>
  </si>
  <si>
    <t>AX20</t>
  </si>
  <si>
    <t xml:space="preserve">Cartagena </t>
  </si>
  <si>
    <t xml:space="preserve">10 24'N </t>
  </si>
  <si>
    <t>075 33'W</t>
  </si>
  <si>
    <t>Canada</t>
  </si>
  <si>
    <t xml:space="preserve">01 50'N </t>
  </si>
  <si>
    <t>078 44'W</t>
  </si>
  <si>
    <t xml:space="preserve">19 41'S </t>
  </si>
  <si>
    <t>063 25'E</t>
  </si>
  <si>
    <t xml:space="preserve">REYKJAVIK </t>
  </si>
  <si>
    <t>LT</t>
  </si>
  <si>
    <t>GL</t>
  </si>
  <si>
    <t>TORSHAVN</t>
  </si>
  <si>
    <t>BARENTSBURG</t>
  </si>
  <si>
    <t>MURMANSK</t>
  </si>
  <si>
    <t>DIKSON</t>
  </si>
  <si>
    <t>NU</t>
  </si>
  <si>
    <t xml:space="preserve">22 53'N </t>
  </si>
  <si>
    <t>109 54'W</t>
  </si>
  <si>
    <t>HIRTSHALS</t>
  </si>
  <si>
    <t>CUXHAVEN 2</t>
  </si>
  <si>
    <t xml:space="preserve">GL </t>
  </si>
  <si>
    <t>LERWICK</t>
  </si>
  <si>
    <t xml:space="preserve">LT </t>
  </si>
  <si>
    <t>NEWLYN</t>
  </si>
  <si>
    <t>STORNOWAY</t>
  </si>
  <si>
    <t>MALIN HEAD</t>
  </si>
  <si>
    <t>BREST</t>
  </si>
  <si>
    <t>LA CORUNA I</t>
  </si>
  <si>
    <t xml:space="preserve">Goteborg-Torshamnen </t>
  </si>
  <si>
    <t>MARSEILLE</t>
  </si>
  <si>
    <t>TRIESTE</t>
  </si>
  <si>
    <t>PONTA DELGADA</t>
  </si>
  <si>
    <t>Table of the count of Moored buoys on Dec. 2003 from JCOMMOPS. (Sheet1)</t>
  </si>
  <si>
    <t>Table of the Ocean Reference Stations from Mike. (GCOS lists.doc)</t>
  </si>
  <si>
    <t xml:space="preserve">02 49'S </t>
  </si>
  <si>
    <t>073 10'E</t>
  </si>
  <si>
    <t xml:space="preserve">Hilo, Hawaiian Is. </t>
  </si>
  <si>
    <t>Japan</t>
  </si>
  <si>
    <t xml:space="preserve">Fremantle </t>
  </si>
  <si>
    <t xml:space="preserve">32 03'S </t>
  </si>
  <si>
    <t>PX30</t>
  </si>
  <si>
    <t>Brisbane/Sydney - Noumea -Fiji</t>
  </si>
  <si>
    <t>171 43'W</t>
  </si>
  <si>
    <t>GER</t>
  </si>
  <si>
    <t>FR</t>
  </si>
  <si>
    <t>NC</t>
  </si>
  <si>
    <t>JP</t>
  </si>
  <si>
    <t>US</t>
  </si>
  <si>
    <t>Document of SOOP Semestrial Survey, Jan-Dec 2003 from JCOMMOPS. (2003-Jan-Dec-summary.doc)</t>
  </si>
  <si>
    <t>VOSclime Ship List (vosclimshiplist.xls)</t>
  </si>
  <si>
    <t>Europe - New York</t>
  </si>
  <si>
    <t>ASAP Annual report, METEO-FRANCE</t>
  </si>
  <si>
    <t xml:space="preserve">Sydney, Fort Denison </t>
  </si>
  <si>
    <t xml:space="preserve">33 51'S </t>
  </si>
  <si>
    <t>151 14'E</t>
  </si>
  <si>
    <t xml:space="preserve">Thevenard </t>
  </si>
  <si>
    <t xml:space="preserve">32 10'S </t>
  </si>
  <si>
    <t>133 40'E</t>
  </si>
  <si>
    <t xml:space="preserve">Townsville </t>
  </si>
  <si>
    <t xml:space="preserve">Isla Guadalupe </t>
  </si>
  <si>
    <t xml:space="preserve">28 53'N </t>
  </si>
  <si>
    <t>Cape of Good Hope - Fremantle</t>
  </si>
  <si>
    <t xml:space="preserve">04 51'N </t>
  </si>
  <si>
    <t>089 50'W</t>
  </si>
  <si>
    <t>Red Sea - Malacca Strait/Singapore</t>
  </si>
  <si>
    <t>IX12</t>
  </si>
  <si>
    <t>Fremantle - Red Sea</t>
  </si>
  <si>
    <t>IX22</t>
  </si>
  <si>
    <t>Shark Bay - Timor Strait/Banda Sea</t>
  </si>
  <si>
    <t>IX28</t>
  </si>
  <si>
    <t xml:space="preserve">38 03'S </t>
  </si>
  <si>
    <t xml:space="preserve">46 25'S </t>
  </si>
  <si>
    <t>051 52'E</t>
  </si>
  <si>
    <t xml:space="preserve">Dumont d'Urville </t>
  </si>
  <si>
    <t xml:space="preserve">66 40'S </t>
  </si>
  <si>
    <t>140 01'E</t>
  </si>
  <si>
    <t>056 55'W</t>
  </si>
  <si>
    <t xml:space="preserve">Mar del Plata </t>
  </si>
  <si>
    <t xml:space="preserve">61 56'N </t>
  </si>
  <si>
    <t>005 07'E</t>
  </si>
  <si>
    <t xml:space="preserve">Rorvik </t>
  </si>
  <si>
    <t xml:space="preserve">64 52'N </t>
  </si>
  <si>
    <t>011 15'E</t>
  </si>
  <si>
    <t xml:space="preserve"> PUERTO MADRYN</t>
  </si>
  <si>
    <t xml:space="preserve"> MAR DEL PLATA (NAVAL BASE)</t>
  </si>
  <si>
    <t xml:space="preserve"> CANANEIA</t>
  </si>
  <si>
    <t>LA GUAIRA</t>
  </si>
  <si>
    <t>079 36'W</t>
  </si>
  <si>
    <t xml:space="preserve">Coco Solo </t>
  </si>
  <si>
    <t>005 21'E</t>
  </si>
  <si>
    <t>Australia</t>
  </si>
  <si>
    <t>Chile</t>
  </si>
  <si>
    <t>Brazil</t>
  </si>
  <si>
    <t>Russian Federation</t>
  </si>
  <si>
    <t>South Africa</t>
  </si>
  <si>
    <t>Peru</t>
  </si>
  <si>
    <t>Ecuador</t>
  </si>
  <si>
    <t>Iceland</t>
  </si>
  <si>
    <t>Norway</t>
  </si>
  <si>
    <t>France</t>
  </si>
  <si>
    <t>Spain</t>
  </si>
  <si>
    <t xml:space="preserve">Nome </t>
  </si>
  <si>
    <t xml:space="preserve">64 30'N </t>
  </si>
  <si>
    <t>165 25'W</t>
  </si>
  <si>
    <t>Hobart, Tasmania - Dumont d'Urville</t>
  </si>
  <si>
    <t>SOO CSIRO</t>
  </si>
  <si>
    <t>PX01</t>
  </si>
  <si>
    <t>Seattle/Vancouver - Indonesia</t>
  </si>
  <si>
    <t>PX02</t>
  </si>
  <si>
    <t>Flores Sea - Torres Strait</t>
  </si>
  <si>
    <t>PX05</t>
  </si>
  <si>
    <t xml:space="preserve">19 16'S </t>
  </si>
  <si>
    <t>146 50'E</t>
  </si>
  <si>
    <t xml:space="preserve">55 20'N </t>
  </si>
  <si>
    <t>160 30'W</t>
  </si>
  <si>
    <t xml:space="preserve">Settlement Point </t>
  </si>
  <si>
    <t xml:space="preserve">26 43'N </t>
  </si>
  <si>
    <t>078 59'W</t>
  </si>
  <si>
    <t xml:space="preserve">Seward, AK </t>
  </si>
  <si>
    <t xml:space="preserve">60 07'N </t>
  </si>
  <si>
    <t>149 26'W</t>
  </si>
  <si>
    <t xml:space="preserve">Sitka, AK </t>
  </si>
  <si>
    <t>Tahiti/Maruroa - Panama</t>
  </si>
  <si>
    <t>PX18</t>
  </si>
  <si>
    <t>Tahiti - California</t>
  </si>
  <si>
    <t>PX25</t>
  </si>
  <si>
    <t>Coronel, Chile - Japan</t>
  </si>
  <si>
    <t>Tahiti - Sydney/Auckland</t>
  </si>
  <si>
    <t>PX29</t>
  </si>
  <si>
    <t xml:space="preserve">37 44'N </t>
  </si>
  <si>
    <t>025 40'W</t>
  </si>
  <si>
    <t xml:space="preserve">Barentsburg (Spitsbergen) </t>
  </si>
  <si>
    <t xml:space="preserve">Russia </t>
  </si>
  <si>
    <t xml:space="preserve">78 04'N </t>
  </si>
  <si>
    <t>014 15'E</t>
  </si>
  <si>
    <t xml:space="preserve">09 58'N </t>
  </si>
  <si>
    <t>076 16'E</t>
  </si>
  <si>
    <t xml:space="preserve">Madras </t>
  </si>
  <si>
    <t>080 39'E</t>
  </si>
  <si>
    <t xml:space="preserve">Kaliningrad </t>
  </si>
  <si>
    <t xml:space="preserve">54 57'N </t>
  </si>
  <si>
    <t>020 13'E</t>
  </si>
  <si>
    <t xml:space="preserve">Kronstadt-Shepelevo </t>
  </si>
  <si>
    <t xml:space="preserve">60 00'N </t>
  </si>
  <si>
    <t>029 40'E</t>
  </si>
  <si>
    <t xml:space="preserve">Mirny (Antarctica) </t>
  </si>
  <si>
    <t>004 30'W</t>
  </si>
  <si>
    <t>Suva, Fiji - Auckland, New Zealand</t>
  </si>
  <si>
    <t>PX08</t>
  </si>
  <si>
    <t>Tahiti - Valparaiso</t>
  </si>
  <si>
    <t xml:space="preserve">Iceland </t>
  </si>
  <si>
    <t xml:space="preserve">64 09'N </t>
  </si>
  <si>
    <t>021 56'W</t>
  </si>
  <si>
    <t xml:space="preserve">Cochin </t>
  </si>
  <si>
    <t xml:space="preserve">India </t>
  </si>
  <si>
    <t xml:space="preserve">Booby Is. </t>
  </si>
  <si>
    <t xml:space="preserve">Australia </t>
  </si>
  <si>
    <t xml:space="preserve">10 36'S </t>
  </si>
  <si>
    <t>141 55'E</t>
  </si>
  <si>
    <t xml:space="preserve">Brisbane (West Inner Bar) </t>
  </si>
  <si>
    <t xml:space="preserve">Veracruz, Ver. </t>
  </si>
  <si>
    <t xml:space="preserve">Funafuti, Ellice Is. </t>
  </si>
  <si>
    <t>India</t>
  </si>
  <si>
    <t xml:space="preserve">Pensacola, FL </t>
  </si>
  <si>
    <t xml:space="preserve">30 24'N </t>
  </si>
  <si>
    <t>087 13'W</t>
  </si>
  <si>
    <t xml:space="preserve">Pohnpei, Caroline Is. </t>
  </si>
  <si>
    <t xml:space="preserve">06 59'N </t>
  </si>
  <si>
    <t>158 14'E</t>
  </si>
  <si>
    <t xml:space="preserve">Prudhoe Bay, AK </t>
  </si>
  <si>
    <t xml:space="preserve">70 25'N </t>
  </si>
  <si>
    <t>148 32'W</t>
  </si>
  <si>
    <t xml:space="preserve">Rarotonga </t>
  </si>
  <si>
    <t>Table of the count of Drifting buoys on June 2004 from JCOMMOPS. (Sheet 1: http://w4.jcommops.org/cgi-bin/WebObjects/PTFcountry.woa/1/wo/S0DMtUhGDiS4n5dHbPQohg/0.3)</t>
  </si>
  <si>
    <t xml:space="preserve"> Country</t>
  </si>
  <si>
    <t xml:space="preserve">   BR-FR-US   </t>
  </si>
  <si>
    <t>176 38'W</t>
  </si>
  <si>
    <t xml:space="preserve">Halifax </t>
  </si>
  <si>
    <t xml:space="preserve">Aburatsu </t>
  </si>
  <si>
    <t xml:space="preserve">56 32'N </t>
  </si>
  <si>
    <t>(3N, 137E) - (34N,137E)</t>
  </si>
  <si>
    <t>SOO JMA</t>
  </si>
  <si>
    <t>PX46</t>
  </si>
  <si>
    <t>(3S, 165E) - (50N, 165E)</t>
  </si>
  <si>
    <t>PX49</t>
  </si>
  <si>
    <t>Japan/Taiwan - Singapore</t>
  </si>
  <si>
    <t xml:space="preserve">Johnston Is.,Hawaiian Is. </t>
  </si>
  <si>
    <t>125 55'W</t>
  </si>
  <si>
    <t xml:space="preserve">21 18'N </t>
  </si>
  <si>
    <t>157 52'W</t>
  </si>
  <si>
    <t xml:space="preserve">34 55'N </t>
  </si>
  <si>
    <t>139 50'E</t>
  </si>
  <si>
    <t xml:space="preserve">Porto Grande (St Vicente) </t>
  </si>
  <si>
    <t xml:space="preserve">Cape Verde </t>
  </si>
  <si>
    <t xml:space="preserve">16 52'N </t>
  </si>
  <si>
    <t xml:space="preserve">Marion Is. </t>
  </si>
  <si>
    <t xml:space="preserve">46 52'S </t>
  </si>
  <si>
    <t>037 52'E</t>
  </si>
  <si>
    <t xml:space="preserve">Port Elizabeth </t>
  </si>
  <si>
    <t xml:space="preserve">33 58'S </t>
  </si>
  <si>
    <t xml:space="preserve">Chile </t>
  </si>
  <si>
    <t xml:space="preserve">23 39'S </t>
  </si>
  <si>
    <t xml:space="preserve">24 18'N </t>
  </si>
  <si>
    <t>PORT AU PRINCE</t>
  </si>
  <si>
    <t xml:space="preserve">Naha </t>
  </si>
  <si>
    <t xml:space="preserve">26 13'N </t>
  </si>
  <si>
    <t xml:space="preserve">127 40'E </t>
  </si>
  <si>
    <t xml:space="preserve">39 21'N </t>
  </si>
  <si>
    <t>074 25'W</t>
  </si>
  <si>
    <t xml:space="preserve">Bermuda, St. Georges Is. </t>
  </si>
  <si>
    <t xml:space="preserve">32 22'N </t>
  </si>
  <si>
    <t>064 42'W</t>
  </si>
  <si>
    <t xml:space="preserve">Christmas Is., Line Is. </t>
  </si>
  <si>
    <t xml:space="preserve">01 59'N </t>
  </si>
  <si>
    <t>SOO BSH</t>
  </si>
  <si>
    <t>SOO IRD_NOUMEA</t>
  </si>
  <si>
    <t>Evidence List</t>
  </si>
  <si>
    <t xml:space="preserve">13 06'N </t>
  </si>
  <si>
    <t>080 18'E</t>
  </si>
  <si>
    <t xml:space="preserve">Marmagao </t>
  </si>
  <si>
    <t xml:space="preserve">15 25'N </t>
  </si>
  <si>
    <t>073 48'E</t>
  </si>
  <si>
    <t xml:space="preserve">Minicoy, Laccadive Is. </t>
  </si>
  <si>
    <t xml:space="preserve">08 17'N </t>
  </si>
  <si>
    <t>073 03'E</t>
  </si>
  <si>
    <t xml:space="preserve">Nicobar </t>
  </si>
  <si>
    <t xml:space="preserve">07 00'N </t>
  </si>
  <si>
    <t>FRX</t>
  </si>
  <si>
    <t>FHD</t>
  </si>
  <si>
    <t>New York - Cape Town</t>
  </si>
  <si>
    <t>AX10</t>
  </si>
  <si>
    <t>New York - Puerto Rico</t>
  </si>
  <si>
    <t>AX11</t>
  </si>
  <si>
    <t>Europe - Brazil</t>
  </si>
  <si>
    <t>AX15</t>
  </si>
  <si>
    <t>Europe - Cape of Good Hope</t>
  </si>
  <si>
    <t>AX18</t>
  </si>
  <si>
    <t>GLOSS Station Handbook Ver.5 is issued on Sep. 2003. (http://www.bodc.ac.uk/services/glosshb/)</t>
  </si>
  <si>
    <t xml:space="preserve">Spring Bay </t>
  </si>
  <si>
    <t xml:space="preserve">42 33'S </t>
  </si>
  <si>
    <t>147 56'E</t>
  </si>
  <si>
    <t xml:space="preserve">Acapulco, Gro. </t>
  </si>
  <si>
    <t xml:space="preserve">Mexico </t>
  </si>
  <si>
    <t xml:space="preserve">16 50'N </t>
  </si>
  <si>
    <t>099 55'W</t>
  </si>
  <si>
    <t xml:space="preserve">Cabo San Lucas </t>
  </si>
  <si>
    <t>AX32</t>
  </si>
  <si>
    <t>New York - Bermuda</t>
  </si>
  <si>
    <t>IX01</t>
  </si>
  <si>
    <t>Fremantle - Sunda Straits</t>
  </si>
  <si>
    <t>SOO BOM</t>
  </si>
  <si>
    <t>IX02</t>
  </si>
  <si>
    <t xml:space="preserve">Chittagong </t>
  </si>
  <si>
    <t xml:space="preserve">Bangladesh </t>
  </si>
  <si>
    <t xml:space="preserve">22 15'N </t>
  </si>
  <si>
    <t>091 50'E</t>
  </si>
  <si>
    <t>(include ireland)</t>
  </si>
  <si>
    <t>DATA DUOY COOPERATION PANEL 19TH SESSION, Oct. 2003 (JCOMM MR26 DBCP-19.pdf)</t>
  </si>
  <si>
    <t>ftp://iabp.apl.washington.edu/pub/IABP/MonthlyMaps/OLDMAPSTABLES/2004.Jun.2.table.txt (sheet5)</t>
  </si>
  <si>
    <t xml:space="preserve">   DENMARK   </t>
  </si>
  <si>
    <t xml:space="preserve">   PORTUGAL   </t>
  </si>
  <si>
    <t xml:space="preserve">   UKRAINE   </t>
  </si>
  <si>
    <t>Drifting buoy June 2004</t>
  </si>
  <si>
    <t>154 47'E</t>
  </si>
  <si>
    <t xml:space="preserve">Capitan Prat (Antarctica) </t>
  </si>
  <si>
    <t xml:space="preserve">62 29'S </t>
  </si>
  <si>
    <t>059 38'W</t>
  </si>
  <si>
    <t xml:space="preserve">Diego Ramirez </t>
  </si>
  <si>
    <t xml:space="preserve">56 30'S </t>
  </si>
  <si>
    <t>068 43'W</t>
  </si>
  <si>
    <t>167 44'E</t>
  </si>
  <si>
    <t>Greenland - Iceland - Ireland/Scotland/Denmark</t>
  </si>
  <si>
    <t>SOO IRD_BREST</t>
  </si>
  <si>
    <t>AX03</t>
  </si>
  <si>
    <t>HDX</t>
  </si>
  <si>
    <t>Moored buoy June 2004</t>
  </si>
  <si>
    <t xml:space="preserve">Canada </t>
  </si>
  <si>
    <t xml:space="preserve">44 40'N </t>
  </si>
  <si>
    <t>063 35'W</t>
  </si>
  <si>
    <t>Black letter means December 2003 data.</t>
  </si>
  <si>
    <t>Green letter means updated October 2004.</t>
  </si>
  <si>
    <t>118 18'W</t>
  </si>
  <si>
    <t>IX09</t>
  </si>
  <si>
    <t>AX04</t>
  </si>
  <si>
    <t xml:space="preserve">Cayenne </t>
  </si>
  <si>
    <t>Table of the count of Moored buoys on June 2004 from JCOMMOPS. (Sheet1 : http://w4.jcommops.org/cgi-bin/WebObjects/PTFcountry.woa/1/wo/S0DMtUhGDiS4n5dHbPQohg/1.3)</t>
  </si>
  <si>
    <t>057 33'W</t>
  </si>
  <si>
    <t xml:space="preserve">Puerto Deseado </t>
  </si>
  <si>
    <t xml:space="preserve">47 45'S </t>
  </si>
  <si>
    <t>065 55'W</t>
  </si>
  <si>
    <t xml:space="preserve">Salalah </t>
  </si>
  <si>
    <t xml:space="preserve">Oman </t>
  </si>
  <si>
    <t xml:space="preserve">17 00'N </t>
  </si>
  <si>
    <t xml:space="preserve">Ushuaia </t>
  </si>
  <si>
    <t xml:space="preserve">54 49'S </t>
  </si>
  <si>
    <t xml:space="preserve">Kerguelen Island </t>
  </si>
  <si>
    <t xml:space="preserve">24 48'N </t>
  </si>
  <si>
    <t>066 58'E</t>
  </si>
  <si>
    <t xml:space="preserve">Balboa </t>
  </si>
  <si>
    <t xml:space="preserve">Panama </t>
  </si>
  <si>
    <t xml:space="preserve">08 58'N </t>
  </si>
  <si>
    <t xml:space="preserve">14 41'N </t>
  </si>
  <si>
    <t>060 56'W</t>
  </si>
  <si>
    <t xml:space="preserve">Marseille </t>
  </si>
  <si>
    <t xml:space="preserve">43 18'N </t>
  </si>
  <si>
    <t>076 07'W</t>
  </si>
  <si>
    <t xml:space="preserve">Siboney </t>
  </si>
  <si>
    <t xml:space="preserve">23 05'N </t>
  </si>
  <si>
    <t>Europe - French Guyana</t>
  </si>
  <si>
    <t>AX22</t>
  </si>
  <si>
    <t>STATION NAME</t>
  </si>
  <si>
    <t xml:space="preserve">Newport, RI </t>
  </si>
  <si>
    <t xml:space="preserve">41 30'N </t>
  </si>
  <si>
    <t>071 20'W</t>
  </si>
  <si>
    <t>Deployed</t>
  </si>
  <si>
    <t>GLOSS</t>
  </si>
  <si>
    <t>SOT</t>
  </si>
  <si>
    <t>XBTs</t>
  </si>
  <si>
    <t>Occupied</t>
  </si>
  <si>
    <t>VOS</t>
  </si>
  <si>
    <t>VOSClim</t>
  </si>
  <si>
    <t>ASAP</t>
  </si>
  <si>
    <t>Ships</t>
  </si>
  <si>
    <t>Argo</t>
  </si>
  <si>
    <t>Tropical</t>
  </si>
  <si>
    <t>Coastal</t>
  </si>
  <si>
    <t>Ocean</t>
  </si>
  <si>
    <t>High Qual</t>
  </si>
  <si>
    <t>Mooring</t>
  </si>
  <si>
    <t>Observ</t>
  </si>
  <si>
    <t>FRX Line</t>
  </si>
  <si>
    <t>Sond Dep</t>
  </si>
  <si>
    <t>Auckland, New Zealand - Panama</t>
  </si>
  <si>
    <t>PX09</t>
  </si>
  <si>
    <t>Hawaii - Fiji/Auckland</t>
  </si>
  <si>
    <t>PX10</t>
  </si>
  <si>
    <t>Hawaii - Guam/Saipan</t>
  </si>
  <si>
    <t>SOO SEAS/SIO</t>
  </si>
  <si>
    <t>PX13</t>
  </si>
  <si>
    <t>New Zealand - California</t>
  </si>
  <si>
    <t>PX17</t>
  </si>
  <si>
    <t>Document of SOOP Semestrial Survey, Jan-Jun 2004 from JCOMMOPS.</t>
  </si>
  <si>
    <t>January - June 2004</t>
  </si>
  <si>
    <t>Black letter means it is still 2003.</t>
  </si>
  <si>
    <t>Blue letter means reviced for Jan-Jun 2004.</t>
  </si>
  <si>
    <t>JCOMMOPS Argo network, as of October 2004</t>
  </si>
  <si>
    <t xml:space="preserve">Manzanillo, Col. </t>
  </si>
  <si>
    <t xml:space="preserve">19 03'N </t>
  </si>
  <si>
    <t>104 20'W</t>
  </si>
  <si>
    <t xml:space="preserve">Progreso, Yuc. </t>
  </si>
  <si>
    <t>089 39'W</t>
  </si>
  <si>
    <t xml:space="preserve">Puerto Angel </t>
  </si>
  <si>
    <t xml:space="preserve">15 39'N </t>
  </si>
  <si>
    <t xml:space="preserve">Socorro Is. </t>
  </si>
  <si>
    <t xml:space="preserve">18 44'N </t>
  </si>
  <si>
    <t>111 01'W</t>
  </si>
  <si>
    <t xml:space="preserve">Murmansk </t>
  </si>
  <si>
    <t xml:space="preserve">48 23'N </t>
  </si>
  <si>
    <t>Table of the count of Drifting buoys on Oct. 2004 from JCOMMOPS. (Sheet 1: http://w4.jcommops.org/cgi-bin/WebObjects/PTFcountry.woa/1/wo/OhBMv87rP8lEjowTZbB4SM/4.3)</t>
  </si>
  <si>
    <t>Table of the count of Moored buoys on Oct. 2004 from JCOMMOPS. (Sheet1 : http://w4.jcommops.org/cgi-bin/WebObjects/PTFcountry.woa/1/wo/OhBMv87rP8lEjowTZbB4SM/2.3</t>
  </si>
  <si>
    <t xml:space="preserve">08 23'S </t>
  </si>
  <si>
    <t>179 13'E</t>
  </si>
  <si>
    <t xml:space="preserve">Galveston (Pier 21), TX </t>
  </si>
  <si>
    <t xml:space="preserve">29 19'N </t>
  </si>
  <si>
    <t>094 48'W</t>
  </si>
  <si>
    <t>United Kingdom</t>
  </si>
  <si>
    <t>Germany</t>
  </si>
  <si>
    <t>Ocean Sites</t>
  </si>
  <si>
    <t>IOCCP</t>
  </si>
  <si>
    <t xml:space="preserve"> % Complete</t>
  </si>
  <si>
    <t xml:space="preserve">Port Blair, Andaman Is. </t>
  </si>
  <si>
    <t xml:space="preserve">11 41'N </t>
  </si>
  <si>
    <t xml:space="preserve">63 18'S </t>
  </si>
  <si>
    <t>Country</t>
  </si>
  <si>
    <t>DBCP</t>
  </si>
  <si>
    <t>New York - Gibraltar</t>
  </si>
  <si>
    <t>SOO SEAS</t>
  </si>
  <si>
    <t>AX05</t>
  </si>
  <si>
    <t xml:space="preserve">Pointe-Noire </t>
  </si>
  <si>
    <t xml:space="preserve">Congo </t>
  </si>
  <si>
    <t xml:space="preserve">04 47'S </t>
  </si>
  <si>
    <t>011 50'E</t>
  </si>
  <si>
    <t xml:space="preserve">Isla del Coco </t>
  </si>
  <si>
    <t xml:space="preserve">Costa Rica </t>
  </si>
  <si>
    <t xml:space="preserve">05 33'N </t>
  </si>
  <si>
    <t>087 04'W</t>
  </si>
  <si>
    <t xml:space="preserve">Quepos </t>
  </si>
  <si>
    <t xml:space="preserve">09 24'N </t>
  </si>
  <si>
    <t xml:space="preserve">Puerto Madryn </t>
  </si>
  <si>
    <t xml:space="preserve">42 46'S </t>
  </si>
  <si>
    <t>065 02'W</t>
  </si>
  <si>
    <t>Japan - New Zealand</t>
  </si>
  <si>
    <t>PX06</t>
  </si>
  <si>
    <t>068 13'W</t>
  </si>
  <si>
    <t xml:space="preserve">49 21'S </t>
  </si>
  <si>
    <t>070 12'E</t>
  </si>
  <si>
    <t xml:space="preserve">Le Robert, Martinique </t>
  </si>
  <si>
    <t>Argentina</t>
  </si>
  <si>
    <t>United States</t>
  </si>
  <si>
    <t>Data</t>
  </si>
  <si>
    <t>Centers</t>
  </si>
  <si>
    <t>Platform</t>
  </si>
  <si>
    <t>Canada(DBCP,SOOPIP),France(ASAP,DBCP,JCOMMOPS),</t>
  </si>
  <si>
    <t>170 41'W</t>
  </si>
  <si>
    <t xml:space="preserve">Penrhyn </t>
  </si>
  <si>
    <t xml:space="preserve">09 01'S </t>
  </si>
  <si>
    <t>158 04'W</t>
  </si>
  <si>
    <t xml:space="preserve">Yemen, P.D.R. </t>
  </si>
  <si>
    <t xml:space="preserve">12 47'N </t>
  </si>
  <si>
    <t>044 59'E</t>
  </si>
  <si>
    <t xml:space="preserve">Brest </t>
  </si>
  <si>
    <t xml:space="preserve">France </t>
  </si>
  <si>
    <t>These tide guage have not operated.</t>
  </si>
  <si>
    <t xml:space="preserve">16 44'N </t>
  </si>
  <si>
    <t>169 32'W</t>
  </si>
  <si>
    <t xml:space="preserve">Kanton Is., Phoenix Is. </t>
  </si>
  <si>
    <t>024 59'W</t>
  </si>
  <si>
    <t xml:space="preserve">Antofagasta </t>
  </si>
  <si>
    <t xml:space="preserve">Kapingamaringi, Carolines </t>
  </si>
  <si>
    <t xml:space="preserve">01 06'N </t>
  </si>
  <si>
    <t>070 24'W</t>
  </si>
  <si>
    <t>153 58'E</t>
  </si>
  <si>
    <t xml:space="preserve">Nagasaki </t>
  </si>
  <si>
    <t xml:space="preserve">32 44'N </t>
  </si>
  <si>
    <t>129 52'E</t>
  </si>
  <si>
    <t>Valparaiso - Auckland</t>
  </si>
  <si>
    <t>PX81</t>
  </si>
  <si>
    <t>Honolulu - Coronel (Chile)</t>
  </si>
  <si>
    <t>PX83</t>
  </si>
  <si>
    <t>Melbourne - Auckland</t>
  </si>
  <si>
    <t>XX01</t>
  </si>
  <si>
    <t>No specific line assigned</t>
  </si>
  <si>
    <t>AU</t>
  </si>
  <si>
    <t>Table of the count of Drifting buoys on Dec. 2003 from JCOMMOPS. (Sheet 1)</t>
  </si>
  <si>
    <t>096 30'W</t>
  </si>
  <si>
    <t>082 28'W</t>
  </si>
  <si>
    <t xml:space="preserve">French Frigate Shoals, HI </t>
  </si>
  <si>
    <t xml:space="preserve">23 52'N </t>
  </si>
  <si>
    <t>166 17'W</t>
  </si>
  <si>
    <t>Drake Passage</t>
  </si>
  <si>
    <t>SOO SIO</t>
  </si>
  <si>
    <t>AX29</t>
  </si>
  <si>
    <t>Antigua - Cabo de Sao Roque, Brazil</t>
  </si>
  <si>
    <t>093 50'E</t>
  </si>
  <si>
    <t>092 46'E</t>
  </si>
  <si>
    <t xml:space="preserve">Veraval </t>
  </si>
  <si>
    <t xml:space="preserve">Cananeia </t>
  </si>
  <si>
    <t xml:space="preserve">Brazil </t>
  </si>
  <si>
    <t xml:space="preserve">25 01'S </t>
  </si>
  <si>
    <t>115 43'E</t>
  </si>
  <si>
    <t xml:space="preserve">Lord Howe Is. </t>
  </si>
  <si>
    <t xml:space="preserve">31 31'S </t>
  </si>
  <si>
    <t>159 04'E</t>
  </si>
  <si>
    <t xml:space="preserve">Macquarie Is. </t>
  </si>
  <si>
    <t xml:space="preserve">54 30'S </t>
  </si>
  <si>
    <t>158 56'E</t>
  </si>
  <si>
    <t>Updated October 2004</t>
  </si>
  <si>
    <t>Drifting buoy October 2004</t>
  </si>
  <si>
    <t>Moored buoy October 2004</t>
  </si>
  <si>
    <t xml:space="preserve">   ireland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</si>
</sst>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"/>
    <numFmt numFmtId="167" formatCode="0.000000"/>
    <numFmt numFmtId="168" formatCode="0.00000"/>
    <numFmt numFmtId="169" formatCode="0.0000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8"/>
      <name val="Times New Roman"/>
      <family val="0"/>
    </font>
    <font>
      <sz val="9"/>
      <color indexed="22"/>
      <name val="Geneva"/>
      <family val="0"/>
    </font>
    <font>
      <sz val="9"/>
      <color indexed="9"/>
      <name val="Geneva"/>
      <family val="0"/>
    </font>
    <font>
      <sz val="12"/>
      <name val="Arial"/>
      <family val="0"/>
    </font>
    <font>
      <sz val="12"/>
      <name val="Geneva"/>
      <family val="0"/>
    </font>
    <font>
      <sz val="8"/>
      <name val="Geneva"/>
      <family val="0"/>
    </font>
    <font>
      <b/>
      <sz val="13.75"/>
      <name val="Verdana"/>
      <family val="0"/>
    </font>
    <font>
      <b/>
      <sz val="15.25"/>
      <name val="Verdana"/>
      <family val="0"/>
    </font>
    <font>
      <sz val="15.25"/>
      <name val="Verdana"/>
      <family val="0"/>
    </font>
    <font>
      <sz val="11.75"/>
      <name val="Verdana"/>
      <family val="0"/>
    </font>
    <font>
      <sz val="16.5"/>
      <name val="Verdana"/>
      <family val="0"/>
    </font>
    <font>
      <b/>
      <sz val="14"/>
      <name val="Verdana"/>
      <family val="0"/>
    </font>
    <font>
      <sz val="17.75"/>
      <name val="Verdana"/>
      <family val="0"/>
    </font>
    <font>
      <sz val="12"/>
      <name val="Verdana"/>
      <family val="0"/>
    </font>
    <font>
      <sz val="15"/>
      <name val="Verdana"/>
      <family val="0"/>
    </font>
    <font>
      <b/>
      <sz val="15.5"/>
      <name val="Verdana"/>
      <family val="0"/>
    </font>
    <font>
      <sz val="15.5"/>
      <name val="Verdana"/>
      <family val="0"/>
    </font>
    <font>
      <sz val="14.25"/>
      <name val="Verdana"/>
      <family val="0"/>
    </font>
    <font>
      <sz val="8.5"/>
      <name val="Verdana"/>
      <family val="0"/>
    </font>
    <font>
      <sz val="16.25"/>
      <name val="Verdana"/>
      <family val="0"/>
    </font>
    <font>
      <sz val="10.25"/>
      <name val="Verdana"/>
      <family val="0"/>
    </font>
    <font>
      <sz val="9"/>
      <name val="Verdana"/>
      <family val="0"/>
    </font>
    <font>
      <sz val="14.7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sz val="10.75"/>
      <name val="Verdana"/>
      <family val="0"/>
    </font>
    <font>
      <sz val="18.25"/>
      <name val="Verdana"/>
      <family val="0"/>
    </font>
    <font>
      <b/>
      <sz val="13.5"/>
      <name val="Verdana"/>
      <family val="0"/>
    </font>
    <font>
      <sz val="13.5"/>
      <name val="Verdana"/>
      <family val="0"/>
    </font>
    <font>
      <sz val="9.75"/>
      <name val="Verdana"/>
      <family val="0"/>
    </font>
    <font>
      <sz val="9"/>
      <color indexed="48"/>
      <name val="Geneva"/>
      <family val="0"/>
    </font>
    <font>
      <sz val="9"/>
      <color indexed="17"/>
      <name val="Geneva"/>
      <family val="0"/>
    </font>
    <font>
      <sz val="11"/>
      <name val="Arial"/>
      <family val="0"/>
    </font>
    <font>
      <sz val="11"/>
      <color indexed="12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22"/>
      <name val="Arial"/>
      <family val="0"/>
    </font>
    <font>
      <sz val="9"/>
      <color indexed="57"/>
      <name val="Geneva"/>
      <family val="0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10" fillId="0" borderId="4" xfId="0" applyFont="1" applyBorder="1" applyAlignment="1">
      <alignment/>
    </xf>
    <xf numFmtId="0" fontId="9" fillId="2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4" xfId="0" applyFont="1" applyBorder="1" applyAlignment="1">
      <alignment horizontal="center" vertical="top"/>
    </xf>
    <xf numFmtId="0" fontId="41" fillId="0" borderId="4" xfId="0" applyFont="1" applyBorder="1" applyAlignment="1">
      <alignment horizontal="center" vertical="top"/>
    </xf>
    <xf numFmtId="0" fontId="40" fillId="0" borderId="4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4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0" fillId="5" borderId="0" xfId="0" applyFont="1" applyFill="1" applyAlignment="1">
      <alignment/>
    </xf>
    <xf numFmtId="0" fontId="41" fillId="5" borderId="0" xfId="0" applyFont="1" applyFill="1" applyAlignment="1">
      <alignment/>
    </xf>
    <xf numFmtId="0" fontId="43" fillId="5" borderId="0" xfId="0" applyFont="1" applyFill="1" applyAlignment="1">
      <alignment/>
    </xf>
    <xf numFmtId="0" fontId="43" fillId="4" borderId="0" xfId="0" applyFont="1" applyFill="1" applyBorder="1" applyAlignment="1">
      <alignment/>
    </xf>
    <xf numFmtId="0" fontId="40" fillId="4" borderId="0" xfId="0" applyFont="1" applyFill="1" applyBorder="1" applyAlignment="1">
      <alignment/>
    </xf>
    <xf numFmtId="0" fontId="43" fillId="4" borderId="0" xfId="0" applyFont="1" applyFill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Drifting Buoy (Goal: 1250)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  <c:axId val="10183320"/>
        <c:axId val="24541017"/>
      </c:barChart>
      <c:catAx>
        <c:axId val="101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Time Series (Goal: 58)
Date: December 2003</a:t>
            </a:r>
          </a:p>
        </c:rich>
      </c:tx>
      <c:layout>
        <c:manualLayout>
          <c:xMode val="factor"/>
          <c:yMode val="factor"/>
          <c:x val="-0.4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2275"/>
          <c:w val="0.4755"/>
          <c:h val="0.7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2003'!$B$16,'December 2003'!$B$23,'December 2003'!$B$27,'December 2003'!$B$30,'December 2003'!$B$48,'December 2003'!$B$50,'December 2003'!$B$68,'December 2003'!$B$73)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675"/>
          <c:w val="0.91375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2003'!$B$13:$B$22,'December 2003'!$B$24:$B$46,'December 2003'!$B$48:$B$51,'December 2003'!$B$53:$B$62,'December 2003'!$B$64:$B$70)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axId val="54748042"/>
        <c:axId val="22970331"/>
      </c:barChart>
      <c:catAx>
        <c:axId val="54748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48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Committed to GLOSS (Goal: 290)
Date: December 2003</a:t>
            </a:r>
          </a:p>
        </c:rich>
      </c:tx>
      <c:layout>
        <c:manualLayout>
          <c:xMode val="factor"/>
          <c:yMode val="factor"/>
          <c:x val="-0.41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5"/>
          <c:y val="0.11325"/>
          <c:w val="0.58875"/>
          <c:h val="0.69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2003'!$B$13:$B$22,'December 2003'!$B$24:$B$46,'December 2003'!$B$48:$B$51,'December 2003'!$B$53:$B$62,'December 2003'!$B$64:$B$70,'December 2003'!$B$73)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  <c:axId val="5406388"/>
        <c:axId val="48657493"/>
      </c:barChart>
      <c:catAx>
        <c:axId val="5406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6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>
        <c:manualLayout>
          <c:xMode val="factor"/>
          <c:yMode val="factor"/>
          <c:x val="-0.41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2315"/>
          <c:w val="0.446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2003'!$B$67:$B$68,'December 2003'!$B$73)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475"/>
          <c:w val="0.977"/>
          <c:h val="0.83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  <c:axId val="35264254"/>
        <c:axId val="48942831"/>
      </c:barChart>
      <c:catAx>
        <c:axId val="3526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-0.42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148"/>
          <c:w val="0.5115"/>
          <c:h val="0.7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2003'!$B$67:$B$68,'December 2003'!$B$73)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2003'!$B$27,'December 2003'!$B$36,'December 2003'!$B$68)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axId val="37832296"/>
        <c:axId val="4946345"/>
      </c:barChart>
      <c:catAx>
        <c:axId val="3783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>
        <c:manualLayout>
          <c:xMode val="factor"/>
          <c:yMode val="factor"/>
          <c:x val="-0.41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7"/>
          <c:w val="0.8585"/>
          <c:h val="0.7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2003'!$B$27,'December 2003'!$B$36,'December 2003'!$B$68,'December 2003'!$B$73)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axId val="44517106"/>
        <c:axId val="65109635"/>
      </c:barChart>
      <c:catAx>
        <c:axId val="4451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1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Drifting Buoy (Goal: 1250)
Date: December 2003</a:t>
            </a:r>
          </a:p>
        </c:rich>
      </c:tx>
      <c:layout>
        <c:manualLayout>
          <c:xMode val="factor"/>
          <c:yMode val="factor"/>
          <c:x val="-0.3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6175"/>
          <c:w val="0.42875"/>
          <c:h val="0.6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2003'!$B$67:$B$68,'December 2003'!$B$73)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>
        <c:manualLayout>
          <c:xMode val="factor"/>
          <c:yMode val="factor"/>
          <c:x val="-0.4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7925"/>
          <c:w val="0.40375"/>
          <c:h val="0.6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</a:t>
            </a:r>
            <a:r>
              <a:rPr lang="en-US" cap="none" sz="1400" b="1" i="0" u="none" baseline="0"/>
              <a:t>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2003'!$B$26:$B$27,'December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  <c:axId val="49115804"/>
        <c:axId val="39389053"/>
      </c:barChart>
      <c:catAx>
        <c:axId val="4911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89053"/>
        <c:crosses val="autoZero"/>
        <c:auto val="1"/>
        <c:lblOffset val="100"/>
        <c:noMultiLvlLbl val="0"/>
      </c:catAx>
      <c:valAx>
        <c:axId val="39389053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1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December 2003</a:t>
            </a:r>
          </a:p>
        </c:rich>
      </c:tx>
      <c:layout>
        <c:manualLayout>
          <c:xMode val="factor"/>
          <c:yMode val="factor"/>
          <c:x val="-0.42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525"/>
          <c:w val="0.86125"/>
          <c:h val="0.7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2003'!$B$26:$B$27,'December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2003'!$B$26:$B$27,'December 2003'!$B$31,'December 2003'!$B$36,'December 2003'!$B$47,'December 2003'!$B$67:$B$68)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  <c:axId val="18957158"/>
        <c:axId val="36396695"/>
      </c:barChart>
      <c:catAx>
        <c:axId val="1895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96695"/>
        <c:crosses val="autoZero"/>
        <c:auto val="1"/>
        <c:lblOffset val="100"/>
        <c:noMultiLvlLbl val="0"/>
      </c:catAx>
      <c:valAx>
        <c:axId val="36396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>
        <c:manualLayout>
          <c:xMode val="factor"/>
          <c:yMode val="factor"/>
          <c:x val="-0.426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1145"/>
          <c:w val="0.479"/>
          <c:h val="0.73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2003'!$B$26:$B$27,'December 2003'!$B$31,'December 2003'!$B$36,'December 2003'!$B$47,'December 2003'!$B$67:$B$68,'December 2003'!$B$73)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59134800"/>
        <c:axId val="62451153"/>
      </c:barChart>
      <c:catAx>
        <c:axId val="5913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1153"/>
        <c:crosses val="autoZero"/>
        <c:auto val="1"/>
        <c:lblOffset val="100"/>
        <c:noMultiLvlLbl val="0"/>
      </c:catAx>
      <c:valAx>
        <c:axId val="6245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3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Survey (Goal: 31)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2003'!$B$27,'December 2003'!$B$36,'December 2003'!$B$47,'December 2003'!$B$61,'December 2003'!$B$67:$B$68)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axId val="25189466"/>
        <c:axId val="25378603"/>
      </c:barChart>
      <c:catAx>
        <c:axId val="2518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8946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Survey (Goal: 31)
Date: December 2003</a:t>
            </a:r>
          </a:p>
        </c:rich>
      </c:tx>
      <c:layout>
        <c:manualLayout>
          <c:xMode val="factor"/>
          <c:yMode val="factor"/>
          <c:x val="-0.4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15"/>
          <c:w val="0.85575"/>
          <c:h val="0.7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2003'!$B$27,'December 2003'!$B$36,'December 2003'!$B$47,'December 2003'!$B$61,'December 2003'!$B$67:$B$68,'December 2003'!$B$73)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SOOP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  <c:axId val="27080836"/>
        <c:axId val="42400933"/>
      </c:barChart>
      <c:catAx>
        <c:axId val="270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00933"/>
        <c:crosses val="autoZero"/>
        <c:auto val="1"/>
        <c:lblOffset val="100"/>
        <c:noMultiLvlLbl val="0"/>
      </c:catAx>
      <c:valAx>
        <c:axId val="424009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  <c:axId val="46064078"/>
        <c:axId val="11923519"/>
      </c:barChart>
      <c:catAx>
        <c:axId val="46064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923519"/>
        <c:crosses val="autoZero"/>
        <c:auto val="1"/>
        <c:lblOffset val="100"/>
        <c:noMultiLvlLbl val="0"/>
      </c:catAx>
      <c:valAx>
        <c:axId val="11923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6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Barometer Upgrade (Goal: 600)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2003'!$B$48,'December 2003'!$B$60,'December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  <c:axId val="19542562"/>
        <c:axId val="41665331"/>
      </c:barChart>
      <c:catAx>
        <c:axId val="195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41665331"/>
        <c:crosses val="autoZero"/>
        <c:auto val="1"/>
        <c:lblOffset val="100"/>
        <c:noMultiLvlLbl val="0"/>
      </c:catAx>
      <c:val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2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>
        <c:manualLayout>
          <c:xMode val="factor"/>
          <c:yMode val="factor"/>
          <c:x val="-0.4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233"/>
          <c:w val="0.4775"/>
          <c:h val="0.7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2003'!$B$67:$B$68,'December 2003'!$B$73)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2003'!$B$26,'December 2003'!$B$36,'December 2003'!$B$68)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0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>
        <c:manualLayout>
          <c:xMode val="factor"/>
          <c:yMode val="factor"/>
          <c:x val="-0.41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2"/>
          <c:w val="0.862"/>
          <c:h val="0.7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2003'!$B$26,'December 2003'!$B$36,'December 2003'!$B$68,'December 2003'!$B$73)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35201986"/>
        <c:axId val="48382419"/>
      </c:barChart>
      <c:catAx>
        <c:axId val="3520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0198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>
        <c:manualLayout>
          <c:xMode val="factor"/>
          <c:yMode val="factor"/>
          <c:x val="-0.416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2965"/>
          <c:w val="0.43975"/>
          <c:h val="0.6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SOOP
Date: December 2003</a:t>
            </a:r>
          </a:p>
        </c:rich>
      </c:tx>
      <c:layout>
        <c:manualLayout>
          <c:xMode val="factor"/>
          <c:yMode val="factor"/>
          <c:x val="-0.409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75"/>
          <c:y val="0.14525"/>
          <c:w val="0.424"/>
          <c:h val="0.6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>
        <c:manualLayout>
          <c:xMode val="factor"/>
          <c:yMode val="factor"/>
          <c:x val="-0.427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05"/>
          <c:w val="0.86225"/>
          <c:h val="0.75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Drifting Buoy (Goal: 1250)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2003'!$B$67:$B$68)</c:f>
              <c:strCache>
                <c:ptCount val="13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2003'!$D$67:$D$68)</c:f>
              <c:numCache>
                <c:ptCount val="13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</c:numCache>
            </c:numRef>
          </c:val>
        </c:ser>
        <c:axId val="32788588"/>
        <c:axId val="26661837"/>
      </c:barChart>
      <c:cat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6661837"/>
        <c:crosses val="autoZero"/>
        <c:auto val="1"/>
        <c:lblOffset val="100"/>
        <c:noMultiLvlLbl val="0"/>
      </c:catAx>
      <c:val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Drifting Buoy (Goal: 1250)
Date: December 2003</a:t>
            </a:r>
          </a:p>
        </c:rich>
      </c:tx>
      <c:layout>
        <c:manualLayout>
          <c:xMode val="factor"/>
          <c:yMode val="factor"/>
          <c:x val="-0.3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6175"/>
          <c:w val="0.42875"/>
          <c:h val="0.67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2003'!$B$13:$B$14,'December 2003'!$B$26:$B$27,'December 2003'!$B$31,'December 2003'!$B$36,'December 2003'!$B$47,'December 2003'!$B$48,'December 2003'!$B$50,'December 2003'!$B$60,'December 2003'!$B$67:$B$68,'December 2003'!$B$73)</c:f>
              <c:strCache>
                <c:ptCount val="14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Japan</c:v>
                </c:pt>
                <c:pt idx="7">
                  <c:v>Netherlands</c:v>
                </c:pt>
                <c:pt idx="8">
                  <c:v>New Zealand</c:v>
                </c:pt>
                <c:pt idx="9">
                  <c:v>Norway</c:v>
                </c:pt>
                <c:pt idx="10">
                  <c:v>South Africa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Additional Needed</c:v>
                </c:pt>
              </c:strCache>
            </c:strRef>
          </c:cat>
          <c:val>
            <c:numRef>
              <c:f>('December 2003'!$D$11,'December 2003'!$D$13:$D$14,'December 2003'!$D$26:$D$27,'December 2003'!$D$31,'December 2003'!$D$36,'December 2003'!$D$47,'December 2003'!$D$48,'December 2003'!$D$50,'December 2003'!$D$60,'December 2003'!$D$67:$D$68,'December 2003'!$D$73)</c:f>
              <c:numCache>
                <c:ptCount val="14"/>
                <c:pt idx="0">
                  <c:v>30</c:v>
                </c:pt>
                <c:pt idx="1">
                  <c:v>1</c:v>
                </c:pt>
                <c:pt idx="2">
                  <c:v>28</c:v>
                </c:pt>
                <c:pt idx="3">
                  <c:v>21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33</c:v>
                </c:pt>
                <c:pt idx="12">
                  <c:v>751</c:v>
                </c:pt>
                <c:pt idx="13">
                  <c:v>337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Global Ocean Observing System
Contributions by countries
Barometer Upgrade (Goal: 600)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2003'!$B$48,'December 2003'!$B$60,'December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  <c:axId val="38629942"/>
        <c:axId val="12125159"/>
      </c:barChart>
      <c:catAx>
        <c:axId val="3862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12125159"/>
        <c:crosses val="autoZero"/>
        <c:auto val="1"/>
        <c:lblOffset val="100"/>
        <c:noMultiLvlLbl val="0"/>
      </c:catAx>
      <c:val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29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Barometer Upgrade (Goal: 600)
Date: December 2003</a:t>
            </a:r>
          </a:p>
        </c:rich>
      </c:tx>
      <c:layout>
        <c:manualLayout>
          <c:xMode val="factor"/>
          <c:yMode val="factor"/>
          <c:x val="-0.434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28225"/>
          <c:w val="0.43725"/>
          <c:h val="0.67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2003'!$B$48,'December 2003'!$B$60,'December 2003'!$B$68,'December 2003'!$B$73)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</c:strCache>
            </c:strRef>
          </c:cat>
          <c:val>
            <c:numRef>
              <c:f>('December 2003'!$E$11,'December 2003'!$E$26,'December 2003'!$E$48,'December 2003'!$E$60,'December 2003'!$E$68)</c:f>
              <c:numCache>
                <c:ptCount val="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Barometer Upgrade (Goal: 600)
Date: December 2003</a:t>
            </a:r>
          </a:p>
        </c:rich>
      </c:tx>
      <c:layout>
        <c:manualLayout>
          <c:xMode val="factor"/>
          <c:yMode val="factor"/>
          <c:x val="-0.4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75"/>
          <c:y val="0.24"/>
          <c:w val="0.436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2003'!$B$48,'December 2003'!$B$60,'December 2003'!$B$68,'December 2003'!$B$73)</c:f>
              <c:strCache>
                <c:ptCount val="6"/>
                <c:pt idx="0">
                  <c:v>Australia</c:v>
                </c:pt>
                <c:pt idx="1">
                  <c:v>France</c:v>
                </c:pt>
                <c:pt idx="2">
                  <c:v>New Zealand</c:v>
                </c:pt>
                <c:pt idx="3">
                  <c:v>South Africa</c:v>
                </c:pt>
                <c:pt idx="4">
                  <c:v>United States</c:v>
                </c:pt>
                <c:pt idx="5">
                  <c:v>Additional Needed</c:v>
                </c:pt>
              </c:strCache>
            </c:strRef>
          </c:cat>
          <c:val>
            <c:numRef>
              <c:f>('December 2003'!$E$11,'December 2003'!$E$26,'December 2003'!$E$48,'December 2003'!$E$60,'December 2003'!$E$68,'December 2003'!$E$73)</c:f>
              <c:numCache>
                <c:ptCount val="6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32</c:v>
                </c:pt>
                <c:pt idx="5">
                  <c:v>516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49"/>
          <c:w val="0.886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2003'!$B$14,'December 2003'!$B$26,'December 2003'!$B$31,'December 2003'!$B$33,'December 2003'!$B$67,'December 2003'!$B$68)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  <c:axId val="42017568"/>
        <c:axId val="42613793"/>
      </c:barChart>
      <c:catAx>
        <c:axId val="42017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17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2003'!$B$50,'December 2003'!$B$68)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axId val="47979818"/>
        <c:axId val="29165179"/>
      </c:barChart>
      <c:catAx>
        <c:axId val="47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>
        <c:manualLayout>
          <c:xMode val="factor"/>
          <c:yMode val="factor"/>
          <c:x val="-0.28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1795"/>
          <c:w val="0.464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2003'!$B$50,'December 2003'!$B$68,'December 2003'!$B$73)</c:f>
              <c:strCache>
                <c:ptCount val="3"/>
                <c:pt idx="0">
                  <c:v>Norway</c:v>
                </c:pt>
                <c:pt idx="1">
                  <c:v>United States</c:v>
                </c:pt>
                <c:pt idx="2">
                  <c:v>Needed</c:v>
                </c:pt>
              </c:strCache>
            </c:strRef>
          </c:cat>
          <c:val>
            <c:numRef>
              <c:f>('December 2003'!$J$50,'December 2003'!$J$68,'December 2003'!$J$73)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13925"/>
          <c:w val="0.81725"/>
          <c:h val="0.8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2003'!$B$16,'December 2003'!$B$23,'December 2003'!$B$27,'December 2003'!$B$30,'December 2003'!$B$48,'December 2003'!$B$50,'December 2003'!$B$68)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160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Time Series (Goal: 58)
Date: December 2003</a:t>
            </a:r>
          </a:p>
        </c:rich>
      </c:tx>
      <c:layout>
        <c:manualLayout>
          <c:xMode val="factor"/>
          <c:yMode val="factor"/>
          <c:x val="-0.415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2175"/>
          <c:w val="0.47475"/>
          <c:h val="0.7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2003'!$B$16,'December 2003'!$B$23,'December 2003'!$B$27,'December 2003'!$B$30,'December 2003'!$B$48,'December 2003'!$B$50,'December 2003'!$B$68,'December 2003'!$B$73)</c:f>
              <c:strCache>
                <c:ptCount val="9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  <c:pt idx="8">
                  <c:v>Needed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2003'!$K$68,'December 2003'!$K$73)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675"/>
          <c:w val="0.91375"/>
          <c:h val="0.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2003'!$B$13:$B$22,'December 2003'!$B$24:$B$46,'December 2003'!$B$48:$B$51,'December 2003'!$B$53:$B$62,'December 2003'!$B$64:$B$70)</c:f>
              <c:strCache>
                <c:ptCount val="56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2003'!$M$64:$M$70)</c:f>
              <c:numCache>
                <c:ptCount val="56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1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Committed to GLOSS (Goal: 290)
Date: December 2003</a:t>
            </a:r>
          </a:p>
        </c:rich>
      </c:tx>
      <c:layout>
        <c:manualLayout>
          <c:xMode val="factor"/>
          <c:yMode val="factor"/>
          <c:x val="-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1385"/>
          <c:w val="0.57675"/>
          <c:h val="0.6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2003'!$B$13:$B$22,'December 2003'!$B$24:$B$46,'December 2003'!$B$48:$B$51,'December 2003'!$B$53:$B$62,'December 2003'!$B$64:$B$70,'December 2003'!$B$73)</c:f>
              <c:strCache>
                <c:ptCount val="57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Cape Verde </c:v>
                </c:pt>
                <c:pt idx="5">
                  <c:v>Chile</c:v>
                </c:pt>
                <c:pt idx="6">
                  <c:v>China, People's Rep. </c:v>
                </c:pt>
                <c:pt idx="7">
                  <c:v>Colombia </c:v>
                </c:pt>
                <c:pt idx="8">
                  <c:v>Cote d'Ivoire </c:v>
                </c:pt>
                <c:pt idx="9">
                  <c:v>Cuba </c:v>
                </c:pt>
                <c:pt idx="10">
                  <c:v>Denmark</c:v>
                </c:pt>
                <c:pt idx="11">
                  <c:v>Ecuador</c:v>
                </c:pt>
                <c:pt idx="12">
                  <c:v>Egypt </c:v>
                </c:pt>
                <c:pt idx="13">
                  <c:v>Fiji</c:v>
                </c:pt>
                <c:pt idx="14">
                  <c:v>France</c:v>
                </c:pt>
                <c:pt idx="15">
                  <c:v>Germany</c:v>
                </c:pt>
                <c:pt idx="16">
                  <c:v>Ghana </c:v>
                </c:pt>
                <c:pt idx="17">
                  <c:v>Hong Kong </c:v>
                </c:pt>
                <c:pt idx="18">
                  <c:v>Iceland</c:v>
                </c:pt>
                <c:pt idx="19">
                  <c:v>India</c:v>
                </c:pt>
                <c:pt idx="20">
                  <c:v>Indonesia </c:v>
                </c:pt>
                <c:pt idx="21">
                  <c:v>Ireland</c:v>
                </c:pt>
                <c:pt idx="22">
                  <c:v>Israel </c:v>
                </c:pt>
                <c:pt idx="23">
                  <c:v>Jamaica </c:v>
                </c:pt>
                <c:pt idx="24">
                  <c:v>Japan</c:v>
                </c:pt>
                <c:pt idx="25">
                  <c:v>Kenya </c:v>
                </c:pt>
                <c:pt idx="26">
                  <c:v>Korea, DPR </c:v>
                </c:pt>
                <c:pt idx="27">
                  <c:v>Korea, Republic of </c:v>
                </c:pt>
                <c:pt idx="28">
                  <c:v>Madagascar </c:v>
                </c:pt>
                <c:pt idx="29">
                  <c:v>Malaysia </c:v>
                </c:pt>
                <c:pt idx="30">
                  <c:v>Mauritania </c:v>
                </c:pt>
                <c:pt idx="31">
                  <c:v>Mauritius</c:v>
                </c:pt>
                <c:pt idx="32">
                  <c:v>Mexico </c:v>
                </c:pt>
                <c:pt idx="33">
                  <c:v>Morocco </c:v>
                </c:pt>
                <c:pt idx="34">
                  <c:v>Mozambique </c:v>
                </c:pt>
                <c:pt idx="35">
                  <c:v>New Zealand</c:v>
                </c:pt>
                <c:pt idx="36">
                  <c:v>Nigeria </c:v>
                </c:pt>
                <c:pt idx="37">
                  <c:v>Norway</c:v>
                </c:pt>
                <c:pt idx="38">
                  <c:v>Pakistan </c:v>
                </c:pt>
                <c:pt idx="39">
                  <c:v>Papua New Guinea </c:v>
                </c:pt>
                <c:pt idx="40">
                  <c:v>Peru</c:v>
                </c:pt>
                <c:pt idx="41">
                  <c:v>Philippines </c:v>
                </c:pt>
                <c:pt idx="42">
                  <c:v>Portugal</c:v>
                </c:pt>
                <c:pt idx="43">
                  <c:v>Russian Federation</c:v>
                </c:pt>
                <c:pt idx="44">
                  <c:v>Sierra Leone </c:v>
                </c:pt>
                <c:pt idx="45">
                  <c:v>Singapore </c:v>
                </c:pt>
                <c:pt idx="46">
                  <c:v>South Africa</c:v>
                </c:pt>
                <c:pt idx="47">
                  <c:v>Spain</c:v>
                </c:pt>
                <c:pt idx="48">
                  <c:v>Sweden </c:v>
                </c:pt>
                <c:pt idx="49">
                  <c:v>Tanzania </c:v>
                </c:pt>
                <c:pt idx="50">
                  <c:v>Thailand </c:v>
                </c:pt>
                <c:pt idx="51">
                  <c:v>Trinidad and Tobago </c:v>
                </c:pt>
                <c:pt idx="52">
                  <c:v>United Kingdom</c:v>
                </c:pt>
                <c:pt idx="53">
                  <c:v>United States</c:v>
                </c:pt>
                <c:pt idx="54">
                  <c:v>Uruguay </c:v>
                </c:pt>
                <c:pt idx="55">
                  <c:v>Viet Nam </c:v>
                </c:pt>
                <c:pt idx="56">
                  <c:v>Needed</c:v>
                </c:pt>
              </c:strCache>
            </c:strRef>
          </c:cat>
          <c:val>
            <c:numRef>
              <c:f>('December 2003'!$M$10,'December 2003'!$M$11,'December 2003'!$M$13:$M$22,'December 2003'!$M$24:$M$46,'December 2003'!$M$48:$M$51,'December 2003'!$M$53:$M$62,'December 2003'!$M$64:$M$70,'December 2003'!$M$73)</c:f>
              <c:numCache>
                <c:ptCount val="57"/>
                <c:pt idx="0">
                  <c:v>5</c:v>
                </c:pt>
                <c:pt idx="1">
                  <c:v>22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10</c:v>
                </c:pt>
                <c:pt idx="53">
                  <c:v>42</c:v>
                </c:pt>
                <c:pt idx="54">
                  <c:v>1</c:v>
                </c:pt>
                <c:pt idx="55">
                  <c:v>1</c:v>
                </c:pt>
                <c:pt idx="56">
                  <c:v>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2003'!$B$67:$B$68)</c:f>
              <c:strCache>
                <c:ptCount val="20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2003'!$N$67:$N$68)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4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Real Time (Goal: 170)
Date: December 2003</a:t>
            </a:r>
          </a:p>
        </c:rich>
      </c:tx>
      <c:layout>
        <c:manualLayout>
          <c:xMode val="factor"/>
          <c:yMode val="factor"/>
          <c:x val="-0.41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2315"/>
          <c:w val="0.446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2003'!$B$13,'December 2003'!$B$14,'December 2003'!$B$16,'December 2003'!$B$22,'December 2003'!$B$25:$B$26,'December 2003'!$B$29,'December 2003'!$B$34,'December 2003'!$B$36,'December 2003'!$B$43:$B$44,'December 2003'!$B$49:$B$50,'December 2003'!$B$53,'December 2003'!$B$61,'December 2003'!$B$64,'December 2003'!$B$67:$B$68,'December 2003'!$B$73)</c:f>
              <c:strCache>
                <c:ptCount val="21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Ecuador</c:v>
                </c:pt>
                <c:pt idx="6">
                  <c:v>Fiji</c:v>
                </c:pt>
                <c:pt idx="7">
                  <c:v>France</c:v>
                </c:pt>
                <c:pt idx="8">
                  <c:v>Hong Kong </c:v>
                </c:pt>
                <c:pt idx="9">
                  <c:v>Israel </c:v>
                </c:pt>
                <c:pt idx="10">
                  <c:v>Japan</c:v>
                </c:pt>
                <c:pt idx="11">
                  <c:v>Mauritius</c:v>
                </c:pt>
                <c:pt idx="12">
                  <c:v>Mexico </c:v>
                </c:pt>
                <c:pt idx="13">
                  <c:v>Nigeria </c:v>
                </c:pt>
                <c:pt idx="14">
                  <c:v>Norway</c:v>
                </c:pt>
                <c:pt idx="15">
                  <c:v>Papua New Guinea </c:v>
                </c:pt>
                <c:pt idx="16">
                  <c:v>Spain</c:v>
                </c:pt>
                <c:pt idx="17">
                  <c:v>Tanzania </c:v>
                </c:pt>
                <c:pt idx="18">
                  <c:v>United Kingdom</c:v>
                </c:pt>
                <c:pt idx="19">
                  <c:v>United States</c:v>
                </c:pt>
                <c:pt idx="20">
                  <c:v>Needed</c:v>
                </c:pt>
              </c:strCache>
            </c:strRef>
          </c:cat>
          <c:val>
            <c:numRef>
              <c:f>('December 2003'!$N$10,'December 2003'!$N$11,'December 2003'!$N$13,'December 2003'!$N$14,'December 2003'!$N$16,'December 2003'!$N$22,'December 2003'!$N$25:$N$26,'December 2003'!$N$29,'December 2003'!$N$34,'December 2003'!$N$36,'December 2003'!$N$43:$N$44,'December 2003'!$N$49:$N$50,'December 2003'!$N$53,'December 2003'!$N$61,'December 2003'!$N$64,'December 2003'!$N$67:$N$68,'December 2003'!$N$73)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34</c:v>
                </c:pt>
                <c:pt idx="20">
                  <c:v>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7975"/>
          <c:w val="0.8865"/>
          <c:h val="0.7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2003'!$B$14,'December 2003'!$B$26,'December 2003'!$B$31,'December 2003'!$B$33,'December 2003'!$B$67,'December 2003'!$B$68)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  <c:axId val="39443660"/>
        <c:axId val="19448621"/>
      </c:barChart>
      <c:catAx>
        <c:axId val="3944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4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6"/>
          <c:w val="0.97725"/>
          <c:h val="0.8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2003'!$B$67:$B$68)</c:f>
              <c:strCache>
                <c:ptCount val="23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2003'!$O$67:$O$68)</c:f>
              <c:numCache>
                <c:ptCount val="2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GLOSS Geo Loc (Goal: 170)
Date: December 2003</a:t>
            </a:r>
          </a:p>
        </c:rich>
      </c:tx>
      <c:layout>
        <c:manualLayout>
          <c:xMode val="factor"/>
          <c:yMode val="factor"/>
          <c:x val="-0.42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148"/>
          <c:w val="0.5115"/>
          <c:h val="0.7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2003'!$B$10,'December 2003'!$B$11,'December 2003'!$B$13:$B$14,'December 2003'!$B$16:$B$17,'December 2003'!$B$22,'December 2003'!$B$25:$B$27,'December 2003'!$B$30:$B$31,'December 2003'!$B$36,'December 2003'!$B$44,'December 2003'!$B$48,'December 2003'!$B$52,'December 2003'!$B$56:$B$57,'December 2003'!$B$60:$B$61,'December 2003'!$B$65,'December 2003'!$B$67:$B$68,'December 2003'!$B$73)</c:f>
              <c:strCache>
                <c:ptCount val="24"/>
                <c:pt idx="0">
                  <c:v>Argentina</c:v>
                </c:pt>
                <c:pt idx="1">
                  <c:v>Australia</c:v>
                </c:pt>
                <c:pt idx="2">
                  <c:v>Brazil</c:v>
                </c:pt>
                <c:pt idx="3">
                  <c:v>Canada</c:v>
                </c:pt>
                <c:pt idx="4">
                  <c:v>Chile</c:v>
                </c:pt>
                <c:pt idx="5">
                  <c:v>China, People's Rep. </c:v>
                </c:pt>
                <c:pt idx="6">
                  <c:v>Ecuador</c:v>
                </c:pt>
                <c:pt idx="7">
                  <c:v>Fiji</c:v>
                </c:pt>
                <c:pt idx="8">
                  <c:v>France</c:v>
                </c:pt>
                <c:pt idx="9">
                  <c:v>Germany</c:v>
                </c:pt>
                <c:pt idx="10">
                  <c:v>Iceland</c:v>
                </c:pt>
                <c:pt idx="11">
                  <c:v>India</c:v>
                </c:pt>
                <c:pt idx="12">
                  <c:v>Japan</c:v>
                </c:pt>
                <c:pt idx="13">
                  <c:v>Mexico </c:v>
                </c:pt>
                <c:pt idx="14">
                  <c:v>New Zealand</c:v>
                </c:pt>
                <c:pt idx="15">
                  <c:v>Panama</c:v>
                </c:pt>
                <c:pt idx="16">
                  <c:v>Portugal</c:v>
                </c:pt>
                <c:pt idx="17">
                  <c:v>Russian Federation</c:v>
                </c:pt>
                <c:pt idx="18">
                  <c:v>South Africa</c:v>
                </c:pt>
                <c:pt idx="19">
                  <c:v>Spain</c:v>
                </c:pt>
                <c:pt idx="20">
                  <c:v>Thailand </c:v>
                </c:pt>
                <c:pt idx="21">
                  <c:v>United Kingdom</c:v>
                </c:pt>
                <c:pt idx="22">
                  <c:v>United States</c:v>
                </c:pt>
                <c:pt idx="23">
                  <c:v>Needed</c:v>
                </c:pt>
              </c:strCache>
            </c:strRef>
          </c:cat>
          <c:val>
            <c:numRef>
              <c:f>('December 2003'!$O$10,'December 2003'!$O$11,'December 2003'!$O$13:$O$14,'December 2003'!$O$16:$O$17,'December 2003'!$O$22,'December 2003'!$O$25:$O$27,'December 2003'!$O$30:$O$31,'December 2003'!$O$36,'December 2003'!$O$44,'December 2003'!$O$48,'December 2003'!$O$52,'December 2003'!$O$56:$O$57,'December 2003'!$O$60:$O$61,'December 2003'!$O$65,'December 2003'!$O$67:$O$68,'December 2003'!$O$73)</c:f>
              <c:numCache>
                <c:ptCount val="24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14</c:v>
                </c:pt>
                <c:pt idx="23">
                  <c:v>118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2003'!$B$27,'December 2003'!$B$36,'December 2003'!$B$68)</c:f>
              <c:strCache>
                <c:ptCount val="4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2003'!$Q$11,'December 2003'!$Q$27,'December 2003'!$Q$36,'December 2003'!$Q$68)</c:f>
              <c:numCach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HDX Line occupied (Goal: 25)
Date: December 2003</a:t>
            </a:r>
          </a:p>
        </c:rich>
      </c:tx>
      <c:layout>
        <c:manualLayout>
          <c:xMode val="factor"/>
          <c:yMode val="factor"/>
          <c:x val="-0.41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925"/>
          <c:w val="0.86625"/>
          <c:h val="0.7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2003'!$B$27,'December 2003'!$B$36,'December 2003'!$B$68,'December 2003'!$B$73)</c:f>
              <c:strCache>
                <c:ptCount val="5"/>
                <c:pt idx="0">
                  <c:v>Australia</c:v>
                </c:pt>
                <c:pt idx="1">
                  <c:v>Germany</c:v>
                </c:pt>
                <c:pt idx="2">
                  <c:v>Japan</c:v>
                </c:pt>
                <c:pt idx="3">
                  <c:v>United States</c:v>
                </c:pt>
                <c:pt idx="4">
                  <c:v>Needed</c:v>
                </c:pt>
              </c:strCache>
            </c:strRef>
          </c:cat>
          <c:val>
            <c:numRef>
              <c:f>('December 2003'!$Q$11,'December 2003'!$Q$27,'December 2003'!$Q$36,'December 2003'!$Q$68,'December 2003'!$Q$73)</c:f>
              <c:numCach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2003'!$B$26,'December 2003'!$B$27,'December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2003'!$R$11,'December 2003'!$R$26,'December 2003'!$R$27,'December 2003'!$R$36,'December 2003'!$R$68)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FRX Line occupied (Goal: 25)
Date: December 2003</a:t>
            </a:r>
          </a:p>
        </c:rich>
      </c:tx>
      <c:layout>
        <c:manualLayout>
          <c:xMode val="factor"/>
          <c:yMode val="factor"/>
          <c:x val="-0.4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7925"/>
          <c:w val="0.40375"/>
          <c:h val="0.61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2003'!$B$26,'December 2003'!$B$27,'December 2003'!$B$36,'December 2003'!$B$68,'December 2003'!$B$73)</c:f>
              <c:strCache>
                <c:ptCount val="6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  <c:pt idx="5">
                  <c:v>Needed</c:v>
                </c:pt>
              </c:strCache>
            </c:strRef>
          </c:cat>
          <c:val>
            <c:numRef>
              <c:f>('December 2003'!$R$11,'December 2003'!$R$26,'December 2003'!$R$27,'December 2003'!$R$36,'December 2003'!$R$68,'December 2003'!$R$73)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XBT Deployed
Date: Decem</a:t>
            </a:r>
            <a:r>
              <a:rPr lang="en-US" cap="none" sz="1400" b="1" i="0" u="none" baseline="0"/>
              <a:t>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2003'!$B$26:$B$27,'December 2003'!$B$36,'December 2003'!$B$68)</c:f>
              <c:strCache>
                <c:ptCount val="5"/>
                <c:pt idx="0">
                  <c:v>Australia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United States</c:v>
                </c:pt>
              </c:strCache>
            </c:strRef>
          </c:cat>
          <c:val>
            <c:numRef>
              <c:f>('December 2003'!$S$11,'December 2003'!$S$26:$S$27,'December 2003'!$S$36,'December 2003'!$S$68)</c:f>
              <c:numCache>
                <c:ptCount val="5"/>
                <c:pt idx="0">
                  <c:v>2863</c:v>
                </c:pt>
                <c:pt idx="1">
                  <c:v>1071</c:v>
                </c:pt>
                <c:pt idx="2">
                  <c:v>617</c:v>
                </c:pt>
                <c:pt idx="3">
                  <c:v>1153</c:v>
                </c:pt>
                <c:pt idx="4">
                  <c:v>12633</c:v>
                </c:pt>
              </c:numCache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auto val="1"/>
        <c:lblOffset val="100"/>
        <c:noMultiLvlLbl val="0"/>
      </c:catAx>
      <c:valAx>
        <c:axId val="5902961"/>
        <c:scaling>
          <c:logBase val="10"/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2003'!$B$26:$B$27,'December 2003'!$B$31,'December 2003'!$B$36,'December 2003'!$B$47,'December 2003'!$B$67:$B$68)</c:f>
              <c:strCache>
                <c:ptCount val="9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2003'!$U$67:$U$68)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VOSClim ships (Goal: 200)
Date: December 2003</a:t>
            </a:r>
          </a:p>
        </c:rich>
      </c:tx>
      <c:layout>
        <c:manualLayout>
          <c:xMode val="factor"/>
          <c:yMode val="factor"/>
          <c:x val="-0.426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129"/>
          <c:w val="0.52975"/>
          <c:h val="0.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2003'!$B$26:$B$27,'December 2003'!$B$31,'December 2003'!$B$36,'December 2003'!$B$47,'December 2003'!$B$67:$B$68,'December 2003'!$B$73)</c:f>
              <c:strCache>
                <c:ptCount val="10"/>
                <c:pt idx="0">
                  <c:v>Australia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United States</c:v>
                </c:pt>
                <c:pt idx="9">
                  <c:v>Needed</c:v>
                </c:pt>
              </c:strCache>
            </c:strRef>
          </c:cat>
          <c:val>
            <c:numRef>
              <c:f>('December 2003'!$U$11,'December 2003'!$U$14,'December 2003'!$U$26:$U$27,'December 2003'!$U$31,'December 2003'!$U$36,'December 2003'!$U$47,'December 2003'!$U$67:$U$68,'December 2003'!$U$73)</c:f>
              <c:numCache>
                <c:ptCount val="10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21</c:v>
                </c:pt>
                <c:pt idx="5">
                  <c:v>5</c:v>
                </c:pt>
                <c:pt idx="6">
                  <c:v>1</c:v>
                </c:pt>
                <c:pt idx="7">
                  <c:v>29</c:v>
                </c:pt>
                <c:pt idx="8">
                  <c:v>12</c:v>
                </c:pt>
                <c:pt idx="9">
                  <c:v>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ASAP ships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2003'!$B$21,'December 2003'!$B$26:$B$27,'December 2003'!$B$36,'December 2003'!$B$62,'December 2003'!$B$67)</c:f>
              <c:strCache>
                <c:ptCount val="6"/>
                <c:pt idx="0">
                  <c:v>Denmark</c:v>
                </c:pt>
                <c:pt idx="1">
                  <c:v>France</c:v>
                </c:pt>
                <c:pt idx="2">
                  <c:v>Germany</c:v>
                </c:pt>
                <c:pt idx="3">
                  <c:v>Japan</c:v>
                </c:pt>
                <c:pt idx="4">
                  <c:v>Sweden </c:v>
                </c:pt>
                <c:pt idx="5">
                  <c:v>United Kingdom</c:v>
                </c:pt>
              </c:strCache>
            </c:strRef>
          </c:cat>
          <c:val>
            <c:numRef>
              <c:f>('December 2003'!$V$21,'December 2003'!$V$26:$V$27,'December 2003'!$V$36,'December 2003'!$V$62,'December 2003'!$V$67)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8291364"/>
        <c:axId val="7513413"/>
      </c:barChart>
      <c:catAx>
        <c:axId val="8291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91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Global Ocean Observing System
Contributions by countries
Coastal Mooring
Date: December 2003</a:t>
            </a:r>
          </a:p>
        </c:rich>
      </c:tx>
      <c:layout>
        <c:manualLayout>
          <c:xMode val="factor"/>
          <c:yMode val="factor"/>
          <c:x val="-0.414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18"/>
          <c:w val="0.451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2003'!$B$14,'December 2003'!$B$26,'December 2003'!$B$31,'December 2003'!$B$33,'December 2003'!$B$67,'December 2003'!$B$68,'December 2003'!$B$73)</c:f>
              <c:strCache>
                <c:ptCount val="7"/>
                <c:pt idx="0">
                  <c:v>Brazil</c:v>
                </c:pt>
                <c:pt idx="1">
                  <c:v>Canada</c:v>
                </c:pt>
                <c:pt idx="2">
                  <c:v>France</c:v>
                </c:pt>
                <c:pt idx="3">
                  <c:v>India</c:v>
                </c:pt>
                <c:pt idx="4">
                  <c:v>Ireland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2003'!$H$13,'December 2003'!$H$14,'December 2003'!$H$26,'December 2003'!$H$31,'December 2003'!$H$33,'December 2003'!$H$67,'December 2003'!$H$68)</c:f>
              <c:numCache>
                <c:ptCount val="7"/>
                <c:pt idx="0">
                  <c:v>15</c:v>
                </c:pt>
                <c:pt idx="1">
                  <c:v>27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Survey (Goal: 31)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2003'!$B$27,'December 2003'!$B$36,'December 2003'!$B$47,'December 2003'!$B$61,'December 2003'!$B$67:$B$68)</c:f>
              <c:strCache>
                <c:ptCount val="7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2003'!$Y$67:$Y$68)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axId val="511854"/>
        <c:axId val="4606687"/>
      </c:barChart>
      <c:catAx>
        <c:axId val="511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6687"/>
        <c:crosses val="autoZero"/>
        <c:auto val="1"/>
        <c:lblOffset val="100"/>
        <c:noMultiLvlLbl val="0"/>
      </c:catAx>
      <c:valAx>
        <c:axId val="4606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85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Carbon Survey (Goal: 31)
Date: December 2003</a:t>
            </a:r>
          </a:p>
        </c:rich>
      </c:tx>
      <c:layout>
        <c:manualLayout>
          <c:xMode val="factor"/>
          <c:yMode val="factor"/>
          <c:x val="-0.4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925"/>
          <c:w val="0.8455"/>
          <c:h val="0.7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2003'!$B$14,'December 2003'!$B$27,'December 2003'!$B$36,'December 2003'!$B$47,'December 2003'!$B$61,'December 2003'!$B$67:$B$68,'December 2003'!$B$73)</c:f>
              <c:strCache>
                <c:ptCount val="8"/>
                <c:pt idx="0">
                  <c:v>Canada</c:v>
                </c:pt>
                <c:pt idx="1">
                  <c:v>Germany</c:v>
                </c:pt>
                <c:pt idx="2">
                  <c:v>Japan</c:v>
                </c:pt>
                <c:pt idx="3">
                  <c:v>Netherlands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Needed</c:v>
                </c:pt>
              </c:strCache>
            </c:strRef>
          </c:cat>
          <c:val>
            <c:numRef>
              <c:f>('December 2003'!$Y$14,'December 2003'!$Y$27,'December 2003'!$Y$36,'December 2003'!$Y$47,'December 2003'!$Y$61,'December 2003'!$Y$67:$Y$68,'December 2003'!$Y$73)</c:f>
              <c:numCach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Global Ocean Observing System
Contributions by countries
Carbon SOOP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2003'!$B$12,'December 2003'!$B$14,'December 2003'!$B$26:$B$27,'December 2003'!$B$31,'December 2003'!$B$36,'December 2003'!$B$39,'December 2003'!$B$48,'December 2003'!$B$50,'December 2003'!$B$61,'December 2003'!$B$63,'December 2003'!$B$67:$B$68)</c:f>
              <c:strCache>
                <c:ptCount val="13"/>
                <c:pt idx="0">
                  <c:v>Bermuda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India</c:v>
                </c:pt>
                <c:pt idx="5">
                  <c:v>Japan</c:v>
                </c:pt>
                <c:pt idx="6">
                  <c:v>Korea, Republic of </c:v>
                </c:pt>
                <c:pt idx="7">
                  <c:v>New Zealand</c:v>
                </c:pt>
                <c:pt idx="8">
                  <c:v>Norway</c:v>
                </c:pt>
                <c:pt idx="9">
                  <c:v>Spain</c:v>
                </c:pt>
                <c:pt idx="10">
                  <c:v>Taiwan</c:v>
                </c:pt>
                <c:pt idx="11">
                  <c:v>United Kingdom</c:v>
                </c:pt>
                <c:pt idx="12">
                  <c:v>United States</c:v>
                </c:pt>
              </c:strCache>
            </c:strRef>
          </c:cat>
          <c:val>
            <c:numRef>
              <c:f>('December 2003'!$Z$12,'December 2003'!$Z$14,'December 2003'!$Z$26:$Z$27,'December 2003'!$Z$31,'December 2003'!$Z$36,'December 2003'!$Z$39,'December 2003'!$Z$48,'December 2003'!$Z$50,'December 2003'!$Z$61,'December 2003'!$Z$63,'December 2003'!$Z$67:$Z$68)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</c:numCache>
            </c:numRef>
          </c:val>
        </c:ser>
        <c:axId val="41460184"/>
        <c:axId val="37597337"/>
      </c:barChart>
      <c:catAx>
        <c:axId val="41460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60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2003'!$B$67:$B$68)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2003'!$AB$67:$AB$68)</c:f>
              <c:numCache>
                <c:ptCount val="18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</c:numCache>
            </c:numRef>
          </c:val>
        </c:ser>
        <c:axId val="2831714"/>
        <c:axId val="25485427"/>
      </c:barChart>
      <c:catAx>
        <c:axId val="2831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ARGO Float Deployed (Goal: 3000)
Date: December 2003</a:t>
            </a:r>
          </a:p>
        </c:rich>
      </c:tx>
      <c:layout>
        <c:manualLayout>
          <c:xMode val="factor"/>
          <c:yMode val="factor"/>
          <c:x val="-0.4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2715"/>
          <c:w val="0.442"/>
          <c:h val="0.71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2003'!$B$11,'December 2003'!$B$14,'December 2003'!$B$17,'December 2003'!$B$21,'December 2003'!$B$23,'December 2003'!$B$26:$B$27,'December 2003'!$B$31,'December 2003'!$B$33,'December 2003'!$B$36,'December 2003'!$B$39,'December 2003'!$B$43,'December 2003'!$B$48,'December 2003'!$B$50,'December 2003'!$B$57,'December 2003'!$B$61,'December 2003'!$B$67:$B$68,'December 2003'!$B$73)</c:f>
              <c:strCache>
                <c:ptCount val="19"/>
                <c:pt idx="0">
                  <c:v>Australia</c:v>
                </c:pt>
                <c:pt idx="1">
                  <c:v>Canada</c:v>
                </c:pt>
                <c:pt idx="2">
                  <c:v>China, People's Rep. </c:v>
                </c:pt>
                <c:pt idx="3">
                  <c:v>Denmark</c:v>
                </c:pt>
                <c:pt idx="4">
                  <c:v>European Union</c:v>
                </c:pt>
                <c:pt idx="5">
                  <c:v>France</c:v>
                </c:pt>
                <c:pt idx="6">
                  <c:v>Germany</c:v>
                </c:pt>
                <c:pt idx="7">
                  <c:v>India</c:v>
                </c:pt>
                <c:pt idx="8">
                  <c:v>Ireland</c:v>
                </c:pt>
                <c:pt idx="9">
                  <c:v>Japan</c:v>
                </c:pt>
                <c:pt idx="10">
                  <c:v>Korea, Republic of </c:v>
                </c:pt>
                <c:pt idx="11">
                  <c:v>Mauritius</c:v>
                </c:pt>
                <c:pt idx="12">
                  <c:v>New Zealand</c:v>
                </c:pt>
                <c:pt idx="13">
                  <c:v>Norway</c:v>
                </c:pt>
                <c:pt idx="14">
                  <c:v>Russian Federation</c:v>
                </c:pt>
                <c:pt idx="15">
                  <c:v>Spain</c:v>
                </c:pt>
                <c:pt idx="16">
                  <c:v>United Kingdom</c:v>
                </c:pt>
                <c:pt idx="17">
                  <c:v>United States</c:v>
                </c:pt>
                <c:pt idx="18">
                  <c:v>Needed</c:v>
                </c:pt>
              </c:strCache>
            </c:strRef>
          </c:cat>
          <c:val>
            <c:numRef>
              <c:f>('December 2003'!$AB$11,'December 2003'!$AB$14,'December 2003'!$AB$17,'December 2003'!$AB$21,'December 2003'!$AB$23,'December 2003'!$AB$26:$AB$27,'December 2003'!$AB$31,'December 2003'!$AB$33,'December 2003'!$AB$36,'December 2003'!$AB$39,'December 2003'!$AB$43,'December 2003'!$AB$48,'December 2003'!$AB$50,'December 2003'!$AB$57,'December 2003'!$AB$61,'December 2003'!$AB$67:$AB$68,'December 2003'!$AB$73)</c:f>
              <c:numCache>
                <c:ptCount val="19"/>
                <c:pt idx="0">
                  <c:v>20</c:v>
                </c:pt>
                <c:pt idx="1">
                  <c:v>74</c:v>
                </c:pt>
                <c:pt idx="2">
                  <c:v>11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46</c:v>
                </c:pt>
                <c:pt idx="7">
                  <c:v>22</c:v>
                </c:pt>
                <c:pt idx="8">
                  <c:v>2</c:v>
                </c:pt>
                <c:pt idx="9">
                  <c:v>158</c:v>
                </c:pt>
                <c:pt idx="10">
                  <c:v>48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62</c:v>
                </c:pt>
                <c:pt idx="17">
                  <c:v>456</c:v>
                </c:pt>
                <c:pt idx="18">
                  <c:v>1977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2003'!$B$13,'December 2003'!$B$26,'December 2003'!$B$36,'December 2003'!$B$68)</c:f>
              <c:strCache>
                <c:ptCount val="4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</c:strCache>
            </c:strRef>
          </c:cat>
          <c:val>
            <c:numRef>
              <c:f>('December 2003'!$G$13,'December 2003'!$G$26,'December 2003'!$G$36,'December 2003'!$G$68)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</c:numCache>
            </c:numRef>
          </c:val>
        </c:ser>
        <c:axId val="28042252"/>
        <c:axId val="51053677"/>
      </c:barChart>
      <c:catAx>
        <c:axId val="28042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53677"/>
        <c:crosses val="autoZero"/>
        <c:auto val="1"/>
        <c:lblOffset val="100"/>
        <c:noMultiLvlLbl val="0"/>
      </c:catAx>
      <c:valAx>
        <c:axId val="51053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4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Tropical Mooring (Goal: 112)
Date: December 2003</a:t>
            </a:r>
          </a:p>
        </c:rich>
      </c:tx>
      <c:layout>
        <c:manualLayout>
          <c:xMode val="factor"/>
          <c:yMode val="factor"/>
          <c:x val="-0.41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2"/>
          <c:w val="0.862"/>
          <c:h val="0.7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2003'!$B$13,'December 2003'!$B$26,'December 2003'!$B$36,'December 2003'!$B$68,'December 2003'!$B$73)</c:f>
              <c:strCache>
                <c:ptCount val="5"/>
                <c:pt idx="0">
                  <c:v>Brazil</c:v>
                </c:pt>
                <c:pt idx="1">
                  <c:v>France</c:v>
                </c:pt>
                <c:pt idx="2">
                  <c:v>Japan</c:v>
                </c:pt>
                <c:pt idx="3">
                  <c:v>United States</c:v>
                </c:pt>
                <c:pt idx="4">
                  <c:v>Needed</c:v>
                </c:pt>
              </c:strCache>
            </c:strRef>
          </c:cat>
          <c:val>
            <c:numRef>
              <c:f>('December 2003'!$G$13,'December 2003'!$G$26,'December 2003'!$G$36,'December 2003'!$G$68,'December 2003'!$G$73)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55</c:v>
                </c:pt>
                <c:pt idx="4">
                  <c:v>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Data Centers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2003'!$B$26,'December 2003'!$B$67,'December 2003'!$B$68)</c:f>
              <c:strCache>
                <c:ptCount val="4"/>
                <c:pt idx="0">
                  <c:v>Canada</c:v>
                </c:pt>
                <c:pt idx="1">
                  <c:v>France</c:v>
                </c:pt>
                <c:pt idx="2">
                  <c:v>United Kingdom</c:v>
                </c:pt>
                <c:pt idx="3">
                  <c:v>United States</c:v>
                </c:pt>
              </c:strCache>
            </c:strRef>
          </c:cat>
          <c:val>
            <c:numRef>
              <c:f>('December 2003'!$AD$14,'December 2003'!$AD$26,'December 2003'!$AD$67,'December 2003'!$AD$68)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56829910"/>
        <c:axId val="41707143"/>
      </c:barChart>
      <c:catAx>
        <c:axId val="56829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auto val="1"/>
        <c:lblOffset val="100"/>
        <c:noMultiLvlLbl val="0"/>
      </c:catAx>
      <c:valAx>
        <c:axId val="41707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2003'!$B$50,'December 2003'!$B$68)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axId val="40819862"/>
        <c:axId val="31834439"/>
      </c:barChart>
      <c:catAx>
        <c:axId val="408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Global Ocean Observing System
Contributions by countries
Ocean Observation (Goal: 29)
Date: December 2003</a:t>
            </a:r>
          </a:p>
        </c:rich>
      </c:tx>
      <c:layout>
        <c:manualLayout>
          <c:xMode val="factor"/>
          <c:yMode val="factor"/>
          <c:x val="-0.28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1795"/>
          <c:w val="0.464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('December 2003'!$B$50,'December 2003'!$B$68,'December 2003'!$B$73)</c:f>
              <c:strCache>
                <c:ptCount val="2"/>
                <c:pt idx="0">
                  <c:v>Norway</c:v>
                </c:pt>
                <c:pt idx="1">
                  <c:v>United States</c:v>
                </c:pt>
              </c:strCache>
            </c:strRef>
          </c:cat>
          <c:val>
            <c:numRef>
              <c:f>('December 2003'!$J$50,'December 2003'!$J$68)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2135"/>
          <c:w val="0.8182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('December 2003'!$B$14,'December 2003'!$B$16,'December 2003'!$B$23,'December 2003'!$B$27,'December 2003'!$B$30,'December 2003'!$B$48,'December 2003'!$B$50,'December 2003'!$B$68)</c:f>
              <c:strCache>
                <c:ptCount val="8"/>
                <c:pt idx="0">
                  <c:v>Canada</c:v>
                </c:pt>
                <c:pt idx="1">
                  <c:v>Chile</c:v>
                </c:pt>
                <c:pt idx="2">
                  <c:v>European Union</c:v>
                </c:pt>
                <c:pt idx="3">
                  <c:v>Germany</c:v>
                </c:pt>
                <c:pt idx="4">
                  <c:v>Iceland</c:v>
                </c:pt>
                <c:pt idx="5">
                  <c:v>New Zealand</c:v>
                </c:pt>
                <c:pt idx="6">
                  <c:v>Norway</c:v>
                </c:pt>
                <c:pt idx="7">
                  <c:v>United States</c:v>
                </c:pt>
              </c:strCache>
            </c:strRef>
          </c:cat>
          <c:val>
            <c:numRef>
              <c:f>('December 2003'!$K$14,'December 2003'!$K$16,'December 2003'!$K$23,'December 2003'!$K$27,'December 2003'!$K$30,'December 2003'!$K$48,'December 2003'!$K$50,'December 2003'!$K$68)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</c:ser>
        <c:axId val="18074496"/>
        <c:axId val="28452737"/>
      </c:barChart>
      <c:catAx>
        <c:axId val="1807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52737"/>
        <c:crosses val="autoZero"/>
        <c:auto val="1"/>
        <c:lblOffset val="100"/>
        <c:noMultiLvlLbl val="0"/>
      </c:catAx>
      <c:valAx>
        <c:axId val="284527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81</xdr:row>
      <xdr:rowOff>9525</xdr:rowOff>
    </xdr:from>
    <xdr:to>
      <xdr:col>3</xdr:col>
      <xdr:colOff>295275</xdr:colOff>
      <xdr:row>95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28875" y="12630150"/>
          <a:ext cx="9525" cy="2333625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95</xdr:row>
      <xdr:rowOff>76200</xdr:rowOff>
    </xdr:from>
    <xdr:to>
      <xdr:col>4</xdr:col>
      <xdr:colOff>495300</xdr:colOff>
      <xdr:row>95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7925" y="14963775"/>
          <a:ext cx="800100" cy="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257175</xdr:colOff>
      <xdr:row>81</xdr:row>
      <xdr:rowOff>0</xdr:rowOff>
    </xdr:from>
    <xdr:to>
      <xdr:col>6</xdr:col>
      <xdr:colOff>276225</xdr:colOff>
      <xdr:row>92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10050" y="12620625"/>
          <a:ext cx="28575" cy="186690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276225</xdr:colOff>
      <xdr:row>92</xdr:row>
      <xdr:rowOff>85725</xdr:rowOff>
    </xdr:from>
    <xdr:to>
      <xdr:col>9</xdr:col>
      <xdr:colOff>476250</xdr:colOff>
      <xdr:row>92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14487525"/>
          <a:ext cx="1552575" cy="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295275</xdr:colOff>
      <xdr:row>81</xdr:row>
      <xdr:rowOff>0</xdr:rowOff>
    </xdr:from>
    <xdr:to>
      <xdr:col>9</xdr:col>
      <xdr:colOff>304800</xdr:colOff>
      <xdr:row>91</xdr:row>
      <xdr:rowOff>76200</xdr:rowOff>
    </xdr:to>
    <xdr:sp>
      <xdr:nvSpPr>
        <xdr:cNvPr id="5" name="Line 5"/>
        <xdr:cNvSpPr>
          <a:spLocks/>
        </xdr:cNvSpPr>
      </xdr:nvSpPr>
      <xdr:spPr>
        <a:xfrm>
          <a:off x="5600700" y="12620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91</xdr:row>
      <xdr:rowOff>76200</xdr:rowOff>
    </xdr:from>
    <xdr:to>
      <xdr:col>12</xdr:col>
      <xdr:colOff>561975</xdr:colOff>
      <xdr:row>91</xdr:row>
      <xdr:rowOff>76200</xdr:rowOff>
    </xdr:to>
    <xdr:sp>
      <xdr:nvSpPr>
        <xdr:cNvPr id="6" name="Line 6"/>
        <xdr:cNvSpPr>
          <a:spLocks/>
        </xdr:cNvSpPr>
      </xdr:nvSpPr>
      <xdr:spPr>
        <a:xfrm>
          <a:off x="5629275" y="14316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304800</xdr:colOff>
      <xdr:row>81</xdr:row>
      <xdr:rowOff>0</xdr:rowOff>
    </xdr:from>
    <xdr:to>
      <xdr:col>10</xdr:col>
      <xdr:colOff>323850</xdr:colOff>
      <xdr:row>91</xdr:row>
      <xdr:rowOff>66675</xdr:rowOff>
    </xdr:to>
    <xdr:sp>
      <xdr:nvSpPr>
        <xdr:cNvPr id="7" name="Line 7"/>
        <xdr:cNvSpPr>
          <a:spLocks/>
        </xdr:cNvSpPr>
      </xdr:nvSpPr>
      <xdr:spPr>
        <a:xfrm>
          <a:off x="6210300" y="126206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342900</xdr:colOff>
      <xdr:row>81</xdr:row>
      <xdr:rowOff>0</xdr:rowOff>
    </xdr:from>
    <xdr:to>
      <xdr:col>12</xdr:col>
      <xdr:colOff>352425</xdr:colOff>
      <xdr:row>90</xdr:row>
      <xdr:rowOff>76200</xdr:rowOff>
    </xdr:to>
    <xdr:sp>
      <xdr:nvSpPr>
        <xdr:cNvPr id="8" name="Line 8"/>
        <xdr:cNvSpPr>
          <a:spLocks/>
        </xdr:cNvSpPr>
      </xdr:nvSpPr>
      <xdr:spPr>
        <a:xfrm>
          <a:off x="6991350" y="12620625"/>
          <a:ext cx="9525" cy="1533525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352425</xdr:colOff>
      <xdr:row>90</xdr:row>
      <xdr:rowOff>76200</xdr:rowOff>
    </xdr:from>
    <xdr:to>
      <xdr:col>15</xdr:col>
      <xdr:colOff>28575</xdr:colOff>
      <xdr:row>90</xdr:row>
      <xdr:rowOff>76200</xdr:rowOff>
    </xdr:to>
    <xdr:sp>
      <xdr:nvSpPr>
        <xdr:cNvPr id="9" name="Line 9"/>
        <xdr:cNvSpPr>
          <a:spLocks/>
        </xdr:cNvSpPr>
      </xdr:nvSpPr>
      <xdr:spPr>
        <a:xfrm>
          <a:off x="7000875" y="14154150"/>
          <a:ext cx="1543050" cy="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266700</xdr:colOff>
      <xdr:row>81</xdr:row>
      <xdr:rowOff>0</xdr:rowOff>
    </xdr:from>
    <xdr:to>
      <xdr:col>13</xdr:col>
      <xdr:colOff>276225</xdr:colOff>
      <xdr:row>90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7600950" y="12620625"/>
          <a:ext cx="9525" cy="152400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304800</xdr:colOff>
      <xdr:row>81</xdr:row>
      <xdr:rowOff>0</xdr:rowOff>
    </xdr:from>
    <xdr:to>
      <xdr:col>14</xdr:col>
      <xdr:colOff>314325</xdr:colOff>
      <xdr:row>90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8239125" y="12620625"/>
          <a:ext cx="9525" cy="1533525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276225</xdr:colOff>
      <xdr:row>81</xdr:row>
      <xdr:rowOff>0</xdr:rowOff>
    </xdr:from>
    <xdr:to>
      <xdr:col>16</xdr:col>
      <xdr:colOff>295275</xdr:colOff>
      <xdr:row>89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8953500" y="126206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295275</xdr:colOff>
      <xdr:row>89</xdr:row>
      <xdr:rowOff>76200</xdr:rowOff>
    </xdr:from>
    <xdr:to>
      <xdr:col>19</xdr:col>
      <xdr:colOff>409575</xdr:colOff>
      <xdr:row>89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8972550" y="13992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81</xdr:row>
      <xdr:rowOff>0</xdr:rowOff>
    </xdr:from>
    <xdr:to>
      <xdr:col>17</xdr:col>
      <xdr:colOff>304800</xdr:colOff>
      <xdr:row>89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9572625" y="1262062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342900</xdr:colOff>
      <xdr:row>81</xdr:row>
      <xdr:rowOff>9525</xdr:rowOff>
    </xdr:from>
    <xdr:to>
      <xdr:col>18</xdr:col>
      <xdr:colOff>342900</xdr:colOff>
      <xdr:row>89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0220325" y="126301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276225</xdr:colOff>
      <xdr:row>81</xdr:row>
      <xdr:rowOff>0</xdr:rowOff>
    </xdr:from>
    <xdr:to>
      <xdr:col>20</xdr:col>
      <xdr:colOff>295275</xdr:colOff>
      <xdr:row>88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1353800" y="12620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88</xdr:row>
      <xdr:rowOff>76200</xdr:rowOff>
    </xdr:from>
    <xdr:to>
      <xdr:col>22</xdr:col>
      <xdr:colOff>485775</xdr:colOff>
      <xdr:row>88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1372850" y="13830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81</xdr:row>
      <xdr:rowOff>0</xdr:rowOff>
    </xdr:from>
    <xdr:to>
      <xdr:col>24</xdr:col>
      <xdr:colOff>333375</xdr:colOff>
      <xdr:row>85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3363575" y="12620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85</xdr:row>
      <xdr:rowOff>85725</xdr:rowOff>
    </xdr:from>
    <xdr:to>
      <xdr:col>25</xdr:col>
      <xdr:colOff>514350</xdr:colOff>
      <xdr:row>85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13363575" y="13354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304800</xdr:colOff>
      <xdr:row>81</xdr:row>
      <xdr:rowOff>0</xdr:rowOff>
    </xdr:from>
    <xdr:to>
      <xdr:col>21</xdr:col>
      <xdr:colOff>323850</xdr:colOff>
      <xdr:row>87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1982450" y="12620625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323850</xdr:colOff>
      <xdr:row>87</xdr:row>
      <xdr:rowOff>76200</xdr:rowOff>
    </xdr:from>
    <xdr:to>
      <xdr:col>24</xdr:col>
      <xdr:colOff>514350</xdr:colOff>
      <xdr:row>87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2001500" y="13668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81</xdr:row>
      <xdr:rowOff>0</xdr:rowOff>
    </xdr:from>
    <xdr:to>
      <xdr:col>4</xdr:col>
      <xdr:colOff>304800</xdr:colOff>
      <xdr:row>94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3048000" y="12620625"/>
          <a:ext cx="95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94</xdr:row>
      <xdr:rowOff>85725</xdr:rowOff>
    </xdr:from>
    <xdr:to>
      <xdr:col>5</xdr:col>
      <xdr:colOff>523875</xdr:colOff>
      <xdr:row>94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057525" y="14811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81</xdr:row>
      <xdr:rowOff>0</xdr:rowOff>
    </xdr:from>
    <xdr:to>
      <xdr:col>25</xdr:col>
      <xdr:colOff>276225</xdr:colOff>
      <xdr:row>84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3906500" y="1262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84</xdr:row>
      <xdr:rowOff>85725</xdr:rowOff>
    </xdr:from>
    <xdr:to>
      <xdr:col>27</xdr:col>
      <xdr:colOff>571500</xdr:colOff>
      <xdr:row>84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3906500" y="13192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81</xdr:row>
      <xdr:rowOff>9525</xdr:rowOff>
    </xdr:from>
    <xdr:to>
      <xdr:col>27</xdr:col>
      <xdr:colOff>333375</xdr:colOff>
      <xdr:row>83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4706600" y="12630150"/>
          <a:ext cx="0" cy="40005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83</xdr:row>
      <xdr:rowOff>76200</xdr:rowOff>
    </xdr:from>
    <xdr:to>
      <xdr:col>30</xdr:col>
      <xdr:colOff>47625</xdr:colOff>
      <xdr:row>83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14706600" y="13020675"/>
          <a:ext cx="1057275" cy="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81</xdr:row>
      <xdr:rowOff>0</xdr:rowOff>
    </xdr:from>
    <xdr:to>
      <xdr:col>29</xdr:col>
      <xdr:colOff>323850</xdr:colOff>
      <xdr:row>81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15440025" y="12620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81</xdr:row>
      <xdr:rowOff>95250</xdr:rowOff>
    </xdr:from>
    <xdr:to>
      <xdr:col>30</xdr:col>
      <xdr:colOff>66675</xdr:colOff>
      <xdr:row>81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5440025" y="1271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81</xdr:row>
      <xdr:rowOff>0</xdr:rowOff>
    </xdr:from>
    <xdr:to>
      <xdr:col>22</xdr:col>
      <xdr:colOff>295275</xdr:colOff>
      <xdr:row>86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12573000" y="1262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86</xdr:row>
      <xdr:rowOff>76200</xdr:rowOff>
    </xdr:from>
    <xdr:to>
      <xdr:col>24</xdr:col>
      <xdr:colOff>590550</xdr:colOff>
      <xdr:row>86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12573000" y="135064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9525</xdr:rowOff>
    </xdr:from>
    <xdr:to>
      <xdr:col>5</xdr:col>
      <xdr:colOff>304800</xdr:colOff>
      <xdr:row>93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3648075" y="12630150"/>
          <a:ext cx="9525" cy="201930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304800</xdr:colOff>
      <xdr:row>93</xdr:row>
      <xdr:rowOff>85725</xdr:rowOff>
    </xdr:from>
    <xdr:to>
      <xdr:col>6</xdr:col>
      <xdr:colOff>523875</xdr:colOff>
      <xdr:row>93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657600" y="14649450"/>
          <a:ext cx="819150" cy="0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295275</xdr:colOff>
      <xdr:row>80</xdr:row>
      <xdr:rowOff>152400</xdr:rowOff>
    </xdr:from>
    <xdr:to>
      <xdr:col>7</xdr:col>
      <xdr:colOff>304800</xdr:colOff>
      <xdr:row>92</xdr:row>
      <xdr:rowOff>85725</xdr:rowOff>
    </xdr:to>
    <xdr:sp>
      <xdr:nvSpPr>
        <xdr:cNvPr id="34" name="Line 38"/>
        <xdr:cNvSpPr>
          <a:spLocks/>
        </xdr:cNvSpPr>
      </xdr:nvSpPr>
      <xdr:spPr>
        <a:xfrm>
          <a:off x="4848225" y="12611100"/>
          <a:ext cx="9525" cy="1876425"/>
        </a:xfrm>
        <a:prstGeom prst="line">
          <a:avLst/>
        </a:prstGeom>
        <a:noFill/>
        <a:ln w="9525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77</xdr:row>
      <xdr:rowOff>0</xdr:rowOff>
    </xdr:from>
    <xdr:to>
      <xdr:col>3</xdr:col>
      <xdr:colOff>266700</xdr:colOff>
      <xdr:row>90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09825" y="12620625"/>
          <a:ext cx="95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76200</xdr:rowOff>
    </xdr:from>
    <xdr:to>
      <xdr:col>6</xdr:col>
      <xdr:colOff>457200</xdr:colOff>
      <xdr:row>90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19350" y="14801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266700</xdr:colOff>
      <xdr:row>77</xdr:row>
      <xdr:rowOff>0</xdr:rowOff>
    </xdr:from>
    <xdr:to>
      <xdr:col>6</xdr:col>
      <xdr:colOff>276225</xdr:colOff>
      <xdr:row>88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19575" y="12620625"/>
          <a:ext cx="9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276225</xdr:colOff>
      <xdr:row>88</xdr:row>
      <xdr:rowOff>85725</xdr:rowOff>
    </xdr:from>
    <xdr:to>
      <xdr:col>9</xdr:col>
      <xdr:colOff>476250</xdr:colOff>
      <xdr:row>88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14487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304800</xdr:colOff>
      <xdr:row>77</xdr:row>
      <xdr:rowOff>0</xdr:rowOff>
    </xdr:from>
    <xdr:to>
      <xdr:col>7</xdr:col>
      <xdr:colOff>323850</xdr:colOff>
      <xdr:row>88</xdr:row>
      <xdr:rowOff>85725</xdr:rowOff>
    </xdr:to>
    <xdr:sp>
      <xdr:nvSpPr>
        <xdr:cNvPr id="5" name="Line 5"/>
        <xdr:cNvSpPr>
          <a:spLocks/>
        </xdr:cNvSpPr>
      </xdr:nvSpPr>
      <xdr:spPr>
        <a:xfrm>
          <a:off x="4857750" y="12620625"/>
          <a:ext cx="9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295275</xdr:colOff>
      <xdr:row>77</xdr:row>
      <xdr:rowOff>0</xdr:rowOff>
    </xdr:from>
    <xdr:to>
      <xdr:col>9</xdr:col>
      <xdr:colOff>304800</xdr:colOff>
      <xdr:row>87</xdr:row>
      <xdr:rowOff>76200</xdr:rowOff>
    </xdr:to>
    <xdr:sp>
      <xdr:nvSpPr>
        <xdr:cNvPr id="6" name="Line 6"/>
        <xdr:cNvSpPr>
          <a:spLocks/>
        </xdr:cNvSpPr>
      </xdr:nvSpPr>
      <xdr:spPr>
        <a:xfrm>
          <a:off x="5600700" y="12620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87</xdr:row>
      <xdr:rowOff>76200</xdr:rowOff>
    </xdr:from>
    <xdr:to>
      <xdr:col>12</xdr:col>
      <xdr:colOff>561975</xdr:colOff>
      <xdr:row>87</xdr:row>
      <xdr:rowOff>76200</xdr:rowOff>
    </xdr:to>
    <xdr:sp>
      <xdr:nvSpPr>
        <xdr:cNvPr id="7" name="Line 7"/>
        <xdr:cNvSpPr>
          <a:spLocks/>
        </xdr:cNvSpPr>
      </xdr:nvSpPr>
      <xdr:spPr>
        <a:xfrm>
          <a:off x="5629275" y="14316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304800</xdr:colOff>
      <xdr:row>77</xdr:row>
      <xdr:rowOff>0</xdr:rowOff>
    </xdr:from>
    <xdr:to>
      <xdr:col>10</xdr:col>
      <xdr:colOff>323850</xdr:colOff>
      <xdr:row>87</xdr:row>
      <xdr:rowOff>66675</xdr:rowOff>
    </xdr:to>
    <xdr:sp>
      <xdr:nvSpPr>
        <xdr:cNvPr id="8" name="Line 8"/>
        <xdr:cNvSpPr>
          <a:spLocks/>
        </xdr:cNvSpPr>
      </xdr:nvSpPr>
      <xdr:spPr>
        <a:xfrm>
          <a:off x="6210300" y="126206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342900</xdr:colOff>
      <xdr:row>77</xdr:row>
      <xdr:rowOff>0</xdr:rowOff>
    </xdr:from>
    <xdr:to>
      <xdr:col>12</xdr:col>
      <xdr:colOff>352425</xdr:colOff>
      <xdr:row>86</xdr:row>
      <xdr:rowOff>76200</xdr:rowOff>
    </xdr:to>
    <xdr:sp>
      <xdr:nvSpPr>
        <xdr:cNvPr id="9" name="Line 9"/>
        <xdr:cNvSpPr>
          <a:spLocks/>
        </xdr:cNvSpPr>
      </xdr:nvSpPr>
      <xdr:spPr>
        <a:xfrm>
          <a:off x="6991350" y="12620625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352425</xdr:colOff>
      <xdr:row>86</xdr:row>
      <xdr:rowOff>76200</xdr:rowOff>
    </xdr:from>
    <xdr:to>
      <xdr:col>15</xdr:col>
      <xdr:colOff>28575</xdr:colOff>
      <xdr:row>86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00875" y="14154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266700</xdr:colOff>
      <xdr:row>77</xdr:row>
      <xdr:rowOff>0</xdr:rowOff>
    </xdr:from>
    <xdr:to>
      <xdr:col>13</xdr:col>
      <xdr:colOff>276225</xdr:colOff>
      <xdr:row>86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7600950" y="12620625"/>
          <a:ext cx="95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304800</xdr:colOff>
      <xdr:row>77</xdr:row>
      <xdr:rowOff>0</xdr:rowOff>
    </xdr:from>
    <xdr:to>
      <xdr:col>14</xdr:col>
      <xdr:colOff>314325</xdr:colOff>
      <xdr:row>86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8239125" y="12620625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276225</xdr:colOff>
      <xdr:row>77</xdr:row>
      <xdr:rowOff>0</xdr:rowOff>
    </xdr:from>
    <xdr:to>
      <xdr:col>16</xdr:col>
      <xdr:colOff>295275</xdr:colOff>
      <xdr:row>85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8953500" y="126206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295275</xdr:colOff>
      <xdr:row>85</xdr:row>
      <xdr:rowOff>76200</xdr:rowOff>
    </xdr:from>
    <xdr:to>
      <xdr:col>19</xdr:col>
      <xdr:colOff>409575</xdr:colOff>
      <xdr:row>85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8972550" y="13992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77</xdr:row>
      <xdr:rowOff>0</xdr:rowOff>
    </xdr:from>
    <xdr:to>
      <xdr:col>17</xdr:col>
      <xdr:colOff>304800</xdr:colOff>
      <xdr:row>85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9572625" y="1262062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333375</xdr:colOff>
      <xdr:row>77</xdr:row>
      <xdr:rowOff>0</xdr:rowOff>
    </xdr:from>
    <xdr:to>
      <xdr:col>18</xdr:col>
      <xdr:colOff>342900</xdr:colOff>
      <xdr:row>85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10210800" y="126206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276225</xdr:colOff>
      <xdr:row>77</xdr:row>
      <xdr:rowOff>0</xdr:rowOff>
    </xdr:from>
    <xdr:to>
      <xdr:col>20</xdr:col>
      <xdr:colOff>295275</xdr:colOff>
      <xdr:row>84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1353800" y="12620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84</xdr:row>
      <xdr:rowOff>76200</xdr:rowOff>
    </xdr:from>
    <xdr:to>
      <xdr:col>22</xdr:col>
      <xdr:colOff>485775</xdr:colOff>
      <xdr:row>84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1372850" y="13830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77</xdr:row>
      <xdr:rowOff>0</xdr:rowOff>
    </xdr:from>
    <xdr:to>
      <xdr:col>24</xdr:col>
      <xdr:colOff>333375</xdr:colOff>
      <xdr:row>81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3363575" y="12620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81</xdr:row>
      <xdr:rowOff>85725</xdr:rowOff>
    </xdr:from>
    <xdr:to>
      <xdr:col>25</xdr:col>
      <xdr:colOff>514350</xdr:colOff>
      <xdr:row>81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3363575" y="13354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304800</xdr:colOff>
      <xdr:row>77</xdr:row>
      <xdr:rowOff>0</xdr:rowOff>
    </xdr:from>
    <xdr:to>
      <xdr:col>21</xdr:col>
      <xdr:colOff>323850</xdr:colOff>
      <xdr:row>83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11982450" y="12620625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323850</xdr:colOff>
      <xdr:row>83</xdr:row>
      <xdr:rowOff>76200</xdr:rowOff>
    </xdr:from>
    <xdr:to>
      <xdr:col>24</xdr:col>
      <xdr:colOff>514350</xdr:colOff>
      <xdr:row>83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001500" y="13668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77</xdr:row>
      <xdr:rowOff>0</xdr:rowOff>
    </xdr:from>
    <xdr:to>
      <xdr:col>4</xdr:col>
      <xdr:colOff>304800</xdr:colOff>
      <xdr:row>89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048000" y="126206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89</xdr:row>
      <xdr:rowOff>85725</xdr:rowOff>
    </xdr:from>
    <xdr:to>
      <xdr:col>7</xdr:col>
      <xdr:colOff>495300</xdr:colOff>
      <xdr:row>89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3057525" y="14649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77</xdr:row>
      <xdr:rowOff>0</xdr:rowOff>
    </xdr:from>
    <xdr:to>
      <xdr:col>25</xdr:col>
      <xdr:colOff>276225</xdr:colOff>
      <xdr:row>80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3906500" y="1262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80</xdr:row>
      <xdr:rowOff>85725</xdr:rowOff>
    </xdr:from>
    <xdr:to>
      <xdr:col>27</xdr:col>
      <xdr:colOff>571500</xdr:colOff>
      <xdr:row>80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13906500" y="13192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77</xdr:row>
      <xdr:rowOff>0</xdr:rowOff>
    </xdr:from>
    <xdr:to>
      <xdr:col>27</xdr:col>
      <xdr:colOff>333375</xdr:colOff>
      <xdr:row>79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4706600" y="126206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79</xdr:row>
      <xdr:rowOff>76200</xdr:rowOff>
    </xdr:from>
    <xdr:to>
      <xdr:col>30</xdr:col>
      <xdr:colOff>47625</xdr:colOff>
      <xdr:row>79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14706600" y="130206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77</xdr:row>
      <xdr:rowOff>0</xdr:rowOff>
    </xdr:from>
    <xdr:to>
      <xdr:col>29</xdr:col>
      <xdr:colOff>323850</xdr:colOff>
      <xdr:row>77</xdr:row>
      <xdr:rowOff>114300</xdr:rowOff>
    </xdr:to>
    <xdr:sp>
      <xdr:nvSpPr>
        <xdr:cNvPr id="29" name="Line 79"/>
        <xdr:cNvSpPr>
          <a:spLocks/>
        </xdr:cNvSpPr>
      </xdr:nvSpPr>
      <xdr:spPr>
        <a:xfrm>
          <a:off x="15440025" y="12620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77</xdr:row>
      <xdr:rowOff>95250</xdr:rowOff>
    </xdr:from>
    <xdr:to>
      <xdr:col>30</xdr:col>
      <xdr:colOff>66675</xdr:colOff>
      <xdr:row>77</xdr:row>
      <xdr:rowOff>95250</xdr:rowOff>
    </xdr:to>
    <xdr:sp>
      <xdr:nvSpPr>
        <xdr:cNvPr id="30" name="Line 80"/>
        <xdr:cNvSpPr>
          <a:spLocks/>
        </xdr:cNvSpPr>
      </xdr:nvSpPr>
      <xdr:spPr>
        <a:xfrm>
          <a:off x="15440025" y="12715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77</xdr:row>
      <xdr:rowOff>0</xdr:rowOff>
    </xdr:from>
    <xdr:to>
      <xdr:col>22</xdr:col>
      <xdr:colOff>295275</xdr:colOff>
      <xdr:row>82</xdr:row>
      <xdr:rowOff>76200</xdr:rowOff>
    </xdr:to>
    <xdr:sp>
      <xdr:nvSpPr>
        <xdr:cNvPr id="31" name="Line 87"/>
        <xdr:cNvSpPr>
          <a:spLocks/>
        </xdr:cNvSpPr>
      </xdr:nvSpPr>
      <xdr:spPr>
        <a:xfrm>
          <a:off x="12573000" y="12620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82</xdr:row>
      <xdr:rowOff>76200</xdr:rowOff>
    </xdr:from>
    <xdr:to>
      <xdr:col>24</xdr:col>
      <xdr:colOff>590550</xdr:colOff>
      <xdr:row>82</xdr:row>
      <xdr:rowOff>85725</xdr:rowOff>
    </xdr:to>
    <xdr:sp>
      <xdr:nvSpPr>
        <xdr:cNvPr id="32" name="Line 88"/>
        <xdr:cNvSpPr>
          <a:spLocks/>
        </xdr:cNvSpPr>
      </xdr:nvSpPr>
      <xdr:spPr>
        <a:xfrm>
          <a:off x="12573000" y="135064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0.111</cdr:y>
    </cdr:from>
    <cdr:to>
      <cdr:x>0.16175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9055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0.5595</cdr:x>
      <cdr:y>0.30475</cdr:y>
    </cdr:from>
    <cdr:to>
      <cdr:x>0.571</cdr:x>
      <cdr:y>0.34925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628775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828675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9525" y="9525"/>
        <a:ext cx="9201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22</xdr:col>
      <xdr:colOff>828675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9448800" y="9525"/>
        <a:ext cx="92106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0</xdr:rowOff>
    </xdr:from>
    <xdr:to>
      <xdr:col>11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9525" y="5638800"/>
        <a:ext cx="921067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36</xdr:row>
      <xdr:rowOff>142875</xdr:rowOff>
    </xdr:from>
    <xdr:to>
      <xdr:col>22</xdr:col>
      <xdr:colOff>828675</xdr:colOff>
      <xdr:row>72</xdr:row>
      <xdr:rowOff>9525</xdr:rowOff>
    </xdr:to>
    <xdr:graphicFrame>
      <xdr:nvGraphicFramePr>
        <xdr:cNvPr id="4" name="Chart 4"/>
        <xdr:cNvGraphicFramePr/>
      </xdr:nvGraphicFramePr>
      <xdr:xfrm>
        <a:off x="9458325" y="5629275"/>
        <a:ext cx="92011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113</xdr:row>
      <xdr:rowOff>9525</xdr:rowOff>
    </xdr:from>
    <xdr:to>
      <xdr:col>11</xdr:col>
      <xdr:colOff>0</xdr:colOff>
      <xdr:row>148</xdr:row>
      <xdr:rowOff>38100</xdr:rowOff>
    </xdr:to>
    <xdr:graphicFrame>
      <xdr:nvGraphicFramePr>
        <xdr:cNvPr id="5" name="Chart 6"/>
        <xdr:cNvGraphicFramePr/>
      </xdr:nvGraphicFramePr>
      <xdr:xfrm>
        <a:off x="28575" y="17230725"/>
        <a:ext cx="9191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</xdr:col>
      <xdr:colOff>142875</xdr:colOff>
      <xdr:row>110</xdr:row>
      <xdr:rowOff>133350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9363075" y="168973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400050</xdr:colOff>
      <xdr:row>113</xdr:row>
      <xdr:rowOff>133350</xdr:rowOff>
    </xdr:from>
    <xdr:ext cx="3305175" cy="885825"/>
    <xdr:sp>
      <xdr:nvSpPr>
        <xdr:cNvPr id="7" name="TextBox 8"/>
        <xdr:cNvSpPr txBox="1">
          <a:spLocks noChangeArrowheads="1"/>
        </xdr:cNvSpPr>
      </xdr:nvSpPr>
      <xdr:spPr>
        <a:xfrm>
          <a:off x="2914650" y="17354550"/>
          <a:ext cx="33051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Coastal Mooring
Date: December 2003</a:t>
          </a:r>
        </a:p>
      </xdr:txBody>
    </xdr:sp>
    <xdr:clientData/>
  </xdr:oneCellAnchor>
  <xdr:oneCellAnchor>
    <xdr:from>
      <xdr:col>12</xdr:col>
      <xdr:colOff>0</xdr:colOff>
      <xdr:row>124</xdr:row>
      <xdr:rowOff>142875</xdr:rowOff>
    </xdr:from>
    <xdr:ext cx="104775" cy="200025"/>
    <xdr:sp>
      <xdr:nvSpPr>
        <xdr:cNvPr id="8" name="TextBox 9"/>
        <xdr:cNvSpPr txBox="1">
          <a:spLocks noChangeArrowheads="1"/>
        </xdr:cNvSpPr>
      </xdr:nvSpPr>
      <xdr:spPr>
        <a:xfrm>
          <a:off x="9448800" y="1904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390525</xdr:colOff>
      <xdr:row>125</xdr:row>
      <xdr:rowOff>66675</xdr:rowOff>
    </xdr:from>
    <xdr:ext cx="333375" cy="1019175"/>
    <xdr:sp>
      <xdr:nvSpPr>
        <xdr:cNvPr id="9" name="TextBox 10"/>
        <xdr:cNvSpPr txBox="1">
          <a:spLocks noChangeArrowheads="1"/>
        </xdr:cNvSpPr>
      </xdr:nvSpPr>
      <xdr:spPr>
        <a:xfrm>
          <a:off x="390525" y="1911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209550</xdr:colOff>
      <xdr:row>146</xdr:row>
      <xdr:rowOff>47625</xdr:rowOff>
    </xdr:from>
    <xdr:ext cx="733425" cy="257175"/>
    <xdr:sp>
      <xdr:nvSpPr>
        <xdr:cNvPr id="10" name="TextBox 11"/>
        <xdr:cNvSpPr txBox="1">
          <a:spLocks noChangeArrowheads="1"/>
        </xdr:cNvSpPr>
      </xdr:nvSpPr>
      <xdr:spPr>
        <a:xfrm>
          <a:off x="5238750" y="22298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112</xdr:row>
      <xdr:rowOff>142875</xdr:rowOff>
    </xdr:from>
    <xdr:to>
      <xdr:col>22</xdr:col>
      <xdr:colOff>828675</xdr:colOff>
      <xdr:row>148</xdr:row>
      <xdr:rowOff>9525</xdr:rowOff>
    </xdr:to>
    <xdr:graphicFrame>
      <xdr:nvGraphicFramePr>
        <xdr:cNvPr id="11" name="Chart 12"/>
        <xdr:cNvGraphicFramePr/>
      </xdr:nvGraphicFramePr>
      <xdr:xfrm>
        <a:off x="9448800" y="17211675"/>
        <a:ext cx="9210675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150</xdr:row>
      <xdr:rowOff>0</xdr:rowOff>
    </xdr:from>
    <xdr:to>
      <xdr:col>11</xdr:col>
      <xdr:colOff>9525</xdr:colOff>
      <xdr:row>185</xdr:row>
      <xdr:rowOff>38100</xdr:rowOff>
    </xdr:to>
    <xdr:graphicFrame>
      <xdr:nvGraphicFramePr>
        <xdr:cNvPr id="12" name="Chart 14"/>
        <xdr:cNvGraphicFramePr/>
      </xdr:nvGraphicFramePr>
      <xdr:xfrm>
        <a:off x="9525" y="22860000"/>
        <a:ext cx="9220200" cy="537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9525</xdr:colOff>
      <xdr:row>150</xdr:row>
      <xdr:rowOff>0</xdr:rowOff>
    </xdr:from>
    <xdr:to>
      <xdr:col>22</xdr:col>
      <xdr:colOff>828675</xdr:colOff>
      <xdr:row>185</xdr:row>
      <xdr:rowOff>19050</xdr:rowOff>
    </xdr:to>
    <xdr:graphicFrame>
      <xdr:nvGraphicFramePr>
        <xdr:cNvPr id="13" name="Chart 15"/>
        <xdr:cNvGraphicFramePr/>
      </xdr:nvGraphicFramePr>
      <xdr:xfrm>
        <a:off x="9458325" y="22860000"/>
        <a:ext cx="9201150" cy="535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187</xdr:row>
      <xdr:rowOff>0</xdr:rowOff>
    </xdr:from>
    <xdr:to>
      <xdr:col>11</xdr:col>
      <xdr:colOff>9525</xdr:colOff>
      <xdr:row>222</xdr:row>
      <xdr:rowOff>38100</xdr:rowOff>
    </xdr:to>
    <xdr:graphicFrame>
      <xdr:nvGraphicFramePr>
        <xdr:cNvPr id="14" name="Chart 16"/>
        <xdr:cNvGraphicFramePr/>
      </xdr:nvGraphicFramePr>
      <xdr:xfrm>
        <a:off x="9525" y="28498800"/>
        <a:ext cx="9220200" cy="537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3</xdr:col>
      <xdr:colOff>571500</xdr:colOff>
      <xdr:row>187</xdr:row>
      <xdr:rowOff>142875</xdr:rowOff>
    </xdr:from>
    <xdr:ext cx="3295650" cy="885825"/>
    <xdr:sp>
      <xdr:nvSpPr>
        <xdr:cNvPr id="15" name="TextBox 17"/>
        <xdr:cNvSpPr txBox="1">
          <a:spLocks noChangeArrowheads="1"/>
        </xdr:cNvSpPr>
      </xdr:nvSpPr>
      <xdr:spPr>
        <a:xfrm>
          <a:off x="3086100" y="28641675"/>
          <a:ext cx="3295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Time Series (Goal: 58)
Date: December 2003</a:t>
          </a:r>
        </a:p>
      </xdr:txBody>
    </xdr:sp>
    <xdr:clientData/>
  </xdr:oneCellAnchor>
  <xdr:oneCellAnchor>
    <xdr:from>
      <xdr:col>0</xdr:col>
      <xdr:colOff>552450</xdr:colOff>
      <xdr:row>199</xdr:row>
      <xdr:rowOff>85725</xdr:rowOff>
    </xdr:from>
    <xdr:ext cx="333375" cy="1019175"/>
    <xdr:sp>
      <xdr:nvSpPr>
        <xdr:cNvPr id="16" name="TextBox 18"/>
        <xdr:cNvSpPr txBox="1">
          <a:spLocks noChangeArrowheads="1"/>
        </xdr:cNvSpPr>
      </xdr:nvSpPr>
      <xdr:spPr>
        <a:xfrm>
          <a:off x="552450" y="304133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361950</xdr:colOff>
      <xdr:row>220</xdr:row>
      <xdr:rowOff>47625</xdr:rowOff>
    </xdr:from>
    <xdr:ext cx="733425" cy="257175"/>
    <xdr:sp>
      <xdr:nvSpPr>
        <xdr:cNvPr id="17" name="TextBox 19"/>
        <xdr:cNvSpPr txBox="1">
          <a:spLocks noChangeArrowheads="1"/>
        </xdr:cNvSpPr>
      </xdr:nvSpPr>
      <xdr:spPr>
        <a:xfrm>
          <a:off x="5391150" y="33575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186</xdr:row>
      <xdr:rowOff>142875</xdr:rowOff>
    </xdr:from>
    <xdr:to>
      <xdr:col>23</xdr:col>
      <xdr:colOff>9525</xdr:colOff>
      <xdr:row>222</xdr:row>
      <xdr:rowOff>19050</xdr:rowOff>
    </xdr:to>
    <xdr:graphicFrame>
      <xdr:nvGraphicFramePr>
        <xdr:cNvPr id="18" name="Chart 20"/>
        <xdr:cNvGraphicFramePr/>
      </xdr:nvGraphicFramePr>
      <xdr:xfrm>
        <a:off x="9458325" y="28489275"/>
        <a:ext cx="9220200" cy="5362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224</xdr:row>
      <xdr:rowOff>0</xdr:rowOff>
    </xdr:from>
    <xdr:to>
      <xdr:col>11</xdr:col>
      <xdr:colOff>28575</xdr:colOff>
      <xdr:row>306</xdr:row>
      <xdr:rowOff>38100</xdr:rowOff>
    </xdr:to>
    <xdr:graphicFrame>
      <xdr:nvGraphicFramePr>
        <xdr:cNvPr id="19" name="Chart 22"/>
        <xdr:cNvGraphicFramePr/>
      </xdr:nvGraphicFramePr>
      <xdr:xfrm>
        <a:off x="38100" y="34137600"/>
        <a:ext cx="9210675" cy="12534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3</xdr:col>
      <xdr:colOff>428625</xdr:colOff>
      <xdr:row>224</xdr:row>
      <xdr:rowOff>57150</xdr:rowOff>
    </xdr:from>
    <xdr:ext cx="3457575" cy="895350"/>
    <xdr:sp>
      <xdr:nvSpPr>
        <xdr:cNvPr id="20" name="TextBox 23"/>
        <xdr:cNvSpPr txBox="1">
          <a:spLocks noChangeArrowheads="1"/>
        </xdr:cNvSpPr>
      </xdr:nvSpPr>
      <xdr:spPr>
        <a:xfrm>
          <a:off x="2943225" y="34194750"/>
          <a:ext cx="34575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Committed to GLOSS (Goal: 290)
Date: December 2003</a:t>
          </a:r>
        </a:p>
      </xdr:txBody>
    </xdr:sp>
    <xdr:clientData/>
  </xdr:oneCellAnchor>
  <xdr:oneCellAnchor>
    <xdr:from>
      <xdr:col>0</xdr:col>
      <xdr:colOff>219075</xdr:colOff>
      <xdr:row>258</xdr:row>
      <xdr:rowOff>57150</xdr:rowOff>
    </xdr:from>
    <xdr:ext cx="333375" cy="1019175"/>
    <xdr:sp>
      <xdr:nvSpPr>
        <xdr:cNvPr id="21" name="TextBox 24"/>
        <xdr:cNvSpPr txBox="1">
          <a:spLocks noChangeArrowheads="1"/>
        </xdr:cNvSpPr>
      </xdr:nvSpPr>
      <xdr:spPr>
        <a:xfrm>
          <a:off x="219075" y="39376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809625</xdr:colOff>
      <xdr:row>304</xdr:row>
      <xdr:rowOff>38100</xdr:rowOff>
    </xdr:from>
    <xdr:ext cx="733425" cy="257175"/>
    <xdr:sp>
      <xdr:nvSpPr>
        <xdr:cNvPr id="22" name="TextBox 25"/>
        <xdr:cNvSpPr txBox="1">
          <a:spLocks noChangeArrowheads="1"/>
        </xdr:cNvSpPr>
      </xdr:nvSpPr>
      <xdr:spPr>
        <a:xfrm>
          <a:off x="5000625" y="46367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224</xdr:row>
      <xdr:rowOff>9525</xdr:rowOff>
    </xdr:from>
    <xdr:to>
      <xdr:col>22</xdr:col>
      <xdr:colOff>828675</xdr:colOff>
      <xdr:row>264</xdr:row>
      <xdr:rowOff>85725</xdr:rowOff>
    </xdr:to>
    <xdr:graphicFrame>
      <xdr:nvGraphicFramePr>
        <xdr:cNvPr id="23" name="Chart 26"/>
        <xdr:cNvGraphicFramePr/>
      </xdr:nvGraphicFramePr>
      <xdr:xfrm>
        <a:off x="9458325" y="34147125"/>
        <a:ext cx="9201150" cy="617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308</xdr:row>
      <xdr:rowOff>38100</xdr:rowOff>
    </xdr:from>
    <xdr:to>
      <xdr:col>11</xdr:col>
      <xdr:colOff>9525</xdr:colOff>
      <xdr:row>344</xdr:row>
      <xdr:rowOff>9525</xdr:rowOff>
    </xdr:to>
    <xdr:graphicFrame>
      <xdr:nvGraphicFramePr>
        <xdr:cNvPr id="24" name="Chart 28"/>
        <xdr:cNvGraphicFramePr/>
      </xdr:nvGraphicFramePr>
      <xdr:xfrm>
        <a:off x="9525" y="46977300"/>
        <a:ext cx="9220200" cy="5457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0</xdr:col>
      <xdr:colOff>219075</xdr:colOff>
      <xdr:row>327</xdr:row>
      <xdr:rowOff>57150</xdr:rowOff>
    </xdr:from>
    <xdr:ext cx="333375" cy="1019175"/>
    <xdr:sp>
      <xdr:nvSpPr>
        <xdr:cNvPr id="25" name="TextBox 29"/>
        <xdr:cNvSpPr txBox="1">
          <a:spLocks noChangeArrowheads="1"/>
        </xdr:cNvSpPr>
      </xdr:nvSpPr>
      <xdr:spPr>
        <a:xfrm>
          <a:off x="219075" y="498919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8</xdr:col>
      <xdr:colOff>476250</xdr:colOff>
      <xdr:row>342</xdr:row>
      <xdr:rowOff>47625</xdr:rowOff>
    </xdr:from>
    <xdr:ext cx="733425" cy="257175"/>
    <xdr:sp>
      <xdr:nvSpPr>
        <xdr:cNvPr id="26" name="TextBox 30"/>
        <xdr:cNvSpPr txBox="1">
          <a:spLocks noChangeArrowheads="1"/>
        </xdr:cNvSpPr>
      </xdr:nvSpPr>
      <xdr:spPr>
        <a:xfrm>
          <a:off x="7181850" y="521684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308</xdr:row>
      <xdr:rowOff>9525</xdr:rowOff>
    </xdr:from>
    <xdr:to>
      <xdr:col>23</xdr:col>
      <xdr:colOff>9525</xdr:colOff>
      <xdr:row>343</xdr:row>
      <xdr:rowOff>142875</xdr:rowOff>
    </xdr:to>
    <xdr:graphicFrame>
      <xdr:nvGraphicFramePr>
        <xdr:cNvPr id="27" name="Chart 31"/>
        <xdr:cNvGraphicFramePr/>
      </xdr:nvGraphicFramePr>
      <xdr:xfrm>
        <a:off x="9458325" y="46948725"/>
        <a:ext cx="9220200" cy="5467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346</xdr:row>
      <xdr:rowOff>0</xdr:rowOff>
    </xdr:from>
    <xdr:to>
      <xdr:col>11</xdr:col>
      <xdr:colOff>0</xdr:colOff>
      <xdr:row>383</xdr:row>
      <xdr:rowOff>0</xdr:rowOff>
    </xdr:to>
    <xdr:graphicFrame>
      <xdr:nvGraphicFramePr>
        <xdr:cNvPr id="28" name="Chart 32"/>
        <xdr:cNvGraphicFramePr/>
      </xdr:nvGraphicFramePr>
      <xdr:xfrm>
        <a:off x="9525" y="52730400"/>
        <a:ext cx="9210675" cy="5638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0</xdr:col>
      <xdr:colOff>190500</xdr:colOff>
      <xdr:row>361</xdr:row>
      <xdr:rowOff>142875</xdr:rowOff>
    </xdr:from>
    <xdr:ext cx="333375" cy="1019175"/>
    <xdr:sp>
      <xdr:nvSpPr>
        <xdr:cNvPr id="29" name="TextBox 33"/>
        <xdr:cNvSpPr txBox="1">
          <a:spLocks noChangeArrowheads="1"/>
        </xdr:cNvSpPr>
      </xdr:nvSpPr>
      <xdr:spPr>
        <a:xfrm>
          <a:off x="190500" y="551592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381</xdr:row>
      <xdr:rowOff>47625</xdr:rowOff>
    </xdr:from>
    <xdr:ext cx="733425" cy="257175"/>
    <xdr:sp>
      <xdr:nvSpPr>
        <xdr:cNvPr id="30" name="TextBox 34"/>
        <xdr:cNvSpPr txBox="1">
          <a:spLocks noChangeArrowheads="1"/>
        </xdr:cNvSpPr>
      </xdr:nvSpPr>
      <xdr:spPr>
        <a:xfrm>
          <a:off x="5381625" y="58112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346</xdr:row>
      <xdr:rowOff>0</xdr:rowOff>
    </xdr:from>
    <xdr:to>
      <xdr:col>23</xdr:col>
      <xdr:colOff>9525</xdr:colOff>
      <xdr:row>381</xdr:row>
      <xdr:rowOff>133350</xdr:rowOff>
    </xdr:to>
    <xdr:graphicFrame>
      <xdr:nvGraphicFramePr>
        <xdr:cNvPr id="31" name="Chart 35"/>
        <xdr:cNvGraphicFramePr/>
      </xdr:nvGraphicFramePr>
      <xdr:xfrm>
        <a:off x="9458325" y="52730400"/>
        <a:ext cx="92202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385</xdr:row>
      <xdr:rowOff>0</xdr:rowOff>
    </xdr:from>
    <xdr:to>
      <xdr:col>10</xdr:col>
      <xdr:colOff>828675</xdr:colOff>
      <xdr:row>420</xdr:row>
      <xdr:rowOff>133350</xdr:rowOff>
    </xdr:to>
    <xdr:graphicFrame>
      <xdr:nvGraphicFramePr>
        <xdr:cNvPr id="32" name="Chart 36"/>
        <xdr:cNvGraphicFramePr/>
      </xdr:nvGraphicFramePr>
      <xdr:xfrm>
        <a:off x="9525" y="58674000"/>
        <a:ext cx="9201150" cy="546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0</xdr:col>
      <xdr:colOff>304800</xdr:colOff>
      <xdr:row>399</xdr:row>
      <xdr:rowOff>66675</xdr:rowOff>
    </xdr:from>
    <xdr:ext cx="333375" cy="1019175"/>
    <xdr:sp>
      <xdr:nvSpPr>
        <xdr:cNvPr id="33" name="TextBox 37"/>
        <xdr:cNvSpPr txBox="1">
          <a:spLocks noChangeArrowheads="1"/>
        </xdr:cNvSpPr>
      </xdr:nvSpPr>
      <xdr:spPr>
        <a:xfrm>
          <a:off x="304800" y="608742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466725</xdr:colOff>
      <xdr:row>418</xdr:row>
      <xdr:rowOff>133350</xdr:rowOff>
    </xdr:from>
    <xdr:ext cx="733425" cy="257175"/>
    <xdr:sp>
      <xdr:nvSpPr>
        <xdr:cNvPr id="34" name="TextBox 38"/>
        <xdr:cNvSpPr txBox="1">
          <a:spLocks noChangeArrowheads="1"/>
        </xdr:cNvSpPr>
      </xdr:nvSpPr>
      <xdr:spPr>
        <a:xfrm>
          <a:off x="5495925" y="638365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385</xdr:row>
      <xdr:rowOff>0</xdr:rowOff>
    </xdr:from>
    <xdr:to>
      <xdr:col>22</xdr:col>
      <xdr:colOff>828675</xdr:colOff>
      <xdr:row>420</xdr:row>
      <xdr:rowOff>114300</xdr:rowOff>
    </xdr:to>
    <xdr:graphicFrame>
      <xdr:nvGraphicFramePr>
        <xdr:cNvPr id="35" name="Chart 39"/>
        <xdr:cNvGraphicFramePr/>
      </xdr:nvGraphicFramePr>
      <xdr:xfrm>
        <a:off x="9448800" y="58674000"/>
        <a:ext cx="9210675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9525</xdr:colOff>
      <xdr:row>423</xdr:row>
      <xdr:rowOff>0</xdr:rowOff>
    </xdr:from>
    <xdr:to>
      <xdr:col>11</xdr:col>
      <xdr:colOff>0</xdr:colOff>
      <xdr:row>458</xdr:row>
      <xdr:rowOff>114300</xdr:rowOff>
    </xdr:to>
    <xdr:graphicFrame>
      <xdr:nvGraphicFramePr>
        <xdr:cNvPr id="36" name="Chart 40"/>
        <xdr:cNvGraphicFramePr/>
      </xdr:nvGraphicFramePr>
      <xdr:xfrm>
        <a:off x="9525" y="64465200"/>
        <a:ext cx="9210675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oneCellAnchor>
    <xdr:from>
      <xdr:col>0</xdr:col>
      <xdr:colOff>76200</xdr:colOff>
      <xdr:row>437</xdr:row>
      <xdr:rowOff>95250</xdr:rowOff>
    </xdr:from>
    <xdr:ext cx="333375" cy="1019175"/>
    <xdr:sp>
      <xdr:nvSpPr>
        <xdr:cNvPr id="37" name="TextBox 41"/>
        <xdr:cNvSpPr txBox="1">
          <a:spLocks noChangeArrowheads="1"/>
        </xdr:cNvSpPr>
      </xdr:nvSpPr>
      <xdr:spPr>
        <a:xfrm>
          <a:off x="76200" y="666940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247650</xdr:colOff>
      <xdr:row>457</xdr:row>
      <xdr:rowOff>0</xdr:rowOff>
    </xdr:from>
    <xdr:ext cx="733425" cy="257175"/>
    <xdr:sp>
      <xdr:nvSpPr>
        <xdr:cNvPr id="38" name="TextBox 42"/>
        <xdr:cNvSpPr txBox="1">
          <a:spLocks noChangeArrowheads="1"/>
        </xdr:cNvSpPr>
      </xdr:nvSpPr>
      <xdr:spPr>
        <a:xfrm>
          <a:off x="5276850" y="696468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423</xdr:row>
      <xdr:rowOff>0</xdr:rowOff>
    </xdr:from>
    <xdr:to>
      <xdr:col>23</xdr:col>
      <xdr:colOff>0</xdr:colOff>
      <xdr:row>458</xdr:row>
      <xdr:rowOff>114300</xdr:rowOff>
    </xdr:to>
    <xdr:graphicFrame>
      <xdr:nvGraphicFramePr>
        <xdr:cNvPr id="39" name="Chart 43"/>
        <xdr:cNvGraphicFramePr/>
      </xdr:nvGraphicFramePr>
      <xdr:xfrm>
        <a:off x="9458325" y="64465200"/>
        <a:ext cx="9210675" cy="544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461</xdr:row>
      <xdr:rowOff>0</xdr:rowOff>
    </xdr:from>
    <xdr:to>
      <xdr:col>11</xdr:col>
      <xdr:colOff>0</xdr:colOff>
      <xdr:row>496</xdr:row>
      <xdr:rowOff>133350</xdr:rowOff>
    </xdr:to>
    <xdr:graphicFrame>
      <xdr:nvGraphicFramePr>
        <xdr:cNvPr id="40" name="Chart 44"/>
        <xdr:cNvGraphicFramePr/>
      </xdr:nvGraphicFramePr>
      <xdr:xfrm>
        <a:off x="9525" y="70256400"/>
        <a:ext cx="9210675" cy="5467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171450</xdr:colOff>
      <xdr:row>475</xdr:row>
      <xdr:rowOff>114300</xdr:rowOff>
    </xdr:from>
    <xdr:ext cx="333375" cy="1019175"/>
    <xdr:sp>
      <xdr:nvSpPr>
        <xdr:cNvPr id="41" name="TextBox 45"/>
        <xdr:cNvSpPr txBox="1">
          <a:spLocks noChangeArrowheads="1"/>
        </xdr:cNvSpPr>
      </xdr:nvSpPr>
      <xdr:spPr>
        <a:xfrm>
          <a:off x="171450" y="725043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494</xdr:row>
      <xdr:rowOff>142875</xdr:rowOff>
    </xdr:from>
    <xdr:ext cx="733425" cy="257175"/>
    <xdr:sp>
      <xdr:nvSpPr>
        <xdr:cNvPr id="42" name="TextBox 46"/>
        <xdr:cNvSpPr txBox="1">
          <a:spLocks noChangeArrowheads="1"/>
        </xdr:cNvSpPr>
      </xdr:nvSpPr>
      <xdr:spPr>
        <a:xfrm>
          <a:off x="4848225" y="754284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461</xdr:row>
      <xdr:rowOff>9525</xdr:rowOff>
    </xdr:from>
    <xdr:to>
      <xdr:col>22</xdr:col>
      <xdr:colOff>809625</xdr:colOff>
      <xdr:row>496</xdr:row>
      <xdr:rowOff>114300</xdr:rowOff>
    </xdr:to>
    <xdr:graphicFrame>
      <xdr:nvGraphicFramePr>
        <xdr:cNvPr id="43" name="Chart 47"/>
        <xdr:cNvGraphicFramePr/>
      </xdr:nvGraphicFramePr>
      <xdr:xfrm>
        <a:off x="9448800" y="70265925"/>
        <a:ext cx="9191625" cy="5438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499</xdr:row>
      <xdr:rowOff>9525</xdr:rowOff>
    </xdr:from>
    <xdr:to>
      <xdr:col>10</xdr:col>
      <xdr:colOff>828675</xdr:colOff>
      <xdr:row>534</xdr:row>
      <xdr:rowOff>133350</xdr:rowOff>
    </xdr:to>
    <xdr:graphicFrame>
      <xdr:nvGraphicFramePr>
        <xdr:cNvPr id="44" name="Chart 48"/>
        <xdr:cNvGraphicFramePr/>
      </xdr:nvGraphicFramePr>
      <xdr:xfrm>
        <a:off x="9525" y="76057125"/>
        <a:ext cx="9201150" cy="5457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0</xdr:col>
      <xdr:colOff>152400</xdr:colOff>
      <xdr:row>514</xdr:row>
      <xdr:rowOff>47625</xdr:rowOff>
    </xdr:from>
    <xdr:ext cx="333375" cy="1019175"/>
    <xdr:sp>
      <xdr:nvSpPr>
        <xdr:cNvPr id="45" name="TextBox 49"/>
        <xdr:cNvSpPr txBox="1">
          <a:spLocks noChangeArrowheads="1"/>
        </xdr:cNvSpPr>
      </xdr:nvSpPr>
      <xdr:spPr>
        <a:xfrm>
          <a:off x="152400" y="783812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533</xdr:row>
      <xdr:rowOff>38100</xdr:rowOff>
    </xdr:from>
    <xdr:ext cx="733425" cy="257175"/>
    <xdr:sp>
      <xdr:nvSpPr>
        <xdr:cNvPr id="46" name="TextBox 50"/>
        <xdr:cNvSpPr txBox="1">
          <a:spLocks noChangeArrowheads="1"/>
        </xdr:cNvSpPr>
      </xdr:nvSpPr>
      <xdr:spPr>
        <a:xfrm>
          <a:off x="4981575" y="812673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499</xdr:row>
      <xdr:rowOff>0</xdr:rowOff>
    </xdr:from>
    <xdr:to>
      <xdr:col>23</xdr:col>
      <xdr:colOff>0</xdr:colOff>
      <xdr:row>534</xdr:row>
      <xdr:rowOff>114300</xdr:rowOff>
    </xdr:to>
    <xdr:graphicFrame>
      <xdr:nvGraphicFramePr>
        <xdr:cNvPr id="47" name="Chart 51"/>
        <xdr:cNvGraphicFramePr/>
      </xdr:nvGraphicFramePr>
      <xdr:xfrm>
        <a:off x="9458325" y="76047600"/>
        <a:ext cx="9210675" cy="5448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9525</xdr:colOff>
      <xdr:row>537</xdr:row>
      <xdr:rowOff>0</xdr:rowOff>
    </xdr:from>
    <xdr:to>
      <xdr:col>11</xdr:col>
      <xdr:colOff>0</xdr:colOff>
      <xdr:row>572</xdr:row>
      <xdr:rowOff>114300</xdr:rowOff>
    </xdr:to>
    <xdr:graphicFrame>
      <xdr:nvGraphicFramePr>
        <xdr:cNvPr id="48" name="Chart 52"/>
        <xdr:cNvGraphicFramePr/>
      </xdr:nvGraphicFramePr>
      <xdr:xfrm>
        <a:off x="9525" y="81838800"/>
        <a:ext cx="9210675" cy="544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oneCellAnchor>
    <xdr:from>
      <xdr:col>0</xdr:col>
      <xdr:colOff>171450</xdr:colOff>
      <xdr:row>552</xdr:row>
      <xdr:rowOff>0</xdr:rowOff>
    </xdr:from>
    <xdr:ext cx="333375" cy="1019175"/>
    <xdr:sp>
      <xdr:nvSpPr>
        <xdr:cNvPr id="49" name="TextBox 53"/>
        <xdr:cNvSpPr txBox="1">
          <a:spLocks noChangeArrowheads="1"/>
        </xdr:cNvSpPr>
      </xdr:nvSpPr>
      <xdr:spPr>
        <a:xfrm>
          <a:off x="171450" y="841248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504825</xdr:colOff>
      <xdr:row>570</xdr:row>
      <xdr:rowOff>142875</xdr:rowOff>
    </xdr:from>
    <xdr:ext cx="733425" cy="257175"/>
    <xdr:sp>
      <xdr:nvSpPr>
        <xdr:cNvPr id="50" name="TextBox 54"/>
        <xdr:cNvSpPr txBox="1">
          <a:spLocks noChangeArrowheads="1"/>
        </xdr:cNvSpPr>
      </xdr:nvSpPr>
      <xdr:spPr>
        <a:xfrm>
          <a:off x="5534025" y="870108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574</xdr:row>
      <xdr:rowOff>0</xdr:rowOff>
    </xdr:from>
    <xdr:to>
      <xdr:col>11</xdr:col>
      <xdr:colOff>0</xdr:colOff>
      <xdr:row>608</xdr:row>
      <xdr:rowOff>104775</xdr:rowOff>
    </xdr:to>
    <xdr:graphicFrame>
      <xdr:nvGraphicFramePr>
        <xdr:cNvPr id="51" name="Chart 55"/>
        <xdr:cNvGraphicFramePr/>
      </xdr:nvGraphicFramePr>
      <xdr:xfrm>
        <a:off x="9525" y="87477600"/>
        <a:ext cx="9210675" cy="52863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oneCellAnchor>
    <xdr:from>
      <xdr:col>0</xdr:col>
      <xdr:colOff>76200</xdr:colOff>
      <xdr:row>587</xdr:row>
      <xdr:rowOff>114300</xdr:rowOff>
    </xdr:from>
    <xdr:ext cx="333375" cy="1019175"/>
    <xdr:sp>
      <xdr:nvSpPr>
        <xdr:cNvPr id="52" name="TextBox 56"/>
        <xdr:cNvSpPr txBox="1">
          <a:spLocks noChangeArrowheads="1"/>
        </xdr:cNvSpPr>
      </xdr:nvSpPr>
      <xdr:spPr>
        <a:xfrm>
          <a:off x="76200" y="895731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704850</xdr:colOff>
      <xdr:row>606</xdr:row>
      <xdr:rowOff>95250</xdr:rowOff>
    </xdr:from>
    <xdr:ext cx="742950" cy="257175"/>
    <xdr:sp>
      <xdr:nvSpPr>
        <xdr:cNvPr id="53" name="TextBox 57"/>
        <xdr:cNvSpPr txBox="1">
          <a:spLocks noChangeArrowheads="1"/>
        </xdr:cNvSpPr>
      </xdr:nvSpPr>
      <xdr:spPr>
        <a:xfrm>
          <a:off x="4895850" y="924496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574</xdr:row>
      <xdr:rowOff>0</xdr:rowOff>
    </xdr:from>
    <xdr:to>
      <xdr:col>23</xdr:col>
      <xdr:colOff>0</xdr:colOff>
      <xdr:row>608</xdr:row>
      <xdr:rowOff>104775</xdr:rowOff>
    </xdr:to>
    <xdr:graphicFrame>
      <xdr:nvGraphicFramePr>
        <xdr:cNvPr id="54" name="Chart 58"/>
        <xdr:cNvGraphicFramePr/>
      </xdr:nvGraphicFramePr>
      <xdr:xfrm>
        <a:off x="9458325" y="87477600"/>
        <a:ext cx="9210675" cy="5286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611</xdr:row>
      <xdr:rowOff>0</xdr:rowOff>
    </xdr:from>
    <xdr:to>
      <xdr:col>11</xdr:col>
      <xdr:colOff>0</xdr:colOff>
      <xdr:row>645</xdr:row>
      <xdr:rowOff>104775</xdr:rowOff>
    </xdr:to>
    <xdr:graphicFrame>
      <xdr:nvGraphicFramePr>
        <xdr:cNvPr id="55" name="Chart 59"/>
        <xdr:cNvGraphicFramePr/>
      </xdr:nvGraphicFramePr>
      <xdr:xfrm>
        <a:off x="9525" y="93116400"/>
        <a:ext cx="9210675" cy="528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oneCellAnchor>
    <xdr:from>
      <xdr:col>0</xdr:col>
      <xdr:colOff>114300</xdr:colOff>
      <xdr:row>622</xdr:row>
      <xdr:rowOff>38100</xdr:rowOff>
    </xdr:from>
    <xdr:ext cx="333375" cy="1019175"/>
    <xdr:sp>
      <xdr:nvSpPr>
        <xdr:cNvPr id="56" name="TextBox 60"/>
        <xdr:cNvSpPr txBox="1">
          <a:spLocks noChangeArrowheads="1"/>
        </xdr:cNvSpPr>
      </xdr:nvSpPr>
      <xdr:spPr>
        <a:xfrm>
          <a:off x="114300" y="948309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643</xdr:row>
      <xdr:rowOff>133350</xdr:rowOff>
    </xdr:from>
    <xdr:ext cx="733425" cy="257175"/>
    <xdr:sp>
      <xdr:nvSpPr>
        <xdr:cNvPr id="57" name="TextBox 61"/>
        <xdr:cNvSpPr txBox="1">
          <a:spLocks noChangeArrowheads="1"/>
        </xdr:cNvSpPr>
      </xdr:nvSpPr>
      <xdr:spPr>
        <a:xfrm>
          <a:off x="4981575" y="981265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647</xdr:row>
      <xdr:rowOff>0</xdr:rowOff>
    </xdr:from>
    <xdr:to>
      <xdr:col>11</xdr:col>
      <xdr:colOff>0</xdr:colOff>
      <xdr:row>680</xdr:row>
      <xdr:rowOff>114300</xdr:rowOff>
    </xdr:to>
    <xdr:graphicFrame>
      <xdr:nvGraphicFramePr>
        <xdr:cNvPr id="58" name="Chart 62"/>
        <xdr:cNvGraphicFramePr/>
      </xdr:nvGraphicFramePr>
      <xdr:xfrm>
        <a:off x="9525" y="98602800"/>
        <a:ext cx="9210675" cy="5143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oneCellAnchor>
    <xdr:from>
      <xdr:col>0</xdr:col>
      <xdr:colOff>85725</xdr:colOff>
      <xdr:row>658</xdr:row>
      <xdr:rowOff>47625</xdr:rowOff>
    </xdr:from>
    <xdr:ext cx="333375" cy="1019175"/>
    <xdr:sp>
      <xdr:nvSpPr>
        <xdr:cNvPr id="59" name="TextBox 63"/>
        <xdr:cNvSpPr txBox="1">
          <a:spLocks noChangeArrowheads="1"/>
        </xdr:cNvSpPr>
      </xdr:nvSpPr>
      <xdr:spPr>
        <a:xfrm>
          <a:off x="85725" y="1003268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679</xdr:row>
      <xdr:rowOff>47625</xdr:rowOff>
    </xdr:from>
    <xdr:ext cx="733425" cy="257175"/>
    <xdr:sp>
      <xdr:nvSpPr>
        <xdr:cNvPr id="60" name="TextBox 64"/>
        <xdr:cNvSpPr txBox="1">
          <a:spLocks noChangeArrowheads="1"/>
        </xdr:cNvSpPr>
      </xdr:nvSpPr>
      <xdr:spPr>
        <a:xfrm>
          <a:off x="5381625" y="1035272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647</xdr:row>
      <xdr:rowOff>0</xdr:rowOff>
    </xdr:from>
    <xdr:to>
      <xdr:col>22</xdr:col>
      <xdr:colOff>828675</xdr:colOff>
      <xdr:row>681</xdr:row>
      <xdr:rowOff>104775</xdr:rowOff>
    </xdr:to>
    <xdr:graphicFrame>
      <xdr:nvGraphicFramePr>
        <xdr:cNvPr id="61" name="Chart 65"/>
        <xdr:cNvGraphicFramePr/>
      </xdr:nvGraphicFramePr>
      <xdr:xfrm>
        <a:off x="9448800" y="98602800"/>
        <a:ext cx="9210675" cy="52863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9525</xdr:colOff>
      <xdr:row>74</xdr:row>
      <xdr:rowOff>104775</xdr:rowOff>
    </xdr:from>
    <xdr:to>
      <xdr:col>11</xdr:col>
      <xdr:colOff>0</xdr:colOff>
      <xdr:row>110</xdr:row>
      <xdr:rowOff>66675</xdr:rowOff>
    </xdr:to>
    <xdr:graphicFrame>
      <xdr:nvGraphicFramePr>
        <xdr:cNvPr id="62" name="Chart 66"/>
        <xdr:cNvGraphicFramePr/>
      </xdr:nvGraphicFramePr>
      <xdr:xfrm>
        <a:off x="9525" y="11382375"/>
        <a:ext cx="9210675" cy="5448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257175</xdr:colOff>
      <xdr:row>88</xdr:row>
      <xdr:rowOff>66675</xdr:rowOff>
    </xdr:from>
    <xdr:ext cx="333375" cy="1019175"/>
    <xdr:sp>
      <xdr:nvSpPr>
        <xdr:cNvPr id="63" name="TextBox 67"/>
        <xdr:cNvSpPr txBox="1">
          <a:spLocks noChangeArrowheads="1"/>
        </xdr:cNvSpPr>
      </xdr:nvSpPr>
      <xdr:spPr>
        <a:xfrm>
          <a:off x="257175" y="134778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142875</xdr:colOff>
      <xdr:row>108</xdr:row>
      <xdr:rowOff>57150</xdr:rowOff>
    </xdr:from>
    <xdr:ext cx="733425" cy="257175"/>
    <xdr:sp>
      <xdr:nvSpPr>
        <xdr:cNvPr id="64" name="TextBox 68"/>
        <xdr:cNvSpPr txBox="1">
          <a:spLocks noChangeArrowheads="1"/>
        </xdr:cNvSpPr>
      </xdr:nvSpPr>
      <xdr:spPr>
        <a:xfrm>
          <a:off x="4333875" y="165163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74</xdr:row>
      <xdr:rowOff>104775</xdr:rowOff>
    </xdr:from>
    <xdr:to>
      <xdr:col>22</xdr:col>
      <xdr:colOff>828675</xdr:colOff>
      <xdr:row>110</xdr:row>
      <xdr:rowOff>66675</xdr:rowOff>
    </xdr:to>
    <xdr:graphicFrame>
      <xdr:nvGraphicFramePr>
        <xdr:cNvPr id="65" name="Chart 69"/>
        <xdr:cNvGraphicFramePr/>
      </xdr:nvGraphicFramePr>
      <xdr:xfrm>
        <a:off x="9458325" y="11382375"/>
        <a:ext cx="9201150" cy="5448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684</xdr:row>
      <xdr:rowOff>0</xdr:rowOff>
    </xdr:from>
    <xdr:to>
      <xdr:col>11</xdr:col>
      <xdr:colOff>0</xdr:colOff>
      <xdr:row>718</xdr:row>
      <xdr:rowOff>104775</xdr:rowOff>
    </xdr:to>
    <xdr:graphicFrame>
      <xdr:nvGraphicFramePr>
        <xdr:cNvPr id="66" name="Chart 70"/>
        <xdr:cNvGraphicFramePr/>
      </xdr:nvGraphicFramePr>
      <xdr:xfrm>
        <a:off x="9525" y="104241600"/>
        <a:ext cx="9210675" cy="5286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oneCellAnchor>
    <xdr:from>
      <xdr:col>0</xdr:col>
      <xdr:colOff>180975</xdr:colOff>
      <xdr:row>702</xdr:row>
      <xdr:rowOff>19050</xdr:rowOff>
    </xdr:from>
    <xdr:ext cx="333375" cy="1028700"/>
    <xdr:sp>
      <xdr:nvSpPr>
        <xdr:cNvPr id="67" name="TextBox 71"/>
        <xdr:cNvSpPr txBox="1">
          <a:spLocks noChangeArrowheads="1"/>
        </xdr:cNvSpPr>
      </xdr:nvSpPr>
      <xdr:spPr>
        <a:xfrm>
          <a:off x="180975" y="107003850"/>
          <a:ext cx="3333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716</xdr:row>
      <xdr:rowOff>133350</xdr:rowOff>
    </xdr:from>
    <xdr:ext cx="733425" cy="257175"/>
    <xdr:sp>
      <xdr:nvSpPr>
        <xdr:cNvPr id="68" name="TextBox 72"/>
        <xdr:cNvSpPr txBox="1">
          <a:spLocks noChangeArrowheads="1"/>
        </xdr:cNvSpPr>
      </xdr:nvSpPr>
      <xdr:spPr>
        <a:xfrm>
          <a:off x="4848225" y="1092517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537</xdr:row>
      <xdr:rowOff>9525</xdr:rowOff>
    </xdr:from>
    <xdr:to>
      <xdr:col>23</xdr:col>
      <xdr:colOff>0</xdr:colOff>
      <xdr:row>571</xdr:row>
      <xdr:rowOff>114300</xdr:rowOff>
    </xdr:to>
    <xdr:graphicFrame>
      <xdr:nvGraphicFramePr>
        <xdr:cNvPr id="69" name="Chart 73"/>
        <xdr:cNvGraphicFramePr/>
      </xdr:nvGraphicFramePr>
      <xdr:xfrm>
        <a:off x="9458325" y="81848325"/>
        <a:ext cx="9210675" cy="52863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9525</xdr:colOff>
      <xdr:row>611</xdr:row>
      <xdr:rowOff>0</xdr:rowOff>
    </xdr:from>
    <xdr:to>
      <xdr:col>23</xdr:col>
      <xdr:colOff>0</xdr:colOff>
      <xdr:row>645</xdr:row>
      <xdr:rowOff>104775</xdr:rowOff>
    </xdr:to>
    <xdr:graphicFrame>
      <xdr:nvGraphicFramePr>
        <xdr:cNvPr id="70" name="Chart 74"/>
        <xdr:cNvGraphicFramePr/>
      </xdr:nvGraphicFramePr>
      <xdr:xfrm>
        <a:off x="9458325" y="93116400"/>
        <a:ext cx="9210675" cy="52863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684</xdr:row>
      <xdr:rowOff>9525</xdr:rowOff>
    </xdr:from>
    <xdr:to>
      <xdr:col>22</xdr:col>
      <xdr:colOff>828675</xdr:colOff>
      <xdr:row>718</xdr:row>
      <xdr:rowOff>114300</xdr:rowOff>
    </xdr:to>
    <xdr:graphicFrame>
      <xdr:nvGraphicFramePr>
        <xdr:cNvPr id="71" name="Chart 75"/>
        <xdr:cNvGraphicFramePr/>
      </xdr:nvGraphicFramePr>
      <xdr:xfrm>
        <a:off x="9448800" y="104251125"/>
        <a:ext cx="9210675" cy="52863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0.111</cdr:y>
    </cdr:from>
    <cdr:to>
      <cdr:x>0.163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59055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0.30675</cdr:y>
    </cdr:from>
    <cdr:to>
      <cdr:x>0.5695</cdr:x>
      <cdr:y>0.35125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133975" y="163830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828675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9525" y="9525"/>
        <a:ext cx="9201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22</xdr:col>
      <xdr:colOff>828675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9486900" y="9525"/>
        <a:ext cx="92106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0</xdr:rowOff>
    </xdr:from>
    <xdr:to>
      <xdr:col>11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9525" y="5638800"/>
        <a:ext cx="9210675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37</xdr:row>
      <xdr:rowOff>0</xdr:rowOff>
    </xdr:from>
    <xdr:to>
      <xdr:col>22</xdr:col>
      <xdr:colOff>828675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9496425" y="5638800"/>
        <a:ext cx="92011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113</xdr:row>
      <xdr:rowOff>9525</xdr:rowOff>
    </xdr:from>
    <xdr:to>
      <xdr:col>11</xdr:col>
      <xdr:colOff>0</xdr:colOff>
      <xdr:row>148</xdr:row>
      <xdr:rowOff>38100</xdr:rowOff>
    </xdr:to>
    <xdr:graphicFrame>
      <xdr:nvGraphicFramePr>
        <xdr:cNvPr id="5" name="Chart 9"/>
        <xdr:cNvGraphicFramePr/>
      </xdr:nvGraphicFramePr>
      <xdr:xfrm>
        <a:off x="28575" y="17230725"/>
        <a:ext cx="9191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11</xdr:col>
      <xdr:colOff>142875</xdr:colOff>
      <xdr:row>110</xdr:row>
      <xdr:rowOff>133350</xdr:rowOff>
    </xdr:from>
    <xdr:ext cx="104775" cy="190500"/>
    <xdr:sp>
      <xdr:nvSpPr>
        <xdr:cNvPr id="6" name="TextBox 10"/>
        <xdr:cNvSpPr txBox="1">
          <a:spLocks noChangeArrowheads="1"/>
        </xdr:cNvSpPr>
      </xdr:nvSpPr>
      <xdr:spPr>
        <a:xfrm>
          <a:off x="9363075" y="16897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3</xdr:col>
      <xdr:colOff>400050</xdr:colOff>
      <xdr:row>113</xdr:row>
      <xdr:rowOff>38100</xdr:rowOff>
    </xdr:from>
    <xdr:ext cx="3305175" cy="885825"/>
    <xdr:sp>
      <xdr:nvSpPr>
        <xdr:cNvPr id="7" name="TextBox 11"/>
        <xdr:cNvSpPr txBox="1">
          <a:spLocks noChangeArrowheads="1"/>
        </xdr:cNvSpPr>
      </xdr:nvSpPr>
      <xdr:spPr>
        <a:xfrm>
          <a:off x="2914650" y="17259300"/>
          <a:ext cx="33051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Coastal Mooring
Date: December 2003</a:t>
          </a:r>
        </a:p>
      </xdr:txBody>
    </xdr:sp>
    <xdr:clientData/>
  </xdr:oneCellAnchor>
  <xdr:oneCellAnchor>
    <xdr:from>
      <xdr:col>12</xdr:col>
      <xdr:colOff>0</xdr:colOff>
      <xdr:row>124</xdr:row>
      <xdr:rowOff>142875</xdr:rowOff>
    </xdr:from>
    <xdr:ext cx="104775" cy="200025"/>
    <xdr:sp>
      <xdr:nvSpPr>
        <xdr:cNvPr id="8" name="TextBox 12"/>
        <xdr:cNvSpPr txBox="1">
          <a:spLocks noChangeArrowheads="1"/>
        </xdr:cNvSpPr>
      </xdr:nvSpPr>
      <xdr:spPr>
        <a:xfrm>
          <a:off x="9486900" y="1904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390525</xdr:colOff>
      <xdr:row>125</xdr:row>
      <xdr:rowOff>66675</xdr:rowOff>
    </xdr:from>
    <xdr:ext cx="333375" cy="1019175"/>
    <xdr:sp>
      <xdr:nvSpPr>
        <xdr:cNvPr id="9" name="TextBox 13"/>
        <xdr:cNvSpPr txBox="1">
          <a:spLocks noChangeArrowheads="1"/>
        </xdr:cNvSpPr>
      </xdr:nvSpPr>
      <xdr:spPr>
        <a:xfrm>
          <a:off x="390525" y="1911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209550</xdr:colOff>
      <xdr:row>146</xdr:row>
      <xdr:rowOff>47625</xdr:rowOff>
    </xdr:from>
    <xdr:ext cx="733425" cy="257175"/>
    <xdr:sp>
      <xdr:nvSpPr>
        <xdr:cNvPr id="10" name="TextBox 14"/>
        <xdr:cNvSpPr txBox="1">
          <a:spLocks noChangeArrowheads="1"/>
        </xdr:cNvSpPr>
      </xdr:nvSpPr>
      <xdr:spPr>
        <a:xfrm>
          <a:off x="5238750" y="222980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150</xdr:row>
      <xdr:rowOff>0</xdr:rowOff>
    </xdr:from>
    <xdr:to>
      <xdr:col>11</xdr:col>
      <xdr:colOff>9525</xdr:colOff>
      <xdr:row>185</xdr:row>
      <xdr:rowOff>38100</xdr:rowOff>
    </xdr:to>
    <xdr:graphicFrame>
      <xdr:nvGraphicFramePr>
        <xdr:cNvPr id="11" name="Chart 17"/>
        <xdr:cNvGraphicFramePr/>
      </xdr:nvGraphicFramePr>
      <xdr:xfrm>
        <a:off x="9525" y="22860000"/>
        <a:ext cx="9220200" cy="5372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9525</xdr:colOff>
      <xdr:row>150</xdr:row>
      <xdr:rowOff>0</xdr:rowOff>
    </xdr:from>
    <xdr:to>
      <xdr:col>22</xdr:col>
      <xdr:colOff>828675</xdr:colOff>
      <xdr:row>185</xdr:row>
      <xdr:rowOff>19050</xdr:rowOff>
    </xdr:to>
    <xdr:graphicFrame>
      <xdr:nvGraphicFramePr>
        <xdr:cNvPr id="12" name="Chart 18"/>
        <xdr:cNvGraphicFramePr/>
      </xdr:nvGraphicFramePr>
      <xdr:xfrm>
        <a:off x="9496425" y="22860000"/>
        <a:ext cx="9201150" cy="535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187</xdr:row>
      <xdr:rowOff>0</xdr:rowOff>
    </xdr:from>
    <xdr:to>
      <xdr:col>11</xdr:col>
      <xdr:colOff>9525</xdr:colOff>
      <xdr:row>222</xdr:row>
      <xdr:rowOff>38100</xdr:rowOff>
    </xdr:to>
    <xdr:graphicFrame>
      <xdr:nvGraphicFramePr>
        <xdr:cNvPr id="13" name="Chart 19"/>
        <xdr:cNvGraphicFramePr/>
      </xdr:nvGraphicFramePr>
      <xdr:xfrm>
        <a:off x="9525" y="28498800"/>
        <a:ext cx="9220200" cy="5372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3</xdr:col>
      <xdr:colOff>571500</xdr:colOff>
      <xdr:row>186</xdr:row>
      <xdr:rowOff>133350</xdr:rowOff>
    </xdr:from>
    <xdr:ext cx="3295650" cy="885825"/>
    <xdr:sp>
      <xdr:nvSpPr>
        <xdr:cNvPr id="14" name="TextBox 20"/>
        <xdr:cNvSpPr txBox="1">
          <a:spLocks noChangeArrowheads="1"/>
        </xdr:cNvSpPr>
      </xdr:nvSpPr>
      <xdr:spPr>
        <a:xfrm>
          <a:off x="3086100" y="28479750"/>
          <a:ext cx="32956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Time Series (Goal: 58)
Date: December 2003</a:t>
          </a:r>
        </a:p>
      </xdr:txBody>
    </xdr:sp>
    <xdr:clientData/>
  </xdr:oneCellAnchor>
  <xdr:oneCellAnchor>
    <xdr:from>
      <xdr:col>0</xdr:col>
      <xdr:colOff>552450</xdr:colOff>
      <xdr:row>199</xdr:row>
      <xdr:rowOff>85725</xdr:rowOff>
    </xdr:from>
    <xdr:ext cx="333375" cy="1019175"/>
    <xdr:sp>
      <xdr:nvSpPr>
        <xdr:cNvPr id="15" name="TextBox 21"/>
        <xdr:cNvSpPr txBox="1">
          <a:spLocks noChangeArrowheads="1"/>
        </xdr:cNvSpPr>
      </xdr:nvSpPr>
      <xdr:spPr>
        <a:xfrm>
          <a:off x="552450" y="304133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361950</xdr:colOff>
      <xdr:row>220</xdr:row>
      <xdr:rowOff>47625</xdr:rowOff>
    </xdr:from>
    <xdr:ext cx="733425" cy="257175"/>
    <xdr:sp>
      <xdr:nvSpPr>
        <xdr:cNvPr id="16" name="TextBox 22"/>
        <xdr:cNvSpPr txBox="1">
          <a:spLocks noChangeArrowheads="1"/>
        </xdr:cNvSpPr>
      </xdr:nvSpPr>
      <xdr:spPr>
        <a:xfrm>
          <a:off x="5391150" y="33575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11</xdr:col>
      <xdr:colOff>257175</xdr:colOff>
      <xdr:row>186</xdr:row>
      <xdr:rowOff>142875</xdr:rowOff>
    </xdr:from>
    <xdr:to>
      <xdr:col>22</xdr:col>
      <xdr:colOff>828675</xdr:colOff>
      <xdr:row>222</xdr:row>
      <xdr:rowOff>19050</xdr:rowOff>
    </xdr:to>
    <xdr:graphicFrame>
      <xdr:nvGraphicFramePr>
        <xdr:cNvPr id="17" name="Chart 23"/>
        <xdr:cNvGraphicFramePr/>
      </xdr:nvGraphicFramePr>
      <xdr:xfrm>
        <a:off x="9477375" y="28489275"/>
        <a:ext cx="9220200" cy="5362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224</xdr:row>
      <xdr:rowOff>38100</xdr:rowOff>
    </xdr:from>
    <xdr:to>
      <xdr:col>11</xdr:col>
      <xdr:colOff>0</xdr:colOff>
      <xdr:row>306</xdr:row>
      <xdr:rowOff>66675</xdr:rowOff>
    </xdr:to>
    <xdr:graphicFrame>
      <xdr:nvGraphicFramePr>
        <xdr:cNvPr id="18" name="Chart 25"/>
        <xdr:cNvGraphicFramePr/>
      </xdr:nvGraphicFramePr>
      <xdr:xfrm>
        <a:off x="9525" y="34175700"/>
        <a:ext cx="9210675" cy="12525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3</xdr:col>
      <xdr:colOff>428625</xdr:colOff>
      <xdr:row>224</xdr:row>
      <xdr:rowOff>85725</xdr:rowOff>
    </xdr:from>
    <xdr:ext cx="3457575" cy="885825"/>
    <xdr:sp>
      <xdr:nvSpPr>
        <xdr:cNvPr id="19" name="TextBox 26"/>
        <xdr:cNvSpPr txBox="1">
          <a:spLocks noChangeArrowheads="1"/>
        </xdr:cNvSpPr>
      </xdr:nvSpPr>
      <xdr:spPr>
        <a:xfrm>
          <a:off x="2943225" y="34223325"/>
          <a:ext cx="34575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/>
            <a:t>Global Ocean Observing System
Contributions by countries
Committed to GLOSS (Goal: 290)
Date: December 2003</a:t>
          </a:r>
        </a:p>
      </xdr:txBody>
    </xdr:sp>
    <xdr:clientData/>
  </xdr:oneCellAnchor>
  <xdr:oneCellAnchor>
    <xdr:from>
      <xdr:col>0</xdr:col>
      <xdr:colOff>219075</xdr:colOff>
      <xdr:row>258</xdr:row>
      <xdr:rowOff>57150</xdr:rowOff>
    </xdr:from>
    <xdr:ext cx="333375" cy="1019175"/>
    <xdr:sp>
      <xdr:nvSpPr>
        <xdr:cNvPr id="20" name="TextBox 27"/>
        <xdr:cNvSpPr txBox="1">
          <a:spLocks noChangeArrowheads="1"/>
        </xdr:cNvSpPr>
      </xdr:nvSpPr>
      <xdr:spPr>
        <a:xfrm>
          <a:off x="219075" y="39376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809625</xdr:colOff>
      <xdr:row>304</xdr:row>
      <xdr:rowOff>38100</xdr:rowOff>
    </xdr:from>
    <xdr:ext cx="733425" cy="257175"/>
    <xdr:sp>
      <xdr:nvSpPr>
        <xdr:cNvPr id="21" name="TextBox 28"/>
        <xdr:cNvSpPr txBox="1">
          <a:spLocks noChangeArrowheads="1"/>
        </xdr:cNvSpPr>
      </xdr:nvSpPr>
      <xdr:spPr>
        <a:xfrm>
          <a:off x="5000625" y="46367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224</xdr:row>
      <xdr:rowOff>0</xdr:rowOff>
    </xdr:from>
    <xdr:to>
      <xdr:col>22</xdr:col>
      <xdr:colOff>828675</xdr:colOff>
      <xdr:row>264</xdr:row>
      <xdr:rowOff>66675</xdr:rowOff>
    </xdr:to>
    <xdr:graphicFrame>
      <xdr:nvGraphicFramePr>
        <xdr:cNvPr id="22" name="Chart 30"/>
        <xdr:cNvGraphicFramePr/>
      </xdr:nvGraphicFramePr>
      <xdr:xfrm>
        <a:off x="9496425" y="34137600"/>
        <a:ext cx="9201150" cy="6162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309</xdr:row>
      <xdr:rowOff>38100</xdr:rowOff>
    </xdr:from>
    <xdr:to>
      <xdr:col>11</xdr:col>
      <xdr:colOff>9525</xdr:colOff>
      <xdr:row>345</xdr:row>
      <xdr:rowOff>9525</xdr:rowOff>
    </xdr:to>
    <xdr:graphicFrame>
      <xdr:nvGraphicFramePr>
        <xdr:cNvPr id="23" name="Chart 31"/>
        <xdr:cNvGraphicFramePr/>
      </xdr:nvGraphicFramePr>
      <xdr:xfrm>
        <a:off x="9525" y="47129700"/>
        <a:ext cx="9220200" cy="545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0</xdr:col>
      <xdr:colOff>219075</xdr:colOff>
      <xdr:row>328</xdr:row>
      <xdr:rowOff>57150</xdr:rowOff>
    </xdr:from>
    <xdr:ext cx="333375" cy="1019175"/>
    <xdr:sp>
      <xdr:nvSpPr>
        <xdr:cNvPr id="24" name="TextBox 32"/>
        <xdr:cNvSpPr txBox="1">
          <a:spLocks noChangeArrowheads="1"/>
        </xdr:cNvSpPr>
      </xdr:nvSpPr>
      <xdr:spPr>
        <a:xfrm>
          <a:off x="219075" y="500443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8</xdr:col>
      <xdr:colOff>476250</xdr:colOff>
      <xdr:row>343</xdr:row>
      <xdr:rowOff>47625</xdr:rowOff>
    </xdr:from>
    <xdr:ext cx="733425" cy="257175"/>
    <xdr:sp>
      <xdr:nvSpPr>
        <xdr:cNvPr id="25" name="TextBox 33"/>
        <xdr:cNvSpPr txBox="1">
          <a:spLocks noChangeArrowheads="1"/>
        </xdr:cNvSpPr>
      </xdr:nvSpPr>
      <xdr:spPr>
        <a:xfrm>
          <a:off x="7181850" y="523208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309</xdr:row>
      <xdr:rowOff>9525</xdr:rowOff>
    </xdr:from>
    <xdr:to>
      <xdr:col>23</xdr:col>
      <xdr:colOff>9525</xdr:colOff>
      <xdr:row>344</xdr:row>
      <xdr:rowOff>142875</xdr:rowOff>
    </xdr:to>
    <xdr:graphicFrame>
      <xdr:nvGraphicFramePr>
        <xdr:cNvPr id="26" name="Chart 34"/>
        <xdr:cNvGraphicFramePr/>
      </xdr:nvGraphicFramePr>
      <xdr:xfrm>
        <a:off x="9496425" y="47101125"/>
        <a:ext cx="9220200" cy="5467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347</xdr:row>
      <xdr:rowOff>0</xdr:rowOff>
    </xdr:from>
    <xdr:to>
      <xdr:col>11</xdr:col>
      <xdr:colOff>0</xdr:colOff>
      <xdr:row>384</xdr:row>
      <xdr:rowOff>0</xdr:rowOff>
    </xdr:to>
    <xdr:graphicFrame>
      <xdr:nvGraphicFramePr>
        <xdr:cNvPr id="27" name="Chart 36"/>
        <xdr:cNvGraphicFramePr/>
      </xdr:nvGraphicFramePr>
      <xdr:xfrm>
        <a:off x="9525" y="52882800"/>
        <a:ext cx="9210675" cy="5638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190500</xdr:colOff>
      <xdr:row>362</xdr:row>
      <xdr:rowOff>142875</xdr:rowOff>
    </xdr:from>
    <xdr:ext cx="333375" cy="1019175"/>
    <xdr:sp>
      <xdr:nvSpPr>
        <xdr:cNvPr id="28" name="TextBox 37"/>
        <xdr:cNvSpPr txBox="1">
          <a:spLocks noChangeArrowheads="1"/>
        </xdr:cNvSpPr>
      </xdr:nvSpPr>
      <xdr:spPr>
        <a:xfrm>
          <a:off x="190500" y="55311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382</xdr:row>
      <xdr:rowOff>47625</xdr:rowOff>
    </xdr:from>
    <xdr:ext cx="733425" cy="257175"/>
    <xdr:sp>
      <xdr:nvSpPr>
        <xdr:cNvPr id="29" name="TextBox 38"/>
        <xdr:cNvSpPr txBox="1">
          <a:spLocks noChangeArrowheads="1"/>
        </xdr:cNvSpPr>
      </xdr:nvSpPr>
      <xdr:spPr>
        <a:xfrm>
          <a:off x="5381625" y="582644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347</xdr:row>
      <xdr:rowOff>0</xdr:rowOff>
    </xdr:from>
    <xdr:to>
      <xdr:col>23</xdr:col>
      <xdr:colOff>0</xdr:colOff>
      <xdr:row>382</xdr:row>
      <xdr:rowOff>133350</xdr:rowOff>
    </xdr:to>
    <xdr:graphicFrame>
      <xdr:nvGraphicFramePr>
        <xdr:cNvPr id="30" name="Chart 39"/>
        <xdr:cNvGraphicFramePr/>
      </xdr:nvGraphicFramePr>
      <xdr:xfrm>
        <a:off x="9486900" y="52882800"/>
        <a:ext cx="9220200" cy="5467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386</xdr:row>
      <xdr:rowOff>0</xdr:rowOff>
    </xdr:from>
    <xdr:to>
      <xdr:col>10</xdr:col>
      <xdr:colOff>828675</xdr:colOff>
      <xdr:row>421</xdr:row>
      <xdr:rowOff>133350</xdr:rowOff>
    </xdr:to>
    <xdr:graphicFrame>
      <xdr:nvGraphicFramePr>
        <xdr:cNvPr id="31" name="Chart 40"/>
        <xdr:cNvGraphicFramePr/>
      </xdr:nvGraphicFramePr>
      <xdr:xfrm>
        <a:off x="9525" y="58826400"/>
        <a:ext cx="920115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0</xdr:col>
      <xdr:colOff>304800</xdr:colOff>
      <xdr:row>400</xdr:row>
      <xdr:rowOff>66675</xdr:rowOff>
    </xdr:from>
    <xdr:ext cx="333375" cy="1019175"/>
    <xdr:sp>
      <xdr:nvSpPr>
        <xdr:cNvPr id="32" name="TextBox 41"/>
        <xdr:cNvSpPr txBox="1">
          <a:spLocks noChangeArrowheads="1"/>
        </xdr:cNvSpPr>
      </xdr:nvSpPr>
      <xdr:spPr>
        <a:xfrm>
          <a:off x="304800" y="610266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466725</xdr:colOff>
      <xdr:row>419</xdr:row>
      <xdr:rowOff>133350</xdr:rowOff>
    </xdr:from>
    <xdr:ext cx="733425" cy="257175"/>
    <xdr:sp>
      <xdr:nvSpPr>
        <xdr:cNvPr id="33" name="TextBox 42"/>
        <xdr:cNvSpPr txBox="1">
          <a:spLocks noChangeArrowheads="1"/>
        </xdr:cNvSpPr>
      </xdr:nvSpPr>
      <xdr:spPr>
        <a:xfrm>
          <a:off x="5495925" y="639889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0</xdr:colOff>
      <xdr:row>386</xdr:row>
      <xdr:rowOff>9525</xdr:rowOff>
    </xdr:from>
    <xdr:to>
      <xdr:col>22</xdr:col>
      <xdr:colOff>828675</xdr:colOff>
      <xdr:row>421</xdr:row>
      <xdr:rowOff>133350</xdr:rowOff>
    </xdr:to>
    <xdr:graphicFrame>
      <xdr:nvGraphicFramePr>
        <xdr:cNvPr id="34" name="Chart 43"/>
        <xdr:cNvGraphicFramePr/>
      </xdr:nvGraphicFramePr>
      <xdr:xfrm>
        <a:off x="9486900" y="58835925"/>
        <a:ext cx="9210675" cy="5457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424</xdr:row>
      <xdr:rowOff>0</xdr:rowOff>
    </xdr:from>
    <xdr:to>
      <xdr:col>11</xdr:col>
      <xdr:colOff>0</xdr:colOff>
      <xdr:row>459</xdr:row>
      <xdr:rowOff>114300</xdr:rowOff>
    </xdr:to>
    <xdr:graphicFrame>
      <xdr:nvGraphicFramePr>
        <xdr:cNvPr id="35" name="Chart 44"/>
        <xdr:cNvGraphicFramePr/>
      </xdr:nvGraphicFramePr>
      <xdr:xfrm>
        <a:off x="9525" y="64617600"/>
        <a:ext cx="9210675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oneCellAnchor>
    <xdr:from>
      <xdr:col>0</xdr:col>
      <xdr:colOff>76200</xdr:colOff>
      <xdr:row>438</xdr:row>
      <xdr:rowOff>95250</xdr:rowOff>
    </xdr:from>
    <xdr:ext cx="333375" cy="1019175"/>
    <xdr:sp>
      <xdr:nvSpPr>
        <xdr:cNvPr id="36" name="TextBox 45"/>
        <xdr:cNvSpPr txBox="1">
          <a:spLocks noChangeArrowheads="1"/>
        </xdr:cNvSpPr>
      </xdr:nvSpPr>
      <xdr:spPr>
        <a:xfrm>
          <a:off x="76200" y="6684645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247650</xdr:colOff>
      <xdr:row>458</xdr:row>
      <xdr:rowOff>0</xdr:rowOff>
    </xdr:from>
    <xdr:ext cx="733425" cy="257175"/>
    <xdr:sp>
      <xdr:nvSpPr>
        <xdr:cNvPr id="37" name="TextBox 46"/>
        <xdr:cNvSpPr txBox="1">
          <a:spLocks noChangeArrowheads="1"/>
        </xdr:cNvSpPr>
      </xdr:nvSpPr>
      <xdr:spPr>
        <a:xfrm>
          <a:off x="5276850" y="697992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424</xdr:row>
      <xdr:rowOff>0</xdr:rowOff>
    </xdr:from>
    <xdr:to>
      <xdr:col>23</xdr:col>
      <xdr:colOff>0</xdr:colOff>
      <xdr:row>459</xdr:row>
      <xdr:rowOff>114300</xdr:rowOff>
    </xdr:to>
    <xdr:graphicFrame>
      <xdr:nvGraphicFramePr>
        <xdr:cNvPr id="38" name="Chart 48"/>
        <xdr:cNvGraphicFramePr/>
      </xdr:nvGraphicFramePr>
      <xdr:xfrm>
        <a:off x="9496425" y="64617600"/>
        <a:ext cx="9210675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11</xdr:col>
      <xdr:colOff>0</xdr:colOff>
      <xdr:row>497</xdr:row>
      <xdr:rowOff>133350</xdr:rowOff>
    </xdr:to>
    <xdr:graphicFrame>
      <xdr:nvGraphicFramePr>
        <xdr:cNvPr id="39" name="Chart 49"/>
        <xdr:cNvGraphicFramePr/>
      </xdr:nvGraphicFramePr>
      <xdr:xfrm>
        <a:off x="9525" y="70408800"/>
        <a:ext cx="9210675" cy="546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0</xdr:col>
      <xdr:colOff>171450</xdr:colOff>
      <xdr:row>476</xdr:row>
      <xdr:rowOff>114300</xdr:rowOff>
    </xdr:from>
    <xdr:ext cx="333375" cy="1019175"/>
    <xdr:sp>
      <xdr:nvSpPr>
        <xdr:cNvPr id="40" name="TextBox 50"/>
        <xdr:cNvSpPr txBox="1">
          <a:spLocks noChangeArrowheads="1"/>
        </xdr:cNvSpPr>
      </xdr:nvSpPr>
      <xdr:spPr>
        <a:xfrm>
          <a:off x="171450" y="726567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495</xdr:row>
      <xdr:rowOff>142875</xdr:rowOff>
    </xdr:from>
    <xdr:ext cx="733425" cy="257175"/>
    <xdr:sp>
      <xdr:nvSpPr>
        <xdr:cNvPr id="41" name="TextBox 51"/>
        <xdr:cNvSpPr txBox="1">
          <a:spLocks noChangeArrowheads="1"/>
        </xdr:cNvSpPr>
      </xdr:nvSpPr>
      <xdr:spPr>
        <a:xfrm>
          <a:off x="4848225" y="755808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500</xdr:row>
      <xdr:rowOff>9525</xdr:rowOff>
    </xdr:from>
    <xdr:to>
      <xdr:col>10</xdr:col>
      <xdr:colOff>828675</xdr:colOff>
      <xdr:row>535</xdr:row>
      <xdr:rowOff>133350</xdr:rowOff>
    </xdr:to>
    <xdr:graphicFrame>
      <xdr:nvGraphicFramePr>
        <xdr:cNvPr id="42" name="Chart 53"/>
        <xdr:cNvGraphicFramePr/>
      </xdr:nvGraphicFramePr>
      <xdr:xfrm>
        <a:off x="9525" y="76209525"/>
        <a:ext cx="9201150" cy="5457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152400</xdr:colOff>
      <xdr:row>515</xdr:row>
      <xdr:rowOff>47625</xdr:rowOff>
    </xdr:from>
    <xdr:ext cx="333375" cy="1019175"/>
    <xdr:sp>
      <xdr:nvSpPr>
        <xdr:cNvPr id="43" name="TextBox 54"/>
        <xdr:cNvSpPr txBox="1">
          <a:spLocks noChangeArrowheads="1"/>
        </xdr:cNvSpPr>
      </xdr:nvSpPr>
      <xdr:spPr>
        <a:xfrm>
          <a:off x="152400" y="785336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534</xdr:row>
      <xdr:rowOff>38100</xdr:rowOff>
    </xdr:from>
    <xdr:ext cx="733425" cy="257175"/>
    <xdr:sp>
      <xdr:nvSpPr>
        <xdr:cNvPr id="44" name="TextBox 55"/>
        <xdr:cNvSpPr txBox="1">
          <a:spLocks noChangeArrowheads="1"/>
        </xdr:cNvSpPr>
      </xdr:nvSpPr>
      <xdr:spPr>
        <a:xfrm>
          <a:off x="4981575" y="8141970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500</xdr:row>
      <xdr:rowOff>9525</xdr:rowOff>
    </xdr:from>
    <xdr:to>
      <xdr:col>23</xdr:col>
      <xdr:colOff>0</xdr:colOff>
      <xdr:row>535</xdr:row>
      <xdr:rowOff>133350</xdr:rowOff>
    </xdr:to>
    <xdr:graphicFrame>
      <xdr:nvGraphicFramePr>
        <xdr:cNvPr id="45" name="Chart 56"/>
        <xdr:cNvGraphicFramePr/>
      </xdr:nvGraphicFramePr>
      <xdr:xfrm>
        <a:off x="9496425" y="76209525"/>
        <a:ext cx="9210675" cy="5457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538</xdr:row>
      <xdr:rowOff>0</xdr:rowOff>
    </xdr:from>
    <xdr:to>
      <xdr:col>11</xdr:col>
      <xdr:colOff>0</xdr:colOff>
      <xdr:row>573</xdr:row>
      <xdr:rowOff>114300</xdr:rowOff>
    </xdr:to>
    <xdr:graphicFrame>
      <xdr:nvGraphicFramePr>
        <xdr:cNvPr id="46" name="Chart 57"/>
        <xdr:cNvGraphicFramePr/>
      </xdr:nvGraphicFramePr>
      <xdr:xfrm>
        <a:off x="9525" y="81991200"/>
        <a:ext cx="9210675" cy="5448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oneCellAnchor>
    <xdr:from>
      <xdr:col>0</xdr:col>
      <xdr:colOff>171450</xdr:colOff>
      <xdr:row>553</xdr:row>
      <xdr:rowOff>0</xdr:rowOff>
    </xdr:from>
    <xdr:ext cx="333375" cy="1019175"/>
    <xdr:sp>
      <xdr:nvSpPr>
        <xdr:cNvPr id="47" name="TextBox 58"/>
        <xdr:cNvSpPr txBox="1">
          <a:spLocks noChangeArrowheads="1"/>
        </xdr:cNvSpPr>
      </xdr:nvSpPr>
      <xdr:spPr>
        <a:xfrm>
          <a:off x="171450" y="842772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504825</xdr:colOff>
      <xdr:row>571</xdr:row>
      <xdr:rowOff>142875</xdr:rowOff>
    </xdr:from>
    <xdr:ext cx="733425" cy="257175"/>
    <xdr:sp>
      <xdr:nvSpPr>
        <xdr:cNvPr id="48" name="TextBox 59"/>
        <xdr:cNvSpPr txBox="1">
          <a:spLocks noChangeArrowheads="1"/>
        </xdr:cNvSpPr>
      </xdr:nvSpPr>
      <xdr:spPr>
        <a:xfrm>
          <a:off x="5534025" y="871632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575</xdr:row>
      <xdr:rowOff>0</xdr:rowOff>
    </xdr:from>
    <xdr:to>
      <xdr:col>11</xdr:col>
      <xdr:colOff>0</xdr:colOff>
      <xdr:row>609</xdr:row>
      <xdr:rowOff>104775</xdr:rowOff>
    </xdr:to>
    <xdr:graphicFrame>
      <xdr:nvGraphicFramePr>
        <xdr:cNvPr id="49" name="Chart 60"/>
        <xdr:cNvGraphicFramePr/>
      </xdr:nvGraphicFramePr>
      <xdr:xfrm>
        <a:off x="9525" y="87630000"/>
        <a:ext cx="9210675" cy="5286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oneCellAnchor>
    <xdr:from>
      <xdr:col>0</xdr:col>
      <xdr:colOff>76200</xdr:colOff>
      <xdr:row>588</xdr:row>
      <xdr:rowOff>114300</xdr:rowOff>
    </xdr:from>
    <xdr:ext cx="333375" cy="1019175"/>
    <xdr:sp>
      <xdr:nvSpPr>
        <xdr:cNvPr id="50" name="TextBox 61"/>
        <xdr:cNvSpPr txBox="1">
          <a:spLocks noChangeArrowheads="1"/>
        </xdr:cNvSpPr>
      </xdr:nvSpPr>
      <xdr:spPr>
        <a:xfrm>
          <a:off x="76200" y="897255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704850</xdr:colOff>
      <xdr:row>607</xdr:row>
      <xdr:rowOff>95250</xdr:rowOff>
    </xdr:from>
    <xdr:ext cx="742950" cy="257175"/>
    <xdr:sp>
      <xdr:nvSpPr>
        <xdr:cNvPr id="51" name="TextBox 62"/>
        <xdr:cNvSpPr txBox="1">
          <a:spLocks noChangeArrowheads="1"/>
        </xdr:cNvSpPr>
      </xdr:nvSpPr>
      <xdr:spPr>
        <a:xfrm>
          <a:off x="4895850" y="926020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575</xdr:row>
      <xdr:rowOff>0</xdr:rowOff>
    </xdr:from>
    <xdr:to>
      <xdr:col>23</xdr:col>
      <xdr:colOff>0</xdr:colOff>
      <xdr:row>609</xdr:row>
      <xdr:rowOff>104775</xdr:rowOff>
    </xdr:to>
    <xdr:graphicFrame>
      <xdr:nvGraphicFramePr>
        <xdr:cNvPr id="52" name="Chart 63"/>
        <xdr:cNvGraphicFramePr/>
      </xdr:nvGraphicFramePr>
      <xdr:xfrm>
        <a:off x="9496425" y="87630000"/>
        <a:ext cx="9210675" cy="52863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612</xdr:row>
      <xdr:rowOff>0</xdr:rowOff>
    </xdr:from>
    <xdr:to>
      <xdr:col>11</xdr:col>
      <xdr:colOff>0</xdr:colOff>
      <xdr:row>646</xdr:row>
      <xdr:rowOff>104775</xdr:rowOff>
    </xdr:to>
    <xdr:graphicFrame>
      <xdr:nvGraphicFramePr>
        <xdr:cNvPr id="53" name="Chart 64"/>
        <xdr:cNvGraphicFramePr/>
      </xdr:nvGraphicFramePr>
      <xdr:xfrm>
        <a:off x="9525" y="93268800"/>
        <a:ext cx="9210675" cy="52863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oneCellAnchor>
    <xdr:from>
      <xdr:col>0</xdr:col>
      <xdr:colOff>114300</xdr:colOff>
      <xdr:row>623</xdr:row>
      <xdr:rowOff>38100</xdr:rowOff>
    </xdr:from>
    <xdr:ext cx="333375" cy="1019175"/>
    <xdr:sp>
      <xdr:nvSpPr>
        <xdr:cNvPr id="54" name="TextBox 65"/>
        <xdr:cNvSpPr txBox="1">
          <a:spLocks noChangeArrowheads="1"/>
        </xdr:cNvSpPr>
      </xdr:nvSpPr>
      <xdr:spPr>
        <a:xfrm>
          <a:off x="114300" y="94983300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790575</xdr:colOff>
      <xdr:row>644</xdr:row>
      <xdr:rowOff>133350</xdr:rowOff>
    </xdr:from>
    <xdr:ext cx="733425" cy="257175"/>
    <xdr:sp>
      <xdr:nvSpPr>
        <xdr:cNvPr id="55" name="TextBox 66"/>
        <xdr:cNvSpPr txBox="1">
          <a:spLocks noChangeArrowheads="1"/>
        </xdr:cNvSpPr>
      </xdr:nvSpPr>
      <xdr:spPr>
        <a:xfrm>
          <a:off x="4981575" y="982789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0</xdr:col>
      <xdr:colOff>9525</xdr:colOff>
      <xdr:row>648</xdr:row>
      <xdr:rowOff>0</xdr:rowOff>
    </xdr:from>
    <xdr:to>
      <xdr:col>11</xdr:col>
      <xdr:colOff>0</xdr:colOff>
      <xdr:row>681</xdr:row>
      <xdr:rowOff>114300</xdr:rowOff>
    </xdr:to>
    <xdr:graphicFrame>
      <xdr:nvGraphicFramePr>
        <xdr:cNvPr id="56" name="Chart 67"/>
        <xdr:cNvGraphicFramePr/>
      </xdr:nvGraphicFramePr>
      <xdr:xfrm>
        <a:off x="9525" y="98755200"/>
        <a:ext cx="9210675" cy="5143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oneCellAnchor>
    <xdr:from>
      <xdr:col>0</xdr:col>
      <xdr:colOff>85725</xdr:colOff>
      <xdr:row>659</xdr:row>
      <xdr:rowOff>47625</xdr:rowOff>
    </xdr:from>
    <xdr:ext cx="333375" cy="1019175"/>
    <xdr:sp>
      <xdr:nvSpPr>
        <xdr:cNvPr id="57" name="TextBox 68"/>
        <xdr:cNvSpPr txBox="1">
          <a:spLocks noChangeArrowheads="1"/>
        </xdr:cNvSpPr>
      </xdr:nvSpPr>
      <xdr:spPr>
        <a:xfrm>
          <a:off x="85725" y="10047922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6</xdr:col>
      <xdr:colOff>352425</xdr:colOff>
      <xdr:row>680</xdr:row>
      <xdr:rowOff>47625</xdr:rowOff>
    </xdr:from>
    <xdr:ext cx="733425" cy="257175"/>
    <xdr:sp>
      <xdr:nvSpPr>
        <xdr:cNvPr id="58" name="TextBox 69"/>
        <xdr:cNvSpPr txBox="1">
          <a:spLocks noChangeArrowheads="1"/>
        </xdr:cNvSpPr>
      </xdr:nvSpPr>
      <xdr:spPr>
        <a:xfrm>
          <a:off x="5381625" y="1036796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647</xdr:row>
      <xdr:rowOff>142875</xdr:rowOff>
    </xdr:from>
    <xdr:to>
      <xdr:col>23</xdr:col>
      <xdr:colOff>0</xdr:colOff>
      <xdr:row>682</xdr:row>
      <xdr:rowOff>95250</xdr:rowOff>
    </xdr:to>
    <xdr:graphicFrame>
      <xdr:nvGraphicFramePr>
        <xdr:cNvPr id="59" name="Chart 70"/>
        <xdr:cNvGraphicFramePr/>
      </xdr:nvGraphicFramePr>
      <xdr:xfrm>
        <a:off x="9496425" y="98745675"/>
        <a:ext cx="9210675" cy="528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9525</xdr:colOff>
      <xdr:row>74</xdr:row>
      <xdr:rowOff>104775</xdr:rowOff>
    </xdr:from>
    <xdr:to>
      <xdr:col>11</xdr:col>
      <xdr:colOff>0</xdr:colOff>
      <xdr:row>110</xdr:row>
      <xdr:rowOff>66675</xdr:rowOff>
    </xdr:to>
    <xdr:graphicFrame>
      <xdr:nvGraphicFramePr>
        <xdr:cNvPr id="60" name="Chart 72"/>
        <xdr:cNvGraphicFramePr/>
      </xdr:nvGraphicFramePr>
      <xdr:xfrm>
        <a:off x="9525" y="11382375"/>
        <a:ext cx="9210675" cy="54483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oneCellAnchor>
    <xdr:from>
      <xdr:col>0</xdr:col>
      <xdr:colOff>257175</xdr:colOff>
      <xdr:row>88</xdr:row>
      <xdr:rowOff>66675</xdr:rowOff>
    </xdr:from>
    <xdr:ext cx="333375" cy="1019175"/>
    <xdr:sp>
      <xdr:nvSpPr>
        <xdr:cNvPr id="61" name="TextBox 73"/>
        <xdr:cNvSpPr txBox="1">
          <a:spLocks noChangeArrowheads="1"/>
        </xdr:cNvSpPr>
      </xdr:nvSpPr>
      <xdr:spPr>
        <a:xfrm>
          <a:off x="257175" y="13477875"/>
          <a:ext cx="333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142875</xdr:colOff>
      <xdr:row>108</xdr:row>
      <xdr:rowOff>57150</xdr:rowOff>
    </xdr:from>
    <xdr:ext cx="733425" cy="257175"/>
    <xdr:sp>
      <xdr:nvSpPr>
        <xdr:cNvPr id="62" name="TextBox 74"/>
        <xdr:cNvSpPr txBox="1">
          <a:spLocks noChangeArrowheads="1"/>
        </xdr:cNvSpPr>
      </xdr:nvSpPr>
      <xdr:spPr>
        <a:xfrm>
          <a:off x="4333875" y="165163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  <xdr:twoCellAnchor>
    <xdr:from>
      <xdr:col>12</xdr:col>
      <xdr:colOff>9525</xdr:colOff>
      <xdr:row>74</xdr:row>
      <xdr:rowOff>142875</xdr:rowOff>
    </xdr:from>
    <xdr:to>
      <xdr:col>22</xdr:col>
      <xdr:colOff>828675</xdr:colOff>
      <xdr:row>110</xdr:row>
      <xdr:rowOff>104775</xdr:rowOff>
    </xdr:to>
    <xdr:graphicFrame>
      <xdr:nvGraphicFramePr>
        <xdr:cNvPr id="63" name="Chart 75"/>
        <xdr:cNvGraphicFramePr/>
      </xdr:nvGraphicFramePr>
      <xdr:xfrm>
        <a:off x="9496425" y="11420475"/>
        <a:ext cx="9201150" cy="54483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9525</xdr:colOff>
      <xdr:row>685</xdr:row>
      <xdr:rowOff>0</xdr:rowOff>
    </xdr:from>
    <xdr:to>
      <xdr:col>11</xdr:col>
      <xdr:colOff>0</xdr:colOff>
      <xdr:row>719</xdr:row>
      <xdr:rowOff>104775</xdr:rowOff>
    </xdr:to>
    <xdr:graphicFrame>
      <xdr:nvGraphicFramePr>
        <xdr:cNvPr id="64" name="Chart 79"/>
        <xdr:cNvGraphicFramePr/>
      </xdr:nvGraphicFramePr>
      <xdr:xfrm>
        <a:off x="9525" y="104394000"/>
        <a:ext cx="9210675" cy="52863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703</xdr:row>
      <xdr:rowOff>19050</xdr:rowOff>
    </xdr:from>
    <xdr:ext cx="333375" cy="1028700"/>
    <xdr:sp>
      <xdr:nvSpPr>
        <xdr:cNvPr id="65" name="TextBox 77"/>
        <xdr:cNvSpPr txBox="1">
          <a:spLocks noChangeArrowheads="1"/>
        </xdr:cNvSpPr>
      </xdr:nvSpPr>
      <xdr:spPr>
        <a:xfrm>
          <a:off x="180975" y="107156250"/>
          <a:ext cx="3333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1" i="0" u="none" baseline="0"/>
            <a:t>Country</a:t>
          </a:r>
        </a:p>
      </xdr:txBody>
    </xdr:sp>
    <xdr:clientData/>
  </xdr:oneCellAnchor>
  <xdr:oneCellAnchor>
    <xdr:from>
      <xdr:col>5</xdr:col>
      <xdr:colOff>657225</xdr:colOff>
      <xdr:row>717</xdr:row>
      <xdr:rowOff>133350</xdr:rowOff>
    </xdr:from>
    <xdr:ext cx="733425" cy="257175"/>
    <xdr:sp>
      <xdr:nvSpPr>
        <xdr:cNvPr id="66" name="TextBox 78"/>
        <xdr:cNvSpPr txBox="1">
          <a:spLocks noChangeArrowheads="1"/>
        </xdr:cNvSpPr>
      </xdr:nvSpPr>
      <xdr:spPr>
        <a:xfrm>
          <a:off x="4848225" y="109404150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Count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76</xdr:row>
      <xdr:rowOff>9525</xdr:rowOff>
    </xdr:from>
    <xdr:to>
      <xdr:col>3</xdr:col>
      <xdr:colOff>295275</xdr:colOff>
      <xdr:row>90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28875" y="11868150"/>
          <a:ext cx="9525" cy="23336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90</xdr:row>
      <xdr:rowOff>76200</xdr:rowOff>
    </xdr:from>
    <xdr:to>
      <xdr:col>4</xdr:col>
      <xdr:colOff>495300</xdr:colOff>
      <xdr:row>90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7925" y="14201775"/>
          <a:ext cx="80010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257175</xdr:colOff>
      <xdr:row>76</xdr:row>
      <xdr:rowOff>0</xdr:rowOff>
    </xdr:from>
    <xdr:to>
      <xdr:col>6</xdr:col>
      <xdr:colOff>276225</xdr:colOff>
      <xdr:row>87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10050" y="11858625"/>
          <a:ext cx="28575" cy="18669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276225</xdr:colOff>
      <xdr:row>87</xdr:row>
      <xdr:rowOff>85725</xdr:rowOff>
    </xdr:from>
    <xdr:to>
      <xdr:col>9</xdr:col>
      <xdr:colOff>476250</xdr:colOff>
      <xdr:row>87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13725525"/>
          <a:ext cx="15525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295275</xdr:colOff>
      <xdr:row>76</xdr:row>
      <xdr:rowOff>0</xdr:rowOff>
    </xdr:from>
    <xdr:to>
      <xdr:col>9</xdr:col>
      <xdr:colOff>304800</xdr:colOff>
      <xdr:row>86</xdr:row>
      <xdr:rowOff>76200</xdr:rowOff>
    </xdr:to>
    <xdr:sp>
      <xdr:nvSpPr>
        <xdr:cNvPr id="5" name="Line 6"/>
        <xdr:cNvSpPr>
          <a:spLocks/>
        </xdr:cNvSpPr>
      </xdr:nvSpPr>
      <xdr:spPr>
        <a:xfrm>
          <a:off x="5600700" y="11858625"/>
          <a:ext cx="9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86</xdr:row>
      <xdr:rowOff>76200</xdr:rowOff>
    </xdr:from>
    <xdr:to>
      <xdr:col>12</xdr:col>
      <xdr:colOff>561975</xdr:colOff>
      <xdr:row>86</xdr:row>
      <xdr:rowOff>76200</xdr:rowOff>
    </xdr:to>
    <xdr:sp>
      <xdr:nvSpPr>
        <xdr:cNvPr id="6" name="Line 7"/>
        <xdr:cNvSpPr>
          <a:spLocks/>
        </xdr:cNvSpPr>
      </xdr:nvSpPr>
      <xdr:spPr>
        <a:xfrm>
          <a:off x="5629275" y="135540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304800</xdr:colOff>
      <xdr:row>76</xdr:row>
      <xdr:rowOff>0</xdr:rowOff>
    </xdr:from>
    <xdr:to>
      <xdr:col>10</xdr:col>
      <xdr:colOff>323850</xdr:colOff>
      <xdr:row>86</xdr:row>
      <xdr:rowOff>66675</xdr:rowOff>
    </xdr:to>
    <xdr:sp>
      <xdr:nvSpPr>
        <xdr:cNvPr id="7" name="Line 8"/>
        <xdr:cNvSpPr>
          <a:spLocks/>
        </xdr:cNvSpPr>
      </xdr:nvSpPr>
      <xdr:spPr>
        <a:xfrm>
          <a:off x="6210300" y="118586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342900</xdr:colOff>
      <xdr:row>76</xdr:row>
      <xdr:rowOff>0</xdr:rowOff>
    </xdr:from>
    <xdr:to>
      <xdr:col>12</xdr:col>
      <xdr:colOff>352425</xdr:colOff>
      <xdr:row>85</xdr:row>
      <xdr:rowOff>76200</xdr:rowOff>
    </xdr:to>
    <xdr:sp>
      <xdr:nvSpPr>
        <xdr:cNvPr id="8" name="Line 9"/>
        <xdr:cNvSpPr>
          <a:spLocks/>
        </xdr:cNvSpPr>
      </xdr:nvSpPr>
      <xdr:spPr>
        <a:xfrm>
          <a:off x="6991350" y="11858625"/>
          <a:ext cx="9525" cy="15335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352425</xdr:colOff>
      <xdr:row>85</xdr:row>
      <xdr:rowOff>76200</xdr:rowOff>
    </xdr:from>
    <xdr:to>
      <xdr:col>15</xdr:col>
      <xdr:colOff>28575</xdr:colOff>
      <xdr:row>85</xdr:row>
      <xdr:rowOff>76200</xdr:rowOff>
    </xdr:to>
    <xdr:sp>
      <xdr:nvSpPr>
        <xdr:cNvPr id="9" name="Line 10"/>
        <xdr:cNvSpPr>
          <a:spLocks/>
        </xdr:cNvSpPr>
      </xdr:nvSpPr>
      <xdr:spPr>
        <a:xfrm>
          <a:off x="7000875" y="13392150"/>
          <a:ext cx="15430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266700</xdr:colOff>
      <xdr:row>76</xdr:row>
      <xdr:rowOff>0</xdr:rowOff>
    </xdr:from>
    <xdr:to>
      <xdr:col>13</xdr:col>
      <xdr:colOff>276225</xdr:colOff>
      <xdr:row>85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7600950" y="11858625"/>
          <a:ext cx="9525" cy="15240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304800</xdr:colOff>
      <xdr:row>76</xdr:row>
      <xdr:rowOff>0</xdr:rowOff>
    </xdr:from>
    <xdr:to>
      <xdr:col>14</xdr:col>
      <xdr:colOff>314325</xdr:colOff>
      <xdr:row>85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8239125" y="11858625"/>
          <a:ext cx="9525" cy="15335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276225</xdr:colOff>
      <xdr:row>76</xdr:row>
      <xdr:rowOff>0</xdr:rowOff>
    </xdr:from>
    <xdr:to>
      <xdr:col>16</xdr:col>
      <xdr:colOff>295275</xdr:colOff>
      <xdr:row>84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8953500" y="11858625"/>
          <a:ext cx="9525" cy="13716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295275</xdr:colOff>
      <xdr:row>84</xdr:row>
      <xdr:rowOff>76200</xdr:rowOff>
    </xdr:from>
    <xdr:to>
      <xdr:col>19</xdr:col>
      <xdr:colOff>409575</xdr:colOff>
      <xdr:row>84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8972550" y="13230225"/>
          <a:ext cx="19145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295275</xdr:colOff>
      <xdr:row>76</xdr:row>
      <xdr:rowOff>0</xdr:rowOff>
    </xdr:from>
    <xdr:to>
      <xdr:col>17</xdr:col>
      <xdr:colOff>304800</xdr:colOff>
      <xdr:row>84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9572625" y="11858625"/>
          <a:ext cx="9525" cy="13620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342900</xdr:colOff>
      <xdr:row>76</xdr:row>
      <xdr:rowOff>9525</xdr:rowOff>
    </xdr:from>
    <xdr:to>
      <xdr:col>18</xdr:col>
      <xdr:colOff>342900</xdr:colOff>
      <xdr:row>84</xdr:row>
      <xdr:rowOff>76200</xdr:rowOff>
    </xdr:to>
    <xdr:sp>
      <xdr:nvSpPr>
        <xdr:cNvPr id="15" name="Line 16"/>
        <xdr:cNvSpPr>
          <a:spLocks/>
        </xdr:cNvSpPr>
      </xdr:nvSpPr>
      <xdr:spPr>
        <a:xfrm>
          <a:off x="10220325" y="11868150"/>
          <a:ext cx="0" cy="13620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276225</xdr:colOff>
      <xdr:row>76</xdr:row>
      <xdr:rowOff>0</xdr:rowOff>
    </xdr:from>
    <xdr:to>
      <xdr:col>20</xdr:col>
      <xdr:colOff>295275</xdr:colOff>
      <xdr:row>83</xdr:row>
      <xdr:rowOff>85725</xdr:rowOff>
    </xdr:to>
    <xdr:sp>
      <xdr:nvSpPr>
        <xdr:cNvPr id="16" name="Line 17"/>
        <xdr:cNvSpPr>
          <a:spLocks/>
        </xdr:cNvSpPr>
      </xdr:nvSpPr>
      <xdr:spPr>
        <a:xfrm>
          <a:off x="11353800" y="118586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295275</xdr:colOff>
      <xdr:row>83</xdr:row>
      <xdr:rowOff>76200</xdr:rowOff>
    </xdr:from>
    <xdr:to>
      <xdr:col>22</xdr:col>
      <xdr:colOff>485775</xdr:colOff>
      <xdr:row>83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11372850" y="13068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76</xdr:row>
      <xdr:rowOff>0</xdr:rowOff>
    </xdr:from>
    <xdr:to>
      <xdr:col>24</xdr:col>
      <xdr:colOff>333375</xdr:colOff>
      <xdr:row>80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13363575" y="11858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333375</xdr:colOff>
      <xdr:row>80</xdr:row>
      <xdr:rowOff>85725</xdr:rowOff>
    </xdr:from>
    <xdr:to>
      <xdr:col>25</xdr:col>
      <xdr:colOff>514350</xdr:colOff>
      <xdr:row>80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13363575" y="12592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304800</xdr:colOff>
      <xdr:row>76</xdr:row>
      <xdr:rowOff>0</xdr:rowOff>
    </xdr:from>
    <xdr:to>
      <xdr:col>21</xdr:col>
      <xdr:colOff>323850</xdr:colOff>
      <xdr:row>82</xdr:row>
      <xdr:rowOff>85725</xdr:rowOff>
    </xdr:to>
    <xdr:sp>
      <xdr:nvSpPr>
        <xdr:cNvPr id="20" name="Line 21"/>
        <xdr:cNvSpPr>
          <a:spLocks/>
        </xdr:cNvSpPr>
      </xdr:nvSpPr>
      <xdr:spPr>
        <a:xfrm>
          <a:off x="11982450" y="11858625"/>
          <a:ext cx="95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323850</xdr:colOff>
      <xdr:row>82</xdr:row>
      <xdr:rowOff>76200</xdr:rowOff>
    </xdr:from>
    <xdr:to>
      <xdr:col>24</xdr:col>
      <xdr:colOff>514350</xdr:colOff>
      <xdr:row>82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12001500" y="12906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76</xdr:row>
      <xdr:rowOff>0</xdr:rowOff>
    </xdr:from>
    <xdr:to>
      <xdr:col>4</xdr:col>
      <xdr:colOff>304800</xdr:colOff>
      <xdr:row>89</xdr:row>
      <xdr:rowOff>85725</xdr:rowOff>
    </xdr:to>
    <xdr:sp>
      <xdr:nvSpPr>
        <xdr:cNvPr id="22" name="Line 23"/>
        <xdr:cNvSpPr>
          <a:spLocks/>
        </xdr:cNvSpPr>
      </xdr:nvSpPr>
      <xdr:spPr>
        <a:xfrm>
          <a:off x="3048000" y="11858625"/>
          <a:ext cx="95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304800</xdr:colOff>
      <xdr:row>89</xdr:row>
      <xdr:rowOff>85725</xdr:rowOff>
    </xdr:from>
    <xdr:to>
      <xdr:col>5</xdr:col>
      <xdr:colOff>523875</xdr:colOff>
      <xdr:row>89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3057525" y="14049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76</xdr:row>
      <xdr:rowOff>0</xdr:rowOff>
    </xdr:from>
    <xdr:to>
      <xdr:col>25</xdr:col>
      <xdr:colOff>276225</xdr:colOff>
      <xdr:row>79</xdr:row>
      <xdr:rowOff>95250</xdr:rowOff>
    </xdr:to>
    <xdr:sp>
      <xdr:nvSpPr>
        <xdr:cNvPr id="24" name="Line 25"/>
        <xdr:cNvSpPr>
          <a:spLocks/>
        </xdr:cNvSpPr>
      </xdr:nvSpPr>
      <xdr:spPr>
        <a:xfrm>
          <a:off x="13906500" y="11858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25</xdr:col>
      <xdr:colOff>276225</xdr:colOff>
      <xdr:row>79</xdr:row>
      <xdr:rowOff>85725</xdr:rowOff>
    </xdr:from>
    <xdr:to>
      <xdr:col>27</xdr:col>
      <xdr:colOff>571500</xdr:colOff>
      <xdr:row>79</xdr:row>
      <xdr:rowOff>85725</xdr:rowOff>
    </xdr:to>
    <xdr:sp>
      <xdr:nvSpPr>
        <xdr:cNvPr id="25" name="Line 26"/>
        <xdr:cNvSpPr>
          <a:spLocks/>
        </xdr:cNvSpPr>
      </xdr:nvSpPr>
      <xdr:spPr>
        <a:xfrm>
          <a:off x="13906500" y="12430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76</xdr:row>
      <xdr:rowOff>9525</xdr:rowOff>
    </xdr:from>
    <xdr:to>
      <xdr:col>27</xdr:col>
      <xdr:colOff>333375</xdr:colOff>
      <xdr:row>78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14706600" y="11868150"/>
          <a:ext cx="0" cy="4000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333375</xdr:colOff>
      <xdr:row>78</xdr:row>
      <xdr:rowOff>76200</xdr:rowOff>
    </xdr:from>
    <xdr:to>
      <xdr:col>30</xdr:col>
      <xdr:colOff>47625</xdr:colOff>
      <xdr:row>78</xdr:row>
      <xdr:rowOff>76200</xdr:rowOff>
    </xdr:to>
    <xdr:sp>
      <xdr:nvSpPr>
        <xdr:cNvPr id="27" name="Line 28"/>
        <xdr:cNvSpPr>
          <a:spLocks/>
        </xdr:cNvSpPr>
      </xdr:nvSpPr>
      <xdr:spPr>
        <a:xfrm>
          <a:off x="14706600" y="12258675"/>
          <a:ext cx="10572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76</xdr:row>
      <xdr:rowOff>0</xdr:rowOff>
    </xdr:from>
    <xdr:to>
      <xdr:col>29</xdr:col>
      <xdr:colOff>323850</xdr:colOff>
      <xdr:row>76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15440025" y="11858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29</xdr:col>
      <xdr:colOff>323850</xdr:colOff>
      <xdr:row>76</xdr:row>
      <xdr:rowOff>95250</xdr:rowOff>
    </xdr:from>
    <xdr:to>
      <xdr:col>30</xdr:col>
      <xdr:colOff>66675</xdr:colOff>
      <xdr:row>76</xdr:row>
      <xdr:rowOff>95250</xdr:rowOff>
    </xdr:to>
    <xdr:sp>
      <xdr:nvSpPr>
        <xdr:cNvPr id="29" name="Line 30"/>
        <xdr:cNvSpPr>
          <a:spLocks/>
        </xdr:cNvSpPr>
      </xdr:nvSpPr>
      <xdr:spPr>
        <a:xfrm>
          <a:off x="15440025" y="1195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76</xdr:row>
      <xdr:rowOff>0</xdr:rowOff>
    </xdr:from>
    <xdr:to>
      <xdr:col>22</xdr:col>
      <xdr:colOff>295275</xdr:colOff>
      <xdr:row>81</xdr:row>
      <xdr:rowOff>76200</xdr:rowOff>
    </xdr:to>
    <xdr:sp>
      <xdr:nvSpPr>
        <xdr:cNvPr id="30" name="Line 31"/>
        <xdr:cNvSpPr>
          <a:spLocks/>
        </xdr:cNvSpPr>
      </xdr:nvSpPr>
      <xdr:spPr>
        <a:xfrm>
          <a:off x="12573000" y="11858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295275</xdr:colOff>
      <xdr:row>81</xdr:row>
      <xdr:rowOff>76200</xdr:rowOff>
    </xdr:from>
    <xdr:to>
      <xdr:col>24</xdr:col>
      <xdr:colOff>590550</xdr:colOff>
      <xdr:row>81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12573000" y="127444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295275</xdr:colOff>
      <xdr:row>76</xdr:row>
      <xdr:rowOff>9525</xdr:rowOff>
    </xdr:from>
    <xdr:to>
      <xdr:col>5</xdr:col>
      <xdr:colOff>304800</xdr:colOff>
      <xdr:row>88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3648075" y="11868150"/>
          <a:ext cx="9525" cy="20193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304800</xdr:colOff>
      <xdr:row>88</xdr:row>
      <xdr:rowOff>85725</xdr:rowOff>
    </xdr:from>
    <xdr:to>
      <xdr:col>6</xdr:col>
      <xdr:colOff>523875</xdr:colOff>
      <xdr:row>88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3657600" y="13887450"/>
          <a:ext cx="8191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295275</xdr:colOff>
      <xdr:row>75</xdr:row>
      <xdr:rowOff>152400</xdr:rowOff>
    </xdr:from>
    <xdr:to>
      <xdr:col>7</xdr:col>
      <xdr:colOff>304800</xdr:colOff>
      <xdr:row>87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4848225" y="11849100"/>
          <a:ext cx="9525" cy="18764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johnson\Documents\jcommops\vosclimship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</row>
        <row r="6"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</row>
        <row r="7"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</row>
        <row r="8"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</row>
        <row r="9"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</row>
        <row r="14"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</row>
        <row r="15"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</row>
        <row r="16"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</row>
        <row r="18"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</row>
        <row r="19"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</row>
        <row r="21"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</row>
        <row r="23"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</row>
        <row r="24"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</row>
        <row r="25"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</row>
        <row r="27"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</row>
        <row r="28"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</row>
        <row r="29"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</row>
        <row r="30"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</row>
        <row r="35"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</row>
        <row r="36"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</row>
        <row r="37"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</row>
        <row r="40"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1"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</row>
        <row r="46"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</row>
        <row r="49"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</row>
        <row r="50"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</row>
        <row r="51"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</row>
        <row r="52"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</row>
        <row r="53"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</row>
        <row r="54"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</row>
        <row r="55"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</row>
        <row r="56"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</row>
        <row r="57"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</row>
        <row r="58"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</row>
        <row r="59"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</row>
        <row r="60"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</row>
        <row r="61"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</row>
        <row r="62"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</row>
        <row r="63"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</row>
        <row r="64"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</row>
        <row r="65"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</row>
        <row r="66"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</row>
        <row r="67"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</row>
        <row r="68"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</row>
        <row r="69"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70"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</row>
        <row r="71"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</row>
        <row r="72"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</row>
        <row r="73"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</row>
        <row r="74"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</row>
        <row r="75"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</row>
        <row r="76"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</row>
        <row r="77"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</row>
        <row r="78"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</row>
        <row r="79"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</row>
        <row r="80"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</row>
        <row r="81"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</row>
        <row r="82"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</row>
        <row r="83"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</row>
        <row r="84"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</row>
        <row r="85"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</row>
        <row r="86"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</row>
        <row r="87"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</row>
        <row r="88"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</row>
        <row r="89"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</row>
        <row r="90"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</row>
        <row r="91"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</row>
        <row r="92"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</row>
        <row r="93"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</row>
        <row r="94"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</row>
        <row r="95"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</row>
        <row r="96"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</row>
        <row r="97">
          <cell r="H97">
            <v>0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</row>
        <row r="98">
          <cell r="H98">
            <v>0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</row>
        <row r="99">
          <cell r="H99">
            <v>0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</row>
        <row r="100">
          <cell r="H100">
            <v>0</v>
          </cell>
          <cell r="I100">
            <v>0</v>
          </cell>
          <cell r="J100">
            <v>1</v>
          </cell>
          <cell r="K100">
            <v>1</v>
          </cell>
          <cell r="L100">
            <v>1</v>
          </cell>
        </row>
        <row r="101">
          <cell r="H101">
            <v>0</v>
          </cell>
          <cell r="I101">
            <v>0</v>
          </cell>
          <cell r="J101">
            <v>1</v>
          </cell>
          <cell r="K101">
            <v>1</v>
          </cell>
          <cell r="L101">
            <v>1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1</v>
          </cell>
        </row>
        <row r="103"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</row>
        <row r="104"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</row>
        <row r="105"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</row>
        <row r="106"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</row>
        <row r="107"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</row>
        <row r="108"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1</v>
          </cell>
        </row>
        <row r="109"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</row>
        <row r="110"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</row>
        <row r="111"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</row>
        <row r="112"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</row>
        <row r="113"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</row>
        <row r="114"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7"/>
  <sheetViews>
    <sheetView tabSelected="1" view="pageBreakPreview" zoomScaleSheetLayoutView="100" workbookViewId="0" topLeftCell="E60">
      <selection activeCell="T84" sqref="T84"/>
    </sheetView>
  </sheetViews>
  <sheetFormatPr defaultColWidth="11.00390625" defaultRowHeight="12"/>
  <cols>
    <col min="1" max="1" width="1.875" style="4" customWidth="1"/>
    <col min="2" max="2" width="16.00390625" style="4" customWidth="1"/>
    <col min="3" max="3" width="10.375" style="4" bestFit="1" customWidth="1"/>
    <col min="4" max="8" width="7.875" style="4" customWidth="1"/>
    <col min="9" max="9" width="2.00390625" style="4" customWidth="1"/>
    <col min="10" max="11" width="7.875" style="4" customWidth="1"/>
    <col min="12" max="12" width="1.875" style="4" customWidth="1"/>
    <col min="13" max="13" width="9.00390625" style="4" customWidth="1"/>
    <col min="14" max="14" width="7.875" style="4" customWidth="1"/>
    <col min="15" max="15" width="7.625" style="4" customWidth="1"/>
    <col min="16" max="16" width="2.125" style="4" customWidth="1"/>
    <col min="17" max="23" width="7.875" style="4" customWidth="1"/>
    <col min="24" max="24" width="2.00390625" style="4" customWidth="1"/>
    <col min="25" max="26" width="7.875" style="4" customWidth="1"/>
    <col min="27" max="27" width="1.875" style="4" customWidth="1"/>
    <col min="28" max="28" width="7.875" style="4" customWidth="1"/>
    <col min="29" max="29" width="1.875" style="4" customWidth="1"/>
    <col min="30" max="30" width="7.875" style="4" customWidth="1"/>
    <col min="31" max="31" width="1.875" style="4" customWidth="1"/>
    <col min="32" max="32" width="7.625" style="4" customWidth="1"/>
    <col min="33" max="33" width="1.875" style="4" customWidth="1"/>
    <col min="34" max="34" width="7.625" style="4" customWidth="1"/>
    <col min="35" max="35" width="16.00390625" style="4" customWidth="1"/>
    <col min="36" max="16384" width="11.00390625" style="4" customWidth="1"/>
  </cols>
  <sheetData>
    <row r="1" ht="12"/>
    <row r="2" spans="1:35" ht="12">
      <c r="A2" s="48" t="s">
        <v>521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">
      <c r="A3" s="48" t="s">
        <v>265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">
      <c r="A4" s="50" t="s">
        <v>1511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ht="12"/>
    <row r="6" spans="4:34" ht="12">
      <c r="D6" s="48" t="s">
        <v>1429</v>
      </c>
      <c r="E6" s="48"/>
      <c r="F6" s="48"/>
      <c r="G6" s="48"/>
      <c r="H6" s="48"/>
      <c r="J6" s="48" t="s">
        <v>1422</v>
      </c>
      <c r="K6" s="48"/>
      <c r="M6" s="48" t="s">
        <v>1370</v>
      </c>
      <c r="N6" s="48"/>
      <c r="O6" s="48"/>
      <c r="Q6" s="48" t="s">
        <v>1371</v>
      </c>
      <c r="R6" s="48"/>
      <c r="S6" s="48"/>
      <c r="T6" s="48"/>
      <c r="U6" s="48"/>
      <c r="V6" s="48"/>
      <c r="W6" s="48"/>
      <c r="Y6" s="48" t="s">
        <v>1423</v>
      </c>
      <c r="Z6" s="48"/>
      <c r="AB6" s="2" t="s">
        <v>1378</v>
      </c>
      <c r="AD6" s="1" t="s">
        <v>1454</v>
      </c>
      <c r="AF6" s="2" t="s">
        <v>1456</v>
      </c>
      <c r="AH6" s="2" t="s">
        <v>957</v>
      </c>
    </row>
    <row r="7" spans="3:34" ht="12">
      <c r="C7" s="4" t="s">
        <v>267</v>
      </c>
      <c r="D7" s="4" t="s">
        <v>948</v>
      </c>
      <c r="E7" s="4" t="s">
        <v>889</v>
      </c>
      <c r="F7" s="4" t="s">
        <v>367</v>
      </c>
      <c r="G7" s="4" t="s">
        <v>1379</v>
      </c>
      <c r="H7" s="4" t="s">
        <v>1380</v>
      </c>
      <c r="J7" s="4" t="s">
        <v>1381</v>
      </c>
      <c r="K7" s="4" t="s">
        <v>954</v>
      </c>
      <c r="M7" s="4" t="s">
        <v>1370</v>
      </c>
      <c r="N7" s="4" t="s">
        <v>1370</v>
      </c>
      <c r="O7" s="4" t="s">
        <v>1370</v>
      </c>
      <c r="Q7" s="4" t="s">
        <v>537</v>
      </c>
      <c r="R7" s="4" t="s">
        <v>1385</v>
      </c>
      <c r="S7" s="4" t="s">
        <v>1372</v>
      </c>
      <c r="T7" s="4" t="s">
        <v>1374</v>
      </c>
      <c r="U7" s="4" t="s">
        <v>1375</v>
      </c>
      <c r="V7" s="4" t="s">
        <v>1376</v>
      </c>
      <c r="W7" s="4" t="s">
        <v>1376</v>
      </c>
      <c r="Y7" s="4" t="s">
        <v>644</v>
      </c>
      <c r="Z7" s="4" t="s">
        <v>644</v>
      </c>
      <c r="AB7" s="4" t="s">
        <v>898</v>
      </c>
      <c r="AD7" s="1" t="s">
        <v>1455</v>
      </c>
      <c r="AE7" s="4" t="s">
        <v>956</v>
      </c>
      <c r="AF7" s="2" t="s">
        <v>888</v>
      </c>
      <c r="AH7" s="2" t="s">
        <v>888</v>
      </c>
    </row>
    <row r="8" spans="3:28" s="6" customFormat="1" ht="27.75" customHeight="1">
      <c r="C8" s="6" t="s">
        <v>268</v>
      </c>
      <c r="D8" s="6" t="s">
        <v>899</v>
      </c>
      <c r="E8" s="6" t="s">
        <v>657</v>
      </c>
      <c r="F8" s="6" t="s">
        <v>368</v>
      </c>
      <c r="G8" s="6" t="s">
        <v>1383</v>
      </c>
      <c r="H8" s="6" t="s">
        <v>1383</v>
      </c>
      <c r="J8" s="6" t="s">
        <v>1384</v>
      </c>
      <c r="K8" s="6" t="s">
        <v>955</v>
      </c>
      <c r="M8" s="7" t="s">
        <v>200</v>
      </c>
      <c r="N8" s="6" t="s">
        <v>887</v>
      </c>
      <c r="O8" s="6" t="s">
        <v>886</v>
      </c>
      <c r="Q8" s="6" t="s">
        <v>1373</v>
      </c>
      <c r="R8" s="6" t="s">
        <v>1373</v>
      </c>
      <c r="S8" s="6" t="s">
        <v>1369</v>
      </c>
      <c r="T8" s="6" t="s">
        <v>369</v>
      </c>
      <c r="U8" s="6" t="s">
        <v>1377</v>
      </c>
      <c r="V8" s="6" t="s">
        <v>1377</v>
      </c>
      <c r="W8" s="6" t="s">
        <v>1386</v>
      </c>
      <c r="Y8" s="6" t="s">
        <v>645</v>
      </c>
      <c r="Z8" s="6" t="s">
        <v>389</v>
      </c>
      <c r="AB8" s="6" t="s">
        <v>1369</v>
      </c>
    </row>
    <row r="9" ht="12"/>
    <row r="10" spans="2:35" ht="12">
      <c r="B10" s="4" t="s">
        <v>1452</v>
      </c>
      <c r="C10" s="4">
        <v>1</v>
      </c>
      <c r="D10" s="25"/>
      <c r="F10" s="25"/>
      <c r="G10" s="25"/>
      <c r="H10" s="25"/>
      <c r="M10" s="26">
        <f>SUM(Sheet2!G4:G8)</f>
        <v>5</v>
      </c>
      <c r="N10" s="25">
        <f>SUM(Sheet2!I4:I8)</f>
        <v>3</v>
      </c>
      <c r="O10" s="25">
        <f>SUM(Sheet2!R4:R8)</f>
        <v>1</v>
      </c>
      <c r="S10" s="24"/>
      <c r="AF10" s="21">
        <f aca="true" t="shared" si="0" ref="AF10:AF45">D10+D10+F10+G10+H10+J10+K10+M10+N10+O10+Q10+R10+T10+U10+V10+Y10+Z10+AB10</f>
        <v>9</v>
      </c>
      <c r="AH10" s="4">
        <f aca="true" t="shared" si="1" ref="AH10:AH45">SUM(D10:AD10)</f>
        <v>9</v>
      </c>
      <c r="AI10" s="4" t="s">
        <v>1452</v>
      </c>
    </row>
    <row r="11" spans="2:35" ht="12">
      <c r="B11" s="4" t="s">
        <v>1145</v>
      </c>
      <c r="C11" s="4">
        <v>1</v>
      </c>
      <c r="D11" s="25">
        <v>23</v>
      </c>
      <c r="E11" s="4">
        <v>15</v>
      </c>
      <c r="F11" s="25"/>
      <c r="G11" s="25"/>
      <c r="H11" s="25"/>
      <c r="M11" s="25">
        <f>SUM(Sheet2!G9:G30)</f>
        <v>22</v>
      </c>
      <c r="N11" s="25">
        <f>SUM(Sheet2!I9:I30)</f>
        <v>8</v>
      </c>
      <c r="O11" s="25">
        <f>SUM(Sheet2!R9:R30)</f>
        <v>6</v>
      </c>
      <c r="Q11" s="4">
        <v>3</v>
      </c>
      <c r="R11" s="4">
        <v>2</v>
      </c>
      <c r="S11" s="4">
        <v>2863</v>
      </c>
      <c r="T11" s="4">
        <v>9</v>
      </c>
      <c r="U11" s="4">
        <f>SUM('[1]Sheet1'!$H$2:$H$10)</f>
        <v>9</v>
      </c>
      <c r="AB11" s="25">
        <v>18</v>
      </c>
      <c r="AF11" s="21">
        <f t="shared" si="0"/>
        <v>123</v>
      </c>
      <c r="AH11" s="4">
        <f t="shared" si="1"/>
        <v>2978</v>
      </c>
      <c r="AI11" s="4" t="s">
        <v>1145</v>
      </c>
    </row>
    <row r="12" spans="2:35" ht="12">
      <c r="B12" s="4" t="s">
        <v>58</v>
      </c>
      <c r="C12" s="4">
        <v>1</v>
      </c>
      <c r="D12" s="25"/>
      <c r="F12" s="25"/>
      <c r="G12" s="25"/>
      <c r="H12" s="25"/>
      <c r="M12" s="25">
        <f>SUM(Sheet2!G31:G32)</f>
        <v>2</v>
      </c>
      <c r="N12" s="25">
        <f>SUM(Sheet2!I31:I32)</f>
        <v>1</v>
      </c>
      <c r="O12" s="25">
        <f>SUM(Sheet2!R31:R32)</f>
        <v>1</v>
      </c>
      <c r="AB12" s="25"/>
      <c r="AF12" s="21">
        <f t="shared" si="0"/>
        <v>4</v>
      </c>
      <c r="AH12" s="4">
        <f t="shared" si="1"/>
        <v>4</v>
      </c>
      <c r="AI12" s="4" t="s">
        <v>58</v>
      </c>
    </row>
    <row r="13" spans="2:35" ht="12">
      <c r="B13" s="4" t="s">
        <v>59</v>
      </c>
      <c r="C13" s="4">
        <v>1</v>
      </c>
      <c r="D13" s="25"/>
      <c r="F13" s="25"/>
      <c r="G13" s="25"/>
      <c r="H13" s="25"/>
      <c r="M13" s="25">
        <f>Sheet2!G34</f>
        <v>1</v>
      </c>
      <c r="N13" s="25">
        <f>Sheet2!I34</f>
        <v>1</v>
      </c>
      <c r="O13" s="25">
        <f>Sheet2!R34</f>
        <v>0</v>
      </c>
      <c r="AB13" s="25"/>
      <c r="AF13" s="21">
        <f t="shared" si="0"/>
        <v>2</v>
      </c>
      <c r="AH13" s="4">
        <f t="shared" si="1"/>
        <v>2</v>
      </c>
      <c r="AI13" s="4" t="s">
        <v>59</v>
      </c>
    </row>
    <row r="14" spans="2:35" ht="12">
      <c r="B14" s="4" t="s">
        <v>178</v>
      </c>
      <c r="C14" s="4">
        <v>1</v>
      </c>
      <c r="D14" s="25"/>
      <c r="F14" s="25"/>
      <c r="G14" s="25"/>
      <c r="H14" s="25"/>
      <c r="M14" s="25"/>
      <c r="N14" s="25"/>
      <c r="O14" s="25"/>
      <c r="S14" s="24"/>
      <c r="Z14" s="4">
        <v>1</v>
      </c>
      <c r="AB14" s="25"/>
      <c r="AF14" s="21">
        <f t="shared" si="0"/>
        <v>1</v>
      </c>
      <c r="AH14" s="4">
        <f t="shared" si="1"/>
        <v>1</v>
      </c>
      <c r="AI14" s="4" t="s">
        <v>178</v>
      </c>
    </row>
    <row r="15" spans="2:35" ht="12">
      <c r="B15" s="4" t="s">
        <v>1147</v>
      </c>
      <c r="C15" s="4">
        <v>1</v>
      </c>
      <c r="D15" s="25">
        <v>1</v>
      </c>
      <c r="F15" s="25"/>
      <c r="G15" s="25">
        <v>5</v>
      </c>
      <c r="H15" s="25">
        <v>3</v>
      </c>
      <c r="M15" s="25">
        <f>SUM(Sheet2!G35:G44)</f>
        <v>9</v>
      </c>
      <c r="N15" s="25">
        <f>SUM(Sheet2!I35:I44)</f>
        <v>1</v>
      </c>
      <c r="O15" s="25">
        <f>SUM(Sheet2!R35:R44)</f>
        <v>1</v>
      </c>
      <c r="S15" s="24"/>
      <c r="AB15" s="25"/>
      <c r="AF15" s="21">
        <f t="shared" si="0"/>
        <v>21</v>
      </c>
      <c r="AH15" s="4">
        <f t="shared" si="1"/>
        <v>20</v>
      </c>
      <c r="AI15" s="4" t="s">
        <v>1147</v>
      </c>
    </row>
    <row r="16" spans="2:35" ht="12">
      <c r="B16" s="4" t="s">
        <v>1058</v>
      </c>
      <c r="C16" s="4">
        <v>1</v>
      </c>
      <c r="D16" s="25">
        <v>15</v>
      </c>
      <c r="F16" s="25">
        <v>5</v>
      </c>
      <c r="G16" s="25"/>
      <c r="H16" s="25">
        <v>29</v>
      </c>
      <c r="K16" s="4">
        <f>1</f>
        <v>1</v>
      </c>
      <c r="M16" s="25">
        <f>SUM(Sheet2!G46:G51)</f>
        <v>6</v>
      </c>
      <c r="N16" s="25">
        <f>SUM(Sheet2!I46:I51)</f>
        <v>3</v>
      </c>
      <c r="O16" s="25">
        <f>SUM(Sheet2!R46:R51)</f>
        <v>2</v>
      </c>
      <c r="S16" s="24"/>
      <c r="T16" s="4">
        <v>13</v>
      </c>
      <c r="U16" s="4">
        <f>SUM('[1]Sheet1'!$H$11:$H$24)</f>
        <v>14</v>
      </c>
      <c r="Y16" s="4">
        <f>1+0</f>
        <v>1</v>
      </c>
      <c r="Z16" s="4">
        <f>2+0</f>
        <v>2</v>
      </c>
      <c r="AB16" s="25">
        <v>86</v>
      </c>
      <c r="AD16" s="4">
        <v>2</v>
      </c>
      <c r="AF16" s="21">
        <f t="shared" si="0"/>
        <v>192</v>
      </c>
      <c r="AH16" s="4">
        <f t="shared" si="1"/>
        <v>179</v>
      </c>
      <c r="AI16" s="4" t="s">
        <v>1058</v>
      </c>
    </row>
    <row r="17" spans="2:35" ht="12">
      <c r="B17" s="4" t="s">
        <v>1248</v>
      </c>
      <c r="C17" s="4">
        <v>1</v>
      </c>
      <c r="D17" s="25"/>
      <c r="F17" s="25"/>
      <c r="G17" s="25"/>
      <c r="H17" s="25"/>
      <c r="M17" s="25">
        <f>Sheet2!G53</f>
        <v>0</v>
      </c>
      <c r="N17" s="25">
        <f>Sheet2!I53</f>
        <v>0</v>
      </c>
      <c r="O17" s="25">
        <f>Sheet2!R53</f>
        <v>1</v>
      </c>
      <c r="S17" s="24"/>
      <c r="AB17" s="25"/>
      <c r="AF17" s="21">
        <f t="shared" si="0"/>
        <v>1</v>
      </c>
      <c r="AH17" s="4">
        <f t="shared" si="1"/>
        <v>1</v>
      </c>
      <c r="AI17" s="4" t="s">
        <v>1248</v>
      </c>
    </row>
    <row r="18" spans="2:35" ht="12">
      <c r="B18" s="4" t="s">
        <v>1146</v>
      </c>
      <c r="C18" s="4">
        <v>1</v>
      </c>
      <c r="D18" s="25"/>
      <c r="F18" s="25"/>
      <c r="G18" s="25"/>
      <c r="H18" s="25"/>
      <c r="K18" s="4">
        <v>1</v>
      </c>
      <c r="M18" s="25">
        <f>SUM(Sheet2!G54:G61)</f>
        <v>8</v>
      </c>
      <c r="N18" s="25">
        <f>SUM(Sheet2!I54:I61)</f>
        <v>5</v>
      </c>
      <c r="O18" s="25">
        <f>SUM(Sheet2!R54:R61)</f>
        <v>1</v>
      </c>
      <c r="S18" s="24"/>
      <c r="AB18" s="25"/>
      <c r="AF18" s="21">
        <f t="shared" si="0"/>
        <v>15</v>
      </c>
      <c r="AH18" s="4">
        <f t="shared" si="1"/>
        <v>15</v>
      </c>
      <c r="AI18" s="4" t="s">
        <v>1146</v>
      </c>
    </row>
    <row r="19" spans="2:35" ht="12">
      <c r="B19" s="4" t="s">
        <v>38</v>
      </c>
      <c r="C19" s="4">
        <v>1</v>
      </c>
      <c r="D19" s="25"/>
      <c r="F19" s="25"/>
      <c r="G19" s="25"/>
      <c r="H19" s="25"/>
      <c r="M19" s="25">
        <f>SUM(Sheet2!G62:G66)</f>
        <v>5</v>
      </c>
      <c r="N19" s="25">
        <f>SUM(Sheet2!I62:I66)</f>
        <v>0</v>
      </c>
      <c r="O19" s="25">
        <f>SUM(Sheet2!R62:R66)</f>
        <v>1</v>
      </c>
      <c r="S19" s="24"/>
      <c r="Z19" s="4">
        <v>1</v>
      </c>
      <c r="AB19" s="25">
        <v>9</v>
      </c>
      <c r="AF19" s="21">
        <f t="shared" si="0"/>
        <v>16</v>
      </c>
      <c r="AH19" s="4">
        <f t="shared" si="1"/>
        <v>16</v>
      </c>
      <c r="AI19" s="4" t="s">
        <v>38</v>
      </c>
    </row>
    <row r="20" spans="2:35" ht="12">
      <c r="B20" s="4" t="s">
        <v>785</v>
      </c>
      <c r="C20" s="4">
        <v>1</v>
      </c>
      <c r="D20" s="25"/>
      <c r="F20" s="25"/>
      <c r="G20" s="25"/>
      <c r="H20" s="25"/>
      <c r="M20" s="25">
        <f>SUM(Sheet2!G67:G69)</f>
        <v>3</v>
      </c>
      <c r="N20" s="25">
        <f>SUM(Sheet2!I67:I69)</f>
        <v>0</v>
      </c>
      <c r="O20" s="25">
        <f>SUM(Sheet2!R67:R69)</f>
        <v>0</v>
      </c>
      <c r="S20" s="24"/>
      <c r="AB20" s="25"/>
      <c r="AF20" s="21">
        <f t="shared" si="0"/>
        <v>3</v>
      </c>
      <c r="AH20" s="4">
        <f t="shared" si="1"/>
        <v>3</v>
      </c>
      <c r="AI20" s="4" t="s">
        <v>785</v>
      </c>
    </row>
    <row r="21" spans="2:35" ht="12">
      <c r="B21" s="4" t="s">
        <v>61</v>
      </c>
      <c r="C21" s="4">
        <v>1</v>
      </c>
      <c r="D21" s="25"/>
      <c r="F21" s="25"/>
      <c r="G21" s="25"/>
      <c r="H21" s="25"/>
      <c r="M21" s="25">
        <f>SUM(Sheet2!G71:G72)</f>
        <v>2</v>
      </c>
      <c r="N21" s="25">
        <f>SUM(Sheet2!I71:I72)</f>
        <v>2</v>
      </c>
      <c r="O21" s="25">
        <f>SUM(Sheet2!R71:R72)</f>
        <v>0</v>
      </c>
      <c r="S21" s="24"/>
      <c r="AB21" s="25"/>
      <c r="AF21" s="21">
        <f t="shared" si="0"/>
        <v>4</v>
      </c>
      <c r="AH21" s="4">
        <f t="shared" si="1"/>
        <v>4</v>
      </c>
      <c r="AI21" s="4" t="s">
        <v>61</v>
      </c>
    </row>
    <row r="22" spans="2:35" ht="12">
      <c r="B22" s="4" t="s">
        <v>974</v>
      </c>
      <c r="C22" s="4">
        <v>1</v>
      </c>
      <c r="D22" s="25"/>
      <c r="F22" s="25"/>
      <c r="G22" s="25"/>
      <c r="H22" s="25"/>
      <c r="M22" s="25">
        <f>SUM(Sheet2!G75)</f>
        <v>1</v>
      </c>
      <c r="N22" s="25">
        <f>SUM(Sheet2!I75)</f>
        <v>0</v>
      </c>
      <c r="O22" s="25">
        <f>SUM(Sheet2!R75)</f>
        <v>0</v>
      </c>
      <c r="S22" s="24"/>
      <c r="AB22" s="25"/>
      <c r="AF22" s="21">
        <f t="shared" si="0"/>
        <v>1</v>
      </c>
      <c r="AH22" s="4">
        <f t="shared" si="1"/>
        <v>1</v>
      </c>
      <c r="AI22" s="4" t="s">
        <v>974</v>
      </c>
    </row>
    <row r="23" spans="2:35" ht="12">
      <c r="B23" s="4" t="s">
        <v>978</v>
      </c>
      <c r="C23" s="4">
        <v>1</v>
      </c>
      <c r="D23" s="25"/>
      <c r="F23" s="25"/>
      <c r="G23" s="25"/>
      <c r="H23" s="25"/>
      <c r="M23" s="25">
        <f>SUM(Sheet2!G76:G78)</f>
        <v>3</v>
      </c>
      <c r="N23" s="25">
        <f>SUM(Sheet2!I76:I78)</f>
        <v>0</v>
      </c>
      <c r="O23" s="25">
        <f>SUM(Sheet2!R76:R78)</f>
        <v>0</v>
      </c>
      <c r="S23" s="24"/>
      <c r="AB23" s="25"/>
      <c r="AF23" s="21">
        <f t="shared" si="0"/>
        <v>3</v>
      </c>
      <c r="AH23" s="4">
        <f t="shared" si="1"/>
        <v>3</v>
      </c>
      <c r="AI23" s="4" t="s">
        <v>978</v>
      </c>
    </row>
    <row r="24" spans="2:35" ht="12">
      <c r="B24" s="4" t="s">
        <v>420</v>
      </c>
      <c r="C24" s="4">
        <v>1</v>
      </c>
      <c r="D24" s="25"/>
      <c r="F24" s="25"/>
      <c r="G24" s="25"/>
      <c r="H24" s="25"/>
      <c r="M24" s="25">
        <f>SUM(Sheet2!G79:G81)</f>
        <v>3</v>
      </c>
      <c r="N24" s="25">
        <f>SUM(Sheet2!I79:I81)</f>
        <v>0</v>
      </c>
      <c r="O24" s="25">
        <f>SUM(Sheet2!R79:R81)</f>
        <v>0</v>
      </c>
      <c r="S24" s="24"/>
      <c r="V24" s="4">
        <v>4</v>
      </c>
      <c r="W24" s="4">
        <v>676</v>
      </c>
      <c r="AB24" s="25"/>
      <c r="AF24" s="21">
        <f t="shared" si="0"/>
        <v>7</v>
      </c>
      <c r="AH24" s="4">
        <f t="shared" si="1"/>
        <v>683</v>
      </c>
      <c r="AI24" s="4" t="s">
        <v>420</v>
      </c>
    </row>
    <row r="25" spans="2:35" ht="12">
      <c r="B25" s="4" t="s">
        <v>1151</v>
      </c>
      <c r="C25" s="4">
        <v>1</v>
      </c>
      <c r="D25" s="25"/>
      <c r="F25" s="25"/>
      <c r="G25" s="25"/>
      <c r="H25" s="25"/>
      <c r="M25" s="25">
        <f>SUM(Sheet2!G85:G86)</f>
        <v>2</v>
      </c>
      <c r="N25" s="25">
        <f>SUM(Sheet2!I85:I86)</f>
        <v>2</v>
      </c>
      <c r="O25" s="25">
        <f>SUM(Sheet2!R85:R86)</f>
        <v>1</v>
      </c>
      <c r="S25" s="24"/>
      <c r="AB25" s="25"/>
      <c r="AF25" s="21">
        <f t="shared" si="0"/>
        <v>5</v>
      </c>
      <c r="AH25" s="4">
        <f t="shared" si="1"/>
        <v>5</v>
      </c>
      <c r="AI25" s="4" t="s">
        <v>1151</v>
      </c>
    </row>
    <row r="26" spans="2:35" ht="12">
      <c r="B26" s="4" t="s">
        <v>686</v>
      </c>
      <c r="D26" s="25"/>
      <c r="F26" s="25"/>
      <c r="G26" s="25"/>
      <c r="H26" s="25"/>
      <c r="K26" s="4">
        <f>3</f>
        <v>3</v>
      </c>
      <c r="M26" s="25"/>
      <c r="N26" s="25"/>
      <c r="O26" s="25"/>
      <c r="S26" s="24"/>
      <c r="V26" s="4">
        <v>2</v>
      </c>
      <c r="W26" s="4">
        <v>512</v>
      </c>
      <c r="AB26" s="25">
        <v>38</v>
      </c>
      <c r="AF26" s="21">
        <f t="shared" si="0"/>
        <v>43</v>
      </c>
      <c r="AH26" s="4">
        <f t="shared" si="1"/>
        <v>555</v>
      </c>
      <c r="AI26" s="4" t="s">
        <v>686</v>
      </c>
    </row>
    <row r="27" spans="2:35" ht="12">
      <c r="B27" s="4" t="s">
        <v>62</v>
      </c>
      <c r="C27" s="4">
        <v>1</v>
      </c>
      <c r="D27" s="25"/>
      <c r="F27" s="25"/>
      <c r="G27" s="25"/>
      <c r="H27" s="25"/>
      <c r="M27" s="25">
        <f>SUM(Sheet2!G89:G92)</f>
        <v>3</v>
      </c>
      <c r="N27" s="25">
        <f>SUM(Sheet2!I89:I92)</f>
        <v>2</v>
      </c>
      <c r="O27" s="25">
        <f>SUM(Sheet2!R89:R92)</f>
        <v>0</v>
      </c>
      <c r="S27" s="24"/>
      <c r="AB27" s="25"/>
      <c r="AF27" s="21">
        <f t="shared" si="0"/>
        <v>5</v>
      </c>
      <c r="AH27" s="4">
        <f t="shared" si="1"/>
        <v>5</v>
      </c>
      <c r="AI27" s="4" t="s">
        <v>62</v>
      </c>
    </row>
    <row r="28" spans="2:35" ht="12">
      <c r="B28" s="4" t="s">
        <v>246</v>
      </c>
      <c r="C28" s="4">
        <v>1</v>
      </c>
      <c r="D28" s="25"/>
      <c r="F28" s="25"/>
      <c r="G28" s="25"/>
      <c r="H28" s="25"/>
      <c r="M28" s="25">
        <f>SUM(Sheet2!G93)</f>
        <v>1</v>
      </c>
      <c r="N28" s="25">
        <f>SUM(Sheet2!I93)</f>
        <v>1</v>
      </c>
      <c r="O28" s="25">
        <f>SUM(Sheet2!R93)</f>
        <v>1</v>
      </c>
      <c r="S28" s="24"/>
      <c r="AB28" s="25"/>
      <c r="AF28" s="21">
        <f t="shared" si="0"/>
        <v>3</v>
      </c>
      <c r="AH28" s="4">
        <f t="shared" si="1"/>
        <v>3</v>
      </c>
      <c r="AI28" s="4" t="s">
        <v>246</v>
      </c>
    </row>
    <row r="29" spans="2:35" ht="12">
      <c r="B29" s="4" t="s">
        <v>1154</v>
      </c>
      <c r="C29" s="4">
        <v>1</v>
      </c>
      <c r="D29" s="25">
        <v>25</v>
      </c>
      <c r="E29" s="4">
        <v>7</v>
      </c>
      <c r="F29" s="25"/>
      <c r="G29" s="25">
        <v>5</v>
      </c>
      <c r="H29" s="25">
        <v>8</v>
      </c>
      <c r="M29" s="25">
        <f>SUM(Sheet2!G94:G108)</f>
        <v>9</v>
      </c>
      <c r="N29" s="25">
        <f>SUM(Sheet2!I94:I108)</f>
        <v>4</v>
      </c>
      <c r="O29" s="25">
        <f>SUM(Sheet2!R94:R108)</f>
        <v>6</v>
      </c>
      <c r="Q29" s="24"/>
      <c r="R29" s="4">
        <v>2</v>
      </c>
      <c r="S29" s="4">
        <v>1071</v>
      </c>
      <c r="T29" s="4">
        <v>19</v>
      </c>
      <c r="U29" s="4">
        <f>SUM('[1]Sheet1'!$H$25:$H$30)</f>
        <v>6</v>
      </c>
      <c r="V29" s="4">
        <v>5</v>
      </c>
      <c r="W29" s="4">
        <v>446</v>
      </c>
      <c r="Z29" s="4">
        <f>1+3+3</f>
        <v>7</v>
      </c>
      <c r="AB29" s="25">
        <v>99</v>
      </c>
      <c r="AD29" s="4">
        <v>3</v>
      </c>
      <c r="AF29" s="21">
        <f t="shared" si="0"/>
        <v>220</v>
      </c>
      <c r="AH29" s="4">
        <f t="shared" si="1"/>
        <v>1722</v>
      </c>
      <c r="AI29" s="4" t="s">
        <v>1154</v>
      </c>
    </row>
    <row r="30" spans="2:35" ht="12">
      <c r="B30" s="4" t="s">
        <v>1421</v>
      </c>
      <c r="C30" s="4">
        <v>1</v>
      </c>
      <c r="D30" s="25">
        <v>10</v>
      </c>
      <c r="F30" s="25">
        <v>2</v>
      </c>
      <c r="G30" s="25"/>
      <c r="H30" s="25"/>
      <c r="K30" s="4">
        <f>0+1+3+4</f>
        <v>8</v>
      </c>
      <c r="M30" s="25">
        <f>SUM(Sheet2!G109)</f>
        <v>1</v>
      </c>
      <c r="N30" s="25">
        <f>SUM(Sheet2!I109)</f>
        <v>0</v>
      </c>
      <c r="O30" s="25">
        <f>SUM(Sheet2!R109)</f>
        <v>1</v>
      </c>
      <c r="Q30" s="4">
        <v>1</v>
      </c>
      <c r="R30" s="4">
        <v>1</v>
      </c>
      <c r="S30" s="4">
        <v>617</v>
      </c>
      <c r="T30" s="4">
        <v>23</v>
      </c>
      <c r="U30" s="4">
        <f>SUM('[1]Sheet1'!$H$31:$H$40)</f>
        <v>10</v>
      </c>
      <c r="V30" s="4">
        <v>8</v>
      </c>
      <c r="W30" s="4">
        <v>1322</v>
      </c>
      <c r="Y30" s="4">
        <f>3+0</f>
        <v>3</v>
      </c>
      <c r="Z30" s="4">
        <v>1</v>
      </c>
      <c r="AB30" s="25">
        <v>69</v>
      </c>
      <c r="AF30" s="21">
        <f t="shared" si="0"/>
        <v>148</v>
      </c>
      <c r="AH30" s="4">
        <f t="shared" si="1"/>
        <v>2077</v>
      </c>
      <c r="AI30" s="4" t="s">
        <v>1421</v>
      </c>
    </row>
    <row r="31" spans="2:35" ht="12">
      <c r="B31" s="4" t="s">
        <v>395</v>
      </c>
      <c r="C31" s="4">
        <v>1</v>
      </c>
      <c r="D31" s="25"/>
      <c r="F31" s="25"/>
      <c r="G31" s="25"/>
      <c r="H31" s="25"/>
      <c r="M31" s="25">
        <f>SUM(Sheet2!G110)</f>
        <v>1</v>
      </c>
      <c r="N31" s="25">
        <f>SUM(Sheet2!I110)</f>
        <v>0</v>
      </c>
      <c r="O31" s="25">
        <f>SUM(Sheet2!R110)</f>
        <v>0</v>
      </c>
      <c r="S31" s="24"/>
      <c r="AB31" s="25"/>
      <c r="AF31" s="21">
        <f t="shared" si="0"/>
        <v>1</v>
      </c>
      <c r="AH31" s="4">
        <f t="shared" si="1"/>
        <v>1</v>
      </c>
      <c r="AI31" s="4" t="s">
        <v>395</v>
      </c>
    </row>
    <row r="32" spans="2:35" ht="12">
      <c r="B32" s="4" t="s">
        <v>907</v>
      </c>
      <c r="C32" s="4">
        <v>1</v>
      </c>
      <c r="D32" s="25"/>
      <c r="F32" s="25"/>
      <c r="G32" s="25"/>
      <c r="H32" s="25"/>
      <c r="M32" s="25">
        <f>SUM(Sheet2!G113)</f>
        <v>1</v>
      </c>
      <c r="N32" s="25">
        <f>SUM(Sheet2!I113)</f>
        <v>1</v>
      </c>
      <c r="O32" s="25">
        <f>SUM(Sheet2!R113)</f>
        <v>0</v>
      </c>
      <c r="S32" s="24"/>
      <c r="AB32" s="25"/>
      <c r="AF32" s="21">
        <f t="shared" si="0"/>
        <v>2</v>
      </c>
      <c r="AH32" s="4">
        <f t="shared" si="1"/>
        <v>2</v>
      </c>
      <c r="AI32" s="4" t="s">
        <v>907</v>
      </c>
    </row>
    <row r="33" spans="2:35" ht="12">
      <c r="B33" s="4" t="s">
        <v>1152</v>
      </c>
      <c r="C33" s="4">
        <v>1</v>
      </c>
      <c r="D33" s="25"/>
      <c r="F33" s="25"/>
      <c r="G33" s="25"/>
      <c r="H33" s="25"/>
      <c r="K33" s="4">
        <v>1</v>
      </c>
      <c r="M33" s="25">
        <f>SUM(Sheet2!G114)</f>
        <v>1</v>
      </c>
      <c r="N33" s="25">
        <f>SUM(Sheet2!I114)</f>
        <v>0</v>
      </c>
      <c r="O33" s="25">
        <f>SUM(Sheet2!R114)</f>
        <v>1</v>
      </c>
      <c r="S33" s="24"/>
      <c r="V33" s="4">
        <v>1</v>
      </c>
      <c r="W33" s="4">
        <v>141</v>
      </c>
      <c r="AB33" s="25"/>
      <c r="AF33" s="21">
        <f t="shared" si="0"/>
        <v>4</v>
      </c>
      <c r="AH33" s="4">
        <f t="shared" si="1"/>
        <v>145</v>
      </c>
      <c r="AI33" s="4" t="s">
        <v>1152</v>
      </c>
    </row>
    <row r="34" spans="2:35" ht="12">
      <c r="B34" s="4" t="s">
        <v>1217</v>
      </c>
      <c r="C34" s="4">
        <v>1</v>
      </c>
      <c r="D34" s="25">
        <v>4</v>
      </c>
      <c r="F34" s="25"/>
      <c r="G34" s="25"/>
      <c r="H34" s="25">
        <v>4</v>
      </c>
      <c r="M34" s="25">
        <f>SUM(Sheet2!G115:G122)</f>
        <v>5</v>
      </c>
      <c r="N34" s="25">
        <f>SUM(Sheet2!I115:I122)</f>
        <v>0</v>
      </c>
      <c r="O34" s="25">
        <f>SUM(Sheet2!R115:R122)</f>
        <v>1</v>
      </c>
      <c r="S34" s="24"/>
      <c r="U34" s="4">
        <f>SUM('[1]Sheet1'!$H$41:$H$61)</f>
        <v>21</v>
      </c>
      <c r="Z34" s="4">
        <v>1</v>
      </c>
      <c r="AB34" s="25">
        <v>37</v>
      </c>
      <c r="AF34" s="21">
        <f t="shared" si="0"/>
        <v>77</v>
      </c>
      <c r="AH34" s="4">
        <f t="shared" si="1"/>
        <v>73</v>
      </c>
      <c r="AI34" s="4" t="s">
        <v>1217</v>
      </c>
    </row>
    <row r="35" spans="2:35" ht="12">
      <c r="B35" s="4" t="s">
        <v>438</v>
      </c>
      <c r="C35" s="4">
        <v>1</v>
      </c>
      <c r="D35" s="25"/>
      <c r="F35" s="25"/>
      <c r="G35" s="25"/>
      <c r="H35" s="25"/>
      <c r="M35" s="25">
        <f>SUM(Sheet2!G123:G130)</f>
        <v>3</v>
      </c>
      <c r="N35" s="25">
        <f>SUM(Sheet2!I123:I130)</f>
        <v>0</v>
      </c>
      <c r="O35" s="25">
        <f>SUM(Sheet2!R123:R130)</f>
        <v>0</v>
      </c>
      <c r="S35" s="24"/>
      <c r="AB35" s="25"/>
      <c r="AF35" s="21">
        <f t="shared" si="0"/>
        <v>3</v>
      </c>
      <c r="AH35" s="4">
        <f t="shared" si="1"/>
        <v>3</v>
      </c>
      <c r="AI35" s="4" t="s">
        <v>438</v>
      </c>
    </row>
    <row r="36" spans="2:35" ht="12">
      <c r="B36" s="4" t="s">
        <v>419</v>
      </c>
      <c r="C36" s="4">
        <v>1</v>
      </c>
      <c r="D36" s="25"/>
      <c r="F36" s="25"/>
      <c r="G36" s="25"/>
      <c r="H36" s="25">
        <v>2</v>
      </c>
      <c r="M36" s="25">
        <f>SUM(Sheet2!G131:G132)</f>
        <v>1</v>
      </c>
      <c r="N36" s="25">
        <f>SUM(Sheet2!I131:I132)</f>
        <v>0</v>
      </c>
      <c r="O36" s="25">
        <f>SUM(Sheet2!R131:R132)</f>
        <v>0</v>
      </c>
      <c r="S36" s="24"/>
      <c r="U36" s="4">
        <v>1</v>
      </c>
      <c r="AB36" s="25">
        <v>2</v>
      </c>
      <c r="AF36" s="21">
        <f t="shared" si="0"/>
        <v>6</v>
      </c>
      <c r="AH36" s="4">
        <f t="shared" si="1"/>
        <v>6</v>
      </c>
      <c r="AI36" s="4" t="s">
        <v>419</v>
      </c>
    </row>
    <row r="37" spans="2:35" ht="12">
      <c r="B37" s="4" t="s">
        <v>461</v>
      </c>
      <c r="C37" s="4">
        <v>1</v>
      </c>
      <c r="D37" s="25"/>
      <c r="F37" s="25"/>
      <c r="G37" s="25"/>
      <c r="H37" s="25"/>
      <c r="M37" s="25">
        <f>SUM(Sheet2!G133)</f>
        <v>1</v>
      </c>
      <c r="N37" s="25">
        <f>SUM(Sheet2!I133)</f>
        <v>1</v>
      </c>
      <c r="O37" s="25">
        <f>SUM(Sheet2!R133)</f>
        <v>0</v>
      </c>
      <c r="S37" s="24"/>
      <c r="AB37" s="25"/>
      <c r="AF37" s="21">
        <f t="shared" si="0"/>
        <v>2</v>
      </c>
      <c r="AH37" s="4">
        <f t="shared" si="1"/>
        <v>2</v>
      </c>
      <c r="AI37" s="4" t="s">
        <v>461</v>
      </c>
    </row>
    <row r="38" spans="2:35" ht="12">
      <c r="B38" s="4" t="s">
        <v>301</v>
      </c>
      <c r="C38" s="4">
        <v>1</v>
      </c>
      <c r="D38" s="25"/>
      <c r="F38" s="25"/>
      <c r="G38" s="25"/>
      <c r="H38" s="25"/>
      <c r="M38" s="25">
        <f>SUM(Sheet2!G134)</f>
        <v>1</v>
      </c>
      <c r="N38" s="25">
        <f>SUM(Sheet2!I134)</f>
        <v>0</v>
      </c>
      <c r="O38" s="25">
        <f>SUM(Sheet2!R134)</f>
        <v>0</v>
      </c>
      <c r="S38" s="24"/>
      <c r="AB38" s="25"/>
      <c r="AF38" s="21">
        <f t="shared" si="0"/>
        <v>1</v>
      </c>
      <c r="AH38" s="4">
        <f t="shared" si="1"/>
        <v>1</v>
      </c>
      <c r="AI38" s="4" t="s">
        <v>301</v>
      </c>
    </row>
    <row r="39" spans="2:35" ht="12">
      <c r="B39" s="4" t="s">
        <v>1092</v>
      </c>
      <c r="C39" s="4">
        <v>1</v>
      </c>
      <c r="D39" s="25">
        <v>5</v>
      </c>
      <c r="F39" s="25">
        <v>1</v>
      </c>
      <c r="G39" s="25">
        <v>15</v>
      </c>
      <c r="H39" s="25"/>
      <c r="M39" s="25">
        <f>SUM(Sheet2!G135:G149)</f>
        <v>10</v>
      </c>
      <c r="N39" s="25">
        <f>SUM(Sheet2!I135:I149)</f>
        <v>10</v>
      </c>
      <c r="O39" s="25">
        <f>SUM(Sheet2!R135:R149)</f>
        <v>2</v>
      </c>
      <c r="Q39" s="4">
        <v>1</v>
      </c>
      <c r="R39" s="4">
        <v>2</v>
      </c>
      <c r="S39" s="4">
        <v>1153</v>
      </c>
      <c r="T39" s="4">
        <v>13</v>
      </c>
      <c r="U39" s="4">
        <f>SUM('[1]Sheet1'!$H$62:$H$66)</f>
        <v>5</v>
      </c>
      <c r="V39" s="4">
        <v>5</v>
      </c>
      <c r="W39" s="4">
        <v>616</v>
      </c>
      <c r="Y39" s="4">
        <f>2+1+1</f>
        <v>4</v>
      </c>
      <c r="Z39" s="4">
        <f>1+0</f>
        <v>1</v>
      </c>
      <c r="AB39" s="25">
        <v>219</v>
      </c>
      <c r="AF39" s="21">
        <f t="shared" si="0"/>
        <v>298</v>
      </c>
      <c r="AH39" s="4">
        <f t="shared" si="1"/>
        <v>2062</v>
      </c>
      <c r="AI39" s="4" t="s">
        <v>1092</v>
      </c>
    </row>
    <row r="40" spans="2:35" ht="12">
      <c r="B40" s="4" t="s">
        <v>63</v>
      </c>
      <c r="C40" s="4">
        <v>1</v>
      </c>
      <c r="D40" s="25"/>
      <c r="F40" s="25"/>
      <c r="G40" s="25"/>
      <c r="H40" s="25"/>
      <c r="M40" s="25">
        <f>SUM(Sheet2!G151:G153)</f>
        <v>3</v>
      </c>
      <c r="N40" s="25">
        <f>SUM(Sheet2!I151:I153)</f>
        <v>3</v>
      </c>
      <c r="O40" s="25">
        <f>SUM(Sheet2!R151:R153)</f>
        <v>0</v>
      </c>
      <c r="S40" s="24"/>
      <c r="AB40" s="25"/>
      <c r="AF40" s="21">
        <f t="shared" si="0"/>
        <v>6</v>
      </c>
      <c r="AH40" s="4">
        <f t="shared" si="1"/>
        <v>6</v>
      </c>
      <c r="AI40" s="4" t="s">
        <v>63</v>
      </c>
    </row>
    <row r="41" spans="2:35" ht="12">
      <c r="B41" s="4" t="s">
        <v>19</v>
      </c>
      <c r="C41" s="4">
        <v>1</v>
      </c>
      <c r="D41" s="25"/>
      <c r="F41" s="25"/>
      <c r="G41" s="25"/>
      <c r="H41" s="25"/>
      <c r="M41" s="25">
        <f>SUM(Sheet2!G154)</f>
        <v>1</v>
      </c>
      <c r="N41" s="25">
        <f>SUM(Sheet2!I154)</f>
        <v>0</v>
      </c>
      <c r="O41" s="25">
        <f>SUM(Sheet2!R154)</f>
        <v>0</v>
      </c>
      <c r="S41" s="24"/>
      <c r="AB41" s="25"/>
      <c r="AF41" s="21">
        <f t="shared" si="0"/>
        <v>1</v>
      </c>
      <c r="AH41" s="4">
        <f t="shared" si="1"/>
        <v>1</v>
      </c>
      <c r="AI41" s="4" t="s">
        <v>485</v>
      </c>
    </row>
    <row r="42" spans="2:35" ht="12">
      <c r="B42" s="4" t="s">
        <v>481</v>
      </c>
      <c r="C42" s="4">
        <v>1</v>
      </c>
      <c r="D42" s="25"/>
      <c r="F42" s="25"/>
      <c r="G42" s="25"/>
      <c r="H42" s="25"/>
      <c r="M42" s="25">
        <f>SUM(Sheet2!G155)</f>
        <v>0</v>
      </c>
      <c r="N42" s="25">
        <f>SUM(Sheet2!I155)</f>
        <v>0</v>
      </c>
      <c r="O42" s="25">
        <f>SUM(Sheet2!R155)</f>
        <v>0</v>
      </c>
      <c r="S42" s="24"/>
      <c r="Z42" s="4">
        <v>1</v>
      </c>
      <c r="AB42" s="25">
        <v>39</v>
      </c>
      <c r="AF42" s="21">
        <f t="shared" si="0"/>
        <v>40</v>
      </c>
      <c r="AH42" s="4">
        <f t="shared" si="1"/>
        <v>40</v>
      </c>
      <c r="AI42" s="4" t="s">
        <v>481</v>
      </c>
    </row>
    <row r="43" spans="2:35" ht="12">
      <c r="B43" s="4" t="s">
        <v>471</v>
      </c>
      <c r="C43" s="4">
        <v>1</v>
      </c>
      <c r="D43" s="25"/>
      <c r="F43" s="25"/>
      <c r="G43" s="25"/>
      <c r="H43" s="25"/>
      <c r="M43" s="25">
        <f>SUM(Sheet2!G158:G159)</f>
        <v>2</v>
      </c>
      <c r="N43" s="25">
        <f>SUM(Sheet2!I158:I159)</f>
        <v>0</v>
      </c>
      <c r="O43" s="25">
        <f>SUM(Sheet2!R158:R159)</f>
        <v>0</v>
      </c>
      <c r="S43" s="24"/>
      <c r="AB43" s="25"/>
      <c r="AF43" s="21">
        <f t="shared" si="0"/>
        <v>2</v>
      </c>
      <c r="AH43" s="4">
        <f t="shared" si="1"/>
        <v>2</v>
      </c>
      <c r="AI43" s="4" t="s">
        <v>471</v>
      </c>
    </row>
    <row r="44" spans="2:35" ht="12">
      <c r="B44" s="4" t="s">
        <v>64</v>
      </c>
      <c r="C44" s="4">
        <v>1</v>
      </c>
      <c r="D44" s="25"/>
      <c r="F44" s="25"/>
      <c r="G44" s="25"/>
      <c r="H44" s="25"/>
      <c r="M44" s="25">
        <f>SUM(Sheet2!G160:G161)</f>
        <v>0</v>
      </c>
      <c r="N44" s="25">
        <f>SUM(Sheet2!I160:I161)</f>
        <v>0</v>
      </c>
      <c r="O44" s="25">
        <f>SUM(Sheet2!R160:R161)</f>
        <v>1</v>
      </c>
      <c r="S44" s="24"/>
      <c r="AB44" s="25"/>
      <c r="AF44" s="21">
        <f t="shared" si="0"/>
        <v>1</v>
      </c>
      <c r="AH44" s="4">
        <f t="shared" si="1"/>
        <v>1</v>
      </c>
      <c r="AI44" s="4" t="s">
        <v>64</v>
      </c>
    </row>
    <row r="45" spans="2:35" ht="12">
      <c r="B45" s="4" t="s">
        <v>65</v>
      </c>
      <c r="C45" s="4">
        <v>1</v>
      </c>
      <c r="D45" s="25"/>
      <c r="F45" s="25"/>
      <c r="G45" s="25"/>
      <c r="H45" s="25"/>
      <c r="M45" s="25">
        <f>SUM(Sheet2!G162:G163)</f>
        <v>2</v>
      </c>
      <c r="N45" s="25">
        <f>SUM(Sheet2!I162:I163)</f>
        <v>2</v>
      </c>
      <c r="O45" s="25">
        <f>SUM(Sheet2!R162:R163)</f>
        <v>1</v>
      </c>
      <c r="S45" s="24"/>
      <c r="AB45" s="25"/>
      <c r="AF45" s="21">
        <f t="shared" si="0"/>
        <v>5</v>
      </c>
      <c r="AH45" s="4">
        <f t="shared" si="1"/>
        <v>5</v>
      </c>
      <c r="AI45" s="4" t="s">
        <v>65</v>
      </c>
    </row>
    <row r="46" spans="2:35" ht="12">
      <c r="B46" s="4" t="s">
        <v>685</v>
      </c>
      <c r="C46" s="4">
        <v>1</v>
      </c>
      <c r="D46" s="25"/>
      <c r="F46" s="25"/>
      <c r="G46" s="25"/>
      <c r="H46" s="25"/>
      <c r="M46" s="25">
        <f>SUM(Sheet2!G165:G166)</f>
        <v>2</v>
      </c>
      <c r="N46" s="25">
        <f>SUM(Sheet2!I165:I166)</f>
        <v>2</v>
      </c>
      <c r="O46" s="25">
        <f>SUM(Sheet2!R165:R166)</f>
        <v>0</v>
      </c>
      <c r="S46" s="24"/>
      <c r="AB46" s="25">
        <v>2</v>
      </c>
      <c r="AF46" s="21">
        <f aca="true" t="shared" si="2" ref="AF46:AF76">D46+D46+F46+G46+H46+J46+K46+M46+N46+O46+Q46+R46+T46+U46+V46+Y46+Z46+AB46</f>
        <v>6</v>
      </c>
      <c r="AH46" s="4">
        <f aca="true" t="shared" si="3" ref="AH46:AH74">SUM(D46:AD46)</f>
        <v>6</v>
      </c>
      <c r="AI46" s="4" t="s">
        <v>685</v>
      </c>
    </row>
    <row r="47" spans="2:35" ht="12">
      <c r="B47" s="4" t="s">
        <v>1297</v>
      </c>
      <c r="C47" s="4">
        <v>1</v>
      </c>
      <c r="D47" s="25"/>
      <c r="F47" s="25"/>
      <c r="G47" s="25"/>
      <c r="H47" s="25"/>
      <c r="M47" s="25">
        <f>SUM(Sheet2!G167:G174)</f>
        <v>8</v>
      </c>
      <c r="N47" s="25">
        <f>SUM(Sheet2!I167:I174)</f>
        <v>3</v>
      </c>
      <c r="O47" s="25">
        <f>SUM(Sheet2!R167:R174)</f>
        <v>1</v>
      </c>
      <c r="S47" s="24"/>
      <c r="AB47" s="25"/>
      <c r="AF47" s="21">
        <f t="shared" si="2"/>
        <v>12</v>
      </c>
      <c r="AH47" s="4">
        <f t="shared" si="3"/>
        <v>12</v>
      </c>
      <c r="AI47" s="4" t="s">
        <v>1297</v>
      </c>
    </row>
    <row r="48" spans="2:35" ht="12">
      <c r="B48" s="4" t="s">
        <v>569</v>
      </c>
      <c r="C48" s="4">
        <v>1</v>
      </c>
      <c r="D48" s="25"/>
      <c r="F48" s="25"/>
      <c r="G48" s="25"/>
      <c r="H48" s="25"/>
      <c r="M48" s="25">
        <f>SUM(Sheet2!G175)</f>
        <v>1</v>
      </c>
      <c r="N48" s="25">
        <f>SUM(Sheet2!I175)</f>
        <v>0</v>
      </c>
      <c r="O48" s="25">
        <f>SUM(Sheet2!R175)</f>
        <v>0</v>
      </c>
      <c r="S48" s="24"/>
      <c r="AB48" s="25"/>
      <c r="AF48" s="21">
        <f t="shared" si="2"/>
        <v>1</v>
      </c>
      <c r="AH48" s="4">
        <f t="shared" si="3"/>
        <v>1</v>
      </c>
      <c r="AI48" s="4" t="s">
        <v>569</v>
      </c>
    </row>
    <row r="49" spans="2:35" ht="12">
      <c r="B49" s="4" t="s">
        <v>66</v>
      </c>
      <c r="C49" s="4">
        <v>1</v>
      </c>
      <c r="D49" s="25"/>
      <c r="F49" s="25"/>
      <c r="G49" s="25"/>
      <c r="H49" s="25"/>
      <c r="M49" s="25">
        <f>Sheet2!G181</f>
        <v>1</v>
      </c>
      <c r="N49" s="25">
        <f>Sheet2!I181</f>
        <v>1</v>
      </c>
      <c r="O49" s="25">
        <f>Sheet2!R181</f>
        <v>0</v>
      </c>
      <c r="S49" s="24"/>
      <c r="AB49" s="25"/>
      <c r="AF49" s="21">
        <f t="shared" si="2"/>
        <v>2</v>
      </c>
      <c r="AH49" s="4">
        <f t="shared" si="3"/>
        <v>2</v>
      </c>
      <c r="AI49" s="4" t="s">
        <v>66</v>
      </c>
    </row>
    <row r="50" spans="2:35" ht="12">
      <c r="B50" s="4" t="s">
        <v>418</v>
      </c>
      <c r="C50" s="4">
        <v>1</v>
      </c>
      <c r="D50" s="25"/>
      <c r="F50" s="25"/>
      <c r="G50" s="25"/>
      <c r="H50" s="25"/>
      <c r="M50" s="25"/>
      <c r="N50" s="25"/>
      <c r="O50" s="25"/>
      <c r="S50" s="24"/>
      <c r="U50" s="4">
        <f>SUM('[1]Sheet1'!$H$67)</f>
        <v>1</v>
      </c>
      <c r="Y50" s="4">
        <f>1+0</f>
        <v>1</v>
      </c>
      <c r="AB50" s="25">
        <v>3</v>
      </c>
      <c r="AF50" s="21">
        <f t="shared" si="2"/>
        <v>5</v>
      </c>
      <c r="AH50" s="4">
        <f t="shared" si="3"/>
        <v>5</v>
      </c>
      <c r="AI50" s="4" t="s">
        <v>418</v>
      </c>
    </row>
    <row r="51" spans="2:35" ht="12">
      <c r="B51" s="4" t="s">
        <v>390</v>
      </c>
      <c r="C51" s="4">
        <v>1</v>
      </c>
      <c r="D51" s="25">
        <v>7</v>
      </c>
      <c r="E51" s="4">
        <v>10</v>
      </c>
      <c r="F51" s="25"/>
      <c r="G51" s="25"/>
      <c r="H51" s="25"/>
      <c r="K51" s="4">
        <f>1</f>
        <v>1</v>
      </c>
      <c r="M51" s="25">
        <f>SUM(Sheet2!G182:G186)</f>
        <v>4</v>
      </c>
      <c r="N51" s="25">
        <f>SUM(Sheet2!I182:I186)</f>
        <v>0</v>
      </c>
      <c r="O51" s="25">
        <f>SUM(Sheet2!R182:R186)</f>
        <v>3</v>
      </c>
      <c r="S51" s="24"/>
      <c r="T51" s="4">
        <v>1</v>
      </c>
      <c r="Z51" s="4">
        <f>2+0</f>
        <v>2</v>
      </c>
      <c r="AB51" s="25">
        <v>5</v>
      </c>
      <c r="AF51" s="21">
        <f t="shared" si="2"/>
        <v>30</v>
      </c>
      <c r="AH51" s="4">
        <f t="shared" si="3"/>
        <v>33</v>
      </c>
      <c r="AI51" s="4" t="s">
        <v>390</v>
      </c>
    </row>
    <row r="52" spans="2:35" ht="12">
      <c r="B52" s="4" t="s">
        <v>488</v>
      </c>
      <c r="C52" s="4">
        <v>1</v>
      </c>
      <c r="D52" s="25"/>
      <c r="F52" s="25"/>
      <c r="G52" s="25"/>
      <c r="H52" s="25"/>
      <c r="M52" s="25">
        <f>SUM(Sheet2!G187)</f>
        <v>1</v>
      </c>
      <c r="N52" s="25">
        <f>SUM(Sheet2!I187)</f>
        <v>1</v>
      </c>
      <c r="O52" s="25">
        <f>SUM(Sheet2!R187)</f>
        <v>0</v>
      </c>
      <c r="S52" s="24"/>
      <c r="AB52" s="25"/>
      <c r="AF52" s="21">
        <f t="shared" si="2"/>
        <v>2</v>
      </c>
      <c r="AH52" s="4">
        <f t="shared" si="3"/>
        <v>2</v>
      </c>
      <c r="AI52" s="4" t="s">
        <v>488</v>
      </c>
    </row>
    <row r="53" spans="2:35" ht="12">
      <c r="B53" s="4" t="s">
        <v>69</v>
      </c>
      <c r="C53" s="4">
        <v>1</v>
      </c>
      <c r="D53" s="25"/>
      <c r="F53" s="25"/>
      <c r="G53" s="25"/>
      <c r="H53" s="25"/>
      <c r="M53" s="25">
        <f>Sheet2!G188</f>
        <v>1</v>
      </c>
      <c r="N53" s="25">
        <f>Sheet2!I188</f>
        <v>0</v>
      </c>
      <c r="O53" s="25">
        <f>Sheet2!R188</f>
        <v>0</v>
      </c>
      <c r="S53" s="24"/>
      <c r="AB53" s="25"/>
      <c r="AF53" s="21">
        <f t="shared" si="2"/>
        <v>1</v>
      </c>
      <c r="AH53" s="4">
        <f t="shared" si="3"/>
        <v>1</v>
      </c>
      <c r="AI53" s="4" t="s">
        <v>69</v>
      </c>
    </row>
    <row r="54" spans="2:35" ht="12">
      <c r="B54" s="4" t="s">
        <v>1153</v>
      </c>
      <c r="C54" s="4">
        <v>1</v>
      </c>
      <c r="D54" s="25">
        <v>13</v>
      </c>
      <c r="F54" s="25">
        <v>4</v>
      </c>
      <c r="G54" s="25"/>
      <c r="H54" s="25"/>
      <c r="J54" s="4">
        <f>0+0+1+0</f>
        <v>1</v>
      </c>
      <c r="K54" s="4">
        <f>0+2+2+1</f>
        <v>5</v>
      </c>
      <c r="M54" s="25">
        <f>SUM(Sheet2!G189:G196)</f>
        <v>3</v>
      </c>
      <c r="N54" s="25">
        <f>SUM(Sheet2!I189:I196)</f>
        <v>3</v>
      </c>
      <c r="O54" s="25">
        <f>SUM(Sheet2!R189:R196)</f>
        <v>0</v>
      </c>
      <c r="S54" s="24"/>
      <c r="V54" s="4">
        <v>1</v>
      </c>
      <c r="W54" s="4">
        <v>1395</v>
      </c>
      <c r="Z54" s="4">
        <v>1</v>
      </c>
      <c r="AB54" s="25">
        <v>9</v>
      </c>
      <c r="AF54" s="21">
        <f t="shared" si="2"/>
        <v>53</v>
      </c>
      <c r="AH54" s="4">
        <f t="shared" si="3"/>
        <v>1435</v>
      </c>
      <c r="AI54" s="4" t="s">
        <v>1153</v>
      </c>
    </row>
    <row r="55" spans="2:35" ht="12">
      <c r="B55" s="4" t="s">
        <v>874</v>
      </c>
      <c r="C55" s="4">
        <v>1</v>
      </c>
      <c r="D55" s="25"/>
      <c r="F55" s="25"/>
      <c r="G55" s="25"/>
      <c r="H55" s="25"/>
      <c r="M55" s="25">
        <f>SUM(Sheet2!G198:G199)</f>
        <v>2</v>
      </c>
      <c r="N55" s="25">
        <f>SUM(Sheet2!I198:I199)</f>
        <v>0</v>
      </c>
      <c r="O55" s="25">
        <f>SUM(Sheet2!R198:R199)</f>
        <v>0</v>
      </c>
      <c r="S55" s="24"/>
      <c r="AB55" s="25"/>
      <c r="AF55" s="21">
        <f t="shared" si="2"/>
        <v>2</v>
      </c>
      <c r="AH55" s="4">
        <f t="shared" si="3"/>
        <v>2</v>
      </c>
      <c r="AI55" s="4" t="s">
        <v>874</v>
      </c>
    </row>
    <row r="56" spans="2:35" ht="12">
      <c r="B56" s="4" t="s">
        <v>885</v>
      </c>
      <c r="C56" s="4">
        <v>1</v>
      </c>
      <c r="D56" s="25"/>
      <c r="F56" s="25"/>
      <c r="G56" s="25"/>
      <c r="H56" s="25"/>
      <c r="M56" s="25">
        <f>SUM(Sheet2!G200:G201)</f>
        <v>0</v>
      </c>
      <c r="N56" s="25">
        <f>SUM(Sheet2!I200:I201)</f>
        <v>0</v>
      </c>
      <c r="O56" s="25">
        <f>SUM(Sheet2!R200:R201)</f>
        <v>1</v>
      </c>
      <c r="S56" s="24"/>
      <c r="AB56" s="25"/>
      <c r="AF56" s="21">
        <f t="shared" si="2"/>
        <v>1</v>
      </c>
      <c r="AH56" s="4">
        <f t="shared" si="3"/>
        <v>1</v>
      </c>
      <c r="AI56" s="4" t="s">
        <v>885</v>
      </c>
    </row>
    <row r="57" spans="2:35" ht="12">
      <c r="B57" s="4" t="s">
        <v>630</v>
      </c>
      <c r="C57" s="4">
        <v>1</v>
      </c>
      <c r="D57" s="25"/>
      <c r="F57" s="25"/>
      <c r="G57" s="25"/>
      <c r="H57" s="25"/>
      <c r="M57" s="25">
        <f>SUM(Sheet2!G202:G205)</f>
        <v>1</v>
      </c>
      <c r="N57" s="25">
        <f>SUM(Sheet2!I202:I205)</f>
        <v>1</v>
      </c>
      <c r="O57" s="25">
        <f>SUM(Sheet2!R202:R205)</f>
        <v>0</v>
      </c>
      <c r="S57" s="24"/>
      <c r="AB57" s="25"/>
      <c r="AF57" s="21">
        <f t="shared" si="2"/>
        <v>2</v>
      </c>
      <c r="AH57" s="4">
        <f t="shared" si="3"/>
        <v>2</v>
      </c>
      <c r="AI57" s="4" t="s">
        <v>630</v>
      </c>
    </row>
    <row r="58" spans="2:35" ht="12">
      <c r="B58" s="4" t="s">
        <v>1150</v>
      </c>
      <c r="C58" s="4">
        <v>1</v>
      </c>
      <c r="D58" s="25"/>
      <c r="F58" s="25"/>
      <c r="G58" s="25"/>
      <c r="H58" s="25"/>
      <c r="M58" s="25">
        <f>SUM(Sheet2!G206)</f>
        <v>1</v>
      </c>
      <c r="N58" s="25">
        <f>SUM(Sheet2!I206)</f>
        <v>0</v>
      </c>
      <c r="O58" s="25">
        <f>SUM(Sheet2!R206)</f>
        <v>0</v>
      </c>
      <c r="S58" s="24"/>
      <c r="AB58" s="25"/>
      <c r="AF58" s="21">
        <f t="shared" si="2"/>
        <v>1</v>
      </c>
      <c r="AH58" s="4">
        <f t="shared" si="3"/>
        <v>1</v>
      </c>
      <c r="AI58" s="4" t="s">
        <v>1150</v>
      </c>
    </row>
    <row r="59" spans="2:35" ht="12">
      <c r="B59" s="4" t="s">
        <v>502</v>
      </c>
      <c r="C59" s="4">
        <v>1</v>
      </c>
      <c r="D59" s="25"/>
      <c r="F59" s="25"/>
      <c r="G59" s="25"/>
      <c r="H59" s="25"/>
      <c r="M59" s="25">
        <f>SUM(Sheet2!G207:G210)</f>
        <v>4</v>
      </c>
      <c r="N59" s="25">
        <f>SUM(Sheet2!I207:I210)</f>
        <v>0</v>
      </c>
      <c r="O59" s="25">
        <f>SUM(Sheet2!R207:R210)</f>
        <v>0</v>
      </c>
      <c r="S59" s="24"/>
      <c r="AB59" s="25"/>
      <c r="AF59" s="21">
        <f t="shared" si="2"/>
        <v>4</v>
      </c>
      <c r="AH59" s="4">
        <f t="shared" si="3"/>
        <v>4</v>
      </c>
      <c r="AI59" s="4" t="s">
        <v>502</v>
      </c>
    </row>
    <row r="60" spans="2:35" ht="12">
      <c r="B60" s="4" t="s">
        <v>884</v>
      </c>
      <c r="C60" s="4">
        <v>1</v>
      </c>
      <c r="D60" s="25"/>
      <c r="F60" s="25"/>
      <c r="G60" s="25"/>
      <c r="H60" s="25"/>
      <c r="M60" s="25">
        <f>SUM(Sheet2!G211:G214)</f>
        <v>4</v>
      </c>
      <c r="N60" s="25">
        <f>SUM(Sheet2!I211:I214)</f>
        <v>0</v>
      </c>
      <c r="O60" s="25">
        <f>SUM(Sheet2!R211:R214)</f>
        <v>1</v>
      </c>
      <c r="S60" s="24"/>
      <c r="AB60" s="25"/>
      <c r="AF60" s="21">
        <f t="shared" si="2"/>
        <v>5</v>
      </c>
      <c r="AH60" s="4">
        <f t="shared" si="3"/>
        <v>5</v>
      </c>
      <c r="AI60" s="4" t="s">
        <v>884</v>
      </c>
    </row>
    <row r="61" spans="2:35" ht="12">
      <c r="B61" s="4" t="s">
        <v>1148</v>
      </c>
      <c r="C61" s="4">
        <v>1</v>
      </c>
      <c r="D61" s="25"/>
      <c r="F61" s="25">
        <v>1</v>
      </c>
      <c r="G61" s="25"/>
      <c r="H61" s="25"/>
      <c r="M61" s="25">
        <f>SUM(Sheet2!G216:G229)</f>
        <v>8</v>
      </c>
      <c r="N61" s="25">
        <f>SUM(Sheet2!I216:I229)</f>
        <v>0</v>
      </c>
      <c r="O61" s="25">
        <f>SUM(Sheet2!R216:R229)</f>
        <v>1</v>
      </c>
      <c r="S61" s="24"/>
      <c r="AB61" s="25">
        <v>3</v>
      </c>
      <c r="AF61" s="21">
        <f t="shared" si="2"/>
        <v>13</v>
      </c>
      <c r="AH61" s="4">
        <f t="shared" si="3"/>
        <v>13</v>
      </c>
      <c r="AI61" s="4" t="s">
        <v>1148</v>
      </c>
    </row>
    <row r="62" spans="2:35" ht="12">
      <c r="B62" s="4" t="s">
        <v>243</v>
      </c>
      <c r="C62" s="4">
        <v>1</v>
      </c>
      <c r="D62" s="25"/>
      <c r="F62" s="25"/>
      <c r="G62" s="25"/>
      <c r="H62" s="25"/>
      <c r="M62" s="25">
        <f>SUM(Sheet2!G233)</f>
        <v>1</v>
      </c>
      <c r="N62" s="25">
        <f>SUM(Sheet2!I233)</f>
        <v>0</v>
      </c>
      <c r="O62" s="25">
        <f>SUM(Sheet2!R233)</f>
        <v>0</v>
      </c>
      <c r="S62" s="24"/>
      <c r="AB62" s="25"/>
      <c r="AF62" s="21">
        <f t="shared" si="2"/>
        <v>1</v>
      </c>
      <c r="AH62" s="4">
        <f t="shared" si="3"/>
        <v>1</v>
      </c>
      <c r="AI62" s="4" t="s">
        <v>243</v>
      </c>
    </row>
    <row r="63" spans="2:35" ht="12">
      <c r="B63" s="4" t="s">
        <v>67</v>
      </c>
      <c r="C63" s="4">
        <v>1</v>
      </c>
      <c r="D63" s="25"/>
      <c r="F63" s="25"/>
      <c r="G63" s="25"/>
      <c r="H63" s="25"/>
      <c r="M63" s="25">
        <f>Sheet2!G235</f>
        <v>1</v>
      </c>
      <c r="N63" s="25">
        <f>Sheet2!I235</f>
        <v>1</v>
      </c>
      <c r="O63" s="25">
        <f>Sheet2!R235</f>
        <v>0</v>
      </c>
      <c r="S63" s="24"/>
      <c r="AB63" s="25"/>
      <c r="AF63" s="21">
        <f t="shared" si="2"/>
        <v>2</v>
      </c>
      <c r="AH63" s="4">
        <f t="shared" si="3"/>
        <v>2</v>
      </c>
      <c r="AI63" s="4" t="s">
        <v>67</v>
      </c>
    </row>
    <row r="64" spans="2:35" ht="12">
      <c r="B64" s="4" t="s">
        <v>1149</v>
      </c>
      <c r="C64" s="4">
        <v>1</v>
      </c>
      <c r="D64" s="25">
        <v>9</v>
      </c>
      <c r="E64" s="4">
        <v>20</v>
      </c>
      <c r="F64" s="25"/>
      <c r="G64" s="25"/>
      <c r="H64" s="25"/>
      <c r="M64" s="25">
        <f>SUM(Sheet2!G238:G241)</f>
        <v>0</v>
      </c>
      <c r="N64" s="25">
        <f>SUM(Sheet2!I238:I241)</f>
        <v>0</v>
      </c>
      <c r="O64" s="25">
        <f>SUM(Sheet2!R238:R241)</f>
        <v>1</v>
      </c>
      <c r="S64" s="24"/>
      <c r="AB64" s="25"/>
      <c r="AF64" s="21">
        <f t="shared" si="2"/>
        <v>19</v>
      </c>
      <c r="AH64" s="4">
        <f t="shared" si="3"/>
        <v>30</v>
      </c>
      <c r="AI64" s="4" t="s">
        <v>1149</v>
      </c>
    </row>
    <row r="65" spans="2:35" ht="12">
      <c r="B65" s="4" t="s">
        <v>1155</v>
      </c>
      <c r="C65" s="4">
        <v>1</v>
      </c>
      <c r="D65" s="25"/>
      <c r="F65" s="25"/>
      <c r="G65" s="25"/>
      <c r="H65" s="25"/>
      <c r="M65" s="25">
        <f>SUM(Sheet2!G242:G244)</f>
        <v>3</v>
      </c>
      <c r="N65" s="25">
        <f>SUM(Sheet2!I242:I244)</f>
        <v>1</v>
      </c>
      <c r="O65" s="25">
        <f>SUM(Sheet2!R242:R244)</f>
        <v>2</v>
      </c>
      <c r="S65" s="24"/>
      <c r="T65" s="4">
        <v>1</v>
      </c>
      <c r="Y65" s="4">
        <f>1+0</f>
        <v>1</v>
      </c>
      <c r="Z65" s="4">
        <v>2</v>
      </c>
      <c r="AB65" s="25">
        <v>9</v>
      </c>
      <c r="AF65" s="21">
        <f t="shared" si="2"/>
        <v>19</v>
      </c>
      <c r="AH65" s="4">
        <f t="shared" si="3"/>
        <v>19</v>
      </c>
      <c r="AI65" s="4" t="s">
        <v>1155</v>
      </c>
    </row>
    <row r="66" spans="2:35" ht="12">
      <c r="B66" s="4" t="s">
        <v>281</v>
      </c>
      <c r="C66" s="4">
        <v>1</v>
      </c>
      <c r="D66" s="25"/>
      <c r="F66" s="25"/>
      <c r="G66" s="25"/>
      <c r="H66" s="25"/>
      <c r="M66" s="25">
        <f>SUM(Sheet2!G246)</f>
        <v>1</v>
      </c>
      <c r="N66" s="25">
        <f>SUM(Sheet2!I246)</f>
        <v>0</v>
      </c>
      <c r="O66" s="25">
        <f>SUM(Sheet2!R246)</f>
        <v>0</v>
      </c>
      <c r="S66" s="24"/>
      <c r="AB66" s="25"/>
      <c r="AF66" s="21">
        <f t="shared" si="2"/>
        <v>1</v>
      </c>
      <c r="AH66" s="4">
        <f t="shared" si="3"/>
        <v>1</v>
      </c>
      <c r="AI66" s="4" t="s">
        <v>281</v>
      </c>
    </row>
    <row r="67" spans="2:35" ht="12">
      <c r="B67" s="4" t="s">
        <v>331</v>
      </c>
      <c r="C67" s="4">
        <v>1</v>
      </c>
      <c r="D67" s="25"/>
      <c r="F67" s="25"/>
      <c r="G67" s="25"/>
      <c r="H67" s="25"/>
      <c r="M67" s="25">
        <f>SUM(Sheet2!G247:G248)</f>
        <v>2</v>
      </c>
      <c r="N67" s="25">
        <f>SUM(Sheet2!I247:I248)</f>
        <v>1</v>
      </c>
      <c r="O67" s="25">
        <f>SUM(Sheet2!R247:R248)</f>
        <v>0</v>
      </c>
      <c r="S67" s="24"/>
      <c r="AB67" s="25"/>
      <c r="AF67" s="21">
        <f t="shared" si="2"/>
        <v>3</v>
      </c>
      <c r="AH67" s="4">
        <f t="shared" si="3"/>
        <v>3</v>
      </c>
      <c r="AI67" s="4" t="s">
        <v>331</v>
      </c>
    </row>
    <row r="68" spans="2:35" ht="12">
      <c r="B68" s="4" t="s">
        <v>847</v>
      </c>
      <c r="C68" s="4">
        <v>1</v>
      </c>
      <c r="D68" s="25"/>
      <c r="F68" s="25"/>
      <c r="G68" s="25"/>
      <c r="H68" s="25"/>
      <c r="M68" s="25">
        <f>SUM(Sheet2!G249:G250)</f>
        <v>2</v>
      </c>
      <c r="N68" s="25">
        <f>SUM(Sheet2!I249:I250)</f>
        <v>0</v>
      </c>
      <c r="O68" s="25">
        <f>SUM(Sheet2!R249:R250)</f>
        <v>1</v>
      </c>
      <c r="S68" s="24"/>
      <c r="AB68" s="25"/>
      <c r="AF68" s="21">
        <f t="shared" si="2"/>
        <v>3</v>
      </c>
      <c r="AH68" s="4">
        <f t="shared" si="3"/>
        <v>3</v>
      </c>
      <c r="AI68" s="4" t="s">
        <v>847</v>
      </c>
    </row>
    <row r="69" spans="2:35" ht="12">
      <c r="B69" s="4" t="s">
        <v>52</v>
      </c>
      <c r="C69" s="4">
        <v>1</v>
      </c>
      <c r="D69" s="25"/>
      <c r="F69" s="25"/>
      <c r="G69" s="25"/>
      <c r="H69" s="25"/>
      <c r="M69" s="25">
        <f>SUM(Sheet2!G252)</f>
        <v>1</v>
      </c>
      <c r="N69" s="25">
        <f>SUM(Sheet2!I252)</f>
        <v>0</v>
      </c>
      <c r="O69" s="25">
        <f>SUM(Sheet2!R252)</f>
        <v>0</v>
      </c>
      <c r="S69" s="24"/>
      <c r="AB69" s="25"/>
      <c r="AF69" s="21">
        <f t="shared" si="2"/>
        <v>1</v>
      </c>
      <c r="AH69" s="4">
        <f t="shared" si="3"/>
        <v>1</v>
      </c>
      <c r="AI69" s="4" t="s">
        <v>52</v>
      </c>
    </row>
    <row r="70" spans="2:35" ht="12">
      <c r="B70" s="4" t="s">
        <v>68</v>
      </c>
      <c r="C70" s="4">
        <v>1</v>
      </c>
      <c r="D70" s="25"/>
      <c r="F70" s="25"/>
      <c r="G70" s="25"/>
      <c r="H70" s="25"/>
      <c r="M70" s="25">
        <f>Sheet2!G253</f>
        <v>1</v>
      </c>
      <c r="N70" s="25">
        <f>Sheet2!I253</f>
        <v>1</v>
      </c>
      <c r="O70" s="25">
        <f>Sheet2!R253</f>
        <v>1</v>
      </c>
      <c r="S70" s="24"/>
      <c r="AB70" s="25"/>
      <c r="AF70" s="21">
        <f t="shared" si="2"/>
        <v>3</v>
      </c>
      <c r="AH70" s="4">
        <f t="shared" si="3"/>
        <v>3</v>
      </c>
      <c r="AI70" s="4" t="s">
        <v>68</v>
      </c>
    </row>
    <row r="71" spans="2:35" ht="12">
      <c r="B71" s="4" t="s">
        <v>1420</v>
      </c>
      <c r="C71" s="4">
        <v>1</v>
      </c>
      <c r="D71" s="25">
        <v>32</v>
      </c>
      <c r="F71" s="25"/>
      <c r="G71" s="25"/>
      <c r="H71" s="25">
        <v>7</v>
      </c>
      <c r="M71" s="25">
        <f>SUM(Sheet2!G254:G267)</f>
        <v>7</v>
      </c>
      <c r="N71" s="25">
        <f>SUM(Sheet2!I254:I267)</f>
        <v>7</v>
      </c>
      <c r="O71" s="25">
        <f>SUM(Sheet2!R254:R267)</f>
        <v>4</v>
      </c>
      <c r="S71" s="24"/>
      <c r="T71" s="4">
        <v>1</v>
      </c>
      <c r="U71" s="4">
        <f>SUM('[1]Sheet1'!$H$68:$H$102)</f>
        <v>29</v>
      </c>
      <c r="V71" s="4">
        <v>1</v>
      </c>
      <c r="W71" s="4">
        <v>211</v>
      </c>
      <c r="Y71" s="4">
        <f>1+0</f>
        <v>1</v>
      </c>
      <c r="Z71" s="4">
        <v>2</v>
      </c>
      <c r="AB71" s="25">
        <v>71</v>
      </c>
      <c r="AD71" s="4">
        <v>3</v>
      </c>
      <c r="AF71" s="21">
        <f t="shared" si="2"/>
        <v>194</v>
      </c>
      <c r="AH71" s="4">
        <f t="shared" si="3"/>
        <v>376</v>
      </c>
      <c r="AI71" s="4" t="s">
        <v>1420</v>
      </c>
    </row>
    <row r="72" spans="2:35" ht="12">
      <c r="B72" s="4" t="s">
        <v>1453</v>
      </c>
      <c r="C72" s="4">
        <v>1</v>
      </c>
      <c r="D72" s="25">
        <v>820</v>
      </c>
      <c r="E72" s="4">
        <v>32</v>
      </c>
      <c r="F72" s="25">
        <v>25</v>
      </c>
      <c r="G72" s="25">
        <v>55</v>
      </c>
      <c r="H72" s="25">
        <v>69</v>
      </c>
      <c r="J72" s="4">
        <f>3+0+2+0</f>
        <v>5</v>
      </c>
      <c r="K72" s="4">
        <f>4+1+2+1</f>
        <v>8</v>
      </c>
      <c r="M72" s="25">
        <f>SUM(Sheet2!G268:G294)</f>
        <v>24</v>
      </c>
      <c r="N72" s="25">
        <f>SUM(Sheet2!I268:I294)</f>
        <v>19</v>
      </c>
      <c r="O72" s="25">
        <f>SUM(Sheet2!R268:R294)</f>
        <v>8</v>
      </c>
      <c r="Q72" s="4">
        <v>11</v>
      </c>
      <c r="R72" s="4">
        <v>4</v>
      </c>
      <c r="S72" s="4">
        <v>12633</v>
      </c>
      <c r="U72" s="4">
        <f>SUM('[1]Sheet1'!$H$103:$H$114)</f>
        <v>12</v>
      </c>
      <c r="Y72" s="4">
        <f>2+0</f>
        <v>2</v>
      </c>
      <c r="Z72" s="4">
        <f>3+5</f>
        <v>8</v>
      </c>
      <c r="AB72" s="25">
        <v>751</v>
      </c>
      <c r="AD72" s="4">
        <v>4</v>
      </c>
      <c r="AF72" s="21">
        <f t="shared" si="2"/>
        <v>2641</v>
      </c>
      <c r="AH72" s="4">
        <f t="shared" si="3"/>
        <v>14490</v>
      </c>
      <c r="AI72" s="4" t="s">
        <v>1453</v>
      </c>
    </row>
    <row r="73" spans="2:35" ht="12">
      <c r="B73" s="4" t="s">
        <v>589</v>
      </c>
      <c r="C73" s="4">
        <v>1</v>
      </c>
      <c r="D73" s="25"/>
      <c r="F73" s="25"/>
      <c r="G73" s="25"/>
      <c r="H73" s="25"/>
      <c r="M73" s="25">
        <f>SUM(Sheet2!G295)</f>
        <v>1</v>
      </c>
      <c r="N73" s="25">
        <f>SUM(Sheet2!I295)</f>
        <v>0</v>
      </c>
      <c r="O73" s="25">
        <f>SUM(Sheet2!R295)</f>
        <v>0</v>
      </c>
      <c r="S73" s="24"/>
      <c r="AB73" s="25"/>
      <c r="AF73" s="21">
        <f t="shared" si="2"/>
        <v>1</v>
      </c>
      <c r="AH73" s="4">
        <f t="shared" si="3"/>
        <v>1</v>
      </c>
      <c r="AI73" s="4" t="s">
        <v>589</v>
      </c>
    </row>
    <row r="74" spans="2:35" ht="12.75">
      <c r="B74" s="4" t="s">
        <v>593</v>
      </c>
      <c r="C74" s="4">
        <v>1</v>
      </c>
      <c r="D74" s="25"/>
      <c r="F74" s="25"/>
      <c r="G74" s="25"/>
      <c r="H74" s="25"/>
      <c r="M74" s="25">
        <f>SUM(Sheet2!G297)</f>
        <v>1</v>
      </c>
      <c r="N74" s="25">
        <f>SUM(Sheet2!I297)</f>
        <v>0</v>
      </c>
      <c r="O74" s="25">
        <f>SUM(Sheet2!R297)</f>
        <v>0</v>
      </c>
      <c r="S74" s="24"/>
      <c r="AB74" s="25"/>
      <c r="AF74" s="21">
        <f t="shared" si="2"/>
        <v>1</v>
      </c>
      <c r="AH74" s="4">
        <f t="shared" si="3"/>
        <v>1</v>
      </c>
      <c r="AI74" s="4" t="s">
        <v>593</v>
      </c>
    </row>
    <row r="75" spans="4:32" ht="12.75">
      <c r="D75" s="25"/>
      <c r="F75" s="25"/>
      <c r="G75" s="25"/>
      <c r="H75" s="25"/>
      <c r="M75" s="25"/>
      <c r="N75" s="25"/>
      <c r="O75" s="25"/>
      <c r="S75" s="24"/>
      <c r="AB75" s="25"/>
      <c r="AF75" s="21"/>
    </row>
    <row r="76" spans="2:34" ht="12.75">
      <c r="B76" s="4" t="s">
        <v>888</v>
      </c>
      <c r="C76" s="4">
        <f aca="true" t="shared" si="4" ref="C76:H76">SUM(C10:C75)</f>
        <v>64</v>
      </c>
      <c r="D76" s="25">
        <f t="shared" si="4"/>
        <v>964</v>
      </c>
      <c r="E76" s="4">
        <f>SUM(E10:E75)</f>
        <v>84</v>
      </c>
      <c r="F76" s="25">
        <f t="shared" si="4"/>
        <v>38</v>
      </c>
      <c r="G76" s="25">
        <f t="shared" si="4"/>
        <v>80</v>
      </c>
      <c r="H76" s="25">
        <f t="shared" si="4"/>
        <v>122</v>
      </c>
      <c r="J76" s="4">
        <f>SUM(J10:J75)</f>
        <v>6</v>
      </c>
      <c r="K76" s="4">
        <f>SUM(K10:K75)</f>
        <v>28</v>
      </c>
      <c r="M76" s="26">
        <f>SUM(M10:M75)</f>
        <v>204</v>
      </c>
      <c r="N76" s="25">
        <f>SUM(N10:N75)</f>
        <v>91</v>
      </c>
      <c r="O76" s="25">
        <f>SUM(O10:O75)</f>
        <v>53</v>
      </c>
      <c r="Q76" s="4">
        <f aca="true" t="shared" si="5" ref="Q76:W76">SUM(Q10:Q75)</f>
        <v>16</v>
      </c>
      <c r="R76" s="4">
        <f t="shared" si="5"/>
        <v>11</v>
      </c>
      <c r="S76" s="4">
        <f t="shared" si="5"/>
        <v>18337</v>
      </c>
      <c r="T76" s="4">
        <f t="shared" si="5"/>
        <v>80</v>
      </c>
      <c r="U76" s="4">
        <f t="shared" si="5"/>
        <v>108</v>
      </c>
      <c r="V76" s="4">
        <f t="shared" si="5"/>
        <v>27</v>
      </c>
      <c r="W76" s="4">
        <f t="shared" si="5"/>
        <v>5319</v>
      </c>
      <c r="Y76" s="4">
        <f>SUM(Y10:Y75)</f>
        <v>13</v>
      </c>
      <c r="Z76" s="4">
        <f>SUM(Z10:Z75)</f>
        <v>30</v>
      </c>
      <c r="AB76" s="25">
        <f>SUM(AB10:AB75)</f>
        <v>1469</v>
      </c>
      <c r="AD76" s="4">
        <f>SUM(AD10:AD75)</f>
        <v>12</v>
      </c>
      <c r="AF76" s="21">
        <f t="shared" si="2"/>
        <v>4304</v>
      </c>
      <c r="AH76" s="4">
        <f>SUM(D76:AD76)</f>
        <v>27092</v>
      </c>
    </row>
    <row r="77" spans="2:28" ht="12.75">
      <c r="B77" s="4" t="s">
        <v>148</v>
      </c>
      <c r="D77" s="25">
        <f>D78-D76</f>
        <v>286</v>
      </c>
      <c r="E77" s="4">
        <v>516</v>
      </c>
      <c r="F77" s="25"/>
      <c r="G77" s="25">
        <f>G78-G76</f>
        <v>39</v>
      </c>
      <c r="H77" s="25"/>
      <c r="J77" s="4">
        <f>J78-J76</f>
        <v>23</v>
      </c>
      <c r="K77" s="4">
        <f>K78-K76</f>
        <v>30</v>
      </c>
      <c r="M77" s="25">
        <f>M78-M76</f>
        <v>86</v>
      </c>
      <c r="N77" s="25">
        <f>N78-N76</f>
        <v>79</v>
      </c>
      <c r="O77" s="25">
        <f>O78-O76</f>
        <v>117</v>
      </c>
      <c r="Q77" s="4">
        <f>Q78-Q76</f>
        <v>10</v>
      </c>
      <c r="R77" s="4">
        <f>R78-R76</f>
        <v>14</v>
      </c>
      <c r="S77" s="4">
        <f>S78-S76</f>
        <v>5663</v>
      </c>
      <c r="U77" s="4">
        <f>U78-U76</f>
        <v>92</v>
      </c>
      <c r="Y77" s="4">
        <f>Y78-Y76</f>
        <v>18</v>
      </c>
      <c r="AB77" s="25">
        <f>AB78-AB76</f>
        <v>1531</v>
      </c>
    </row>
    <row r="78" spans="2:28" ht="12.75">
      <c r="B78" s="4" t="s">
        <v>946</v>
      </c>
      <c r="D78" s="25">
        <v>1250</v>
      </c>
      <c r="E78" s="4">
        <v>600</v>
      </c>
      <c r="F78" s="25"/>
      <c r="G78" s="25">
        <v>119</v>
      </c>
      <c r="H78" s="25"/>
      <c r="J78" s="4">
        <v>29</v>
      </c>
      <c r="K78" s="4">
        <v>58</v>
      </c>
      <c r="M78" s="25">
        <v>290</v>
      </c>
      <c r="N78" s="25">
        <v>170</v>
      </c>
      <c r="O78" s="25">
        <v>170</v>
      </c>
      <c r="Q78" s="4">
        <v>26</v>
      </c>
      <c r="R78" s="4">
        <v>25</v>
      </c>
      <c r="S78" s="4">
        <v>24000</v>
      </c>
      <c r="U78" s="4">
        <v>200</v>
      </c>
      <c r="Y78" s="4">
        <v>31</v>
      </c>
      <c r="AB78" s="25">
        <v>3000</v>
      </c>
    </row>
    <row r="79" spans="4:28" ht="12.75">
      <c r="D79" s="25"/>
      <c r="F79" s="24"/>
      <c r="G79" s="25"/>
      <c r="H79" s="25"/>
      <c r="M79" s="25"/>
      <c r="N79" s="25"/>
      <c r="O79" s="25"/>
      <c r="AB79" s="25"/>
    </row>
    <row r="80" spans="2:35" s="21" customFormat="1" ht="12.75">
      <c r="B80" s="21" t="s">
        <v>947</v>
      </c>
      <c r="D80" s="26">
        <f>D76/D78*100</f>
        <v>77.12</v>
      </c>
      <c r="E80" s="21">
        <f>E76/E78*100</f>
        <v>14.000000000000002</v>
      </c>
      <c r="F80" s="27"/>
      <c r="G80" s="26">
        <f>G76/G78*100</f>
        <v>67.22689075630252</v>
      </c>
      <c r="H80" s="26"/>
      <c r="J80" s="21">
        <f>J76/J78*100</f>
        <v>20.689655172413794</v>
      </c>
      <c r="K80" s="21">
        <f>K76/K78*100</f>
        <v>48.275862068965516</v>
      </c>
      <c r="M80" s="26">
        <f>M76/M78*100</f>
        <v>70.34482758620689</v>
      </c>
      <c r="N80" s="26">
        <f>N76/N78*100</f>
        <v>53.529411764705884</v>
      </c>
      <c r="O80" s="26">
        <f>O76/O78*100</f>
        <v>31.176470588235293</v>
      </c>
      <c r="Q80" s="21">
        <f>Q76/Q78*100</f>
        <v>61.53846153846154</v>
      </c>
      <c r="R80" s="21">
        <f>R76/R78*100</f>
        <v>44</v>
      </c>
      <c r="S80" s="21">
        <f>S76/S78*100</f>
        <v>76.40416666666667</v>
      </c>
      <c r="U80" s="21">
        <f>U76/U78*100</f>
        <v>54</v>
      </c>
      <c r="Y80" s="21">
        <f>Y76/Y78*100</f>
        <v>41.935483870967744</v>
      </c>
      <c r="AB80" s="26">
        <f>AB76/AB78*100</f>
        <v>48.96666666666666</v>
      </c>
      <c r="AH80" s="22">
        <f>SUM(D80:AB80)/14</f>
        <v>50.65770690568518</v>
      </c>
      <c r="AI80" s="22" t="s">
        <v>1424</v>
      </c>
    </row>
    <row r="81" spans="2:28" ht="12.75">
      <c r="B81" s="4" t="s">
        <v>900</v>
      </c>
      <c r="M81" s="47"/>
      <c r="N81" s="47"/>
      <c r="O81" s="47"/>
      <c r="AB81" s="25"/>
    </row>
    <row r="82" ht="12.75">
      <c r="AF82" s="4" t="s">
        <v>1457</v>
      </c>
    </row>
    <row r="83" ht="12.75">
      <c r="AF83" s="4" t="s">
        <v>520</v>
      </c>
    </row>
    <row r="84" ht="12.75">
      <c r="AF84" s="25" t="s">
        <v>1400</v>
      </c>
    </row>
    <row r="85" spans="2:30" ht="12.75">
      <c r="B85" s="4" t="s">
        <v>1271</v>
      </c>
      <c r="AD85" s="4" t="s">
        <v>838</v>
      </c>
    </row>
    <row r="86" ht="12.75">
      <c r="AA86" s="4" t="s">
        <v>837</v>
      </c>
    </row>
    <row r="87" spans="2:26" ht="12.75">
      <c r="B87" s="4" t="s">
        <v>1334</v>
      </c>
      <c r="Z87" s="4" t="s">
        <v>1106</v>
      </c>
    </row>
    <row r="88" spans="2:26" ht="12.75">
      <c r="B88" s="25" t="s">
        <v>1335</v>
      </c>
      <c r="Z88" s="4" t="s">
        <v>839</v>
      </c>
    </row>
    <row r="89" spans="2:25" ht="12.75">
      <c r="B89" s="25"/>
      <c r="Y89" s="4" t="s">
        <v>1104</v>
      </c>
    </row>
    <row r="90" ht="12.75">
      <c r="U90" s="4" t="s">
        <v>1103</v>
      </c>
    </row>
    <row r="91" spans="2:17" ht="12.75">
      <c r="B91" s="25"/>
      <c r="Q91" s="25" t="s">
        <v>0</v>
      </c>
    </row>
    <row r="92" ht="12.75">
      <c r="N92" s="4" t="s">
        <v>1088</v>
      </c>
    </row>
    <row r="93" ht="12.75">
      <c r="K93" s="25" t="s">
        <v>1414</v>
      </c>
    </row>
    <row r="94" ht="12.75">
      <c r="H94" s="25" t="s">
        <v>73</v>
      </c>
    </row>
    <row r="95" ht="12.75">
      <c r="G95" s="4" t="s">
        <v>1312</v>
      </c>
    </row>
    <row r="96" ht="12.75">
      <c r="F96" s="25" t="s">
        <v>1413</v>
      </c>
    </row>
    <row r="97" ht="12.75">
      <c r="B97" s="4" t="s">
        <v>900</v>
      </c>
    </row>
  </sheetData>
  <mergeCells count="8">
    <mergeCell ref="M6:O6"/>
    <mergeCell ref="A2:AI2"/>
    <mergeCell ref="A3:AI3"/>
    <mergeCell ref="A4:AI4"/>
    <mergeCell ref="D6:H6"/>
    <mergeCell ref="J6:K6"/>
    <mergeCell ref="Q6:W6"/>
    <mergeCell ref="Y6:Z6"/>
  </mergeCells>
  <printOptions gridLines="1"/>
  <pageMargins left="0.5" right="0.5" top="0.5" bottom="0.5" header="0.5" footer="0.5"/>
  <pageSetup orientation="landscape" paperSize="9" scale="41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92"/>
  <sheetViews>
    <sheetView view="pageBreakPreview" zoomScaleSheetLayoutView="100" workbookViewId="0" topLeftCell="A62">
      <selection activeCell="H104" sqref="H104"/>
    </sheetView>
  </sheetViews>
  <sheetFormatPr defaultColWidth="11.00390625" defaultRowHeight="12"/>
  <cols>
    <col min="1" max="1" width="1.875" style="4" customWidth="1"/>
    <col min="2" max="2" width="16.00390625" style="4" customWidth="1"/>
    <col min="3" max="3" width="10.375" style="4" bestFit="1" customWidth="1"/>
    <col min="4" max="8" width="7.875" style="4" customWidth="1"/>
    <col min="9" max="9" width="2.00390625" style="4" customWidth="1"/>
    <col min="10" max="11" width="7.875" style="4" customWidth="1"/>
    <col min="12" max="12" width="1.875" style="4" customWidth="1"/>
    <col min="13" max="13" width="9.00390625" style="4" customWidth="1"/>
    <col min="14" max="14" width="7.875" style="4" customWidth="1"/>
    <col min="15" max="15" width="7.625" style="4" customWidth="1"/>
    <col min="16" max="16" width="2.125" style="4" customWidth="1"/>
    <col min="17" max="23" width="7.875" style="4" customWidth="1"/>
    <col min="24" max="24" width="2.00390625" style="4" customWidth="1"/>
    <col min="25" max="26" width="7.875" style="4" customWidth="1"/>
    <col min="27" max="27" width="1.875" style="4" customWidth="1"/>
    <col min="28" max="28" width="7.875" style="4" customWidth="1"/>
    <col min="29" max="29" width="1.875" style="4" customWidth="1"/>
    <col min="30" max="30" width="7.875" style="4" customWidth="1"/>
    <col min="31" max="31" width="1.875" style="4" customWidth="1"/>
    <col min="32" max="32" width="7.625" style="4" customWidth="1"/>
    <col min="33" max="33" width="1.875" style="4" customWidth="1"/>
    <col min="34" max="34" width="7.625" style="4" customWidth="1"/>
    <col min="35" max="35" width="16.00390625" style="4" customWidth="1"/>
    <col min="36" max="16384" width="11.00390625" style="4" customWidth="1"/>
  </cols>
  <sheetData>
    <row r="1" ht="12"/>
    <row r="2" spans="1:35" ht="12">
      <c r="A2" s="48" t="s">
        <v>521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">
      <c r="A3" s="48" t="s">
        <v>265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">
      <c r="A4" s="50" t="s">
        <v>1397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ht="12"/>
    <row r="6" spans="4:34" ht="12">
      <c r="D6" s="48" t="s">
        <v>1429</v>
      </c>
      <c r="E6" s="48"/>
      <c r="F6" s="48"/>
      <c r="G6" s="48"/>
      <c r="H6" s="48"/>
      <c r="J6" s="48" t="s">
        <v>1422</v>
      </c>
      <c r="K6" s="48"/>
      <c r="M6" s="48" t="s">
        <v>1370</v>
      </c>
      <c r="N6" s="48"/>
      <c r="O6" s="48"/>
      <c r="Q6" s="48" t="s">
        <v>1371</v>
      </c>
      <c r="R6" s="48"/>
      <c r="S6" s="48"/>
      <c r="T6" s="48"/>
      <c r="U6" s="48"/>
      <c r="V6" s="48"/>
      <c r="W6" s="48"/>
      <c r="Y6" s="48" t="s">
        <v>1423</v>
      </c>
      <c r="Z6" s="48"/>
      <c r="AB6" s="2" t="s">
        <v>1378</v>
      </c>
      <c r="AD6" s="1" t="s">
        <v>1454</v>
      </c>
      <c r="AF6" s="2" t="s">
        <v>1456</v>
      </c>
      <c r="AH6" s="2" t="s">
        <v>957</v>
      </c>
    </row>
    <row r="7" spans="3:34" ht="12">
      <c r="C7" s="4" t="s">
        <v>267</v>
      </c>
      <c r="D7" s="4" t="s">
        <v>948</v>
      </c>
      <c r="E7" s="4" t="s">
        <v>889</v>
      </c>
      <c r="F7" s="4" t="s">
        <v>367</v>
      </c>
      <c r="G7" s="4" t="s">
        <v>1379</v>
      </c>
      <c r="H7" s="4" t="s">
        <v>1380</v>
      </c>
      <c r="J7" s="4" t="s">
        <v>1381</v>
      </c>
      <c r="K7" s="4" t="s">
        <v>954</v>
      </c>
      <c r="M7" s="4" t="s">
        <v>1370</v>
      </c>
      <c r="N7" s="4" t="s">
        <v>1370</v>
      </c>
      <c r="O7" s="4" t="s">
        <v>1370</v>
      </c>
      <c r="Q7" s="4" t="s">
        <v>537</v>
      </c>
      <c r="R7" s="4" t="s">
        <v>1385</v>
      </c>
      <c r="S7" s="4" t="s">
        <v>1372</v>
      </c>
      <c r="T7" s="4" t="s">
        <v>1374</v>
      </c>
      <c r="U7" s="4" t="s">
        <v>1375</v>
      </c>
      <c r="V7" s="4" t="s">
        <v>1376</v>
      </c>
      <c r="W7" s="4" t="s">
        <v>1376</v>
      </c>
      <c r="Y7" s="4" t="s">
        <v>644</v>
      </c>
      <c r="Z7" s="4" t="s">
        <v>644</v>
      </c>
      <c r="AB7" s="4" t="s">
        <v>898</v>
      </c>
      <c r="AD7" s="1" t="s">
        <v>1455</v>
      </c>
      <c r="AE7" s="4" t="s">
        <v>956</v>
      </c>
      <c r="AF7" s="2" t="s">
        <v>888</v>
      </c>
      <c r="AH7" s="2" t="s">
        <v>888</v>
      </c>
    </row>
    <row r="8" spans="3:28" s="6" customFormat="1" ht="27.75" customHeight="1">
      <c r="C8" s="6" t="s">
        <v>268</v>
      </c>
      <c r="D8" s="6" t="s">
        <v>899</v>
      </c>
      <c r="E8" s="6" t="s">
        <v>657</v>
      </c>
      <c r="F8" s="6" t="s">
        <v>368</v>
      </c>
      <c r="G8" s="6" t="s">
        <v>1383</v>
      </c>
      <c r="H8" s="6" t="s">
        <v>1383</v>
      </c>
      <c r="J8" s="6" t="s">
        <v>1384</v>
      </c>
      <c r="K8" s="6" t="s">
        <v>955</v>
      </c>
      <c r="M8" s="7" t="s">
        <v>200</v>
      </c>
      <c r="N8" s="6" t="s">
        <v>887</v>
      </c>
      <c r="O8" s="6" t="s">
        <v>886</v>
      </c>
      <c r="Q8" s="6" t="s">
        <v>1373</v>
      </c>
      <c r="R8" s="6" t="s">
        <v>1373</v>
      </c>
      <c r="S8" s="6" t="s">
        <v>1369</v>
      </c>
      <c r="T8" s="6" t="s">
        <v>369</v>
      </c>
      <c r="U8" s="6" t="s">
        <v>1377</v>
      </c>
      <c r="V8" s="6" t="s">
        <v>1377</v>
      </c>
      <c r="W8" s="6" t="s">
        <v>1386</v>
      </c>
      <c r="Y8" s="6" t="s">
        <v>645</v>
      </c>
      <c r="Z8" s="6" t="s">
        <v>389</v>
      </c>
      <c r="AB8" s="6" t="s">
        <v>1369</v>
      </c>
    </row>
    <row r="9" ht="12"/>
    <row r="10" spans="2:35" ht="12">
      <c r="B10" s="4" t="s">
        <v>1452</v>
      </c>
      <c r="C10" s="4">
        <v>1</v>
      </c>
      <c r="D10" s="24"/>
      <c r="F10" s="24"/>
      <c r="G10" s="24"/>
      <c r="H10" s="24"/>
      <c r="M10" s="27">
        <f>SUM(Sheet2!G4:G8)</f>
        <v>5</v>
      </c>
      <c r="N10" s="24">
        <f>SUM(Sheet2!I4:I8)</f>
        <v>3</v>
      </c>
      <c r="O10" s="24">
        <f>SUM(Sheet2!R4:R8)</f>
        <v>1</v>
      </c>
      <c r="S10" s="24"/>
      <c r="AB10" s="24"/>
      <c r="AF10" s="21">
        <f aca="true" t="shared" si="0" ref="AF10:AF41">D10+D10+F10+G10+H10+J10+K10+M10+N10+O10+Q10+R10+T10+U10+V10+Y10+Z10+AB10</f>
        <v>9</v>
      </c>
      <c r="AH10" s="4">
        <f aca="true" t="shared" si="1" ref="AH10:AH41">SUM(D10:AD10)</f>
        <v>9</v>
      </c>
      <c r="AI10" s="4" t="s">
        <v>1452</v>
      </c>
    </row>
    <row r="11" spans="2:35" ht="12">
      <c r="B11" s="4" t="s">
        <v>1145</v>
      </c>
      <c r="C11" s="4">
        <v>1</v>
      </c>
      <c r="D11" s="24">
        <v>25</v>
      </c>
      <c r="E11" s="4">
        <v>15</v>
      </c>
      <c r="F11" s="24"/>
      <c r="G11" s="24"/>
      <c r="H11" s="24"/>
      <c r="M11" s="24">
        <f>SUM(Sheet2!G9:G30)</f>
        <v>22</v>
      </c>
      <c r="N11" s="24">
        <f>SUM(Sheet2!I9:I30)</f>
        <v>8</v>
      </c>
      <c r="O11" s="24">
        <f>SUM(Sheet2!R9:R30)</f>
        <v>6</v>
      </c>
      <c r="Q11" s="24">
        <v>3</v>
      </c>
      <c r="R11" s="24">
        <v>2</v>
      </c>
      <c r="S11" s="24">
        <f>843+527</f>
        <v>1370</v>
      </c>
      <c r="T11" s="4">
        <v>9</v>
      </c>
      <c r="U11" s="4">
        <f>SUM('[1]Sheet1'!$H$2:$H$10)</f>
        <v>9</v>
      </c>
      <c r="AB11" s="24">
        <v>18</v>
      </c>
      <c r="AF11" s="21">
        <f t="shared" si="0"/>
        <v>127</v>
      </c>
      <c r="AH11" s="4">
        <f t="shared" si="1"/>
        <v>1487</v>
      </c>
      <c r="AI11" s="4" t="s">
        <v>1145</v>
      </c>
    </row>
    <row r="12" spans="2:35" ht="12">
      <c r="B12" s="4" t="s">
        <v>178</v>
      </c>
      <c r="C12" s="4">
        <v>1</v>
      </c>
      <c r="D12" s="24"/>
      <c r="F12" s="24"/>
      <c r="G12" s="24"/>
      <c r="H12" s="24"/>
      <c r="M12" s="24"/>
      <c r="N12" s="24"/>
      <c r="O12" s="24"/>
      <c r="Q12" s="24"/>
      <c r="R12" s="24"/>
      <c r="S12" s="24"/>
      <c r="Z12" s="4">
        <v>1</v>
      </c>
      <c r="AB12" s="24"/>
      <c r="AF12" s="21">
        <f t="shared" si="0"/>
        <v>1</v>
      </c>
      <c r="AH12" s="4">
        <f t="shared" si="1"/>
        <v>1</v>
      </c>
      <c r="AI12" s="4" t="s">
        <v>178</v>
      </c>
    </row>
    <row r="13" spans="2:35" ht="12">
      <c r="B13" s="4" t="s">
        <v>1147</v>
      </c>
      <c r="C13" s="4">
        <v>1</v>
      </c>
      <c r="D13" s="24">
        <v>1</v>
      </c>
      <c r="F13" s="24"/>
      <c r="G13" s="24">
        <v>5</v>
      </c>
      <c r="H13" s="24"/>
      <c r="M13" s="24">
        <f>SUM(Sheet2!G35:G44)</f>
        <v>9</v>
      </c>
      <c r="N13" s="24">
        <f>SUM(Sheet2!I35:I44)</f>
        <v>1</v>
      </c>
      <c r="O13" s="24">
        <f>SUM(Sheet2!R35:R44)</f>
        <v>1</v>
      </c>
      <c r="Q13" s="24"/>
      <c r="R13" s="24"/>
      <c r="S13" s="24"/>
      <c r="AB13" s="24"/>
      <c r="AF13" s="21">
        <f t="shared" si="0"/>
        <v>18</v>
      </c>
      <c r="AH13" s="4">
        <f t="shared" si="1"/>
        <v>17</v>
      </c>
      <c r="AI13" s="4" t="s">
        <v>1147</v>
      </c>
    </row>
    <row r="14" spans="2:35" ht="12">
      <c r="B14" s="4" t="s">
        <v>1058</v>
      </c>
      <c r="C14" s="4">
        <v>1</v>
      </c>
      <c r="D14" s="24">
        <v>28</v>
      </c>
      <c r="F14" s="24">
        <v>6</v>
      </c>
      <c r="G14" s="24"/>
      <c r="H14" s="24">
        <v>29</v>
      </c>
      <c r="K14" s="4">
        <f>1</f>
        <v>1</v>
      </c>
      <c r="M14" s="24">
        <f>SUM(Sheet2!G46:G51)</f>
        <v>6</v>
      </c>
      <c r="N14" s="24">
        <f>SUM(Sheet2!I46:I51)</f>
        <v>3</v>
      </c>
      <c r="O14" s="24">
        <f>SUM(Sheet2!R46:R51)</f>
        <v>2</v>
      </c>
      <c r="Q14" s="24"/>
      <c r="R14" s="24"/>
      <c r="S14" s="24"/>
      <c r="T14" s="4">
        <v>13</v>
      </c>
      <c r="U14" s="4">
        <f>SUM('[1]Sheet1'!$H$11:$H$24)</f>
        <v>14</v>
      </c>
      <c r="Y14" s="4">
        <f>1+0</f>
        <v>1</v>
      </c>
      <c r="Z14" s="4">
        <f>2+0</f>
        <v>2</v>
      </c>
      <c r="AB14" s="24">
        <v>84</v>
      </c>
      <c r="AD14" s="4">
        <v>2</v>
      </c>
      <c r="AF14" s="21">
        <f t="shared" si="0"/>
        <v>217</v>
      </c>
      <c r="AH14" s="4">
        <f t="shared" si="1"/>
        <v>191</v>
      </c>
      <c r="AI14" s="4" t="s">
        <v>1058</v>
      </c>
    </row>
    <row r="15" spans="2:35" ht="12">
      <c r="B15" s="4" t="s">
        <v>1248</v>
      </c>
      <c r="C15" s="4">
        <v>1</v>
      </c>
      <c r="D15" s="24"/>
      <c r="F15" s="24"/>
      <c r="G15" s="24"/>
      <c r="H15" s="24"/>
      <c r="M15" s="24">
        <f>SUM(Sheet2!G52:G53)</f>
        <v>1</v>
      </c>
      <c r="N15" s="24">
        <f>SUM(Sheet2!I52:I53)</f>
        <v>0</v>
      </c>
      <c r="O15" s="24">
        <f>SUM(Sheet2!R52:R53)</f>
        <v>1</v>
      </c>
      <c r="Q15" s="24"/>
      <c r="R15" s="24"/>
      <c r="S15" s="24"/>
      <c r="AB15" s="24"/>
      <c r="AF15" s="21">
        <f t="shared" si="0"/>
        <v>2</v>
      </c>
      <c r="AH15" s="4">
        <f t="shared" si="1"/>
        <v>2</v>
      </c>
      <c r="AI15" s="4" t="s">
        <v>1248</v>
      </c>
    </row>
    <row r="16" spans="2:35" ht="12">
      <c r="B16" s="4" t="s">
        <v>1146</v>
      </c>
      <c r="C16" s="4">
        <v>1</v>
      </c>
      <c r="D16" s="24"/>
      <c r="F16" s="24"/>
      <c r="G16" s="24"/>
      <c r="H16" s="24"/>
      <c r="K16" s="4">
        <v>1</v>
      </c>
      <c r="M16" s="24">
        <f>SUM(Sheet2!G54:G61)</f>
        <v>8</v>
      </c>
      <c r="N16" s="24">
        <f>SUM(Sheet2!I54:I61)</f>
        <v>5</v>
      </c>
      <c r="O16" s="24">
        <f>SUM(Sheet2!R54:R61)</f>
        <v>1</v>
      </c>
      <c r="Q16" s="24"/>
      <c r="R16" s="24"/>
      <c r="S16" s="24"/>
      <c r="AB16" s="24"/>
      <c r="AF16" s="21">
        <f t="shared" si="0"/>
        <v>15</v>
      </c>
      <c r="AH16" s="4">
        <f t="shared" si="1"/>
        <v>15</v>
      </c>
      <c r="AI16" s="4" t="s">
        <v>1146</v>
      </c>
    </row>
    <row r="17" spans="2:35" ht="12">
      <c r="B17" s="4" t="s">
        <v>38</v>
      </c>
      <c r="C17" s="4">
        <v>1</v>
      </c>
      <c r="D17" s="24"/>
      <c r="F17" s="24"/>
      <c r="G17" s="24"/>
      <c r="H17" s="24"/>
      <c r="M17" s="24">
        <f>SUM(Sheet2!G62:G66)</f>
        <v>5</v>
      </c>
      <c r="N17" s="24">
        <f>SUM(Sheet2!I62:I66)</f>
        <v>0</v>
      </c>
      <c r="O17" s="24">
        <f>SUM(Sheet2!R62:R66)</f>
        <v>1</v>
      </c>
      <c r="Q17" s="24"/>
      <c r="R17" s="24"/>
      <c r="S17" s="24"/>
      <c r="Z17" s="4">
        <v>1</v>
      </c>
      <c r="AB17" s="24">
        <v>11</v>
      </c>
      <c r="AF17" s="21">
        <f t="shared" si="0"/>
        <v>18</v>
      </c>
      <c r="AH17" s="4">
        <f t="shared" si="1"/>
        <v>18</v>
      </c>
      <c r="AI17" s="4" t="s">
        <v>38</v>
      </c>
    </row>
    <row r="18" spans="2:35" ht="12">
      <c r="B18" s="4" t="s">
        <v>785</v>
      </c>
      <c r="C18" s="4">
        <v>1</v>
      </c>
      <c r="D18" s="24"/>
      <c r="F18" s="24"/>
      <c r="G18" s="24"/>
      <c r="H18" s="24"/>
      <c r="M18" s="24">
        <f>SUM(Sheet2!G67:G69)</f>
        <v>3</v>
      </c>
      <c r="N18" s="24">
        <f>SUM(Sheet2!I67:I69)</f>
        <v>0</v>
      </c>
      <c r="O18" s="24">
        <f>SUM(Sheet2!R67:R69)</f>
        <v>0</v>
      </c>
      <c r="Q18" s="24"/>
      <c r="R18" s="24"/>
      <c r="S18" s="24"/>
      <c r="AB18" s="24"/>
      <c r="AF18" s="21">
        <f t="shared" si="0"/>
        <v>3</v>
      </c>
      <c r="AH18" s="4">
        <f t="shared" si="1"/>
        <v>3</v>
      </c>
      <c r="AI18" s="4" t="s">
        <v>785</v>
      </c>
    </row>
    <row r="19" spans="2:35" ht="12">
      <c r="B19" s="4" t="s">
        <v>974</v>
      </c>
      <c r="C19" s="4">
        <v>1</v>
      </c>
      <c r="D19" s="24"/>
      <c r="F19" s="24"/>
      <c r="G19" s="24"/>
      <c r="H19" s="24"/>
      <c r="M19" s="24">
        <f>SUM(Sheet2!G75)</f>
        <v>1</v>
      </c>
      <c r="N19" s="24">
        <f>SUM(Sheet2!I75)</f>
        <v>0</v>
      </c>
      <c r="O19" s="24">
        <f>SUM(Sheet2!R75)</f>
        <v>0</v>
      </c>
      <c r="Q19" s="24"/>
      <c r="R19" s="24"/>
      <c r="S19" s="24"/>
      <c r="AB19" s="24"/>
      <c r="AF19" s="21">
        <f t="shared" si="0"/>
        <v>1</v>
      </c>
      <c r="AH19" s="4">
        <f t="shared" si="1"/>
        <v>1</v>
      </c>
      <c r="AI19" s="4" t="s">
        <v>974</v>
      </c>
    </row>
    <row r="20" spans="2:35" ht="12">
      <c r="B20" s="4" t="s">
        <v>978</v>
      </c>
      <c r="C20" s="4">
        <v>1</v>
      </c>
      <c r="D20" s="24"/>
      <c r="F20" s="24"/>
      <c r="G20" s="24"/>
      <c r="H20" s="24"/>
      <c r="M20" s="24">
        <f>SUM(Sheet2!G76:G78)</f>
        <v>3</v>
      </c>
      <c r="N20" s="24">
        <f>SUM(Sheet2!I76:I78)</f>
        <v>0</v>
      </c>
      <c r="O20" s="24">
        <f>SUM(Sheet2!R76:R78)</f>
        <v>0</v>
      </c>
      <c r="Q20" s="24"/>
      <c r="R20" s="24"/>
      <c r="S20" s="24"/>
      <c r="AB20" s="24"/>
      <c r="AF20" s="21">
        <f t="shared" si="0"/>
        <v>3</v>
      </c>
      <c r="AH20" s="4">
        <f t="shared" si="1"/>
        <v>3</v>
      </c>
      <c r="AI20" s="4" t="s">
        <v>978</v>
      </c>
    </row>
    <row r="21" spans="2:35" ht="12">
      <c r="B21" s="4" t="s">
        <v>420</v>
      </c>
      <c r="C21" s="4">
        <v>1</v>
      </c>
      <c r="D21" s="24"/>
      <c r="F21" s="24"/>
      <c r="G21" s="24"/>
      <c r="H21" s="24"/>
      <c r="M21" s="24">
        <f>SUM(Sheet2!G79:G83)</f>
        <v>5</v>
      </c>
      <c r="N21" s="24">
        <f>SUM(Sheet2!I79:I83)</f>
        <v>0</v>
      </c>
      <c r="O21" s="24">
        <f>SUM(Sheet2!R79:R83)</f>
        <v>0</v>
      </c>
      <c r="Q21" s="24"/>
      <c r="R21" s="24"/>
      <c r="S21" s="24"/>
      <c r="V21" s="4">
        <v>4</v>
      </c>
      <c r="W21" s="4">
        <v>676</v>
      </c>
      <c r="AB21" s="24">
        <v>0</v>
      </c>
      <c r="AF21" s="21">
        <f t="shared" si="0"/>
        <v>9</v>
      </c>
      <c r="AH21" s="4">
        <f t="shared" si="1"/>
        <v>685</v>
      </c>
      <c r="AI21" s="4" t="s">
        <v>420</v>
      </c>
    </row>
    <row r="22" spans="2:35" ht="12">
      <c r="B22" s="4" t="s">
        <v>1151</v>
      </c>
      <c r="C22" s="4">
        <v>1</v>
      </c>
      <c r="D22" s="24"/>
      <c r="F22" s="24"/>
      <c r="G22" s="24"/>
      <c r="H22" s="24"/>
      <c r="M22" s="24">
        <f>SUM(Sheet2!G85:G86)</f>
        <v>2</v>
      </c>
      <c r="N22" s="24">
        <f>SUM(Sheet2!I85:I86)</f>
        <v>2</v>
      </c>
      <c r="O22" s="24">
        <f>SUM(Sheet2!R85:R86)</f>
        <v>1</v>
      </c>
      <c r="Q22" s="24"/>
      <c r="R22" s="24"/>
      <c r="S22" s="24"/>
      <c r="AB22" s="24"/>
      <c r="AF22" s="21">
        <f t="shared" si="0"/>
        <v>5</v>
      </c>
      <c r="AH22" s="4">
        <f t="shared" si="1"/>
        <v>5</v>
      </c>
      <c r="AI22" s="4" t="s">
        <v>1151</v>
      </c>
    </row>
    <row r="23" spans="2:35" ht="12">
      <c r="B23" s="4" t="s">
        <v>686</v>
      </c>
      <c r="D23" s="24"/>
      <c r="F23" s="24"/>
      <c r="G23" s="24"/>
      <c r="H23" s="24"/>
      <c r="K23" s="4">
        <f>3</f>
        <v>3</v>
      </c>
      <c r="M23" s="24"/>
      <c r="N23" s="24"/>
      <c r="O23" s="24"/>
      <c r="Q23" s="24"/>
      <c r="R23" s="24"/>
      <c r="S23" s="24"/>
      <c r="V23" s="4">
        <v>2</v>
      </c>
      <c r="W23" s="4">
        <v>512</v>
      </c>
      <c r="AB23" s="24">
        <v>47</v>
      </c>
      <c r="AF23" s="21">
        <f t="shared" si="0"/>
        <v>52</v>
      </c>
      <c r="AH23" s="4">
        <f t="shared" si="1"/>
        <v>564</v>
      </c>
      <c r="AI23" s="4" t="s">
        <v>686</v>
      </c>
    </row>
    <row r="24" spans="2:35" ht="12">
      <c r="B24" s="4" t="s">
        <v>324</v>
      </c>
      <c r="C24" s="4">
        <v>1</v>
      </c>
      <c r="D24" s="24"/>
      <c r="F24" s="24"/>
      <c r="G24" s="24"/>
      <c r="H24" s="24"/>
      <c r="M24" s="24">
        <f>SUM(Sheet2!G87)</f>
        <v>0</v>
      </c>
      <c r="N24" s="24">
        <f>SUM(Sheet2!I87)</f>
        <v>0</v>
      </c>
      <c r="O24" s="24">
        <f>SUM(Sheet2!R87)</f>
        <v>0</v>
      </c>
      <c r="Q24" s="24"/>
      <c r="R24" s="24"/>
      <c r="S24" s="24"/>
      <c r="AB24" s="24"/>
      <c r="AF24" s="21">
        <f t="shared" si="0"/>
        <v>0</v>
      </c>
      <c r="AH24" s="4">
        <f t="shared" si="1"/>
        <v>0</v>
      </c>
      <c r="AI24" s="4" t="s">
        <v>324</v>
      </c>
    </row>
    <row r="25" spans="2:35" ht="12">
      <c r="B25" s="4" t="s">
        <v>246</v>
      </c>
      <c r="C25" s="4">
        <v>1</v>
      </c>
      <c r="D25" s="24"/>
      <c r="F25" s="24"/>
      <c r="G25" s="24"/>
      <c r="H25" s="24"/>
      <c r="M25" s="24">
        <f>SUM(Sheet2!G93)</f>
        <v>1</v>
      </c>
      <c r="N25" s="24">
        <f>SUM(Sheet2!I93)</f>
        <v>1</v>
      </c>
      <c r="O25" s="24">
        <f>SUM(Sheet2!R93)</f>
        <v>1</v>
      </c>
      <c r="Q25" s="24"/>
      <c r="R25" s="24"/>
      <c r="S25" s="24"/>
      <c r="AB25" s="24"/>
      <c r="AF25" s="21">
        <f t="shared" si="0"/>
        <v>3</v>
      </c>
      <c r="AH25" s="4">
        <f t="shared" si="1"/>
        <v>3</v>
      </c>
      <c r="AI25" s="4" t="s">
        <v>246</v>
      </c>
    </row>
    <row r="26" spans="2:35" ht="12">
      <c r="B26" s="4" t="s">
        <v>1154</v>
      </c>
      <c r="C26" s="4">
        <v>1</v>
      </c>
      <c r="D26" s="24">
        <v>30</v>
      </c>
      <c r="E26" s="4">
        <v>7</v>
      </c>
      <c r="F26" s="24"/>
      <c r="G26" s="24">
        <v>5</v>
      </c>
      <c r="H26" s="24">
        <v>8</v>
      </c>
      <c r="M26" s="24">
        <f>SUM(Sheet2!G94:G108)</f>
        <v>9</v>
      </c>
      <c r="N26" s="24">
        <f>SUM(Sheet2!I94:I108)</f>
        <v>4</v>
      </c>
      <c r="O26" s="24">
        <f>SUM(Sheet2!R94:R108)</f>
        <v>6</v>
      </c>
      <c r="Q26" s="24">
        <v>1</v>
      </c>
      <c r="R26" s="24">
        <v>2</v>
      </c>
      <c r="S26" s="24">
        <f>294+270</f>
        <v>564</v>
      </c>
      <c r="T26" s="4">
        <v>19</v>
      </c>
      <c r="U26" s="4">
        <f>SUM('[1]Sheet1'!$H$25:$H$30)</f>
        <v>6</v>
      </c>
      <c r="V26" s="4">
        <v>5</v>
      </c>
      <c r="W26" s="4">
        <v>446</v>
      </c>
      <c r="Z26" s="4">
        <f>1+3+3</f>
        <v>7</v>
      </c>
      <c r="AB26" s="24">
        <v>76</v>
      </c>
      <c r="AD26" s="4">
        <v>3</v>
      </c>
      <c r="AF26" s="21">
        <f t="shared" si="0"/>
        <v>208</v>
      </c>
      <c r="AH26" s="4">
        <f t="shared" si="1"/>
        <v>1198</v>
      </c>
      <c r="AI26" s="4" t="s">
        <v>1154</v>
      </c>
    </row>
    <row r="27" spans="2:35" ht="12">
      <c r="B27" s="4" t="s">
        <v>1421</v>
      </c>
      <c r="C27" s="4">
        <v>1</v>
      </c>
      <c r="D27" s="24">
        <v>7</v>
      </c>
      <c r="F27" s="24">
        <v>1</v>
      </c>
      <c r="G27" s="24"/>
      <c r="H27" s="24"/>
      <c r="K27" s="4">
        <f>0+1+3+4</f>
        <v>8</v>
      </c>
      <c r="M27" s="24">
        <f>SUM(Sheet2!G109)</f>
        <v>1</v>
      </c>
      <c r="N27" s="24">
        <f>SUM(Sheet2!I109)</f>
        <v>0</v>
      </c>
      <c r="O27" s="24">
        <f>SUM(Sheet2!R109)</f>
        <v>1</v>
      </c>
      <c r="Q27" s="24"/>
      <c r="R27" s="24">
        <v>1</v>
      </c>
      <c r="S27" s="24">
        <f>231</f>
        <v>231</v>
      </c>
      <c r="T27" s="4">
        <v>23</v>
      </c>
      <c r="U27" s="4">
        <f>SUM('[1]Sheet1'!$H$31:$H$40)</f>
        <v>10</v>
      </c>
      <c r="V27" s="4">
        <v>8</v>
      </c>
      <c r="W27" s="4">
        <v>1322</v>
      </c>
      <c r="Y27" s="4">
        <f>3+0</f>
        <v>3</v>
      </c>
      <c r="Z27" s="4">
        <v>1</v>
      </c>
      <c r="AB27" s="24">
        <v>39</v>
      </c>
      <c r="AF27" s="21">
        <f t="shared" si="0"/>
        <v>110</v>
      </c>
      <c r="AH27" s="4">
        <f t="shared" si="1"/>
        <v>1656</v>
      </c>
      <c r="AI27" s="4" t="s">
        <v>1421</v>
      </c>
    </row>
    <row r="28" spans="2:35" ht="12">
      <c r="B28" s="4" t="s">
        <v>395</v>
      </c>
      <c r="C28" s="4">
        <v>1</v>
      </c>
      <c r="D28" s="24"/>
      <c r="F28" s="24"/>
      <c r="G28" s="24"/>
      <c r="H28" s="24"/>
      <c r="M28" s="24">
        <f>SUM(Sheet2!G110)</f>
        <v>1</v>
      </c>
      <c r="N28" s="24">
        <f>SUM(Sheet2!I110)</f>
        <v>0</v>
      </c>
      <c r="O28" s="24">
        <f>SUM(Sheet2!R110)</f>
        <v>0</v>
      </c>
      <c r="Q28" s="24"/>
      <c r="R28" s="24"/>
      <c r="S28" s="24"/>
      <c r="AB28" s="24"/>
      <c r="AF28" s="21">
        <f t="shared" si="0"/>
        <v>1</v>
      </c>
      <c r="AH28" s="4">
        <f t="shared" si="1"/>
        <v>1</v>
      </c>
      <c r="AI28" s="4" t="s">
        <v>395</v>
      </c>
    </row>
    <row r="29" spans="2:35" ht="12">
      <c r="B29" s="4" t="s">
        <v>907</v>
      </c>
      <c r="C29" s="4">
        <v>1</v>
      </c>
      <c r="D29" s="24"/>
      <c r="F29" s="24"/>
      <c r="G29" s="24"/>
      <c r="H29" s="24"/>
      <c r="M29" s="24">
        <f>SUM(Sheet2!G113)</f>
        <v>1</v>
      </c>
      <c r="N29" s="24">
        <f>SUM(Sheet2!I113)</f>
        <v>1</v>
      </c>
      <c r="O29" s="24">
        <f>SUM(Sheet2!R113)</f>
        <v>0</v>
      </c>
      <c r="Q29" s="24"/>
      <c r="R29" s="24"/>
      <c r="S29" s="24"/>
      <c r="AB29" s="24"/>
      <c r="AF29" s="21">
        <f t="shared" si="0"/>
        <v>2</v>
      </c>
      <c r="AH29" s="4">
        <f t="shared" si="1"/>
        <v>2</v>
      </c>
      <c r="AI29" s="4" t="s">
        <v>907</v>
      </c>
    </row>
    <row r="30" spans="2:35" ht="12">
      <c r="B30" s="4" t="s">
        <v>1152</v>
      </c>
      <c r="C30" s="4">
        <v>1</v>
      </c>
      <c r="D30" s="24"/>
      <c r="F30" s="24"/>
      <c r="G30" s="24"/>
      <c r="H30" s="24"/>
      <c r="K30" s="4">
        <v>1</v>
      </c>
      <c r="M30" s="24">
        <f>SUM(Sheet2!G114)</f>
        <v>1</v>
      </c>
      <c r="N30" s="24">
        <f>SUM(Sheet2!I114)</f>
        <v>0</v>
      </c>
      <c r="O30" s="24">
        <f>SUM(Sheet2!R114)</f>
        <v>1</v>
      </c>
      <c r="Q30" s="24"/>
      <c r="R30" s="24"/>
      <c r="S30" s="24"/>
      <c r="V30" s="4">
        <v>1</v>
      </c>
      <c r="W30" s="4">
        <v>141</v>
      </c>
      <c r="AB30" s="24"/>
      <c r="AF30" s="21">
        <f t="shared" si="0"/>
        <v>4</v>
      </c>
      <c r="AH30" s="4">
        <f t="shared" si="1"/>
        <v>145</v>
      </c>
      <c r="AI30" s="4" t="s">
        <v>1152</v>
      </c>
    </row>
    <row r="31" spans="2:35" ht="12">
      <c r="B31" s="4" t="s">
        <v>1217</v>
      </c>
      <c r="C31" s="4">
        <v>1</v>
      </c>
      <c r="D31" s="24">
        <v>3</v>
      </c>
      <c r="F31" s="24"/>
      <c r="G31" s="24"/>
      <c r="H31" s="24">
        <v>4</v>
      </c>
      <c r="M31" s="24">
        <f>SUM(Sheet2!G115:G122)</f>
        <v>5</v>
      </c>
      <c r="N31" s="24">
        <f>SUM(Sheet2!I115:I122)</f>
        <v>0</v>
      </c>
      <c r="O31" s="24">
        <f>SUM(Sheet2!R115:R122)</f>
        <v>1</v>
      </c>
      <c r="Q31" s="24"/>
      <c r="R31" s="24"/>
      <c r="S31" s="24"/>
      <c r="U31" s="4">
        <f>SUM('[1]Sheet1'!$H$41:$H$61)</f>
        <v>21</v>
      </c>
      <c r="Z31" s="4">
        <v>1</v>
      </c>
      <c r="AB31" s="24">
        <v>42</v>
      </c>
      <c r="AF31" s="21">
        <f t="shared" si="0"/>
        <v>80</v>
      </c>
      <c r="AH31" s="4">
        <f t="shared" si="1"/>
        <v>77</v>
      </c>
      <c r="AI31" s="4" t="s">
        <v>1217</v>
      </c>
    </row>
    <row r="32" spans="2:35" ht="12">
      <c r="B32" s="4" t="s">
        <v>438</v>
      </c>
      <c r="C32" s="4">
        <v>1</v>
      </c>
      <c r="D32" s="24"/>
      <c r="F32" s="24"/>
      <c r="G32" s="24"/>
      <c r="H32" s="24"/>
      <c r="M32" s="24">
        <f>SUM(Sheet2!G123:G130)</f>
        <v>3</v>
      </c>
      <c r="N32" s="24">
        <f>SUM(Sheet2!I123:I130)</f>
        <v>0</v>
      </c>
      <c r="O32" s="24">
        <f>SUM(Sheet2!R123:R130)</f>
        <v>0</v>
      </c>
      <c r="Q32" s="24"/>
      <c r="R32" s="24"/>
      <c r="S32" s="24"/>
      <c r="AB32" s="24"/>
      <c r="AF32" s="21">
        <f t="shared" si="0"/>
        <v>3</v>
      </c>
      <c r="AH32" s="4">
        <f t="shared" si="1"/>
        <v>3</v>
      </c>
      <c r="AI32" s="4" t="s">
        <v>438</v>
      </c>
    </row>
    <row r="33" spans="2:35" ht="12">
      <c r="B33" s="4" t="s">
        <v>419</v>
      </c>
      <c r="C33" s="4">
        <v>1</v>
      </c>
      <c r="D33" s="24"/>
      <c r="F33" s="24"/>
      <c r="G33" s="24"/>
      <c r="H33" s="24">
        <v>2</v>
      </c>
      <c r="M33" s="24">
        <f>SUM(Sheet2!G131:G132)</f>
        <v>1</v>
      </c>
      <c r="N33" s="24">
        <f>SUM(Sheet2!I131:I132)</f>
        <v>0</v>
      </c>
      <c r="O33" s="24">
        <f>SUM(Sheet2!R131:R132)</f>
        <v>0</v>
      </c>
      <c r="Q33" s="24"/>
      <c r="R33" s="24"/>
      <c r="S33" s="24"/>
      <c r="U33" s="4">
        <v>1</v>
      </c>
      <c r="AB33" s="24">
        <v>2</v>
      </c>
      <c r="AF33" s="21">
        <f t="shared" si="0"/>
        <v>6</v>
      </c>
      <c r="AH33" s="4">
        <f t="shared" si="1"/>
        <v>6</v>
      </c>
      <c r="AI33" s="4" t="s">
        <v>419</v>
      </c>
    </row>
    <row r="34" spans="2:35" ht="12">
      <c r="B34" s="4" t="s">
        <v>461</v>
      </c>
      <c r="C34" s="4">
        <v>1</v>
      </c>
      <c r="D34" s="24"/>
      <c r="F34" s="24"/>
      <c r="G34" s="24"/>
      <c r="H34" s="24"/>
      <c r="M34" s="24">
        <f>SUM(Sheet2!G133)</f>
        <v>1</v>
      </c>
      <c r="N34" s="24">
        <f>SUM(Sheet2!I133)</f>
        <v>1</v>
      </c>
      <c r="O34" s="24">
        <f>SUM(Sheet2!R133)</f>
        <v>0</v>
      </c>
      <c r="Q34" s="24"/>
      <c r="R34" s="24"/>
      <c r="S34" s="24"/>
      <c r="AB34" s="24"/>
      <c r="AF34" s="21">
        <f t="shared" si="0"/>
        <v>2</v>
      </c>
      <c r="AH34" s="4">
        <f t="shared" si="1"/>
        <v>2</v>
      </c>
      <c r="AI34" s="4" t="s">
        <v>461</v>
      </c>
    </row>
    <row r="35" spans="2:35" ht="12">
      <c r="B35" s="4" t="s">
        <v>301</v>
      </c>
      <c r="C35" s="4">
        <v>1</v>
      </c>
      <c r="D35" s="24"/>
      <c r="F35" s="24"/>
      <c r="G35" s="24"/>
      <c r="H35" s="24"/>
      <c r="M35" s="24">
        <f>SUM(Sheet2!G134)</f>
        <v>1</v>
      </c>
      <c r="N35" s="24">
        <f>SUM(Sheet2!I134)</f>
        <v>0</v>
      </c>
      <c r="O35" s="24">
        <f>SUM(Sheet2!R134)</f>
        <v>0</v>
      </c>
      <c r="Q35" s="24"/>
      <c r="R35" s="24"/>
      <c r="S35" s="24"/>
      <c r="AB35" s="24"/>
      <c r="AF35" s="21">
        <f t="shared" si="0"/>
        <v>1</v>
      </c>
      <c r="AH35" s="4">
        <f t="shared" si="1"/>
        <v>1</v>
      </c>
      <c r="AI35" s="4" t="s">
        <v>301</v>
      </c>
    </row>
    <row r="36" spans="2:35" ht="12">
      <c r="B36" s="4" t="s">
        <v>1092</v>
      </c>
      <c r="C36" s="4">
        <v>1</v>
      </c>
      <c r="D36" s="24">
        <v>4</v>
      </c>
      <c r="F36" s="24">
        <v>3</v>
      </c>
      <c r="G36" s="24">
        <v>12</v>
      </c>
      <c r="H36" s="24"/>
      <c r="M36" s="24">
        <f>SUM(Sheet2!G135:G149)</f>
        <v>10</v>
      </c>
      <c r="N36" s="24">
        <f>SUM(Sheet2!I135:I149)</f>
        <v>10</v>
      </c>
      <c r="O36" s="24">
        <f>SUM(Sheet2!R135:R149)</f>
        <v>2</v>
      </c>
      <c r="Q36" s="24">
        <v>1</v>
      </c>
      <c r="R36" s="24">
        <v>2</v>
      </c>
      <c r="S36" s="24">
        <f>159+251+244</f>
        <v>654</v>
      </c>
      <c r="T36" s="4">
        <v>13</v>
      </c>
      <c r="U36" s="4">
        <f>SUM('[1]Sheet1'!$H$62:$H$66)</f>
        <v>5</v>
      </c>
      <c r="V36" s="4">
        <v>5</v>
      </c>
      <c r="W36" s="4">
        <v>616</v>
      </c>
      <c r="Y36" s="4">
        <f>2+1+1</f>
        <v>4</v>
      </c>
      <c r="Z36" s="4">
        <f>1+0</f>
        <v>1</v>
      </c>
      <c r="AB36" s="24">
        <v>217</v>
      </c>
      <c r="AF36" s="21">
        <f t="shared" si="0"/>
        <v>293</v>
      </c>
      <c r="AH36" s="4">
        <f t="shared" si="1"/>
        <v>1559</v>
      </c>
      <c r="AI36" s="4" t="s">
        <v>1092</v>
      </c>
    </row>
    <row r="37" spans="2:35" ht="12">
      <c r="B37" s="4" t="s">
        <v>760</v>
      </c>
      <c r="C37" s="4">
        <v>1</v>
      </c>
      <c r="D37" s="24"/>
      <c r="F37" s="24"/>
      <c r="G37" s="24"/>
      <c r="H37" s="24"/>
      <c r="M37" s="24">
        <f>SUM(Sheet2!G150)</f>
        <v>0</v>
      </c>
      <c r="N37" s="24">
        <f>SUM(Sheet2!I150)</f>
        <v>0</v>
      </c>
      <c r="O37" s="24">
        <f>SUM(Sheet2!R150)</f>
        <v>0</v>
      </c>
      <c r="Q37" s="24"/>
      <c r="R37" s="24"/>
      <c r="S37" s="24"/>
      <c r="AB37" s="24"/>
      <c r="AF37" s="21">
        <f t="shared" si="0"/>
        <v>0</v>
      </c>
      <c r="AH37" s="4">
        <f t="shared" si="1"/>
        <v>0</v>
      </c>
      <c r="AI37" s="4" t="s">
        <v>760</v>
      </c>
    </row>
    <row r="38" spans="2:35" ht="12">
      <c r="B38" s="4" t="s">
        <v>19</v>
      </c>
      <c r="C38" s="4">
        <v>1</v>
      </c>
      <c r="D38" s="24"/>
      <c r="F38" s="24"/>
      <c r="G38" s="24"/>
      <c r="H38" s="24"/>
      <c r="M38" s="24">
        <f>SUM(Sheet2!G154)</f>
        <v>1</v>
      </c>
      <c r="N38" s="24">
        <f>SUM(Sheet2!I154)</f>
        <v>0</v>
      </c>
      <c r="O38" s="24">
        <f>SUM(Sheet2!R154)</f>
        <v>0</v>
      </c>
      <c r="Q38" s="24"/>
      <c r="R38" s="24"/>
      <c r="S38" s="24"/>
      <c r="AB38" s="24"/>
      <c r="AF38" s="21">
        <f t="shared" si="0"/>
        <v>1</v>
      </c>
      <c r="AH38" s="4">
        <f t="shared" si="1"/>
        <v>1</v>
      </c>
      <c r="AI38" s="4" t="s">
        <v>485</v>
      </c>
    </row>
    <row r="39" spans="2:35" ht="12">
      <c r="B39" s="4" t="s">
        <v>481</v>
      </c>
      <c r="C39" s="4">
        <v>1</v>
      </c>
      <c r="D39" s="24"/>
      <c r="F39" s="24"/>
      <c r="G39" s="24"/>
      <c r="H39" s="24"/>
      <c r="M39" s="24">
        <f>SUM(Sheet2!G155)</f>
        <v>0</v>
      </c>
      <c r="N39" s="24">
        <f>SUM(Sheet2!I155)</f>
        <v>0</v>
      </c>
      <c r="O39" s="24">
        <f>SUM(Sheet2!R155)</f>
        <v>0</v>
      </c>
      <c r="Q39" s="24"/>
      <c r="R39" s="24"/>
      <c r="S39" s="24"/>
      <c r="Z39" s="4">
        <v>1</v>
      </c>
      <c r="AB39" s="24">
        <v>42</v>
      </c>
      <c r="AF39" s="21">
        <f t="shared" si="0"/>
        <v>43</v>
      </c>
      <c r="AH39" s="4">
        <f t="shared" si="1"/>
        <v>43</v>
      </c>
      <c r="AI39" s="4" t="s">
        <v>481</v>
      </c>
    </row>
    <row r="40" spans="2:35" ht="12">
      <c r="B40" s="4" t="s">
        <v>143</v>
      </c>
      <c r="C40" s="4">
        <v>1</v>
      </c>
      <c r="D40" s="24"/>
      <c r="F40" s="24"/>
      <c r="G40" s="24"/>
      <c r="H40" s="24"/>
      <c r="M40" s="24">
        <f>SUM(Sheet2!G156:G157)</f>
        <v>0</v>
      </c>
      <c r="N40" s="24">
        <f>SUM(Sheet2!I156:I157)</f>
        <v>0</v>
      </c>
      <c r="O40" s="24">
        <f>SUM(Sheet2!R156:R157)</f>
        <v>0</v>
      </c>
      <c r="Q40" s="24"/>
      <c r="R40" s="24"/>
      <c r="S40" s="24"/>
      <c r="AB40" s="24"/>
      <c r="AF40" s="21">
        <f t="shared" si="0"/>
        <v>0</v>
      </c>
      <c r="AH40" s="4">
        <f t="shared" si="1"/>
        <v>0</v>
      </c>
      <c r="AI40" s="4" t="s">
        <v>143</v>
      </c>
    </row>
    <row r="41" spans="2:35" ht="12">
      <c r="B41" s="4" t="s">
        <v>471</v>
      </c>
      <c r="C41" s="4">
        <v>1</v>
      </c>
      <c r="D41" s="24"/>
      <c r="F41" s="24"/>
      <c r="G41" s="24"/>
      <c r="H41" s="24"/>
      <c r="M41" s="24">
        <f>SUM(Sheet2!G158:G159)</f>
        <v>2</v>
      </c>
      <c r="N41" s="24">
        <f>SUM(Sheet2!I158:I159)</f>
        <v>0</v>
      </c>
      <c r="O41" s="24">
        <f>SUM(Sheet2!R158:R159)</f>
        <v>0</v>
      </c>
      <c r="Q41" s="24"/>
      <c r="R41" s="24"/>
      <c r="S41" s="24"/>
      <c r="AB41" s="24"/>
      <c r="AF41" s="21">
        <f t="shared" si="0"/>
        <v>2</v>
      </c>
      <c r="AH41" s="4">
        <f t="shared" si="1"/>
        <v>2</v>
      </c>
      <c r="AI41" s="4" t="s">
        <v>471</v>
      </c>
    </row>
    <row r="42" spans="2:35" ht="12">
      <c r="B42" s="4" t="s">
        <v>525</v>
      </c>
      <c r="C42" s="4">
        <v>1</v>
      </c>
      <c r="D42" s="24"/>
      <c r="F42" s="24"/>
      <c r="G42" s="24"/>
      <c r="H42" s="24"/>
      <c r="M42" s="24">
        <f>SUM(Sheet2!G164)</f>
        <v>0</v>
      </c>
      <c r="N42" s="24">
        <f>SUM(Sheet2!I164)</f>
        <v>0</v>
      </c>
      <c r="O42" s="24">
        <f>SUM(Sheet2!R164)</f>
        <v>0</v>
      </c>
      <c r="Q42" s="24"/>
      <c r="R42" s="24"/>
      <c r="S42" s="24"/>
      <c r="AB42" s="24"/>
      <c r="AF42" s="21">
        <f aca="true" t="shared" si="2" ref="AF42:AF71">D42+D42+F42+G42+H42+J42+K42+M42+N42+O42+Q42+R42+T42+U42+V42+Y42+Z42+AB42</f>
        <v>0</v>
      </c>
      <c r="AH42" s="4">
        <f aca="true" t="shared" si="3" ref="AH42:AH69">SUM(D42:AD42)</f>
        <v>0</v>
      </c>
      <c r="AI42" s="4" t="s">
        <v>525</v>
      </c>
    </row>
    <row r="43" spans="2:35" ht="12">
      <c r="B43" s="4" t="s">
        <v>685</v>
      </c>
      <c r="C43" s="4">
        <v>1</v>
      </c>
      <c r="D43" s="24"/>
      <c r="F43" s="24"/>
      <c r="G43" s="24"/>
      <c r="H43" s="24"/>
      <c r="M43" s="24">
        <f>SUM(Sheet2!G165:G166)</f>
        <v>2</v>
      </c>
      <c r="N43" s="24">
        <f>SUM(Sheet2!I165:I166)</f>
        <v>2</v>
      </c>
      <c r="O43" s="24">
        <f>SUM(Sheet2!R165:R166)</f>
        <v>0</v>
      </c>
      <c r="Q43" s="24"/>
      <c r="R43" s="24"/>
      <c r="S43" s="24"/>
      <c r="AB43" s="24">
        <v>1</v>
      </c>
      <c r="AF43" s="21">
        <f t="shared" si="2"/>
        <v>5</v>
      </c>
      <c r="AH43" s="4">
        <f t="shared" si="3"/>
        <v>5</v>
      </c>
      <c r="AI43" s="4" t="s">
        <v>685</v>
      </c>
    </row>
    <row r="44" spans="2:35" ht="12">
      <c r="B44" s="4" t="s">
        <v>1297</v>
      </c>
      <c r="C44" s="4">
        <v>1</v>
      </c>
      <c r="D44" s="24"/>
      <c r="F44" s="24"/>
      <c r="G44" s="24"/>
      <c r="H44" s="24"/>
      <c r="M44" s="24">
        <f>SUM(Sheet2!G167:G174)</f>
        <v>8</v>
      </c>
      <c r="N44" s="24">
        <f>SUM(Sheet2!I167:I174)</f>
        <v>3</v>
      </c>
      <c r="O44" s="24">
        <f>SUM(Sheet2!R167:R174)</f>
        <v>1</v>
      </c>
      <c r="Q44" s="24"/>
      <c r="R44" s="24"/>
      <c r="S44" s="24"/>
      <c r="AB44" s="24"/>
      <c r="AF44" s="21">
        <f t="shared" si="2"/>
        <v>12</v>
      </c>
      <c r="AH44" s="4">
        <f t="shared" si="3"/>
        <v>12</v>
      </c>
      <c r="AI44" s="4" t="s">
        <v>1297</v>
      </c>
    </row>
    <row r="45" spans="2:35" ht="12">
      <c r="B45" s="4" t="s">
        <v>569</v>
      </c>
      <c r="C45" s="4">
        <v>1</v>
      </c>
      <c r="D45" s="24"/>
      <c r="F45" s="24"/>
      <c r="G45" s="24"/>
      <c r="H45" s="24"/>
      <c r="M45" s="24">
        <f>SUM(Sheet2!G175)</f>
        <v>1</v>
      </c>
      <c r="N45" s="24">
        <f>SUM(Sheet2!I175)</f>
        <v>0</v>
      </c>
      <c r="O45" s="24">
        <f>SUM(Sheet2!R175)</f>
        <v>0</v>
      </c>
      <c r="Q45" s="24"/>
      <c r="R45" s="24"/>
      <c r="S45" s="24"/>
      <c r="AB45" s="24"/>
      <c r="AF45" s="21">
        <f t="shared" si="2"/>
        <v>1</v>
      </c>
      <c r="AH45" s="4">
        <f t="shared" si="3"/>
        <v>1</v>
      </c>
      <c r="AI45" s="4" t="s">
        <v>569</v>
      </c>
    </row>
    <row r="46" spans="2:35" ht="12">
      <c r="B46" s="4" t="s">
        <v>139</v>
      </c>
      <c r="C46" s="4">
        <v>1</v>
      </c>
      <c r="D46" s="24"/>
      <c r="F46" s="24"/>
      <c r="G46" s="24"/>
      <c r="H46" s="24"/>
      <c r="M46" s="24">
        <f>SUM(Sheet2!G176:G177)</f>
        <v>0</v>
      </c>
      <c r="N46" s="24">
        <f>SUM(Sheet2!I176:I177)</f>
        <v>0</v>
      </c>
      <c r="O46" s="24">
        <f>SUM(Sheet2!R176:R177)</f>
        <v>0</v>
      </c>
      <c r="Q46" s="24"/>
      <c r="R46" s="24"/>
      <c r="S46" s="24"/>
      <c r="AB46" s="24"/>
      <c r="AF46" s="21">
        <f t="shared" si="2"/>
        <v>0</v>
      </c>
      <c r="AH46" s="4">
        <f t="shared" si="3"/>
        <v>0</v>
      </c>
      <c r="AI46" s="4" t="s">
        <v>139</v>
      </c>
    </row>
    <row r="47" spans="2:35" ht="12">
      <c r="B47" s="4" t="s">
        <v>418</v>
      </c>
      <c r="C47" s="4">
        <v>1</v>
      </c>
      <c r="D47" s="24"/>
      <c r="F47" s="24"/>
      <c r="G47" s="24"/>
      <c r="H47" s="24"/>
      <c r="M47" s="24"/>
      <c r="N47" s="24"/>
      <c r="O47" s="24"/>
      <c r="Q47" s="24"/>
      <c r="R47" s="24"/>
      <c r="S47" s="24"/>
      <c r="U47" s="4">
        <f>SUM('[1]Sheet1'!$H$67)</f>
        <v>1</v>
      </c>
      <c r="Y47" s="4">
        <f>1+0</f>
        <v>1</v>
      </c>
      <c r="AB47" s="24"/>
      <c r="AF47" s="21">
        <f t="shared" si="2"/>
        <v>2</v>
      </c>
      <c r="AH47" s="4">
        <f t="shared" si="3"/>
        <v>2</v>
      </c>
      <c r="AI47" s="4" t="s">
        <v>418</v>
      </c>
    </row>
    <row r="48" spans="2:35" ht="12">
      <c r="B48" s="4" t="s">
        <v>390</v>
      </c>
      <c r="C48" s="4">
        <v>1</v>
      </c>
      <c r="D48" s="24">
        <v>7</v>
      </c>
      <c r="E48" s="4">
        <v>10</v>
      </c>
      <c r="F48" s="24"/>
      <c r="G48" s="24"/>
      <c r="H48" s="24"/>
      <c r="K48" s="4">
        <f>1</f>
        <v>1</v>
      </c>
      <c r="M48" s="24">
        <f>SUM(Sheet2!G182:G186)</f>
        <v>4</v>
      </c>
      <c r="N48" s="24">
        <f>SUM(Sheet2!I182:I186)</f>
        <v>0</v>
      </c>
      <c r="O48" s="24">
        <f>SUM(Sheet2!R182:R186)</f>
        <v>3</v>
      </c>
      <c r="Q48" s="24"/>
      <c r="R48" s="24"/>
      <c r="S48" s="24"/>
      <c r="T48" s="4">
        <v>1</v>
      </c>
      <c r="Z48" s="4">
        <f>2+0</f>
        <v>2</v>
      </c>
      <c r="AB48" s="24">
        <v>3</v>
      </c>
      <c r="AF48" s="21">
        <f t="shared" si="2"/>
        <v>28</v>
      </c>
      <c r="AH48" s="4">
        <f t="shared" si="3"/>
        <v>31</v>
      </c>
      <c r="AI48" s="4" t="s">
        <v>390</v>
      </c>
    </row>
    <row r="49" spans="2:35" ht="12">
      <c r="B49" s="4" t="s">
        <v>488</v>
      </c>
      <c r="C49" s="4">
        <v>1</v>
      </c>
      <c r="D49" s="24"/>
      <c r="F49" s="24"/>
      <c r="G49" s="24"/>
      <c r="H49" s="24"/>
      <c r="M49" s="24">
        <f>SUM(Sheet2!G187)</f>
        <v>1</v>
      </c>
      <c r="N49" s="24">
        <f>SUM(Sheet2!I187)</f>
        <v>1</v>
      </c>
      <c r="O49" s="24">
        <f>SUM(Sheet2!R187)</f>
        <v>0</v>
      </c>
      <c r="Q49" s="24"/>
      <c r="R49" s="24"/>
      <c r="S49" s="24"/>
      <c r="AB49" s="24"/>
      <c r="AF49" s="21">
        <f t="shared" si="2"/>
        <v>2</v>
      </c>
      <c r="AH49" s="4">
        <f t="shared" si="3"/>
        <v>2</v>
      </c>
      <c r="AI49" s="4" t="s">
        <v>488</v>
      </c>
    </row>
    <row r="50" spans="2:35" ht="12">
      <c r="B50" s="4" t="s">
        <v>1153</v>
      </c>
      <c r="C50" s="4">
        <v>1</v>
      </c>
      <c r="D50" s="24">
        <v>12</v>
      </c>
      <c r="F50" s="24">
        <v>3</v>
      </c>
      <c r="G50" s="24"/>
      <c r="H50" s="24"/>
      <c r="J50" s="4">
        <f>0+0+1+0</f>
        <v>1</v>
      </c>
      <c r="K50" s="4">
        <f>0+2+2+1</f>
        <v>5</v>
      </c>
      <c r="M50" s="24">
        <f>SUM(Sheet2!G189:G196)</f>
        <v>3</v>
      </c>
      <c r="N50" s="24">
        <f>SUM(Sheet2!I189:I196)</f>
        <v>3</v>
      </c>
      <c r="O50" s="24">
        <f>SUM(Sheet2!R189:R196)</f>
        <v>0</v>
      </c>
      <c r="Q50" s="24"/>
      <c r="R50" s="24"/>
      <c r="S50" s="24"/>
      <c r="V50" s="4">
        <v>1</v>
      </c>
      <c r="W50" s="4">
        <v>1395</v>
      </c>
      <c r="Z50" s="4">
        <v>1</v>
      </c>
      <c r="AB50" s="24">
        <v>9</v>
      </c>
      <c r="AF50" s="21">
        <f t="shared" si="2"/>
        <v>50</v>
      </c>
      <c r="AH50" s="4">
        <f t="shared" si="3"/>
        <v>1433</v>
      </c>
      <c r="AI50" s="4" t="s">
        <v>1153</v>
      </c>
    </row>
    <row r="51" spans="2:35" ht="12">
      <c r="B51" s="4" t="s">
        <v>874</v>
      </c>
      <c r="C51" s="4">
        <v>1</v>
      </c>
      <c r="D51" s="24"/>
      <c r="F51" s="24"/>
      <c r="G51" s="24"/>
      <c r="H51" s="24"/>
      <c r="M51" s="24">
        <f>SUM(Sheet2!G198:G199)</f>
        <v>2</v>
      </c>
      <c r="N51" s="24">
        <f>SUM(Sheet2!I198:I199)</f>
        <v>0</v>
      </c>
      <c r="O51" s="24">
        <f>SUM(Sheet2!R198:R199)</f>
        <v>0</v>
      </c>
      <c r="Q51" s="24"/>
      <c r="R51" s="24"/>
      <c r="S51" s="24"/>
      <c r="AB51" s="24"/>
      <c r="AF51" s="21">
        <f t="shared" si="2"/>
        <v>2</v>
      </c>
      <c r="AH51" s="4">
        <f t="shared" si="3"/>
        <v>2</v>
      </c>
      <c r="AI51" s="4" t="s">
        <v>874</v>
      </c>
    </row>
    <row r="52" spans="2:35" ht="12">
      <c r="B52" s="4" t="s">
        <v>885</v>
      </c>
      <c r="C52" s="4">
        <v>1</v>
      </c>
      <c r="D52" s="24"/>
      <c r="F52" s="24"/>
      <c r="G52" s="24"/>
      <c r="H52" s="24"/>
      <c r="M52" s="24">
        <f>SUM(Sheet2!G200:G201)</f>
        <v>0</v>
      </c>
      <c r="N52" s="24">
        <f>SUM(Sheet2!I200:I201)</f>
        <v>0</v>
      </c>
      <c r="O52" s="24">
        <f>SUM(Sheet2!R200:R201)</f>
        <v>1</v>
      </c>
      <c r="Q52" s="24"/>
      <c r="R52" s="24"/>
      <c r="S52" s="24"/>
      <c r="AB52" s="24"/>
      <c r="AF52" s="21">
        <f t="shared" si="2"/>
        <v>1</v>
      </c>
      <c r="AH52" s="4">
        <f t="shared" si="3"/>
        <v>1</v>
      </c>
      <c r="AI52" s="4" t="s">
        <v>885</v>
      </c>
    </row>
    <row r="53" spans="2:35" ht="12">
      <c r="B53" s="4" t="s">
        <v>630</v>
      </c>
      <c r="C53" s="4">
        <v>1</v>
      </c>
      <c r="D53" s="24"/>
      <c r="F53" s="24"/>
      <c r="G53" s="24"/>
      <c r="H53" s="24"/>
      <c r="M53" s="24">
        <f>SUM(Sheet2!G202:G205)</f>
        <v>1</v>
      </c>
      <c r="N53" s="24">
        <f>SUM(Sheet2!I202:I205)</f>
        <v>1</v>
      </c>
      <c r="O53" s="24">
        <f>SUM(Sheet2!R202:R205)</f>
        <v>0</v>
      </c>
      <c r="Q53" s="24"/>
      <c r="R53" s="24"/>
      <c r="S53" s="24"/>
      <c r="AB53" s="24"/>
      <c r="AF53" s="21">
        <f t="shared" si="2"/>
        <v>2</v>
      </c>
      <c r="AH53" s="4">
        <f t="shared" si="3"/>
        <v>2</v>
      </c>
      <c r="AI53" s="4" t="s">
        <v>630</v>
      </c>
    </row>
    <row r="54" spans="2:35" ht="12">
      <c r="B54" s="4" t="s">
        <v>1150</v>
      </c>
      <c r="C54" s="4">
        <v>1</v>
      </c>
      <c r="D54" s="24"/>
      <c r="F54" s="24"/>
      <c r="G54" s="24"/>
      <c r="H54" s="24"/>
      <c r="M54" s="24">
        <f>SUM(Sheet2!G206)</f>
        <v>1</v>
      </c>
      <c r="N54" s="24">
        <f>SUM(Sheet2!I206)</f>
        <v>0</v>
      </c>
      <c r="O54" s="24">
        <f>SUM(Sheet2!R206)</f>
        <v>0</v>
      </c>
      <c r="Q54" s="24"/>
      <c r="R54" s="24"/>
      <c r="S54" s="24"/>
      <c r="AB54" s="24"/>
      <c r="AF54" s="21">
        <f t="shared" si="2"/>
        <v>1</v>
      </c>
      <c r="AH54" s="4">
        <f t="shared" si="3"/>
        <v>1</v>
      </c>
      <c r="AI54" s="4" t="s">
        <v>1150</v>
      </c>
    </row>
    <row r="55" spans="2:35" ht="12">
      <c r="B55" s="4" t="s">
        <v>502</v>
      </c>
      <c r="C55" s="4">
        <v>1</v>
      </c>
      <c r="D55" s="24"/>
      <c r="F55" s="24"/>
      <c r="G55" s="24"/>
      <c r="H55" s="24"/>
      <c r="M55" s="24">
        <f>SUM(Sheet2!G207:G210)</f>
        <v>4</v>
      </c>
      <c r="N55" s="24">
        <f>SUM(Sheet2!I207:I210)</f>
        <v>0</v>
      </c>
      <c r="O55" s="24">
        <f>SUM(Sheet2!R207:R210)</f>
        <v>0</v>
      </c>
      <c r="Q55" s="24"/>
      <c r="R55" s="24"/>
      <c r="S55" s="24"/>
      <c r="AB55" s="24"/>
      <c r="AF55" s="21">
        <f t="shared" si="2"/>
        <v>4</v>
      </c>
      <c r="AH55" s="4">
        <f t="shared" si="3"/>
        <v>4</v>
      </c>
      <c r="AI55" s="4" t="s">
        <v>502</v>
      </c>
    </row>
    <row r="56" spans="2:35" ht="12">
      <c r="B56" s="4" t="s">
        <v>884</v>
      </c>
      <c r="C56" s="4">
        <v>1</v>
      </c>
      <c r="D56" s="24"/>
      <c r="F56" s="24"/>
      <c r="G56" s="24"/>
      <c r="H56" s="24"/>
      <c r="M56" s="24">
        <f>SUM(Sheet2!G211:G214)</f>
        <v>4</v>
      </c>
      <c r="N56" s="24">
        <f>SUM(Sheet2!I211:I214)</f>
        <v>0</v>
      </c>
      <c r="O56" s="24">
        <f>SUM(Sheet2!R211:R214)</f>
        <v>1</v>
      </c>
      <c r="Q56" s="24"/>
      <c r="R56" s="24"/>
      <c r="S56" s="24"/>
      <c r="AB56" s="24"/>
      <c r="AF56" s="21">
        <f t="shared" si="2"/>
        <v>5</v>
      </c>
      <c r="AH56" s="4">
        <f t="shared" si="3"/>
        <v>5</v>
      </c>
      <c r="AI56" s="4" t="s">
        <v>884</v>
      </c>
    </row>
    <row r="57" spans="2:35" ht="12">
      <c r="B57" s="4" t="s">
        <v>1148</v>
      </c>
      <c r="C57" s="4">
        <v>1</v>
      </c>
      <c r="D57" s="24"/>
      <c r="F57" s="24"/>
      <c r="G57" s="24"/>
      <c r="H57" s="24"/>
      <c r="M57" s="24">
        <f>SUM(Sheet2!G216:G229)</f>
        <v>8</v>
      </c>
      <c r="N57" s="24">
        <f>SUM(Sheet2!I216:I229)</f>
        <v>0</v>
      </c>
      <c r="O57" s="24">
        <f>SUM(Sheet2!R216:R229)</f>
        <v>1</v>
      </c>
      <c r="Q57" s="24"/>
      <c r="R57" s="24"/>
      <c r="S57" s="24"/>
      <c r="AB57" s="24">
        <v>3</v>
      </c>
      <c r="AF57" s="21">
        <f t="shared" si="2"/>
        <v>12</v>
      </c>
      <c r="AH57" s="4">
        <f t="shared" si="3"/>
        <v>12</v>
      </c>
      <c r="AI57" s="4" t="s">
        <v>1148</v>
      </c>
    </row>
    <row r="58" spans="2:35" ht="12">
      <c r="B58" s="4" t="s">
        <v>243</v>
      </c>
      <c r="C58" s="4">
        <v>1</v>
      </c>
      <c r="D58" s="24"/>
      <c r="F58" s="24"/>
      <c r="G58" s="24"/>
      <c r="H58" s="24"/>
      <c r="M58" s="24">
        <f>SUM(Sheet2!G233)</f>
        <v>1</v>
      </c>
      <c r="N58" s="24">
        <f>SUM(Sheet2!I233)</f>
        <v>0</v>
      </c>
      <c r="O58" s="24">
        <f>SUM(Sheet2!R233)</f>
        <v>0</v>
      </c>
      <c r="Q58" s="24"/>
      <c r="R58" s="24"/>
      <c r="S58" s="24"/>
      <c r="AB58" s="24"/>
      <c r="AF58" s="21">
        <f t="shared" si="2"/>
        <v>1</v>
      </c>
      <c r="AH58" s="4">
        <f t="shared" si="3"/>
        <v>1</v>
      </c>
      <c r="AI58" s="4" t="s">
        <v>243</v>
      </c>
    </row>
    <row r="59" spans="2:35" ht="12">
      <c r="B59" s="4" t="s">
        <v>466</v>
      </c>
      <c r="C59" s="4">
        <v>1</v>
      </c>
      <c r="D59" s="24"/>
      <c r="F59" s="24"/>
      <c r="G59" s="24"/>
      <c r="H59" s="24"/>
      <c r="M59" s="24">
        <f>SUM(Sheet2!G234)</f>
        <v>0</v>
      </c>
      <c r="N59" s="24">
        <f>SUM(Sheet2!I234)</f>
        <v>0</v>
      </c>
      <c r="O59" s="24">
        <f>SUM(Sheet2!R234)</f>
        <v>0</v>
      </c>
      <c r="Q59" s="24"/>
      <c r="R59" s="24"/>
      <c r="S59" s="24"/>
      <c r="AB59" s="24"/>
      <c r="AF59" s="21">
        <f t="shared" si="2"/>
        <v>0</v>
      </c>
      <c r="AH59" s="4">
        <f t="shared" si="3"/>
        <v>0</v>
      </c>
      <c r="AI59" s="4" t="s">
        <v>466</v>
      </c>
    </row>
    <row r="60" spans="2:35" ht="12">
      <c r="B60" s="4" t="s">
        <v>1149</v>
      </c>
      <c r="C60" s="4">
        <v>1</v>
      </c>
      <c r="D60" s="24">
        <v>12</v>
      </c>
      <c r="E60" s="4">
        <v>20</v>
      </c>
      <c r="F60" s="24"/>
      <c r="G60" s="24"/>
      <c r="H60" s="24"/>
      <c r="M60" s="24">
        <f>SUM(Sheet2!G238:G241)</f>
        <v>0</v>
      </c>
      <c r="N60" s="24">
        <f>SUM(Sheet2!I238:I241)</f>
        <v>0</v>
      </c>
      <c r="O60" s="24">
        <f>SUM(Sheet2!R238:R241)</f>
        <v>1</v>
      </c>
      <c r="Q60" s="24"/>
      <c r="R60" s="24"/>
      <c r="S60" s="24"/>
      <c r="AB60" s="24"/>
      <c r="AF60" s="21">
        <f t="shared" si="2"/>
        <v>25</v>
      </c>
      <c r="AH60" s="4">
        <f t="shared" si="3"/>
        <v>33</v>
      </c>
      <c r="AI60" s="4" t="s">
        <v>1149</v>
      </c>
    </row>
    <row r="61" spans="2:35" ht="12">
      <c r="B61" s="4" t="s">
        <v>1155</v>
      </c>
      <c r="C61" s="4">
        <v>1</v>
      </c>
      <c r="D61" s="24"/>
      <c r="F61" s="24"/>
      <c r="G61" s="24"/>
      <c r="H61" s="24"/>
      <c r="M61" s="24">
        <f>SUM(Sheet2!G242:G244)</f>
        <v>3</v>
      </c>
      <c r="N61" s="24">
        <f>SUM(Sheet2!I242:I244)</f>
        <v>1</v>
      </c>
      <c r="O61" s="24">
        <f>SUM(Sheet2!R242:R244)</f>
        <v>2</v>
      </c>
      <c r="Q61" s="24"/>
      <c r="R61" s="24"/>
      <c r="S61" s="24"/>
      <c r="T61" s="4">
        <v>1</v>
      </c>
      <c r="Y61" s="4">
        <f>1+0</f>
        <v>1</v>
      </c>
      <c r="Z61" s="4">
        <v>2</v>
      </c>
      <c r="AB61" s="24">
        <v>7</v>
      </c>
      <c r="AF61" s="21">
        <f t="shared" si="2"/>
        <v>17</v>
      </c>
      <c r="AH61" s="4">
        <f t="shared" si="3"/>
        <v>17</v>
      </c>
      <c r="AI61" s="4" t="s">
        <v>1155</v>
      </c>
    </row>
    <row r="62" spans="2:35" ht="12">
      <c r="B62" s="4" t="s">
        <v>281</v>
      </c>
      <c r="C62" s="4">
        <v>1</v>
      </c>
      <c r="D62" s="24"/>
      <c r="F62" s="24"/>
      <c r="G62" s="24"/>
      <c r="H62" s="24"/>
      <c r="M62" s="24">
        <f>SUM(Sheet2!G246)</f>
        <v>1</v>
      </c>
      <c r="N62" s="24">
        <f>SUM(Sheet2!I246)</f>
        <v>0</v>
      </c>
      <c r="O62" s="24">
        <f>SUM(Sheet2!R246)</f>
        <v>0</v>
      </c>
      <c r="Q62" s="24"/>
      <c r="R62" s="24"/>
      <c r="S62" s="24"/>
      <c r="AB62" s="24"/>
      <c r="AF62" s="21">
        <f t="shared" si="2"/>
        <v>1</v>
      </c>
      <c r="AH62" s="4">
        <f t="shared" si="3"/>
        <v>1</v>
      </c>
      <c r="AI62" s="4" t="s">
        <v>281</v>
      </c>
    </row>
    <row r="63" spans="2:35" ht="12">
      <c r="B63" s="4" t="s">
        <v>331</v>
      </c>
      <c r="C63" s="4">
        <v>1</v>
      </c>
      <c r="D63" s="24"/>
      <c r="F63" s="24"/>
      <c r="G63" s="24"/>
      <c r="H63" s="24"/>
      <c r="M63" s="24">
        <f>SUM(Sheet2!G247:G248)</f>
        <v>2</v>
      </c>
      <c r="N63" s="24">
        <f>SUM(Sheet2!I247:I248)</f>
        <v>1</v>
      </c>
      <c r="O63" s="24">
        <f>SUM(Sheet2!R247:R248)</f>
        <v>0</v>
      </c>
      <c r="Q63" s="24"/>
      <c r="R63" s="24"/>
      <c r="S63" s="24"/>
      <c r="AB63" s="24"/>
      <c r="AF63" s="21">
        <f t="shared" si="2"/>
        <v>3</v>
      </c>
      <c r="AH63" s="4">
        <f t="shared" si="3"/>
        <v>3</v>
      </c>
      <c r="AI63" s="4" t="s">
        <v>331</v>
      </c>
    </row>
    <row r="64" spans="2:35" ht="12">
      <c r="B64" s="4" t="s">
        <v>847</v>
      </c>
      <c r="C64" s="4">
        <v>1</v>
      </c>
      <c r="D64" s="24"/>
      <c r="F64" s="24"/>
      <c r="G64" s="24"/>
      <c r="H64" s="24"/>
      <c r="M64" s="24">
        <f>SUM(Sheet2!G249:G250)</f>
        <v>2</v>
      </c>
      <c r="N64" s="24">
        <f>SUM(Sheet2!I249:I250)</f>
        <v>0</v>
      </c>
      <c r="O64" s="24">
        <f>SUM(Sheet2!R249:R250)</f>
        <v>1</v>
      </c>
      <c r="Q64" s="24"/>
      <c r="R64" s="24"/>
      <c r="S64" s="24"/>
      <c r="AB64" s="24"/>
      <c r="AF64" s="21">
        <f t="shared" si="2"/>
        <v>3</v>
      </c>
      <c r="AH64" s="4">
        <f t="shared" si="3"/>
        <v>3</v>
      </c>
      <c r="AI64" s="4" t="s">
        <v>847</v>
      </c>
    </row>
    <row r="65" spans="2:35" ht="12">
      <c r="B65" s="4" t="s">
        <v>52</v>
      </c>
      <c r="C65" s="4">
        <v>1</v>
      </c>
      <c r="D65" s="24"/>
      <c r="F65" s="24"/>
      <c r="G65" s="24"/>
      <c r="H65" s="24"/>
      <c r="M65" s="24">
        <f>SUM(Sheet2!G252)</f>
        <v>1</v>
      </c>
      <c r="N65" s="24">
        <f>SUM(Sheet2!I252)</f>
        <v>0</v>
      </c>
      <c r="O65" s="24">
        <f>SUM(Sheet2!R252)</f>
        <v>0</v>
      </c>
      <c r="Q65" s="24"/>
      <c r="R65" s="24"/>
      <c r="S65" s="24"/>
      <c r="AB65" s="24"/>
      <c r="AF65" s="21">
        <f t="shared" si="2"/>
        <v>1</v>
      </c>
      <c r="AH65" s="4">
        <f t="shared" si="3"/>
        <v>1</v>
      </c>
      <c r="AI65" s="4" t="s">
        <v>52</v>
      </c>
    </row>
    <row r="66" spans="2:35" ht="12">
      <c r="B66" s="4" t="s">
        <v>1420</v>
      </c>
      <c r="C66" s="4">
        <v>1</v>
      </c>
      <c r="D66" s="24">
        <v>33</v>
      </c>
      <c r="F66" s="24"/>
      <c r="G66" s="24"/>
      <c r="H66" s="24">
        <v>7</v>
      </c>
      <c r="M66" s="24">
        <f>SUM(Sheet2!G254:G267)</f>
        <v>7</v>
      </c>
      <c r="N66" s="24">
        <f>SUM(Sheet2!I254:I267)</f>
        <v>7</v>
      </c>
      <c r="O66" s="24">
        <f>SUM(Sheet2!R254:R267)</f>
        <v>4</v>
      </c>
      <c r="Q66" s="24"/>
      <c r="R66" s="24"/>
      <c r="S66" s="24"/>
      <c r="T66" s="4">
        <v>1</v>
      </c>
      <c r="U66" s="4">
        <f>SUM('[1]Sheet1'!$H$68:$H$102)</f>
        <v>29</v>
      </c>
      <c r="V66" s="4">
        <v>1</v>
      </c>
      <c r="W66" s="4">
        <v>211</v>
      </c>
      <c r="Y66" s="4">
        <f>1+0</f>
        <v>1</v>
      </c>
      <c r="Z66" s="4">
        <v>2</v>
      </c>
      <c r="AB66" s="24">
        <v>79</v>
      </c>
      <c r="AD66" s="4">
        <v>3</v>
      </c>
      <c r="AF66" s="21">
        <f t="shared" si="2"/>
        <v>204</v>
      </c>
      <c r="AH66" s="4">
        <f t="shared" si="3"/>
        <v>385</v>
      </c>
      <c r="AI66" s="4" t="s">
        <v>1420</v>
      </c>
    </row>
    <row r="67" spans="2:35" ht="12">
      <c r="B67" s="4" t="s">
        <v>1453</v>
      </c>
      <c r="C67" s="4">
        <v>1</v>
      </c>
      <c r="D67" s="24">
        <v>783</v>
      </c>
      <c r="E67" s="4">
        <v>32</v>
      </c>
      <c r="F67" s="24">
        <v>24</v>
      </c>
      <c r="G67" s="24">
        <v>55</v>
      </c>
      <c r="H67" s="24">
        <v>67</v>
      </c>
      <c r="J67" s="4">
        <f>3+0+2+0</f>
        <v>5</v>
      </c>
      <c r="K67" s="4">
        <f>4+1+2+1</f>
        <v>8</v>
      </c>
      <c r="M67" s="24">
        <f>SUM(Sheet2!G268:G294)</f>
        <v>24</v>
      </c>
      <c r="N67" s="24">
        <f>SUM(Sheet2!I268:I294)</f>
        <v>19</v>
      </c>
      <c r="O67" s="24">
        <f>SUM(Sheet2!R268:R294)</f>
        <v>8</v>
      </c>
      <c r="Q67" s="24">
        <v>9</v>
      </c>
      <c r="R67" s="24">
        <v>4</v>
      </c>
      <c r="S67" s="24">
        <f>4829+2522+806</f>
        <v>8157</v>
      </c>
      <c r="U67" s="4">
        <f>SUM('[1]Sheet1'!$H$103:$H$114)</f>
        <v>12</v>
      </c>
      <c r="Y67" s="4">
        <f>2+0</f>
        <v>2</v>
      </c>
      <c r="Z67" s="4">
        <f>3+5</f>
        <v>8</v>
      </c>
      <c r="AB67" s="24">
        <v>623</v>
      </c>
      <c r="AD67" s="4">
        <v>4</v>
      </c>
      <c r="AF67" s="21">
        <f t="shared" si="2"/>
        <v>2434</v>
      </c>
      <c r="AH67" s="4">
        <f t="shared" si="3"/>
        <v>9844</v>
      </c>
      <c r="AI67" s="4" t="s">
        <v>1453</v>
      </c>
    </row>
    <row r="68" spans="2:35" ht="12">
      <c r="B68" s="4" t="s">
        <v>589</v>
      </c>
      <c r="C68" s="4">
        <v>1</v>
      </c>
      <c r="D68" s="24"/>
      <c r="F68" s="24"/>
      <c r="G68" s="24"/>
      <c r="H68" s="24"/>
      <c r="M68" s="24">
        <f>SUM(Sheet2!G295)</f>
        <v>1</v>
      </c>
      <c r="N68" s="24">
        <f>SUM(Sheet2!I295)</f>
        <v>0</v>
      </c>
      <c r="O68" s="24">
        <f>SUM(Sheet2!R295)</f>
        <v>0</v>
      </c>
      <c r="Q68" s="24"/>
      <c r="R68" s="24"/>
      <c r="S68" s="24"/>
      <c r="AB68" s="24"/>
      <c r="AF68" s="21">
        <f t="shared" si="2"/>
        <v>1</v>
      </c>
      <c r="AH68" s="4">
        <f t="shared" si="3"/>
        <v>1</v>
      </c>
      <c r="AI68" s="4" t="s">
        <v>589</v>
      </c>
    </row>
    <row r="69" spans="2:35" ht="12.75">
      <c r="B69" s="4" t="s">
        <v>593</v>
      </c>
      <c r="C69" s="4">
        <v>1</v>
      </c>
      <c r="D69" s="24"/>
      <c r="F69" s="24"/>
      <c r="G69" s="24"/>
      <c r="H69" s="24"/>
      <c r="M69" s="24">
        <f>SUM(Sheet2!G297)</f>
        <v>1</v>
      </c>
      <c r="N69" s="24">
        <f>SUM(Sheet2!I297)</f>
        <v>0</v>
      </c>
      <c r="O69" s="24">
        <f>SUM(Sheet2!R297)</f>
        <v>0</v>
      </c>
      <c r="Q69" s="24"/>
      <c r="R69" s="24"/>
      <c r="S69" s="24"/>
      <c r="AB69" s="24"/>
      <c r="AF69" s="21">
        <f t="shared" si="2"/>
        <v>1</v>
      </c>
      <c r="AH69" s="4">
        <f t="shared" si="3"/>
        <v>1</v>
      </c>
      <c r="AI69" s="4" t="s">
        <v>593</v>
      </c>
    </row>
    <row r="70" spans="4:32" ht="12.75">
      <c r="D70" s="24"/>
      <c r="F70" s="24"/>
      <c r="G70" s="24"/>
      <c r="H70" s="24"/>
      <c r="M70" s="24"/>
      <c r="N70" s="24"/>
      <c r="O70" s="24"/>
      <c r="Q70" s="24"/>
      <c r="R70" s="24"/>
      <c r="S70" s="24"/>
      <c r="AB70" s="24"/>
      <c r="AF70" s="21"/>
    </row>
    <row r="71" spans="2:34" ht="12.75">
      <c r="B71" s="4" t="s">
        <v>888</v>
      </c>
      <c r="C71" s="4">
        <f aca="true" t="shared" si="4" ref="C71:H71">SUM(C10:C70)</f>
        <v>59</v>
      </c>
      <c r="D71" s="24">
        <f t="shared" si="4"/>
        <v>945</v>
      </c>
      <c r="E71" s="4">
        <f t="shared" si="4"/>
        <v>84</v>
      </c>
      <c r="F71" s="24">
        <f t="shared" si="4"/>
        <v>37</v>
      </c>
      <c r="G71" s="24">
        <f t="shared" si="4"/>
        <v>77</v>
      </c>
      <c r="H71" s="24">
        <f t="shared" si="4"/>
        <v>117</v>
      </c>
      <c r="J71" s="4">
        <f>SUM(J10:J70)</f>
        <v>6</v>
      </c>
      <c r="K71" s="4">
        <f>SUM(K10:K70)</f>
        <v>28</v>
      </c>
      <c r="M71" s="24">
        <f>SUM(M10:M70)</f>
        <v>190</v>
      </c>
      <c r="N71" s="24">
        <f>SUM(N10:N70)</f>
        <v>77</v>
      </c>
      <c r="O71" s="24">
        <f>SUM(O10:O70)</f>
        <v>49</v>
      </c>
      <c r="Q71" s="24">
        <f aca="true" t="shared" si="5" ref="Q71:W71">SUM(Q10:Q70)</f>
        <v>14</v>
      </c>
      <c r="R71" s="24">
        <f t="shared" si="5"/>
        <v>11</v>
      </c>
      <c r="S71" s="24">
        <f t="shared" si="5"/>
        <v>10976</v>
      </c>
      <c r="T71" s="4">
        <f t="shared" si="5"/>
        <v>80</v>
      </c>
      <c r="U71" s="4">
        <f t="shared" si="5"/>
        <v>108</v>
      </c>
      <c r="V71" s="4">
        <f t="shared" si="5"/>
        <v>27</v>
      </c>
      <c r="W71" s="4">
        <f t="shared" si="5"/>
        <v>5319</v>
      </c>
      <c r="Y71" s="4">
        <f>SUM(Y10:Y70)</f>
        <v>13</v>
      </c>
      <c r="Z71" s="4">
        <f>SUM(Z10:Z70)</f>
        <v>30</v>
      </c>
      <c r="AB71" s="24">
        <f>SUM(AB10:AB70)</f>
        <v>1303</v>
      </c>
      <c r="AD71" s="4">
        <f>SUM(AD10:AD70)</f>
        <v>12</v>
      </c>
      <c r="AF71" s="21">
        <f t="shared" si="2"/>
        <v>4057</v>
      </c>
      <c r="AH71" s="4">
        <f>SUM(D71:AD71)</f>
        <v>19503</v>
      </c>
    </row>
    <row r="72" spans="2:28" ht="12.75">
      <c r="B72" s="4" t="s">
        <v>148</v>
      </c>
      <c r="D72" s="24">
        <f>D73-D71</f>
        <v>305</v>
      </c>
      <c r="E72" s="4">
        <v>516</v>
      </c>
      <c r="F72" s="24"/>
      <c r="G72" s="24">
        <f>G73-G71</f>
        <v>42</v>
      </c>
      <c r="H72" s="24"/>
      <c r="J72" s="4">
        <f>J73-J71</f>
        <v>23</v>
      </c>
      <c r="K72" s="4">
        <f>K73-K71</f>
        <v>30</v>
      </c>
      <c r="M72" s="24">
        <f>M73-M71</f>
        <v>100</v>
      </c>
      <c r="N72" s="24">
        <f>N73-N71</f>
        <v>93</v>
      </c>
      <c r="O72" s="24">
        <f>O73-O71</f>
        <v>121</v>
      </c>
      <c r="Q72" s="24">
        <f>Q73-Q71</f>
        <v>11</v>
      </c>
      <c r="R72" s="24">
        <f>R73-R71</f>
        <v>14</v>
      </c>
      <c r="S72" s="24">
        <f>S73-S71</f>
        <v>524</v>
      </c>
      <c r="U72" s="4">
        <f>U73-U71</f>
        <v>92</v>
      </c>
      <c r="Y72" s="4">
        <f>Y73-Y71</f>
        <v>18</v>
      </c>
      <c r="AB72" s="24">
        <f>AB73-AB71</f>
        <v>1697</v>
      </c>
    </row>
    <row r="73" spans="2:28" ht="12.75">
      <c r="B73" s="4" t="s">
        <v>946</v>
      </c>
      <c r="D73" s="24">
        <v>1250</v>
      </c>
      <c r="E73" s="4">
        <v>600</v>
      </c>
      <c r="F73" s="24"/>
      <c r="G73" s="24">
        <v>119</v>
      </c>
      <c r="H73" s="24"/>
      <c r="J73" s="4">
        <v>29</v>
      </c>
      <c r="K73" s="4">
        <v>58</v>
      </c>
      <c r="M73" s="24">
        <v>290</v>
      </c>
      <c r="N73" s="24">
        <v>170</v>
      </c>
      <c r="O73" s="24">
        <v>170</v>
      </c>
      <c r="Q73" s="24">
        <v>25</v>
      </c>
      <c r="R73" s="24">
        <v>25</v>
      </c>
      <c r="S73" s="24">
        <f>23000/2</f>
        <v>11500</v>
      </c>
      <c r="U73" s="4">
        <v>200</v>
      </c>
      <c r="Y73" s="4">
        <v>31</v>
      </c>
      <c r="AB73" s="24">
        <v>3000</v>
      </c>
    </row>
    <row r="74" spans="4:28" ht="12.75">
      <c r="D74" s="24"/>
      <c r="F74" s="24"/>
      <c r="G74" s="24"/>
      <c r="H74" s="24"/>
      <c r="M74" s="24"/>
      <c r="N74" s="24"/>
      <c r="O74" s="24"/>
      <c r="Q74" s="24"/>
      <c r="R74" s="24"/>
      <c r="S74" s="24"/>
      <c r="AB74" s="24"/>
    </row>
    <row r="75" spans="2:35" s="21" customFormat="1" ht="12.75">
      <c r="B75" s="21" t="s">
        <v>947</v>
      </c>
      <c r="D75" s="27">
        <f>D71/D73*100</f>
        <v>75.6</v>
      </c>
      <c r="E75" s="21">
        <f>E71/E73*100</f>
        <v>14.000000000000002</v>
      </c>
      <c r="F75" s="27"/>
      <c r="G75" s="27">
        <f>G71/G73*100</f>
        <v>64.70588235294117</v>
      </c>
      <c r="H75" s="27"/>
      <c r="J75" s="21">
        <f>J71/J73*100</f>
        <v>20.689655172413794</v>
      </c>
      <c r="K75" s="21">
        <f>K71/K73*100</f>
        <v>48.275862068965516</v>
      </c>
      <c r="M75" s="27">
        <f>M71/M73*100</f>
        <v>65.51724137931035</v>
      </c>
      <c r="N75" s="27">
        <f>N71/N73*100</f>
        <v>45.294117647058826</v>
      </c>
      <c r="O75" s="27">
        <f>O71/O73*100</f>
        <v>28.823529411764703</v>
      </c>
      <c r="Q75" s="27">
        <f>Q71/Q73*100</f>
        <v>56.00000000000001</v>
      </c>
      <c r="R75" s="27">
        <f>R71/R73*100</f>
        <v>44</v>
      </c>
      <c r="S75" s="27">
        <f>S71/S73*100</f>
        <v>95.44347826086957</v>
      </c>
      <c r="U75" s="21">
        <f>U71/U73*100</f>
        <v>54</v>
      </c>
      <c r="Y75" s="21">
        <f>Y71/Y73*100</f>
        <v>41.935483870967744</v>
      </c>
      <c r="AB75" s="27">
        <f>AB71/AB73*100</f>
        <v>43.43333333333334</v>
      </c>
      <c r="AH75" s="22">
        <f>SUM(D75+E75+G75+J75+K75+M75+N75+O75+Q75+R75+S75+U75+Y75+AB75)/14</f>
        <v>49.837041678401796</v>
      </c>
      <c r="AI75" s="22" t="s">
        <v>1424</v>
      </c>
    </row>
    <row r="76" ht="12.75">
      <c r="B76" s="4" t="s">
        <v>900</v>
      </c>
    </row>
    <row r="77" ht="12.75">
      <c r="AF77" s="4" t="s">
        <v>1457</v>
      </c>
    </row>
    <row r="78" ht="12.75">
      <c r="AF78" s="4" t="s">
        <v>520</v>
      </c>
    </row>
    <row r="79" ht="12.75">
      <c r="AF79" s="24" t="s">
        <v>195</v>
      </c>
    </row>
    <row r="80" spans="2:30" ht="12.75">
      <c r="B80" s="4" t="s">
        <v>1271</v>
      </c>
      <c r="AD80" s="4" t="s">
        <v>838</v>
      </c>
    </row>
    <row r="81" ht="12.75">
      <c r="AA81" s="4" t="s">
        <v>837</v>
      </c>
    </row>
    <row r="82" spans="2:26" ht="12.75">
      <c r="B82" s="4" t="s">
        <v>1398</v>
      </c>
      <c r="Z82" s="4" t="s">
        <v>1106</v>
      </c>
    </row>
    <row r="83" spans="2:26" ht="12.75">
      <c r="B83" s="24" t="s">
        <v>1399</v>
      </c>
      <c r="Z83" s="4" t="s">
        <v>839</v>
      </c>
    </row>
    <row r="84" ht="12.75">
      <c r="Y84" s="4" t="s">
        <v>1104</v>
      </c>
    </row>
    <row r="85" ht="12.75">
      <c r="U85" s="24" t="s">
        <v>1396</v>
      </c>
    </row>
    <row r="86" ht="12.75">
      <c r="Q86" s="24" t="s">
        <v>0</v>
      </c>
    </row>
    <row r="87" ht="12.75">
      <c r="N87" s="4" t="s">
        <v>1088</v>
      </c>
    </row>
    <row r="88" ht="12.75">
      <c r="K88" s="24" t="s">
        <v>1340</v>
      </c>
    </row>
    <row r="89" ht="12.75">
      <c r="H89" s="24" t="s">
        <v>1313</v>
      </c>
    </row>
    <row r="90" ht="12.75">
      <c r="G90" s="4" t="s">
        <v>1312</v>
      </c>
    </row>
    <row r="91" ht="12.75">
      <c r="F91" s="24" t="s">
        <v>1228</v>
      </c>
    </row>
    <row r="92" ht="12.75">
      <c r="B92" s="4" t="s">
        <v>900</v>
      </c>
    </row>
  </sheetData>
  <mergeCells count="8">
    <mergeCell ref="M6:O6"/>
    <mergeCell ref="A2:AI2"/>
    <mergeCell ref="A3:AI3"/>
    <mergeCell ref="A4:AI4"/>
    <mergeCell ref="D6:H6"/>
    <mergeCell ref="J6:K6"/>
    <mergeCell ref="Q6:W6"/>
    <mergeCell ref="Y6:Z6"/>
  </mergeCells>
  <printOptions gridLines="1"/>
  <pageMargins left="0.5" right="0.5" top="0.5" bottom="0.5" header="0.5" footer="0.5"/>
  <pageSetup orientation="landscape" paperSize="9" scale="43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B73">
      <selection activeCell="R94" sqref="R94"/>
    </sheetView>
  </sheetViews>
  <sheetFormatPr defaultColWidth="11.00390625" defaultRowHeight="12"/>
  <cols>
    <col min="1" max="1" width="1.875" style="4" customWidth="1"/>
    <col min="2" max="2" width="16.625" style="4" bestFit="1" customWidth="1"/>
    <col min="3" max="3" width="1.875" style="4" customWidth="1"/>
    <col min="4" max="9" width="7.875" style="4" customWidth="1"/>
    <col min="10" max="10" width="1.875" style="4" customWidth="1"/>
    <col min="11" max="11" width="9.00390625" style="4" customWidth="1"/>
    <col min="12" max="13" width="7.875" style="4" customWidth="1"/>
    <col min="14" max="15" width="0.37109375" style="4" customWidth="1"/>
    <col min="16" max="16" width="1.875" style="4" customWidth="1"/>
    <col min="17" max="25" width="7.875" style="4" customWidth="1"/>
    <col min="26" max="26" width="1.875" style="4" customWidth="1"/>
    <col min="27" max="27" width="7.875" style="4" customWidth="1"/>
    <col min="28" max="28" width="1.875" style="4" customWidth="1"/>
    <col min="29" max="16384" width="10.875" style="4" customWidth="1"/>
  </cols>
  <sheetData>
    <row r="2" spans="2:27" ht="12.75">
      <c r="B2" s="48" t="s">
        <v>656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2.75">
      <c r="B3" s="48" t="s">
        <v>901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ht="12.75">
      <c r="B4" s="48" t="s">
        <v>280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2.75">
      <c r="B5" s="1"/>
    </row>
    <row r="7" spans="2:29" ht="12.75">
      <c r="B7" s="1" t="s">
        <v>1428</v>
      </c>
      <c r="D7" s="48" t="s">
        <v>1429</v>
      </c>
      <c r="E7" s="48"/>
      <c r="F7" s="48"/>
      <c r="G7" s="48"/>
      <c r="H7" s="48"/>
      <c r="I7" s="2"/>
      <c r="K7" s="48" t="s">
        <v>1370</v>
      </c>
      <c r="L7" s="48"/>
      <c r="M7" s="48"/>
      <c r="N7" s="48"/>
      <c r="O7" s="48"/>
      <c r="Q7" s="48" t="s">
        <v>1371</v>
      </c>
      <c r="R7" s="48"/>
      <c r="S7" s="48"/>
      <c r="T7" s="48"/>
      <c r="U7" s="48"/>
      <c r="V7" s="48"/>
      <c r="W7" s="48"/>
      <c r="X7" s="48"/>
      <c r="Y7" s="48"/>
      <c r="AA7" s="2" t="s">
        <v>1378</v>
      </c>
      <c r="AC7" s="2" t="s">
        <v>957</v>
      </c>
    </row>
    <row r="8" spans="4:29" ht="12.75">
      <c r="D8" s="4" t="s">
        <v>948</v>
      </c>
      <c r="E8" s="4" t="s">
        <v>889</v>
      </c>
      <c r="F8" s="4" t="s">
        <v>1379</v>
      </c>
      <c r="G8" s="4" t="s">
        <v>1380</v>
      </c>
      <c r="H8" s="4" t="s">
        <v>1381</v>
      </c>
      <c r="I8" s="4" t="s">
        <v>954</v>
      </c>
      <c r="K8" s="4" t="s">
        <v>1370</v>
      </c>
      <c r="L8" s="4" t="s">
        <v>1370</v>
      </c>
      <c r="M8" s="4" t="s">
        <v>1370</v>
      </c>
      <c r="Q8" s="4" t="s">
        <v>537</v>
      </c>
      <c r="R8" s="4" t="s">
        <v>1385</v>
      </c>
      <c r="S8" s="4" t="s">
        <v>1372</v>
      </c>
      <c r="T8" s="4" t="s">
        <v>1374</v>
      </c>
      <c r="U8" s="4" t="s">
        <v>1375</v>
      </c>
      <c r="V8" s="4" t="s">
        <v>1376</v>
      </c>
      <c r="W8" s="4" t="s">
        <v>1376</v>
      </c>
      <c r="X8" s="4" t="s">
        <v>644</v>
      </c>
      <c r="Y8" s="4" t="s">
        <v>644</v>
      </c>
      <c r="AA8" s="4" t="s">
        <v>898</v>
      </c>
      <c r="AB8" s="4" t="s">
        <v>956</v>
      </c>
      <c r="AC8" s="2" t="s">
        <v>888</v>
      </c>
    </row>
    <row r="9" spans="4:27" s="6" customFormat="1" ht="27.75" customHeight="1">
      <c r="D9" s="6" t="s">
        <v>899</v>
      </c>
      <c r="E9" s="6" t="s">
        <v>657</v>
      </c>
      <c r="F9" s="6" t="s">
        <v>1383</v>
      </c>
      <c r="G9" s="6" t="s">
        <v>1383</v>
      </c>
      <c r="H9" s="6" t="s">
        <v>1384</v>
      </c>
      <c r="I9" s="6" t="s">
        <v>955</v>
      </c>
      <c r="K9" s="7" t="s">
        <v>200</v>
      </c>
      <c r="L9" s="6" t="s">
        <v>887</v>
      </c>
      <c r="M9" s="6" t="s">
        <v>886</v>
      </c>
      <c r="Q9" s="6" t="s">
        <v>1373</v>
      </c>
      <c r="R9" s="6" t="s">
        <v>1373</v>
      </c>
      <c r="S9" s="6" t="s">
        <v>1369</v>
      </c>
      <c r="T9" s="6" t="s">
        <v>1382</v>
      </c>
      <c r="U9" s="6" t="s">
        <v>1377</v>
      </c>
      <c r="V9" s="6" t="s">
        <v>1377</v>
      </c>
      <c r="W9" s="6" t="s">
        <v>1386</v>
      </c>
      <c r="X9" s="6" t="s">
        <v>645</v>
      </c>
      <c r="Y9" s="6" t="s">
        <v>389</v>
      </c>
      <c r="AA9" s="6" t="s">
        <v>1369</v>
      </c>
    </row>
    <row r="11" spans="2:26" ht="12.75">
      <c r="B11" s="4" t="s">
        <v>1035</v>
      </c>
      <c r="D11" s="5"/>
      <c r="E11" s="5"/>
      <c r="F11" s="5"/>
      <c r="G11" s="5"/>
      <c r="H11" s="5"/>
      <c r="I11" s="5"/>
      <c r="J11" s="5"/>
      <c r="K11" s="5">
        <f>SUM(Sheet2!G3)</f>
        <v>0</v>
      </c>
      <c r="L11" s="5">
        <f>SUM(Sheet2!I3)</f>
        <v>0</v>
      </c>
      <c r="M11" s="5">
        <f>SUM(Sheet2!R3)</f>
        <v>0</v>
      </c>
      <c r="N11" s="5"/>
      <c r="O11" s="5"/>
      <c r="P11" s="5"/>
      <c r="Q11" s="5"/>
      <c r="R11" s="5"/>
      <c r="S11" s="5"/>
      <c r="T11" s="5"/>
      <c r="V11" s="5"/>
      <c r="W11" s="5"/>
      <c r="Y11" s="5"/>
      <c r="Z11" s="5"/>
    </row>
    <row r="12" spans="2:26" ht="12.75">
      <c r="B12" s="4" t="s">
        <v>1452</v>
      </c>
      <c r="D12" s="5"/>
      <c r="E12" s="5"/>
      <c r="F12" s="5"/>
      <c r="G12" s="5"/>
      <c r="H12" s="5"/>
      <c r="I12" s="5"/>
      <c r="J12" s="5"/>
      <c r="K12" s="17">
        <f>SUM(Sheet2!G4:G8)</f>
        <v>5</v>
      </c>
      <c r="L12" s="5">
        <f>SUM(Sheet2!I4:I8)</f>
        <v>3</v>
      </c>
      <c r="M12" s="5">
        <f>SUM(Sheet2!R4:R8)</f>
        <v>1</v>
      </c>
      <c r="N12" s="5"/>
      <c r="O12" s="5"/>
      <c r="P12" s="5"/>
      <c r="Q12" s="5"/>
      <c r="R12" s="5"/>
      <c r="S12" s="5"/>
      <c r="T12" s="5"/>
      <c r="V12" s="5"/>
      <c r="W12" s="5"/>
      <c r="Y12" s="5"/>
      <c r="Z12" s="5"/>
    </row>
    <row r="13" spans="2:27" ht="12.75">
      <c r="B13" s="4" t="s">
        <v>1145</v>
      </c>
      <c r="D13" s="4">
        <v>30</v>
      </c>
      <c r="E13" s="5"/>
      <c r="F13" s="5"/>
      <c r="G13" s="5"/>
      <c r="H13" s="5"/>
      <c r="I13" s="5"/>
      <c r="J13" s="5"/>
      <c r="K13" s="5">
        <f>SUM(Sheet2!G9:G30)</f>
        <v>22</v>
      </c>
      <c r="L13" s="5">
        <f>SUM(Sheet2!I9:I30)</f>
        <v>8</v>
      </c>
      <c r="M13" s="5">
        <f>SUM(Sheet2!R9:R30)</f>
        <v>6</v>
      </c>
      <c r="N13" s="5"/>
      <c r="O13" s="5"/>
      <c r="P13" s="5"/>
      <c r="Q13" s="5"/>
      <c r="R13" s="5"/>
      <c r="S13" s="5">
        <v>2863</v>
      </c>
      <c r="T13" s="5"/>
      <c r="U13" s="4">
        <f>SUM('[1]Sheet1'!$I$2:$I$10)</f>
        <v>9</v>
      </c>
      <c r="V13" s="5"/>
      <c r="W13" s="5"/>
      <c r="Y13" s="5"/>
      <c r="Z13" s="5"/>
      <c r="AA13" s="4">
        <v>19</v>
      </c>
    </row>
    <row r="14" spans="2:26" ht="12.75">
      <c r="B14" s="4" t="s">
        <v>1308</v>
      </c>
      <c r="D14" s="5"/>
      <c r="E14" s="5"/>
      <c r="F14" s="5"/>
      <c r="G14" s="5"/>
      <c r="H14" s="5"/>
      <c r="I14" s="5"/>
      <c r="J14" s="5"/>
      <c r="K14" s="5">
        <f>SUM(Sheet2!G33)</f>
        <v>0</v>
      </c>
      <c r="L14" s="5">
        <f>SUM(Sheet2!I33)</f>
        <v>0</v>
      </c>
      <c r="M14" s="5">
        <f>SUM(Sheet2!R33)</f>
        <v>0</v>
      </c>
      <c r="N14" s="5"/>
      <c r="O14" s="5"/>
      <c r="P14" s="5"/>
      <c r="Q14" s="5"/>
      <c r="R14" s="5"/>
      <c r="S14" s="5"/>
      <c r="T14" s="5"/>
      <c r="V14" s="5"/>
      <c r="W14" s="5"/>
      <c r="Y14" s="5"/>
      <c r="Z14" s="5"/>
    </row>
    <row r="15" spans="2:26" ht="12.75">
      <c r="B15" s="4" t="s">
        <v>1147</v>
      </c>
      <c r="D15" s="4">
        <v>1</v>
      </c>
      <c r="F15" s="4">
        <v>5</v>
      </c>
      <c r="G15" s="5"/>
      <c r="H15" s="5"/>
      <c r="I15" s="5"/>
      <c r="J15" s="5"/>
      <c r="K15" s="5">
        <f>SUM(Sheet2!G35:G44)</f>
        <v>9</v>
      </c>
      <c r="L15" s="5">
        <f>SUM(Sheet2!I35:I44)</f>
        <v>1</v>
      </c>
      <c r="M15" s="5">
        <f>SUM(Sheet2!R35:R44)</f>
        <v>1</v>
      </c>
      <c r="N15" s="5"/>
      <c r="O15" s="5"/>
      <c r="P15" s="5"/>
      <c r="Q15" s="5"/>
      <c r="R15" s="5"/>
      <c r="S15" s="5"/>
      <c r="T15" s="5"/>
      <c r="V15" s="5"/>
      <c r="W15" s="5"/>
      <c r="Y15" s="5"/>
      <c r="Z15" s="5"/>
    </row>
    <row r="16" spans="2:26" ht="12.75">
      <c r="B16" s="4" t="s">
        <v>456</v>
      </c>
      <c r="D16" s="5"/>
      <c r="E16" s="5"/>
      <c r="F16" s="5"/>
      <c r="G16" s="5"/>
      <c r="H16" s="5"/>
      <c r="I16" s="5"/>
      <c r="J16" s="5"/>
      <c r="K16" s="5">
        <f>SUM(Sheet2!G45)</f>
        <v>0</v>
      </c>
      <c r="L16" s="5">
        <f>SUM(Sheet2!I45)</f>
        <v>0</v>
      </c>
      <c r="M16" s="5">
        <f>SUM(Sheet2!R45)</f>
        <v>0</v>
      </c>
      <c r="N16" s="5"/>
      <c r="O16" s="5"/>
      <c r="P16" s="5"/>
      <c r="Q16" s="5"/>
      <c r="R16" s="5"/>
      <c r="S16" s="5"/>
      <c r="T16" s="5"/>
      <c r="V16" s="5"/>
      <c r="W16" s="5"/>
      <c r="Y16" s="5"/>
      <c r="Z16" s="5"/>
    </row>
    <row r="17" spans="2:27" ht="12.75">
      <c r="B17" s="4" t="s">
        <v>1058</v>
      </c>
      <c r="D17" s="4">
        <v>29</v>
      </c>
      <c r="G17" s="4">
        <v>18</v>
      </c>
      <c r="H17" s="5"/>
      <c r="I17" s="5">
        <f>1</f>
        <v>1</v>
      </c>
      <c r="J17" s="5"/>
      <c r="K17" s="5">
        <f>SUM(Sheet2!G46:G51)</f>
        <v>6</v>
      </c>
      <c r="L17" s="5">
        <f>SUM(Sheet2!I46:I51)</f>
        <v>3</v>
      </c>
      <c r="M17" s="5">
        <f>SUM(Sheet2!R46:R51)</f>
        <v>2</v>
      </c>
      <c r="N17" s="5"/>
      <c r="O17" s="5"/>
      <c r="P17" s="5"/>
      <c r="Q17" s="5"/>
      <c r="R17" s="5"/>
      <c r="S17" s="5"/>
      <c r="T17" s="5"/>
      <c r="U17" s="4">
        <f>SUM('[1]Sheet1'!$I$11:$I$24)</f>
        <v>14</v>
      </c>
      <c r="V17" s="5"/>
      <c r="W17" s="5"/>
      <c r="X17" s="4">
        <f>1+0</f>
        <v>1</v>
      </c>
      <c r="Y17" s="5"/>
      <c r="Z17" s="5"/>
      <c r="AA17" s="4">
        <v>73</v>
      </c>
    </row>
    <row r="18" spans="2:26" ht="12.75">
      <c r="B18" s="4" t="s">
        <v>1248</v>
      </c>
      <c r="D18" s="5"/>
      <c r="E18" s="5"/>
      <c r="F18" s="5"/>
      <c r="G18" s="5"/>
      <c r="H18" s="5"/>
      <c r="I18" s="5"/>
      <c r="J18" s="5"/>
      <c r="K18" s="5">
        <f>SUM(Sheet2!G52)</f>
        <v>1</v>
      </c>
      <c r="L18" s="5">
        <f>SUM(Sheet2!I52)</f>
        <v>0</v>
      </c>
      <c r="M18" s="5">
        <f>SUM(Sheet2!R52)</f>
        <v>0</v>
      </c>
      <c r="N18" s="5"/>
      <c r="O18" s="5"/>
      <c r="P18" s="5"/>
      <c r="Q18" s="5"/>
      <c r="R18" s="5"/>
      <c r="S18" s="5"/>
      <c r="T18" s="5"/>
      <c r="V18" s="5"/>
      <c r="W18" s="5"/>
      <c r="Y18" s="5"/>
      <c r="Z18" s="5"/>
    </row>
    <row r="19" spans="2:26" ht="12.75">
      <c r="B19" s="4" t="s">
        <v>1146</v>
      </c>
      <c r="D19" s="5"/>
      <c r="E19" s="5"/>
      <c r="F19" s="5"/>
      <c r="G19" s="5"/>
      <c r="H19" s="5"/>
      <c r="I19" s="5">
        <v>1</v>
      </c>
      <c r="J19" s="5"/>
      <c r="K19" s="5">
        <f>SUM(Sheet2!G54:G61)</f>
        <v>8</v>
      </c>
      <c r="L19" s="5">
        <f>SUM(Sheet2!I54:I61)</f>
        <v>5</v>
      </c>
      <c r="M19" s="5">
        <f>SUM(Sheet2!R54:R61)</f>
        <v>1</v>
      </c>
      <c r="N19" s="5"/>
      <c r="O19" s="5"/>
      <c r="P19" s="5"/>
      <c r="Q19" s="5"/>
      <c r="R19" s="5"/>
      <c r="S19" s="5"/>
      <c r="T19" s="5"/>
      <c r="V19" s="5"/>
      <c r="W19" s="5"/>
      <c r="Y19" s="5"/>
      <c r="Z19" s="5"/>
    </row>
    <row r="20" spans="2:27" ht="12.75">
      <c r="B20" s="4" t="s">
        <v>865</v>
      </c>
      <c r="D20" s="5"/>
      <c r="E20" s="5"/>
      <c r="F20" s="5"/>
      <c r="G20" s="5"/>
      <c r="H20" s="5"/>
      <c r="I20" s="5"/>
      <c r="J20" s="5"/>
      <c r="K20" s="5">
        <f>SUM(Sheet2!G62:G66)</f>
        <v>5</v>
      </c>
      <c r="L20" s="5">
        <f>SUM(Sheet2!I62:I66)</f>
        <v>0</v>
      </c>
      <c r="M20" s="5">
        <f>SUM(Sheet2!R62:R66)</f>
        <v>1</v>
      </c>
      <c r="N20" s="5"/>
      <c r="O20" s="5"/>
      <c r="P20" s="5"/>
      <c r="Q20" s="5"/>
      <c r="R20" s="5"/>
      <c r="S20" s="5"/>
      <c r="T20" s="5"/>
      <c r="V20" s="5"/>
      <c r="W20" s="5"/>
      <c r="Y20" s="5"/>
      <c r="Z20" s="5"/>
      <c r="AA20" s="4">
        <v>10</v>
      </c>
    </row>
    <row r="21" spans="2:26" ht="12.75">
      <c r="B21" s="4" t="s">
        <v>785</v>
      </c>
      <c r="D21" s="5"/>
      <c r="E21" s="5"/>
      <c r="F21" s="5"/>
      <c r="G21" s="5"/>
      <c r="H21" s="5"/>
      <c r="I21" s="5"/>
      <c r="J21" s="5"/>
      <c r="K21" s="5">
        <f>SUM(Sheet2!G67:G69)</f>
        <v>3</v>
      </c>
      <c r="L21" s="5">
        <f>SUM(Sheet2!I67:I69)</f>
        <v>0</v>
      </c>
      <c r="M21" s="5">
        <f>SUM(Sheet2!R67:R69)</f>
        <v>0</v>
      </c>
      <c r="N21" s="5"/>
      <c r="O21" s="5"/>
      <c r="P21" s="5"/>
      <c r="Q21" s="5"/>
      <c r="R21" s="5"/>
      <c r="S21" s="5"/>
      <c r="T21" s="5"/>
      <c r="V21" s="5"/>
      <c r="W21" s="5"/>
      <c r="Y21" s="5"/>
      <c r="Z21" s="5"/>
    </row>
    <row r="22" spans="2:26" ht="12.75">
      <c r="B22" s="4" t="s">
        <v>1434</v>
      </c>
      <c r="D22" s="5"/>
      <c r="E22" s="5"/>
      <c r="F22" s="5"/>
      <c r="G22" s="5"/>
      <c r="H22" s="5"/>
      <c r="I22" s="5"/>
      <c r="J22" s="5"/>
      <c r="K22" s="5">
        <f>SUM(Sheet2!G70)</f>
        <v>0</v>
      </c>
      <c r="L22" s="5">
        <f>SUM(Sheet2!I70)</f>
        <v>0</v>
      </c>
      <c r="M22" s="5">
        <f>SUM(Sheet2!R70)</f>
        <v>0</v>
      </c>
      <c r="N22" s="5"/>
      <c r="O22" s="5"/>
      <c r="P22" s="5"/>
      <c r="Q22" s="5"/>
      <c r="R22" s="5"/>
      <c r="S22" s="5"/>
      <c r="T22" s="5"/>
      <c r="V22" s="5"/>
      <c r="W22" s="5"/>
      <c r="Y22" s="5"/>
      <c r="Z22" s="5"/>
    </row>
    <row r="23" spans="2:26" ht="12.75">
      <c r="B23" s="4" t="s">
        <v>1438</v>
      </c>
      <c r="D23" s="5"/>
      <c r="E23" s="5"/>
      <c r="F23" s="5"/>
      <c r="G23" s="5"/>
      <c r="H23" s="5"/>
      <c r="I23" s="5"/>
      <c r="J23" s="5"/>
      <c r="K23" s="5">
        <f>SUM(Sheet2!G73:G74)</f>
        <v>0</v>
      </c>
      <c r="L23" s="5">
        <f>SUM(Sheet2!I73:I74)</f>
        <v>0</v>
      </c>
      <c r="M23" s="5">
        <f>SUM(Sheet2!R73:R74)</f>
        <v>0</v>
      </c>
      <c r="N23" s="5"/>
      <c r="O23" s="5"/>
      <c r="P23" s="5"/>
      <c r="Q23" s="5"/>
      <c r="R23" s="5"/>
      <c r="S23" s="5"/>
      <c r="T23" s="5"/>
      <c r="V23" s="5"/>
      <c r="W23" s="5"/>
      <c r="Y23" s="5"/>
      <c r="Z23" s="5"/>
    </row>
    <row r="24" spans="2:26" ht="12.75">
      <c r="B24" s="4" t="s">
        <v>974</v>
      </c>
      <c r="D24" s="5"/>
      <c r="E24" s="5"/>
      <c r="F24" s="5"/>
      <c r="G24" s="5"/>
      <c r="H24" s="5"/>
      <c r="I24" s="5"/>
      <c r="J24" s="5"/>
      <c r="K24" s="5">
        <f>SUM(Sheet2!G75)</f>
        <v>1</v>
      </c>
      <c r="L24" s="5">
        <f>SUM(Sheet2!I75)</f>
        <v>0</v>
      </c>
      <c r="M24" s="5">
        <f>SUM(Sheet2!R75)</f>
        <v>0</v>
      </c>
      <c r="N24" s="5"/>
      <c r="O24" s="5"/>
      <c r="P24" s="5"/>
      <c r="Q24" s="5"/>
      <c r="R24" s="5"/>
      <c r="S24" s="5"/>
      <c r="T24" s="5"/>
      <c r="V24" s="5"/>
      <c r="W24" s="5"/>
      <c r="Y24" s="5"/>
      <c r="Z24" s="5"/>
    </row>
    <row r="25" spans="2:26" ht="12.75">
      <c r="B25" s="4" t="s">
        <v>978</v>
      </c>
      <c r="D25" s="5"/>
      <c r="E25" s="5"/>
      <c r="F25" s="5"/>
      <c r="G25" s="5"/>
      <c r="H25" s="5"/>
      <c r="I25" s="5"/>
      <c r="J25" s="5"/>
      <c r="K25" s="5">
        <f>SUM(Sheet2!G76:G78)</f>
        <v>3</v>
      </c>
      <c r="L25" s="5">
        <f>SUM(Sheet2!I76:I78)</f>
        <v>0</v>
      </c>
      <c r="M25" s="5">
        <f>SUM(Sheet2!R76:R78)</f>
        <v>0</v>
      </c>
      <c r="N25" s="5"/>
      <c r="O25" s="5"/>
      <c r="P25" s="5"/>
      <c r="Q25" s="5"/>
      <c r="R25" s="5"/>
      <c r="S25" s="5"/>
      <c r="T25" s="5"/>
      <c r="V25" s="5"/>
      <c r="W25" s="5"/>
      <c r="Y25" s="5"/>
      <c r="Z25" s="5"/>
    </row>
    <row r="26" spans="2:27" ht="12.75">
      <c r="B26" s="4" t="s">
        <v>420</v>
      </c>
      <c r="D26" s="5"/>
      <c r="E26" s="5"/>
      <c r="F26" s="5"/>
      <c r="G26" s="5"/>
      <c r="H26" s="5"/>
      <c r="I26" s="5"/>
      <c r="J26" s="5"/>
      <c r="K26" s="5">
        <f>SUM(Sheet2!G79:G83)</f>
        <v>5</v>
      </c>
      <c r="L26" s="5">
        <f>SUM(Sheet2!I79:I83)</f>
        <v>0</v>
      </c>
      <c r="M26" s="5">
        <f>SUM(Sheet2!R79:R83)</f>
        <v>0</v>
      </c>
      <c r="N26" s="5"/>
      <c r="O26" s="5"/>
      <c r="P26" s="5"/>
      <c r="Q26" s="5"/>
      <c r="R26" s="5"/>
      <c r="S26" s="5"/>
      <c r="T26" s="5"/>
      <c r="V26" s="5"/>
      <c r="W26" s="5"/>
      <c r="Y26" s="5"/>
      <c r="Z26" s="5"/>
      <c r="AA26" s="4">
        <v>0</v>
      </c>
    </row>
    <row r="27" spans="2:26" ht="12.75">
      <c r="B27" s="4" t="s">
        <v>348</v>
      </c>
      <c r="D27" s="5"/>
      <c r="E27" s="5"/>
      <c r="F27" s="5"/>
      <c r="G27" s="5"/>
      <c r="H27" s="5"/>
      <c r="I27" s="5"/>
      <c r="J27" s="5"/>
      <c r="K27" s="5">
        <f>SUM(Sheet2!G84)</f>
        <v>0</v>
      </c>
      <c r="L27" s="5">
        <f>SUM(Sheet2!I84)</f>
        <v>0</v>
      </c>
      <c r="M27" s="5">
        <f>SUM(Sheet2!R84)</f>
        <v>0</v>
      </c>
      <c r="N27" s="5"/>
      <c r="O27" s="5"/>
      <c r="P27" s="5"/>
      <c r="Q27" s="5"/>
      <c r="R27" s="5"/>
      <c r="S27" s="5"/>
      <c r="T27" s="5"/>
      <c r="V27" s="5"/>
      <c r="W27" s="5"/>
      <c r="Y27" s="5"/>
      <c r="Z27" s="5"/>
    </row>
    <row r="28" spans="2:26" ht="12.75">
      <c r="B28" s="4" t="s">
        <v>1151</v>
      </c>
      <c r="D28" s="5"/>
      <c r="E28" s="5"/>
      <c r="F28" s="5"/>
      <c r="G28" s="5"/>
      <c r="H28" s="5"/>
      <c r="I28" s="5"/>
      <c r="J28" s="5"/>
      <c r="K28" s="5">
        <f>SUM(Sheet2!G85:G86)</f>
        <v>2</v>
      </c>
      <c r="L28" s="5">
        <f>SUM(Sheet2!I85:I86)</f>
        <v>2</v>
      </c>
      <c r="M28" s="5">
        <f>SUM(Sheet2!R85:R86)</f>
        <v>1</v>
      </c>
      <c r="N28" s="5"/>
      <c r="O28" s="5"/>
      <c r="P28" s="5"/>
      <c r="Q28" s="5"/>
      <c r="R28" s="5"/>
      <c r="S28" s="5"/>
      <c r="T28" s="5"/>
      <c r="V28" s="5"/>
      <c r="W28" s="5"/>
      <c r="Y28" s="5"/>
      <c r="Z28" s="5"/>
    </row>
    <row r="29" spans="2:27" ht="12.75">
      <c r="B29" s="4" t="s">
        <v>686</v>
      </c>
      <c r="D29" s="5"/>
      <c r="E29" s="5"/>
      <c r="F29" s="5"/>
      <c r="G29" s="5"/>
      <c r="H29" s="5"/>
      <c r="I29" s="5">
        <f>3</f>
        <v>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V29" s="5"/>
      <c r="W29" s="5"/>
      <c r="Y29" s="5"/>
      <c r="Z29" s="5"/>
      <c r="AA29" s="4">
        <v>55</v>
      </c>
    </row>
    <row r="30" spans="2:26" ht="12.75">
      <c r="B30" s="4" t="s">
        <v>324</v>
      </c>
      <c r="D30" s="5"/>
      <c r="E30" s="5"/>
      <c r="F30" s="5"/>
      <c r="G30" s="5"/>
      <c r="H30" s="5"/>
      <c r="I30" s="5"/>
      <c r="J30" s="5"/>
      <c r="K30" s="5">
        <f>SUM(Sheet2!G87)</f>
        <v>0</v>
      </c>
      <c r="L30" s="5">
        <f>SUM(Sheet2!I87)</f>
        <v>0</v>
      </c>
      <c r="M30" s="5">
        <f>SUM(Sheet2!R87)</f>
        <v>0</v>
      </c>
      <c r="N30" s="5"/>
      <c r="O30" s="5"/>
      <c r="P30" s="5"/>
      <c r="Q30" s="5"/>
      <c r="R30" s="5"/>
      <c r="S30" s="5"/>
      <c r="T30" s="5"/>
      <c r="V30" s="5"/>
      <c r="W30" s="5"/>
      <c r="Y30" s="5"/>
      <c r="Z30" s="5"/>
    </row>
    <row r="31" spans="2:26" ht="12.75">
      <c r="B31" s="4" t="s">
        <v>841</v>
      </c>
      <c r="D31" s="5"/>
      <c r="E31" s="5"/>
      <c r="F31" s="5"/>
      <c r="G31" s="5"/>
      <c r="H31" s="5"/>
      <c r="I31" s="5"/>
      <c r="J31" s="5"/>
      <c r="K31" s="5">
        <f>SUM(Sheet2!G88)</f>
        <v>0</v>
      </c>
      <c r="L31" s="5">
        <f>SUM(Sheet2!I88)</f>
        <v>0</v>
      </c>
      <c r="M31" s="5" t="e">
        <f>SUM(Sheet2!#REF!)</f>
        <v>#REF!</v>
      </c>
      <c r="N31" s="5"/>
      <c r="O31" s="5"/>
      <c r="P31" s="5"/>
      <c r="Q31" s="5"/>
      <c r="R31" s="5"/>
      <c r="S31" s="5"/>
      <c r="T31" s="5"/>
      <c r="V31" s="5"/>
      <c r="W31" s="5"/>
      <c r="Y31" s="5"/>
      <c r="Z31" s="5"/>
    </row>
    <row r="32" spans="2:26" ht="12.75">
      <c r="B32" s="4" t="s">
        <v>246</v>
      </c>
      <c r="D32" s="5"/>
      <c r="E32" s="5"/>
      <c r="F32" s="5"/>
      <c r="G32" s="5"/>
      <c r="H32" s="5"/>
      <c r="I32" s="5"/>
      <c r="J32" s="5"/>
      <c r="K32" s="5">
        <f>SUM(Sheet2!G93)</f>
        <v>1</v>
      </c>
      <c r="L32" s="5">
        <f>SUM(Sheet2!I93)</f>
        <v>1</v>
      </c>
      <c r="M32" s="5">
        <f>SUM(Sheet2!R93)</f>
        <v>1</v>
      </c>
      <c r="N32" s="5"/>
      <c r="O32" s="5"/>
      <c r="P32" s="5"/>
      <c r="Q32" s="5"/>
      <c r="R32" s="5"/>
      <c r="S32" s="5"/>
      <c r="T32" s="5"/>
      <c r="V32" s="5"/>
      <c r="W32" s="5"/>
      <c r="Y32" s="5"/>
      <c r="Z32" s="5"/>
    </row>
    <row r="33" spans="2:27" ht="12.75">
      <c r="B33" s="4" t="s">
        <v>1154</v>
      </c>
      <c r="D33" s="4">
        <v>20</v>
      </c>
      <c r="F33" s="4">
        <v>5</v>
      </c>
      <c r="G33" s="4">
        <v>8</v>
      </c>
      <c r="H33" s="5"/>
      <c r="I33" s="5"/>
      <c r="J33" s="5"/>
      <c r="K33" s="5">
        <f>SUM(Sheet2!G94:G108)</f>
        <v>9</v>
      </c>
      <c r="L33" s="5">
        <f>SUM(Sheet2!I94:I108)</f>
        <v>4</v>
      </c>
      <c r="M33" s="5">
        <f>SUM(Sheet2!R94:R108)</f>
        <v>6</v>
      </c>
      <c r="N33" s="5"/>
      <c r="O33" s="5"/>
      <c r="P33" s="5"/>
      <c r="Q33" s="5"/>
      <c r="R33" s="5"/>
      <c r="S33" s="5">
        <v>386</v>
      </c>
      <c r="T33" s="5"/>
      <c r="U33" s="4">
        <f>SUM('[1]Sheet1'!$I$25:$I$30)</f>
        <v>6</v>
      </c>
      <c r="V33" s="5"/>
      <c r="W33" s="5"/>
      <c r="Y33" s="5"/>
      <c r="Z33" s="5"/>
      <c r="AA33" s="4">
        <v>38</v>
      </c>
    </row>
    <row r="34" spans="2:27" ht="12.75">
      <c r="B34" s="4" t="s">
        <v>1421</v>
      </c>
      <c r="D34" s="4">
        <v>5</v>
      </c>
      <c r="E34" s="5"/>
      <c r="F34" s="5"/>
      <c r="G34" s="5"/>
      <c r="H34" s="5"/>
      <c r="I34" s="5">
        <f>0+1+3+4</f>
        <v>8</v>
      </c>
      <c r="J34" s="5"/>
      <c r="K34" s="5">
        <f>SUM(Sheet2!G109)</f>
        <v>1</v>
      </c>
      <c r="L34" s="5">
        <f>SUM(Sheet2!I109)</f>
        <v>0</v>
      </c>
      <c r="M34" s="5">
        <f>SUM(Sheet2!R109)</f>
        <v>1</v>
      </c>
      <c r="N34" s="5"/>
      <c r="O34" s="5"/>
      <c r="P34" s="5"/>
      <c r="Q34" s="5"/>
      <c r="R34" s="5"/>
      <c r="S34" s="5">
        <v>617</v>
      </c>
      <c r="T34" s="5"/>
      <c r="U34" s="4">
        <f>SUM('[1]Sheet1'!$I$31:$I$40)</f>
        <v>10</v>
      </c>
      <c r="V34" s="5"/>
      <c r="W34" s="5"/>
      <c r="X34" s="4">
        <f>3+0</f>
        <v>3</v>
      </c>
      <c r="Y34" s="5"/>
      <c r="Z34" s="5"/>
      <c r="AA34" s="4">
        <v>48</v>
      </c>
    </row>
    <row r="35" spans="2:26" ht="12.75">
      <c r="B35" s="4" t="s">
        <v>395</v>
      </c>
      <c r="D35" s="5"/>
      <c r="E35" s="5"/>
      <c r="F35" s="5"/>
      <c r="G35" s="5"/>
      <c r="H35" s="5"/>
      <c r="I35" s="5"/>
      <c r="J35" s="5"/>
      <c r="K35" s="5">
        <f>SUM(Sheet2!G110)</f>
        <v>1</v>
      </c>
      <c r="L35" s="5">
        <f>SUM(Sheet2!I110)</f>
        <v>0</v>
      </c>
      <c r="M35" s="5">
        <f>SUM(Sheet2!R110)</f>
        <v>0</v>
      </c>
      <c r="N35" s="5"/>
      <c r="O35" s="5"/>
      <c r="P35" s="5"/>
      <c r="Q35" s="5"/>
      <c r="R35" s="5"/>
      <c r="S35" s="5"/>
      <c r="T35" s="5"/>
      <c r="V35" s="5"/>
      <c r="W35" s="5"/>
      <c r="Y35" s="5"/>
      <c r="Z35" s="5"/>
    </row>
    <row r="36" spans="2:26" ht="12.75">
      <c r="B36" s="4" t="s">
        <v>662</v>
      </c>
      <c r="D36" s="5"/>
      <c r="E36" s="5"/>
      <c r="F36" s="5"/>
      <c r="G36" s="5"/>
      <c r="H36" s="5"/>
      <c r="I36" s="5"/>
      <c r="J36" s="5"/>
      <c r="K36" s="5">
        <f>SUM(Sheet2!G111)</f>
        <v>0</v>
      </c>
      <c r="L36" s="5">
        <f>SUM(Sheet2!I111)</f>
        <v>0</v>
      </c>
      <c r="M36" s="5">
        <f>SUM(Sheet2!R111)</f>
        <v>0</v>
      </c>
      <c r="N36" s="5"/>
      <c r="O36" s="5"/>
      <c r="P36" s="5"/>
      <c r="Q36" s="5"/>
      <c r="R36" s="5"/>
      <c r="S36" s="5"/>
      <c r="T36" s="5"/>
      <c r="V36" s="5"/>
      <c r="W36" s="5"/>
      <c r="Y36" s="5"/>
      <c r="Z36" s="5"/>
    </row>
    <row r="37" spans="2:26" ht="12.75">
      <c r="B37" s="4" t="s">
        <v>903</v>
      </c>
      <c r="D37" s="5"/>
      <c r="E37" s="5"/>
      <c r="F37" s="5"/>
      <c r="G37" s="5"/>
      <c r="H37" s="5"/>
      <c r="I37" s="5"/>
      <c r="J37" s="5"/>
      <c r="K37" s="5">
        <f>SUM(Sheet2!G112)</f>
        <v>0</v>
      </c>
      <c r="L37" s="5">
        <f>SUM(Sheet2!I112)</f>
        <v>0</v>
      </c>
      <c r="M37" s="5">
        <f>SUM(Sheet2!R112)</f>
        <v>0</v>
      </c>
      <c r="N37" s="5"/>
      <c r="O37" s="5"/>
      <c r="P37" s="5"/>
      <c r="Q37" s="5"/>
      <c r="R37" s="5"/>
      <c r="S37" s="5"/>
      <c r="T37" s="5"/>
      <c r="V37" s="5"/>
      <c r="W37" s="5"/>
      <c r="Y37" s="5"/>
      <c r="Z37" s="5"/>
    </row>
    <row r="38" spans="2:26" ht="12.75">
      <c r="B38" s="4" t="s">
        <v>907</v>
      </c>
      <c r="D38" s="5"/>
      <c r="E38" s="5"/>
      <c r="F38" s="5"/>
      <c r="G38" s="5"/>
      <c r="H38" s="5"/>
      <c r="I38" s="5"/>
      <c r="J38" s="5"/>
      <c r="K38" s="5">
        <f>SUM(Sheet2!G113)</f>
        <v>1</v>
      </c>
      <c r="L38" s="5">
        <f>SUM(Sheet2!I113)</f>
        <v>1</v>
      </c>
      <c r="M38" s="5">
        <f>SUM(Sheet2!R113)</f>
        <v>0</v>
      </c>
      <c r="N38" s="5"/>
      <c r="O38" s="5"/>
      <c r="P38" s="5"/>
      <c r="Q38" s="5"/>
      <c r="R38" s="5"/>
      <c r="S38" s="5"/>
      <c r="T38" s="5"/>
      <c r="V38" s="5"/>
      <c r="W38" s="5"/>
      <c r="Y38" s="5"/>
      <c r="Z38" s="5"/>
    </row>
    <row r="39" spans="2:26" ht="12.75">
      <c r="B39" s="4" t="s">
        <v>1152</v>
      </c>
      <c r="D39" s="5"/>
      <c r="E39" s="5"/>
      <c r="F39" s="5"/>
      <c r="G39" s="5"/>
      <c r="H39" s="5"/>
      <c r="I39" s="5">
        <v>1</v>
      </c>
      <c r="J39" s="5"/>
      <c r="K39" s="5">
        <f>SUM(Sheet2!G114)</f>
        <v>1</v>
      </c>
      <c r="L39" s="5">
        <f>SUM(Sheet2!I114)</f>
        <v>0</v>
      </c>
      <c r="M39" s="5">
        <f>SUM(Sheet2!R114)</f>
        <v>1</v>
      </c>
      <c r="N39" s="5"/>
      <c r="O39" s="5"/>
      <c r="P39" s="5"/>
      <c r="Q39" s="5"/>
      <c r="R39" s="5"/>
      <c r="S39" s="5"/>
      <c r="T39" s="5"/>
      <c r="V39" s="5"/>
      <c r="W39" s="5"/>
      <c r="Y39" s="5"/>
      <c r="Z39" s="5"/>
    </row>
    <row r="40" spans="2:27" ht="12.75">
      <c r="B40" s="4" t="s">
        <v>1217</v>
      </c>
      <c r="D40" s="4">
        <v>3</v>
      </c>
      <c r="G40" s="4">
        <v>5</v>
      </c>
      <c r="H40" s="5"/>
      <c r="I40" s="5"/>
      <c r="J40" s="5"/>
      <c r="K40" s="5">
        <f>SUM(Sheet2!G115:G122)</f>
        <v>5</v>
      </c>
      <c r="L40" s="5">
        <f>SUM(Sheet2!I115:I122)</f>
        <v>0</v>
      </c>
      <c r="M40" s="5">
        <f>SUM(Sheet2!R115:R122)</f>
        <v>1</v>
      </c>
      <c r="N40" s="5"/>
      <c r="O40" s="5"/>
      <c r="P40" s="5"/>
      <c r="Q40" s="5"/>
      <c r="R40" s="5"/>
      <c r="S40" s="5"/>
      <c r="T40" s="5"/>
      <c r="U40" s="4">
        <f>SUM('[1]Sheet1'!$I$41:$I$61)</f>
        <v>21</v>
      </c>
      <c r="V40" s="5"/>
      <c r="W40" s="5"/>
      <c r="Y40" s="5"/>
      <c r="Z40" s="5"/>
      <c r="AA40" s="4">
        <v>21</v>
      </c>
    </row>
    <row r="41" spans="2:26" ht="12.75">
      <c r="B41" s="4" t="s">
        <v>438</v>
      </c>
      <c r="D41" s="5"/>
      <c r="E41" s="5"/>
      <c r="F41" s="5"/>
      <c r="G41" s="5"/>
      <c r="H41" s="5"/>
      <c r="I41" s="5"/>
      <c r="J41" s="5"/>
      <c r="K41" s="5">
        <f>SUM(Sheet2!G123:G130)</f>
        <v>3</v>
      </c>
      <c r="L41" s="5">
        <f>SUM(Sheet2!I123:I130)</f>
        <v>0</v>
      </c>
      <c r="M41" s="5">
        <f>SUM(Sheet2!R123:R130)</f>
        <v>0</v>
      </c>
      <c r="N41" s="5"/>
      <c r="O41" s="5"/>
      <c r="P41" s="5"/>
      <c r="Q41" s="5"/>
      <c r="R41" s="5"/>
      <c r="S41" s="5"/>
      <c r="T41" s="5"/>
      <c r="V41" s="5"/>
      <c r="W41" s="5"/>
      <c r="Y41" s="5"/>
      <c r="Z41" s="5"/>
    </row>
    <row r="42" spans="2:27" ht="12.75">
      <c r="B42" s="4" t="s">
        <v>419</v>
      </c>
      <c r="D42" s="4">
        <v>2</v>
      </c>
      <c r="H42" s="5"/>
      <c r="I42" s="5"/>
      <c r="J42" s="5"/>
      <c r="K42" s="5">
        <f>SUM(Sheet2!G131:G132)</f>
        <v>1</v>
      </c>
      <c r="L42" s="5">
        <f>SUM(Sheet2!I131:I132)</f>
        <v>0</v>
      </c>
      <c r="M42" s="5">
        <f>SUM(Sheet2!R131:R132)</f>
        <v>0</v>
      </c>
      <c r="N42" s="5"/>
      <c r="O42" s="5"/>
      <c r="P42" s="5"/>
      <c r="Q42" s="5"/>
      <c r="R42" s="5"/>
      <c r="S42" s="5"/>
      <c r="T42" s="5"/>
      <c r="V42" s="5"/>
      <c r="W42" s="5"/>
      <c r="Y42" s="5"/>
      <c r="Z42" s="5"/>
      <c r="AA42" s="4">
        <v>2</v>
      </c>
    </row>
    <row r="43" spans="2:26" ht="12.75">
      <c r="B43" s="4" t="s">
        <v>461</v>
      </c>
      <c r="H43" s="5"/>
      <c r="I43" s="5"/>
      <c r="J43" s="5"/>
      <c r="K43" s="5">
        <f>SUM(Sheet2!G133)</f>
        <v>1</v>
      </c>
      <c r="L43" s="5">
        <f>SUM(Sheet2!I133)</f>
        <v>1</v>
      </c>
      <c r="M43" s="5">
        <f>SUM(Sheet2!R133)</f>
        <v>0</v>
      </c>
      <c r="N43" s="5"/>
      <c r="O43" s="5"/>
      <c r="P43" s="5"/>
      <c r="Q43" s="5"/>
      <c r="R43" s="5"/>
      <c r="S43" s="5"/>
      <c r="T43" s="5"/>
      <c r="V43" s="5"/>
      <c r="W43" s="5"/>
      <c r="Y43" s="5"/>
      <c r="Z43" s="5"/>
    </row>
    <row r="44" spans="2:26" ht="12.75">
      <c r="B44" s="4" t="s">
        <v>301</v>
      </c>
      <c r="H44" s="5"/>
      <c r="I44" s="5"/>
      <c r="J44" s="5"/>
      <c r="K44" s="5">
        <f>SUM(Sheet2!G134)</f>
        <v>1</v>
      </c>
      <c r="L44" s="5">
        <f>SUM(Sheet2!I134)</f>
        <v>0</v>
      </c>
      <c r="M44" s="5">
        <f>SUM(Sheet2!R134)</f>
        <v>0</v>
      </c>
      <c r="N44" s="5"/>
      <c r="O44" s="5"/>
      <c r="P44" s="5"/>
      <c r="Q44" s="5"/>
      <c r="R44" s="5"/>
      <c r="S44" s="5"/>
      <c r="T44" s="5"/>
      <c r="V44" s="5"/>
      <c r="W44" s="5"/>
      <c r="Y44" s="5"/>
      <c r="Z44" s="5"/>
    </row>
    <row r="45" spans="2:27" ht="12.75">
      <c r="B45" s="4" t="s">
        <v>1092</v>
      </c>
      <c r="D45" s="4">
        <v>2</v>
      </c>
      <c r="F45" s="4">
        <v>16</v>
      </c>
      <c r="H45" s="5"/>
      <c r="I45" s="5"/>
      <c r="J45" s="5"/>
      <c r="K45" s="5">
        <f>SUM(Sheet2!G136:G147)</f>
        <v>10</v>
      </c>
      <c r="L45" s="5">
        <f>SUM(Sheet2!I136:I147)</f>
        <v>10</v>
      </c>
      <c r="M45" s="5">
        <f>SUM(Sheet2!R136:R147)</f>
        <v>2</v>
      </c>
      <c r="N45" s="5"/>
      <c r="O45" s="5"/>
      <c r="P45" s="5"/>
      <c r="Q45" s="5"/>
      <c r="R45" s="5"/>
      <c r="S45" s="5">
        <f>503+650</f>
        <v>1153</v>
      </c>
      <c r="T45" s="5"/>
      <c r="U45" s="4">
        <f>SUM('[1]Sheet1'!$I$62:$I$66)</f>
        <v>5</v>
      </c>
      <c r="V45" s="5"/>
      <c r="W45" s="5"/>
      <c r="X45" s="4">
        <f>2+1+1</f>
        <v>4</v>
      </c>
      <c r="Y45" s="5"/>
      <c r="Z45" s="5"/>
      <c r="AA45" s="4">
        <v>181</v>
      </c>
    </row>
    <row r="46" spans="2:26" ht="12.75">
      <c r="B46" s="4" t="s">
        <v>760</v>
      </c>
      <c r="D46" s="5"/>
      <c r="E46" s="5"/>
      <c r="F46" s="5"/>
      <c r="G46" s="5"/>
      <c r="H46" s="5"/>
      <c r="I46" s="5"/>
      <c r="J46" s="5"/>
      <c r="K46" s="5">
        <f>SUM(Sheet2!G150)</f>
        <v>0</v>
      </c>
      <c r="L46" s="5">
        <f>SUM(Sheet2!I150)</f>
        <v>0</v>
      </c>
      <c r="M46" s="5">
        <f>SUM(Sheet2!R150)</f>
        <v>0</v>
      </c>
      <c r="N46" s="5"/>
      <c r="O46" s="5"/>
      <c r="P46" s="5"/>
      <c r="Q46" s="5"/>
      <c r="R46" s="5"/>
      <c r="S46" s="5"/>
      <c r="T46" s="5"/>
      <c r="V46" s="5"/>
      <c r="W46" s="5"/>
      <c r="Y46" s="5"/>
      <c r="Z46" s="5"/>
    </row>
    <row r="47" spans="2:26" ht="12.75">
      <c r="B47" s="4" t="s">
        <v>485</v>
      </c>
      <c r="D47" s="5"/>
      <c r="E47" s="5"/>
      <c r="F47" s="5"/>
      <c r="G47" s="5"/>
      <c r="H47" s="5"/>
      <c r="I47" s="5"/>
      <c r="J47" s="5"/>
      <c r="K47" s="5">
        <f>SUM(Sheet2!G154)</f>
        <v>1</v>
      </c>
      <c r="L47" s="5">
        <f>SUM(Sheet2!I154)</f>
        <v>0</v>
      </c>
      <c r="M47" s="5">
        <f>SUM(Sheet2!R154)</f>
        <v>0</v>
      </c>
      <c r="N47" s="5"/>
      <c r="O47" s="5"/>
      <c r="P47" s="5"/>
      <c r="Q47" s="5"/>
      <c r="R47" s="5"/>
      <c r="S47" s="5"/>
      <c r="T47" s="5"/>
      <c r="V47" s="5"/>
      <c r="W47" s="5"/>
      <c r="Y47" s="5"/>
      <c r="Z47" s="5"/>
    </row>
    <row r="48" spans="2:27" ht="12.75">
      <c r="B48" s="4" t="s">
        <v>481</v>
      </c>
      <c r="D48" s="5"/>
      <c r="E48" s="5"/>
      <c r="F48" s="5"/>
      <c r="G48" s="5"/>
      <c r="H48" s="5"/>
      <c r="I48" s="5"/>
      <c r="J48" s="5"/>
      <c r="K48" s="5">
        <f>SUM(Sheet2!G155)</f>
        <v>0</v>
      </c>
      <c r="L48" s="5">
        <f>SUM(Sheet2!I155)</f>
        <v>0</v>
      </c>
      <c r="M48" s="5">
        <f>SUM(Sheet2!R155)</f>
        <v>0</v>
      </c>
      <c r="N48" s="5"/>
      <c r="O48" s="5"/>
      <c r="P48" s="5"/>
      <c r="Q48" s="5"/>
      <c r="R48" s="5"/>
      <c r="S48" s="5"/>
      <c r="T48" s="5"/>
      <c r="V48" s="5"/>
      <c r="W48" s="5"/>
      <c r="Y48" s="5"/>
      <c r="Z48" s="5"/>
      <c r="AA48" s="4">
        <v>46</v>
      </c>
    </row>
    <row r="49" spans="2:26" ht="12.75">
      <c r="B49" s="4" t="s">
        <v>143</v>
      </c>
      <c r="D49" s="5"/>
      <c r="E49" s="5"/>
      <c r="F49" s="5"/>
      <c r="G49" s="5"/>
      <c r="H49" s="5"/>
      <c r="I49" s="5"/>
      <c r="J49" s="5"/>
      <c r="K49" s="5">
        <f>SUM(Sheet2!G156:G157)</f>
        <v>0</v>
      </c>
      <c r="L49" s="5">
        <f>SUM(Sheet2!I156:I157)</f>
        <v>0</v>
      </c>
      <c r="M49" s="5">
        <f>SUM(Sheet2!R156:R157)</f>
        <v>0</v>
      </c>
      <c r="N49" s="5"/>
      <c r="O49" s="5"/>
      <c r="P49" s="5"/>
      <c r="Q49" s="5"/>
      <c r="R49" s="5"/>
      <c r="S49" s="5"/>
      <c r="T49" s="5"/>
      <c r="V49" s="5"/>
      <c r="W49" s="5"/>
      <c r="Y49" s="5"/>
      <c r="Z49" s="5"/>
    </row>
    <row r="50" spans="2:26" ht="12.75">
      <c r="B50" s="4" t="s">
        <v>471</v>
      </c>
      <c r="D50" s="5"/>
      <c r="E50" s="5"/>
      <c r="F50" s="5"/>
      <c r="G50" s="5"/>
      <c r="H50" s="5"/>
      <c r="I50" s="5"/>
      <c r="J50" s="5"/>
      <c r="K50" s="5">
        <f>SUM(Sheet2!G158:G159)</f>
        <v>2</v>
      </c>
      <c r="L50" s="5">
        <f>SUM(Sheet2!I158:I159)</f>
        <v>0</v>
      </c>
      <c r="M50" s="5">
        <f>SUM(Sheet2!R158:R159)</f>
        <v>0</v>
      </c>
      <c r="N50" s="5"/>
      <c r="O50" s="5"/>
      <c r="P50" s="5"/>
      <c r="Q50" s="5"/>
      <c r="R50" s="5"/>
      <c r="S50" s="5"/>
      <c r="T50" s="5"/>
      <c r="V50" s="5"/>
      <c r="W50" s="5"/>
      <c r="Y50" s="5"/>
      <c r="Z50" s="5"/>
    </row>
    <row r="51" spans="2:26" ht="12.75">
      <c r="B51" s="4" t="s">
        <v>525</v>
      </c>
      <c r="D51" s="5"/>
      <c r="E51" s="5"/>
      <c r="F51" s="5"/>
      <c r="G51" s="5"/>
      <c r="H51" s="5"/>
      <c r="I51" s="5"/>
      <c r="J51" s="5"/>
      <c r="K51" s="5">
        <f>SUM(Sheet2!G164)</f>
        <v>0</v>
      </c>
      <c r="L51" s="5">
        <f>SUM(Sheet2!I164)</f>
        <v>0</v>
      </c>
      <c r="M51" s="5">
        <f>SUM(Sheet2!R164)</f>
        <v>0</v>
      </c>
      <c r="N51" s="5"/>
      <c r="O51" s="5"/>
      <c r="P51" s="5"/>
      <c r="Q51" s="5"/>
      <c r="R51" s="5"/>
      <c r="S51" s="5"/>
      <c r="T51" s="5"/>
      <c r="V51" s="5"/>
      <c r="W51" s="5"/>
      <c r="Y51" s="5"/>
      <c r="Z51" s="5"/>
    </row>
    <row r="52" spans="2:27" ht="12.75">
      <c r="B52" s="4" t="s">
        <v>685</v>
      </c>
      <c r="D52" s="5"/>
      <c r="E52" s="5"/>
      <c r="F52" s="5"/>
      <c r="G52" s="5"/>
      <c r="H52" s="5"/>
      <c r="I52" s="5"/>
      <c r="J52" s="5"/>
      <c r="K52" s="5">
        <f>SUM(Sheet2!G165:G166)</f>
        <v>2</v>
      </c>
      <c r="L52" s="5">
        <f>SUM(Sheet2!I165:I166)</f>
        <v>2</v>
      </c>
      <c r="M52" s="5">
        <f>SUM(Sheet2!R165:R166)</f>
        <v>0</v>
      </c>
      <c r="N52" s="5"/>
      <c r="O52" s="5"/>
      <c r="P52" s="5"/>
      <c r="Q52" s="5"/>
      <c r="R52" s="5"/>
      <c r="S52" s="5"/>
      <c r="T52" s="5"/>
      <c r="V52" s="5"/>
      <c r="W52" s="5"/>
      <c r="Y52" s="5"/>
      <c r="Z52" s="5"/>
      <c r="AA52" s="4">
        <v>1</v>
      </c>
    </row>
    <row r="53" spans="2:26" ht="12.75">
      <c r="B53" s="4" t="s">
        <v>1297</v>
      </c>
      <c r="D53" s="5"/>
      <c r="E53" s="5"/>
      <c r="F53" s="5"/>
      <c r="G53" s="5"/>
      <c r="H53" s="5"/>
      <c r="I53" s="5"/>
      <c r="J53" s="5"/>
      <c r="K53" s="5">
        <f>SUM(Sheet2!G167:G174)</f>
        <v>8</v>
      </c>
      <c r="L53" s="5">
        <f>SUM(Sheet2!I167:I174)</f>
        <v>3</v>
      </c>
      <c r="M53" s="5">
        <f>SUM(Sheet2!R167:R174)</f>
        <v>1</v>
      </c>
      <c r="N53" s="5"/>
      <c r="O53" s="5"/>
      <c r="P53" s="5"/>
      <c r="Q53" s="5"/>
      <c r="R53" s="5"/>
      <c r="S53" s="5"/>
      <c r="T53" s="5"/>
      <c r="V53" s="5"/>
      <c r="W53" s="5"/>
      <c r="Y53" s="5"/>
      <c r="Z53" s="5"/>
    </row>
    <row r="54" spans="2:26" ht="12.75">
      <c r="B54" s="4" t="s">
        <v>569</v>
      </c>
      <c r="D54" s="5"/>
      <c r="E54" s="5"/>
      <c r="F54" s="5"/>
      <c r="G54" s="5"/>
      <c r="H54" s="5"/>
      <c r="I54" s="5"/>
      <c r="J54" s="5"/>
      <c r="K54" s="5">
        <f>SUM(Sheet2!G175)</f>
        <v>1</v>
      </c>
      <c r="L54" s="5">
        <f>SUM(Sheet2!I175)</f>
        <v>0</v>
      </c>
      <c r="M54" s="5">
        <f>SUM(Sheet2!R175)</f>
        <v>0</v>
      </c>
      <c r="N54" s="5"/>
      <c r="O54" s="5"/>
      <c r="P54" s="5"/>
      <c r="Q54" s="5"/>
      <c r="R54" s="5"/>
      <c r="S54" s="5"/>
      <c r="T54" s="5"/>
      <c r="V54" s="5"/>
      <c r="W54" s="5"/>
      <c r="Y54" s="5"/>
      <c r="Z54" s="5"/>
    </row>
    <row r="55" spans="2:26" ht="12.75">
      <c r="B55" s="4" t="s">
        <v>139</v>
      </c>
      <c r="D55" s="5"/>
      <c r="E55" s="5"/>
      <c r="F55" s="5"/>
      <c r="G55" s="5"/>
      <c r="H55" s="5"/>
      <c r="I55" s="5"/>
      <c r="J55" s="5"/>
      <c r="K55" s="5">
        <f>SUM(Sheet2!G176:G177)</f>
        <v>0</v>
      </c>
      <c r="L55" s="5">
        <f>SUM(Sheet2!I176:I177)</f>
        <v>0</v>
      </c>
      <c r="M55" s="5">
        <f>SUM(Sheet2!R176:R177)</f>
        <v>0</v>
      </c>
      <c r="N55" s="5"/>
      <c r="O55" s="5"/>
      <c r="P55" s="5"/>
      <c r="Q55" s="5"/>
      <c r="R55" s="5"/>
      <c r="S55" s="5"/>
      <c r="T55" s="5"/>
      <c r="V55" s="5"/>
      <c r="W55" s="5"/>
      <c r="Y55" s="5"/>
      <c r="Z55" s="5"/>
    </row>
    <row r="56" spans="2:26" ht="12.75">
      <c r="B56" s="4" t="s">
        <v>138</v>
      </c>
      <c r="D56" s="5"/>
      <c r="E56" s="5"/>
      <c r="F56" s="5"/>
      <c r="G56" s="5"/>
      <c r="H56" s="5"/>
      <c r="I56" s="5"/>
      <c r="J56" s="5"/>
      <c r="K56" s="5">
        <f>SUM(Sheet2!G178:G179)</f>
        <v>0</v>
      </c>
      <c r="L56" s="5">
        <f>SUM(Sheet2!I178:I179)</f>
        <v>0</v>
      </c>
      <c r="M56" s="5">
        <f>SUM(Sheet2!I178:I179)</f>
        <v>0</v>
      </c>
      <c r="N56" s="5"/>
      <c r="O56" s="5"/>
      <c r="P56" s="5"/>
      <c r="Q56" s="5"/>
      <c r="R56" s="5"/>
      <c r="S56" s="5"/>
      <c r="T56" s="5"/>
      <c r="V56" s="5"/>
      <c r="W56" s="5"/>
      <c r="Y56" s="5"/>
      <c r="Z56" s="5"/>
    </row>
    <row r="57" spans="2:26" ht="12.75">
      <c r="B57" s="4" t="s">
        <v>45</v>
      </c>
      <c r="D57" s="5"/>
      <c r="E57" s="5"/>
      <c r="F57" s="5"/>
      <c r="G57" s="5"/>
      <c r="H57" s="5"/>
      <c r="I57" s="5"/>
      <c r="J57" s="5"/>
      <c r="K57" s="5">
        <f>SUM(Sheet2!G180)</f>
        <v>0</v>
      </c>
      <c r="L57" s="5">
        <f>SUM(Sheet2!I180)</f>
        <v>0</v>
      </c>
      <c r="M57" s="5">
        <f>SUM(Sheet2!R180)</f>
        <v>0</v>
      </c>
      <c r="N57" s="5"/>
      <c r="O57" s="5"/>
      <c r="P57" s="5"/>
      <c r="Q57" s="5"/>
      <c r="R57" s="5"/>
      <c r="S57" s="5"/>
      <c r="T57" s="5"/>
      <c r="V57" s="5"/>
      <c r="W57" s="5"/>
      <c r="Y57" s="5"/>
      <c r="Z57" s="5"/>
    </row>
    <row r="58" spans="2:26" ht="12.75">
      <c r="B58" s="4" t="s">
        <v>418</v>
      </c>
      <c r="D58" s="4">
        <v>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">
        <f>SUM('[1]Sheet1'!$I$67)</f>
        <v>1</v>
      </c>
      <c r="V58" s="5"/>
      <c r="W58" s="5"/>
      <c r="X58" s="4">
        <f>1+0</f>
        <v>1</v>
      </c>
      <c r="Y58" s="5"/>
      <c r="Z58" s="5"/>
    </row>
    <row r="59" spans="2:26" ht="12.75">
      <c r="B59" s="4" t="s">
        <v>364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685</v>
      </c>
      <c r="T59" s="5"/>
      <c r="V59" s="5"/>
      <c r="W59" s="5"/>
      <c r="Y59" s="5"/>
      <c r="Z59" s="5"/>
    </row>
    <row r="60" spans="2:27" ht="12.75">
      <c r="B60" s="4" t="s">
        <v>390</v>
      </c>
      <c r="D60" s="4">
        <v>8</v>
      </c>
      <c r="H60" s="5"/>
      <c r="I60" s="5">
        <f>1</f>
        <v>1</v>
      </c>
      <c r="J60" s="5"/>
      <c r="K60" s="5">
        <f>SUM(Sheet2!G182:G186)</f>
        <v>4</v>
      </c>
      <c r="L60" s="5">
        <f>SUM(Sheet2!I182:I186)</f>
        <v>0</v>
      </c>
      <c r="M60" s="5">
        <f>SUM(Sheet2!R182:R186)</f>
        <v>3</v>
      </c>
      <c r="N60" s="5"/>
      <c r="O60" s="5"/>
      <c r="P60" s="5"/>
      <c r="Q60" s="5"/>
      <c r="R60" s="5"/>
      <c r="S60" s="5"/>
      <c r="T60" s="5"/>
      <c r="V60" s="5"/>
      <c r="W60" s="5"/>
      <c r="Y60" s="5"/>
      <c r="Z60" s="5"/>
      <c r="AA60" s="4">
        <v>3</v>
      </c>
    </row>
    <row r="61" spans="2:26" ht="12.75">
      <c r="B61" s="4" t="s">
        <v>488</v>
      </c>
      <c r="H61" s="5"/>
      <c r="I61" s="5"/>
      <c r="J61" s="5"/>
      <c r="K61" s="5">
        <f>SUM(Sheet2!G187)</f>
        <v>1</v>
      </c>
      <c r="L61" s="5">
        <f>SUM(Sheet2!I187)</f>
        <v>1</v>
      </c>
      <c r="M61" s="5">
        <f>SUM(Sheet2!R187)</f>
        <v>0</v>
      </c>
      <c r="N61" s="5"/>
      <c r="O61" s="5"/>
      <c r="P61" s="5"/>
      <c r="Q61" s="5"/>
      <c r="R61" s="5"/>
      <c r="S61" s="5"/>
      <c r="T61" s="5"/>
      <c r="V61" s="5"/>
      <c r="W61" s="5"/>
      <c r="Y61" s="5"/>
      <c r="Z61" s="5"/>
    </row>
    <row r="62" spans="2:27" ht="12.75">
      <c r="B62" s="4" t="s">
        <v>1153</v>
      </c>
      <c r="D62" s="4">
        <v>14</v>
      </c>
      <c r="H62" s="5">
        <f>0+0+1+0</f>
        <v>1</v>
      </c>
      <c r="I62" s="5">
        <f>0+2+2+1</f>
        <v>5</v>
      </c>
      <c r="J62" s="5"/>
      <c r="K62" s="5">
        <f>SUM(Sheet2!G190:G194)</f>
        <v>3</v>
      </c>
      <c r="L62" s="5">
        <f>SUM(Sheet2!I190:I194)</f>
        <v>3</v>
      </c>
      <c r="M62" s="5">
        <f>SUM(Sheet2!R190:R194)</f>
        <v>0</v>
      </c>
      <c r="N62" s="5"/>
      <c r="O62" s="5"/>
      <c r="P62" s="5"/>
      <c r="Q62" s="5"/>
      <c r="R62" s="5"/>
      <c r="S62" s="5"/>
      <c r="T62" s="5"/>
      <c r="V62" s="5"/>
      <c r="W62" s="5"/>
      <c r="Y62" s="5"/>
      <c r="Z62" s="5"/>
      <c r="AA62" s="4">
        <v>9</v>
      </c>
    </row>
    <row r="63" spans="2:26" ht="12.75">
      <c r="B63" s="4" t="s">
        <v>1346</v>
      </c>
      <c r="D63" s="5"/>
      <c r="E63" s="5"/>
      <c r="F63" s="5"/>
      <c r="G63" s="5"/>
      <c r="H63" s="5"/>
      <c r="I63" s="5"/>
      <c r="J63" s="5"/>
      <c r="K63" s="5">
        <f>SUM(Sheet2!G197)</f>
        <v>0</v>
      </c>
      <c r="L63" s="5">
        <f>SUM(Sheet2!I197)</f>
        <v>0</v>
      </c>
      <c r="M63" s="5">
        <f>SUM(Sheet2!R197)</f>
        <v>0</v>
      </c>
      <c r="N63" s="5"/>
      <c r="O63" s="5"/>
      <c r="P63" s="5"/>
      <c r="Q63" s="5"/>
      <c r="R63" s="5"/>
      <c r="S63" s="5"/>
      <c r="T63" s="5"/>
      <c r="V63" s="5"/>
      <c r="W63" s="5"/>
      <c r="Y63" s="5"/>
      <c r="Z63" s="5"/>
    </row>
    <row r="64" spans="2:26" ht="12.75">
      <c r="B64" s="4" t="s">
        <v>874</v>
      </c>
      <c r="D64" s="5"/>
      <c r="E64" s="5"/>
      <c r="F64" s="5"/>
      <c r="G64" s="5"/>
      <c r="H64" s="5"/>
      <c r="I64" s="5"/>
      <c r="J64" s="5"/>
      <c r="K64" s="5">
        <f>SUM(Sheet2!G198:G199)</f>
        <v>2</v>
      </c>
      <c r="L64" s="5">
        <f>SUM(Sheet2!I198:I199)</f>
        <v>0</v>
      </c>
      <c r="M64" s="5">
        <f>SUM(Sheet2!R198:R199)</f>
        <v>0</v>
      </c>
      <c r="N64" s="5"/>
      <c r="O64" s="5"/>
      <c r="P64" s="5"/>
      <c r="Q64" s="5"/>
      <c r="R64" s="5"/>
      <c r="S64" s="5"/>
      <c r="T64" s="5"/>
      <c r="V64" s="5"/>
      <c r="W64" s="5"/>
      <c r="Y64" s="5"/>
      <c r="Z64" s="5"/>
    </row>
    <row r="65" spans="2:26" ht="12.75">
      <c r="B65" s="4" t="s">
        <v>885</v>
      </c>
      <c r="D65" s="5"/>
      <c r="E65" s="5"/>
      <c r="F65" s="5"/>
      <c r="G65" s="5"/>
      <c r="H65" s="5"/>
      <c r="I65" s="5"/>
      <c r="J65" s="5"/>
      <c r="K65" s="5">
        <f>SUM(Sheet2!G200:G201)</f>
        <v>0</v>
      </c>
      <c r="L65" s="5">
        <f>SUM(Sheet2!I200:I201)</f>
        <v>0</v>
      </c>
      <c r="M65" s="5">
        <f>SUM(Sheet2!R200:R201)</f>
        <v>1</v>
      </c>
      <c r="N65" s="5"/>
      <c r="O65" s="5"/>
      <c r="P65" s="5"/>
      <c r="Q65" s="5"/>
      <c r="R65" s="5"/>
      <c r="S65" s="5"/>
      <c r="T65" s="5"/>
      <c r="V65" s="5"/>
      <c r="W65" s="5"/>
      <c r="Y65" s="5"/>
      <c r="Z65" s="5"/>
    </row>
    <row r="66" spans="2:26" ht="12.75">
      <c r="B66" s="4" t="s">
        <v>630</v>
      </c>
      <c r="D66" s="5"/>
      <c r="E66" s="5"/>
      <c r="F66" s="5"/>
      <c r="G66" s="5"/>
      <c r="H66" s="5"/>
      <c r="I66" s="5"/>
      <c r="J66" s="5"/>
      <c r="K66" s="5">
        <f>SUM(Sheet2!G202:G205)</f>
        <v>1</v>
      </c>
      <c r="L66" s="5">
        <f>SUM(Sheet2!I202:I205)</f>
        <v>1</v>
      </c>
      <c r="M66" s="5">
        <f>SUM(Sheet2!R202:R205)</f>
        <v>0</v>
      </c>
      <c r="N66" s="5"/>
      <c r="O66" s="5"/>
      <c r="P66" s="5"/>
      <c r="Q66" s="5"/>
      <c r="R66" s="5"/>
      <c r="S66" s="5"/>
      <c r="T66" s="5"/>
      <c r="V66" s="5"/>
      <c r="W66" s="5"/>
      <c r="Y66" s="5"/>
      <c r="Z66" s="5"/>
    </row>
    <row r="67" spans="2:26" ht="12.75">
      <c r="B67" s="4" t="s">
        <v>1150</v>
      </c>
      <c r="D67" s="5"/>
      <c r="E67" s="5"/>
      <c r="F67" s="5"/>
      <c r="G67" s="5"/>
      <c r="H67" s="5"/>
      <c r="I67" s="5"/>
      <c r="J67" s="5"/>
      <c r="K67" s="5">
        <f>SUM(Sheet2!G206)</f>
        <v>1</v>
      </c>
      <c r="L67" s="5">
        <f>SUM(Sheet2!I206)</f>
        <v>0</v>
      </c>
      <c r="M67" s="5">
        <f>SUM(Sheet2!R206)</f>
        <v>0</v>
      </c>
      <c r="N67" s="5"/>
      <c r="O67" s="5"/>
      <c r="P67" s="5"/>
      <c r="Q67" s="5"/>
      <c r="R67" s="5"/>
      <c r="S67" s="5"/>
      <c r="T67" s="5"/>
      <c r="V67" s="5"/>
      <c r="W67" s="5"/>
      <c r="Y67" s="5"/>
      <c r="Z67" s="5"/>
    </row>
    <row r="68" spans="2:26" ht="12.75">
      <c r="B68" s="4" t="s">
        <v>502</v>
      </c>
      <c r="D68" s="5"/>
      <c r="E68" s="5"/>
      <c r="F68" s="5"/>
      <c r="G68" s="5"/>
      <c r="H68" s="5"/>
      <c r="I68" s="5"/>
      <c r="J68" s="5"/>
      <c r="K68" s="5">
        <f>SUM(Sheet2!G207:G210)</f>
        <v>4</v>
      </c>
      <c r="L68" s="5">
        <f>SUM(Sheet2!I207:I210)</f>
        <v>0</v>
      </c>
      <c r="M68" s="5">
        <f>SUM(Sheet2!R207:R210)</f>
        <v>0</v>
      </c>
      <c r="N68" s="5"/>
      <c r="O68" s="5"/>
      <c r="P68" s="5"/>
      <c r="Q68" s="5"/>
      <c r="R68" s="5"/>
      <c r="S68" s="5"/>
      <c r="T68" s="5"/>
      <c r="V68" s="5"/>
      <c r="W68" s="5"/>
      <c r="Y68" s="5"/>
      <c r="Z68" s="5"/>
    </row>
    <row r="69" spans="2:26" ht="12.75">
      <c r="B69" s="4" t="s">
        <v>884</v>
      </c>
      <c r="D69" s="5"/>
      <c r="E69" s="5"/>
      <c r="F69" s="5"/>
      <c r="G69" s="5"/>
      <c r="H69" s="5"/>
      <c r="I69" s="5"/>
      <c r="J69" s="5"/>
      <c r="K69" s="5">
        <f>SUM(Sheet2!G211:G214)</f>
        <v>4</v>
      </c>
      <c r="L69" s="5">
        <f>SUM(Sheet2!I211:I214)</f>
        <v>0</v>
      </c>
      <c r="M69" s="5">
        <f>SUM(Sheet2!R211:R214)</f>
        <v>1</v>
      </c>
      <c r="N69" s="5"/>
      <c r="O69" s="5"/>
      <c r="P69" s="5"/>
      <c r="Q69" s="5"/>
      <c r="R69" s="5"/>
      <c r="S69" s="5"/>
      <c r="T69" s="5"/>
      <c r="V69" s="5"/>
      <c r="W69" s="5"/>
      <c r="Y69" s="5"/>
      <c r="Z69" s="5"/>
    </row>
    <row r="70" spans="2:27" ht="12.75">
      <c r="B70" s="4" t="s">
        <v>1148</v>
      </c>
      <c r="D70" s="5"/>
      <c r="E70" s="5"/>
      <c r="F70" s="5"/>
      <c r="G70" s="5"/>
      <c r="H70" s="5"/>
      <c r="I70" s="5"/>
      <c r="J70" s="5"/>
      <c r="K70" s="5">
        <f>SUM(Sheet2!G216:G229)</f>
        <v>8</v>
      </c>
      <c r="L70" s="5">
        <f>SUM(Sheet2!I216:I229)</f>
        <v>0</v>
      </c>
      <c r="M70" s="5">
        <f>SUM(Sheet2!R216:R229)</f>
        <v>1</v>
      </c>
      <c r="N70" s="5"/>
      <c r="O70" s="5"/>
      <c r="P70" s="5"/>
      <c r="Q70" s="5"/>
      <c r="R70" s="5"/>
      <c r="S70" s="5"/>
      <c r="T70" s="5"/>
      <c r="V70" s="5"/>
      <c r="W70" s="5"/>
      <c r="Y70" s="5"/>
      <c r="Z70" s="5"/>
      <c r="AA70" s="4">
        <v>3</v>
      </c>
    </row>
    <row r="71" spans="2:26" ht="12.75">
      <c r="B71" s="4" t="s">
        <v>559</v>
      </c>
      <c r="D71" s="5"/>
      <c r="E71" s="5"/>
      <c r="F71" s="5"/>
      <c r="G71" s="5"/>
      <c r="H71" s="5"/>
      <c r="I71" s="5"/>
      <c r="J71" s="5"/>
      <c r="K71" s="5">
        <f>SUM(Sheet2!G230)</f>
        <v>0</v>
      </c>
      <c r="L71" s="5">
        <f>SUM(Sheet2!I230)</f>
        <v>0</v>
      </c>
      <c r="M71" s="5">
        <f>SUM(Sheet2!R230)</f>
        <v>0</v>
      </c>
      <c r="N71" s="5"/>
      <c r="O71" s="5"/>
      <c r="P71" s="5"/>
      <c r="Q71" s="5"/>
      <c r="R71" s="5"/>
      <c r="S71" s="5"/>
      <c r="T71" s="5"/>
      <c r="V71" s="5"/>
      <c r="W71" s="5"/>
      <c r="Y71" s="5"/>
      <c r="Z71" s="5"/>
    </row>
    <row r="72" spans="2:26" ht="12.75">
      <c r="B72" s="4" t="s">
        <v>563</v>
      </c>
      <c r="D72" s="5"/>
      <c r="E72" s="5"/>
      <c r="F72" s="5"/>
      <c r="G72" s="5"/>
      <c r="H72" s="5"/>
      <c r="I72" s="5"/>
      <c r="J72" s="5"/>
      <c r="K72" s="5">
        <f>SUM(Sheet2!G231)</f>
        <v>0</v>
      </c>
      <c r="L72" s="5">
        <f>SUM(Sheet2!I231)</f>
        <v>0</v>
      </c>
      <c r="M72" s="5">
        <f>SUM(Sheet2!R231)</f>
        <v>0</v>
      </c>
      <c r="N72" s="5"/>
      <c r="O72" s="5"/>
      <c r="P72" s="5"/>
      <c r="Q72" s="5"/>
      <c r="R72" s="5"/>
      <c r="S72" s="5"/>
      <c r="T72" s="5"/>
      <c r="V72" s="5"/>
      <c r="W72" s="5"/>
      <c r="Y72" s="5"/>
      <c r="Z72" s="5"/>
    </row>
    <row r="73" spans="2:26" ht="12.75">
      <c r="B73" s="4" t="s">
        <v>360</v>
      </c>
      <c r="D73" s="5"/>
      <c r="E73" s="5"/>
      <c r="F73" s="5"/>
      <c r="G73" s="5"/>
      <c r="H73" s="5"/>
      <c r="I73" s="5"/>
      <c r="J73" s="5"/>
      <c r="K73" s="5">
        <f>SUM(Sheet2!G232)</f>
        <v>0</v>
      </c>
      <c r="L73" s="5">
        <f>SUM(Sheet2!I232)</f>
        <v>0</v>
      </c>
      <c r="M73" s="5">
        <f>SUM(Sheet2!R232)</f>
        <v>0</v>
      </c>
      <c r="N73" s="5"/>
      <c r="O73" s="5"/>
      <c r="P73" s="5"/>
      <c r="Q73" s="5"/>
      <c r="R73" s="5"/>
      <c r="S73" s="5"/>
      <c r="T73" s="5"/>
      <c r="V73" s="5"/>
      <c r="W73" s="5"/>
      <c r="Y73" s="5"/>
      <c r="Z73" s="5"/>
    </row>
    <row r="74" spans="2:26" ht="12.75">
      <c r="B74" s="4" t="s">
        <v>243</v>
      </c>
      <c r="D74" s="5"/>
      <c r="E74" s="5"/>
      <c r="F74" s="5"/>
      <c r="G74" s="5"/>
      <c r="H74" s="5"/>
      <c r="I74" s="5"/>
      <c r="J74" s="5"/>
      <c r="K74" s="5">
        <f>SUM(Sheet2!G233)</f>
        <v>1</v>
      </c>
      <c r="L74" s="5">
        <f>SUM(Sheet2!I233)</f>
        <v>0</v>
      </c>
      <c r="M74" s="5">
        <f>SUM(Sheet2!R233)</f>
        <v>0</v>
      </c>
      <c r="N74" s="5"/>
      <c r="O74" s="5"/>
      <c r="P74" s="5"/>
      <c r="Q74" s="5"/>
      <c r="R74" s="5"/>
      <c r="S74" s="5"/>
      <c r="T74" s="5"/>
      <c r="V74" s="5"/>
      <c r="W74" s="5"/>
      <c r="Y74" s="5"/>
      <c r="Z74" s="5"/>
    </row>
    <row r="75" spans="2:26" ht="12.75">
      <c r="B75" s="4" t="s">
        <v>466</v>
      </c>
      <c r="D75" s="5"/>
      <c r="E75" s="5"/>
      <c r="F75" s="5"/>
      <c r="G75" s="5"/>
      <c r="H75" s="5"/>
      <c r="I75" s="5"/>
      <c r="J75" s="5"/>
      <c r="K75" s="5">
        <f>SUM(Sheet2!G234)</f>
        <v>0</v>
      </c>
      <c r="L75" s="5">
        <f>SUM(Sheet2!I234)</f>
        <v>0</v>
      </c>
      <c r="M75" s="5">
        <f>SUM(Sheet2!R234)</f>
        <v>0</v>
      </c>
      <c r="N75" s="5"/>
      <c r="O75" s="5"/>
      <c r="P75" s="5"/>
      <c r="Q75" s="5"/>
      <c r="R75" s="5"/>
      <c r="S75" s="5"/>
      <c r="T75" s="5"/>
      <c r="V75" s="5"/>
      <c r="W75" s="5"/>
      <c r="Y75" s="5"/>
      <c r="Z75" s="5"/>
    </row>
    <row r="76" spans="2:26" ht="12.75">
      <c r="B76" s="4" t="s">
        <v>182</v>
      </c>
      <c r="D76" s="5"/>
      <c r="E76" s="5"/>
      <c r="F76" s="5"/>
      <c r="G76" s="5"/>
      <c r="H76" s="5"/>
      <c r="I76" s="5"/>
      <c r="J76" s="5"/>
      <c r="K76" s="5">
        <f>SUM(Sheet2!G236:G237)</f>
        <v>0</v>
      </c>
      <c r="L76" s="5">
        <f>SUM(Sheet2!I236:I237)</f>
        <v>0</v>
      </c>
      <c r="M76" s="5">
        <f>SUM(Sheet2!R236:R237)</f>
        <v>0</v>
      </c>
      <c r="N76" s="5"/>
      <c r="O76" s="5"/>
      <c r="P76" s="5"/>
      <c r="Q76" s="5"/>
      <c r="R76" s="5"/>
      <c r="S76" s="5"/>
      <c r="T76" s="5"/>
      <c r="V76" s="5"/>
      <c r="W76" s="5"/>
      <c r="Y76" s="5"/>
      <c r="Z76" s="5"/>
    </row>
    <row r="77" spans="2:26" ht="12.75">
      <c r="B77" s="4" t="s">
        <v>1149</v>
      </c>
      <c r="D77" s="4">
        <v>16</v>
      </c>
      <c r="H77" s="5"/>
      <c r="I77" s="5"/>
      <c r="J77" s="5"/>
      <c r="K77" s="5">
        <f>SUM(Sheet2!G238:G241)</f>
        <v>0</v>
      </c>
      <c r="L77" s="5">
        <f>SUM(Sheet2!I238:I241)</f>
        <v>0</v>
      </c>
      <c r="M77" s="5">
        <f>SUM(Sheet2!R238:R241)</f>
        <v>1</v>
      </c>
      <c r="N77" s="5"/>
      <c r="O77" s="5"/>
      <c r="P77" s="5"/>
      <c r="Q77" s="5"/>
      <c r="R77" s="5"/>
      <c r="S77" s="5"/>
      <c r="T77" s="5"/>
      <c r="V77" s="5"/>
      <c r="W77" s="5"/>
      <c r="Y77" s="5"/>
      <c r="Z77" s="5"/>
    </row>
    <row r="78" spans="2:27" ht="12.75">
      <c r="B78" s="4" t="s">
        <v>1155</v>
      </c>
      <c r="H78" s="5"/>
      <c r="I78" s="5"/>
      <c r="J78" s="5"/>
      <c r="K78" s="5">
        <f>SUM(Sheet2!G242:G244)</f>
        <v>3</v>
      </c>
      <c r="L78" s="5">
        <f>SUM(Sheet2!I242:I244)</f>
        <v>1</v>
      </c>
      <c r="M78" s="5">
        <f>SUM(Sheet2!R242:R244)</f>
        <v>2</v>
      </c>
      <c r="N78" s="5"/>
      <c r="O78" s="5"/>
      <c r="P78" s="5"/>
      <c r="Q78" s="5"/>
      <c r="R78" s="5"/>
      <c r="S78" s="5"/>
      <c r="T78" s="5"/>
      <c r="V78" s="5"/>
      <c r="W78" s="5"/>
      <c r="X78" s="4">
        <f>1+0</f>
        <v>1</v>
      </c>
      <c r="Y78" s="5"/>
      <c r="Z78" s="5"/>
      <c r="AA78" s="4">
        <v>7</v>
      </c>
    </row>
    <row r="79" spans="2:26" ht="12.75">
      <c r="B79" s="4" t="s">
        <v>809</v>
      </c>
      <c r="H79" s="5"/>
      <c r="I79" s="5"/>
      <c r="J79" s="5"/>
      <c r="K79" s="5">
        <f>SUM(Sheet2!G245)</f>
        <v>0</v>
      </c>
      <c r="L79" s="5">
        <f>SUM(Sheet2!I245)</f>
        <v>0</v>
      </c>
      <c r="M79" s="5">
        <f>SUM(Sheet2!R245)</f>
        <v>0</v>
      </c>
      <c r="N79" s="5"/>
      <c r="O79" s="5"/>
      <c r="P79" s="5"/>
      <c r="Q79" s="5"/>
      <c r="R79" s="5"/>
      <c r="S79" s="5"/>
      <c r="T79" s="5"/>
      <c r="V79" s="5"/>
      <c r="W79" s="5"/>
      <c r="Y79" s="5"/>
      <c r="Z79" s="5"/>
    </row>
    <row r="80" spans="2:26" ht="12.75">
      <c r="B80" s="4" t="s">
        <v>281</v>
      </c>
      <c r="H80" s="5"/>
      <c r="I80" s="5"/>
      <c r="J80" s="5"/>
      <c r="K80" s="5">
        <f>SUM(Sheet2!G246)</f>
        <v>1</v>
      </c>
      <c r="L80" s="5">
        <f>SUM(Sheet2!I246)</f>
        <v>0</v>
      </c>
      <c r="M80" s="5">
        <f>SUM(Sheet2!R246)</f>
        <v>0</v>
      </c>
      <c r="N80" s="5"/>
      <c r="O80" s="5"/>
      <c r="P80" s="5"/>
      <c r="Q80" s="5"/>
      <c r="R80" s="5"/>
      <c r="S80" s="5"/>
      <c r="T80" s="5"/>
      <c r="V80" s="5"/>
      <c r="W80" s="5"/>
      <c r="Y80" s="5"/>
      <c r="Z80" s="5"/>
    </row>
    <row r="81" spans="2:26" ht="12.75">
      <c r="B81" s="4" t="s">
        <v>331</v>
      </c>
      <c r="H81" s="5"/>
      <c r="I81" s="5"/>
      <c r="J81" s="5"/>
      <c r="K81" s="5">
        <f>SUM(Sheet2!G247:G248)</f>
        <v>2</v>
      </c>
      <c r="L81" s="5">
        <f>SUM(Sheet2!I247:I248)</f>
        <v>1</v>
      </c>
      <c r="M81" s="5">
        <f>SUM(Sheet2!R247:R248)</f>
        <v>0</v>
      </c>
      <c r="N81" s="5"/>
      <c r="O81" s="5"/>
      <c r="P81" s="5"/>
      <c r="Q81" s="5"/>
      <c r="R81" s="5"/>
      <c r="S81" s="5"/>
      <c r="T81" s="5"/>
      <c r="V81" s="5"/>
      <c r="W81" s="5"/>
      <c r="Y81" s="5"/>
      <c r="Z81" s="5"/>
    </row>
    <row r="82" spans="2:26" ht="12.75">
      <c r="B82" s="4" t="s">
        <v>847</v>
      </c>
      <c r="H82" s="5"/>
      <c r="I82" s="5"/>
      <c r="J82" s="5"/>
      <c r="K82" s="5">
        <f>SUM(Sheet2!G249:G250)</f>
        <v>2</v>
      </c>
      <c r="L82" s="5">
        <f>SUM(Sheet2!I249:I250)</f>
        <v>0</v>
      </c>
      <c r="M82" s="5">
        <f>SUM(Sheet2!R249:R250)</f>
        <v>1</v>
      </c>
      <c r="N82" s="5"/>
      <c r="O82" s="5"/>
      <c r="P82" s="5"/>
      <c r="Q82" s="5"/>
      <c r="R82" s="5"/>
      <c r="S82" s="5"/>
      <c r="T82" s="5"/>
      <c r="V82" s="5"/>
      <c r="W82" s="5"/>
      <c r="Y82" s="5"/>
      <c r="Z82" s="5"/>
    </row>
    <row r="83" spans="2:26" ht="12.75">
      <c r="B83" s="4" t="s">
        <v>52</v>
      </c>
      <c r="H83" s="5"/>
      <c r="I83" s="5"/>
      <c r="J83" s="5"/>
      <c r="K83" s="5">
        <f>SUM(Sheet2!G252)</f>
        <v>1</v>
      </c>
      <c r="L83" s="5">
        <f>SUM(Sheet2!I252)</f>
        <v>0</v>
      </c>
      <c r="M83" s="5">
        <f>SUM(Sheet2!R252)</f>
        <v>0</v>
      </c>
      <c r="N83" s="5"/>
      <c r="O83" s="5"/>
      <c r="P83" s="5"/>
      <c r="Q83" s="5"/>
      <c r="R83" s="5"/>
      <c r="S83" s="5"/>
      <c r="T83" s="5"/>
      <c r="V83" s="5"/>
      <c r="W83" s="5"/>
      <c r="Y83" s="5"/>
      <c r="Z83" s="5"/>
    </row>
    <row r="84" spans="2:27" ht="12.75">
      <c r="B84" s="4" t="s">
        <v>1420</v>
      </c>
      <c r="D84" s="4">
        <v>30</v>
      </c>
      <c r="G84" s="4">
        <v>7</v>
      </c>
      <c r="H84" s="5"/>
      <c r="I84" s="5"/>
      <c r="J84" s="5"/>
      <c r="K84" s="5">
        <f>SUM(Sheet2!G254:G267)</f>
        <v>7</v>
      </c>
      <c r="L84" s="5">
        <f>SUM(Sheet2!I254:I267)</f>
        <v>7</v>
      </c>
      <c r="M84" s="5">
        <f>SUM(Sheet2!R254:R267)</f>
        <v>4</v>
      </c>
      <c r="N84" s="5"/>
      <c r="O84" s="5"/>
      <c r="P84" s="5"/>
      <c r="Q84" s="5"/>
      <c r="R84" s="5"/>
      <c r="S84" s="5"/>
      <c r="T84" s="5"/>
      <c r="U84" s="4">
        <f>SUM('[1]Sheet1'!$I$68:$I$102)</f>
        <v>32</v>
      </c>
      <c r="V84" s="5"/>
      <c r="W84" s="5"/>
      <c r="X84" s="4">
        <f>1+0</f>
        <v>1</v>
      </c>
      <c r="Y84" s="5"/>
      <c r="Z84" s="5"/>
      <c r="AA84" s="4">
        <v>60</v>
      </c>
    </row>
    <row r="85" spans="2:27" ht="12.75">
      <c r="B85" s="4" t="s">
        <v>1453</v>
      </c>
      <c r="D85" s="4">
        <v>749</v>
      </c>
      <c r="F85" s="4">
        <v>65</v>
      </c>
      <c r="G85" s="4">
        <v>45</v>
      </c>
      <c r="H85" s="5">
        <f>3+0+2+0</f>
        <v>5</v>
      </c>
      <c r="I85" s="5">
        <f>4+1+2+1</f>
        <v>8</v>
      </c>
      <c r="J85" s="5"/>
      <c r="K85" s="5">
        <f>SUM(Sheet2!G268:G294)</f>
        <v>24</v>
      </c>
      <c r="L85" s="5">
        <f>SUM(Sheet2!I268:I294)</f>
        <v>19</v>
      </c>
      <c r="M85" s="5">
        <f>SUM(Sheet2!R268:R294)</f>
        <v>8</v>
      </c>
      <c r="N85" s="5"/>
      <c r="O85" s="5"/>
      <c r="P85" s="5"/>
      <c r="Q85" s="5"/>
      <c r="R85" s="5"/>
      <c r="S85" s="5">
        <v>12633</v>
      </c>
      <c r="T85" s="5"/>
      <c r="U85" s="4">
        <f>SUM('[1]Sheet1'!$I$103:$I$114)</f>
        <v>12</v>
      </c>
      <c r="V85" s="5"/>
      <c r="W85" s="5"/>
      <c r="X85" s="4">
        <f>2+0</f>
        <v>2</v>
      </c>
      <c r="Y85" s="5"/>
      <c r="Z85" s="5"/>
      <c r="AA85" s="4">
        <v>467</v>
      </c>
    </row>
    <row r="86" spans="2:26" ht="12.75">
      <c r="B86" s="4" t="s">
        <v>589</v>
      </c>
      <c r="D86" s="5"/>
      <c r="E86" s="5"/>
      <c r="F86" s="5"/>
      <c r="G86" s="5"/>
      <c r="H86" s="5"/>
      <c r="I86" s="5"/>
      <c r="J86" s="5"/>
      <c r="K86" s="5">
        <f>SUM(Sheet2!G295)</f>
        <v>1</v>
      </c>
      <c r="L86" s="5">
        <f>SUM(Sheet2!I295)</f>
        <v>0</v>
      </c>
      <c r="M86" s="5">
        <f>SUM(Sheet2!R295)</f>
        <v>0</v>
      </c>
      <c r="N86" s="5"/>
      <c r="O86" s="5"/>
      <c r="P86" s="5"/>
      <c r="Q86" s="5"/>
      <c r="R86" s="5"/>
      <c r="S86" s="5"/>
      <c r="T86" s="5"/>
      <c r="V86" s="5"/>
      <c r="W86" s="5"/>
      <c r="Y86" s="5"/>
      <c r="Z86" s="5"/>
    </row>
    <row r="87" spans="2:26" ht="12.75">
      <c r="B87" s="4" t="s">
        <v>593</v>
      </c>
      <c r="D87" s="5"/>
      <c r="E87" s="5"/>
      <c r="F87" s="5"/>
      <c r="G87" s="5"/>
      <c r="H87" s="5"/>
      <c r="I87" s="5"/>
      <c r="J87" s="5"/>
      <c r="K87" s="5">
        <f>SUM(Sheet2!G297)</f>
        <v>1</v>
      </c>
      <c r="L87" s="5">
        <f>SUM(Sheet2!I297)</f>
        <v>0</v>
      </c>
      <c r="M87" s="5">
        <f>SUM(Sheet2!R297)</f>
        <v>0</v>
      </c>
      <c r="N87" s="5"/>
      <c r="O87" s="5"/>
      <c r="P87" s="5"/>
      <c r="Q87" s="5"/>
      <c r="R87" s="5"/>
      <c r="S87" s="5"/>
      <c r="T87" s="5"/>
      <c r="V87" s="5"/>
      <c r="W87" s="5"/>
      <c r="Y87" s="5"/>
      <c r="Z87" s="5"/>
    </row>
    <row r="88" spans="2:26" ht="12.75">
      <c r="B88" s="4" t="s">
        <v>1462</v>
      </c>
      <c r="D88" s="5"/>
      <c r="E88" s="5"/>
      <c r="F88" s="5"/>
      <c r="G88" s="5"/>
      <c r="H88" s="5"/>
      <c r="I88" s="5"/>
      <c r="J88" s="5"/>
      <c r="K88" s="5">
        <f>SUM(Sheet2!G298:G299)</f>
        <v>0</v>
      </c>
      <c r="L88" s="5">
        <f>SUM(Sheet2!I298:I299)</f>
        <v>0</v>
      </c>
      <c r="M88" s="5">
        <f>SUM(Sheet2!R298:R299)</f>
        <v>0</v>
      </c>
      <c r="N88" s="5"/>
      <c r="O88" s="5"/>
      <c r="P88" s="5"/>
      <c r="Q88" s="5"/>
      <c r="R88" s="5"/>
      <c r="S88" s="5"/>
      <c r="T88" s="5"/>
      <c r="V88" s="5"/>
      <c r="W88" s="5"/>
      <c r="Y88" s="5"/>
      <c r="Z88" s="5"/>
    </row>
    <row r="90" spans="2:27" ht="12.75">
      <c r="B90" s="4" t="s">
        <v>888</v>
      </c>
      <c r="D90" s="4">
        <f aca="true" t="shared" si="0" ref="D90:I90">SUM(D12:D89)</f>
        <v>910</v>
      </c>
      <c r="E90" s="4">
        <f t="shared" si="0"/>
        <v>0</v>
      </c>
      <c r="F90" s="4">
        <f t="shared" si="0"/>
        <v>91</v>
      </c>
      <c r="G90" s="4">
        <f t="shared" si="0"/>
        <v>83</v>
      </c>
      <c r="H90" s="4">
        <f t="shared" si="0"/>
        <v>6</v>
      </c>
      <c r="I90" s="4">
        <f t="shared" si="0"/>
        <v>28</v>
      </c>
      <c r="K90" s="4">
        <f>SUM(K12:K89)</f>
        <v>190</v>
      </c>
      <c r="L90" s="4">
        <f>SUM(L12:L89)</f>
        <v>77</v>
      </c>
      <c r="M90" s="4" t="e">
        <f>SUM(M12:M89)</f>
        <v>#REF!</v>
      </c>
      <c r="Q90" s="4">
        <f aca="true" t="shared" si="1" ref="Q90:Y90">SUM(Q12:Q89)</f>
        <v>0</v>
      </c>
      <c r="R90" s="4">
        <f t="shared" si="1"/>
        <v>0</v>
      </c>
      <c r="S90" s="4">
        <f t="shared" si="1"/>
        <v>18337</v>
      </c>
      <c r="T90" s="4">
        <f t="shared" si="1"/>
        <v>0</v>
      </c>
      <c r="U90" s="4">
        <f t="shared" si="1"/>
        <v>110</v>
      </c>
      <c r="V90" s="4">
        <f t="shared" si="1"/>
        <v>0</v>
      </c>
      <c r="W90" s="4">
        <f t="shared" si="1"/>
        <v>0</v>
      </c>
      <c r="X90" s="4">
        <f t="shared" si="1"/>
        <v>13</v>
      </c>
      <c r="Y90" s="4">
        <f t="shared" si="1"/>
        <v>0</v>
      </c>
      <c r="AA90" s="4">
        <f>SUM(AA12:AA89)</f>
        <v>1043</v>
      </c>
    </row>
    <row r="91" ht="12.75">
      <c r="B91" s="4" t="s">
        <v>900</v>
      </c>
    </row>
    <row r="92" spans="2:27" ht="12.75">
      <c r="B92" s="4" t="s">
        <v>946</v>
      </c>
      <c r="D92" s="4">
        <v>1250</v>
      </c>
      <c r="E92" s="4">
        <v>600</v>
      </c>
      <c r="F92" s="4">
        <v>112</v>
      </c>
      <c r="G92" s="4">
        <v>116</v>
      </c>
      <c r="H92" s="4">
        <v>29</v>
      </c>
      <c r="I92" s="4">
        <v>58</v>
      </c>
      <c r="K92" s="4">
        <v>270</v>
      </c>
      <c r="L92" s="4">
        <v>170</v>
      </c>
      <c r="M92" s="4">
        <v>170</v>
      </c>
      <c r="Q92" s="4">
        <v>25</v>
      </c>
      <c r="R92" s="4">
        <v>25</v>
      </c>
      <c r="S92" s="4">
        <v>21000</v>
      </c>
      <c r="T92" s="4">
        <v>1000</v>
      </c>
      <c r="U92" s="4">
        <v>200</v>
      </c>
      <c r="X92" s="4">
        <v>31</v>
      </c>
      <c r="AA92" s="4">
        <v>3000</v>
      </c>
    </row>
    <row r="94" ht="12.75">
      <c r="B94" s="4" t="s">
        <v>947</v>
      </c>
    </row>
    <row r="95" ht="12.75">
      <c r="B95" s="4" t="s">
        <v>900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6">
      <selection activeCell="R94" sqref="R94"/>
    </sheetView>
  </sheetViews>
  <sheetFormatPr defaultColWidth="11.00390625" defaultRowHeight="12"/>
  <cols>
    <col min="1" max="1" width="1.875" style="4" customWidth="1"/>
    <col min="2" max="2" width="16.625" style="4" bestFit="1" customWidth="1"/>
    <col min="3" max="3" width="1.875" style="4" customWidth="1"/>
    <col min="4" max="9" width="7.875" style="4" customWidth="1"/>
    <col min="10" max="10" width="1.875" style="4" customWidth="1"/>
    <col min="11" max="11" width="9.00390625" style="4" customWidth="1"/>
    <col min="12" max="13" width="7.875" style="4" customWidth="1"/>
    <col min="14" max="15" width="0.37109375" style="4" customWidth="1"/>
    <col min="16" max="16" width="1.875" style="4" customWidth="1"/>
    <col min="17" max="25" width="7.875" style="4" customWidth="1"/>
    <col min="26" max="26" width="1.875" style="4" customWidth="1"/>
    <col min="27" max="27" width="7.875" style="4" customWidth="1"/>
    <col min="28" max="28" width="1.875" style="4" customWidth="1"/>
    <col min="29" max="16384" width="10.875" style="4" customWidth="1"/>
  </cols>
  <sheetData>
    <row r="2" spans="2:27" ht="12.75">
      <c r="B2" s="48" t="s">
        <v>656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2.75">
      <c r="B3" s="48" t="s">
        <v>901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ht="12.75">
      <c r="B4" s="48" t="s">
        <v>745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2.75">
      <c r="B5" s="1"/>
    </row>
    <row r="7" spans="2:29" ht="12.75">
      <c r="B7" s="1" t="s">
        <v>1428</v>
      </c>
      <c r="D7" s="48" t="s">
        <v>1429</v>
      </c>
      <c r="E7" s="48"/>
      <c r="F7" s="48"/>
      <c r="G7" s="48"/>
      <c r="H7" s="48"/>
      <c r="I7" s="2"/>
      <c r="K7" s="48" t="s">
        <v>1370</v>
      </c>
      <c r="L7" s="48"/>
      <c r="M7" s="48"/>
      <c r="N7" s="48"/>
      <c r="O7" s="48"/>
      <c r="Q7" s="48" t="s">
        <v>1371</v>
      </c>
      <c r="R7" s="48"/>
      <c r="S7" s="48"/>
      <c r="T7" s="48"/>
      <c r="U7" s="48"/>
      <c r="V7" s="48"/>
      <c r="W7" s="48"/>
      <c r="X7" s="48"/>
      <c r="Y7" s="48"/>
      <c r="AA7" s="2" t="s">
        <v>1378</v>
      </c>
      <c r="AC7" s="2" t="s">
        <v>957</v>
      </c>
    </row>
    <row r="8" spans="4:29" ht="12.75">
      <c r="D8" s="4" t="s">
        <v>948</v>
      </c>
      <c r="E8" s="4" t="s">
        <v>889</v>
      </c>
      <c r="F8" s="4" t="s">
        <v>1379</v>
      </c>
      <c r="G8" s="4" t="s">
        <v>1380</v>
      </c>
      <c r="H8" s="4" t="s">
        <v>1381</v>
      </c>
      <c r="I8" s="4" t="s">
        <v>954</v>
      </c>
      <c r="K8" s="4" t="s">
        <v>1370</v>
      </c>
      <c r="L8" s="4" t="s">
        <v>1370</v>
      </c>
      <c r="M8" s="4" t="s">
        <v>1370</v>
      </c>
      <c r="Q8" s="4" t="s">
        <v>537</v>
      </c>
      <c r="R8" s="4" t="s">
        <v>1385</v>
      </c>
      <c r="S8" s="4" t="s">
        <v>1372</v>
      </c>
      <c r="T8" s="4" t="s">
        <v>1374</v>
      </c>
      <c r="U8" s="4" t="s">
        <v>1375</v>
      </c>
      <c r="V8" s="4" t="s">
        <v>1376</v>
      </c>
      <c r="W8" s="4" t="s">
        <v>1376</v>
      </c>
      <c r="X8" s="4" t="s">
        <v>644</v>
      </c>
      <c r="Y8" s="4" t="s">
        <v>644</v>
      </c>
      <c r="AA8" s="4" t="s">
        <v>898</v>
      </c>
      <c r="AB8" s="4" t="s">
        <v>956</v>
      </c>
      <c r="AC8" s="2" t="s">
        <v>888</v>
      </c>
    </row>
    <row r="9" spans="4:27" s="6" customFormat="1" ht="27.75" customHeight="1">
      <c r="D9" s="6" t="s">
        <v>899</v>
      </c>
      <c r="E9" s="6" t="s">
        <v>657</v>
      </c>
      <c r="F9" s="6" t="s">
        <v>1383</v>
      </c>
      <c r="G9" s="6" t="s">
        <v>1383</v>
      </c>
      <c r="H9" s="6" t="s">
        <v>1384</v>
      </c>
      <c r="I9" s="6" t="s">
        <v>955</v>
      </c>
      <c r="K9" s="7" t="s">
        <v>200</v>
      </c>
      <c r="L9" s="6" t="s">
        <v>887</v>
      </c>
      <c r="M9" s="6" t="s">
        <v>886</v>
      </c>
      <c r="Q9" s="6" t="s">
        <v>1373</v>
      </c>
      <c r="R9" s="6" t="s">
        <v>1373</v>
      </c>
      <c r="S9" s="6" t="s">
        <v>1369</v>
      </c>
      <c r="T9" s="6" t="s">
        <v>1382</v>
      </c>
      <c r="U9" s="6" t="s">
        <v>1377</v>
      </c>
      <c r="V9" s="6" t="s">
        <v>1377</v>
      </c>
      <c r="W9" s="6" t="s">
        <v>1386</v>
      </c>
      <c r="X9" s="6" t="s">
        <v>645</v>
      </c>
      <c r="Y9" s="6" t="s">
        <v>389</v>
      </c>
      <c r="AA9" s="6" t="s">
        <v>1369</v>
      </c>
    </row>
    <row r="11" spans="2:28" ht="12.75">
      <c r="B11" s="4" t="s">
        <v>1035</v>
      </c>
      <c r="D11" s="5"/>
      <c r="E11" s="5"/>
      <c r="F11" s="5"/>
      <c r="G11" s="5"/>
      <c r="H11" s="5"/>
      <c r="I11" s="5"/>
      <c r="J11" s="5"/>
      <c r="K11" s="5">
        <f>SUM(Sheet2!G3)</f>
        <v>0</v>
      </c>
      <c r="L11" s="5">
        <f>SUM(Sheet2!I3)</f>
        <v>0</v>
      </c>
      <c r="M11" s="5">
        <f>SUM(Sheet2!R3)</f>
        <v>0</v>
      </c>
      <c r="N11" s="5"/>
      <c r="O11" s="5"/>
      <c r="P11" s="5"/>
      <c r="Q11" s="5"/>
      <c r="R11" s="5"/>
      <c r="S11" s="5"/>
      <c r="T11" s="5"/>
      <c r="V11" s="5"/>
      <c r="W11" s="5"/>
      <c r="Y11" s="5"/>
      <c r="Z11" s="5"/>
      <c r="AB11" s="5"/>
    </row>
    <row r="12" spans="2:28" ht="12.75">
      <c r="B12" s="4" t="s">
        <v>1452</v>
      </c>
      <c r="D12" s="5"/>
      <c r="E12" s="5"/>
      <c r="F12" s="5"/>
      <c r="G12" s="5"/>
      <c r="H12" s="5"/>
      <c r="I12" s="5"/>
      <c r="J12" s="5"/>
      <c r="K12" s="17">
        <f>SUM(Sheet2!G4:G8)</f>
        <v>5</v>
      </c>
      <c r="L12" s="5">
        <f>SUM(Sheet2!I4:I8)</f>
        <v>3</v>
      </c>
      <c r="M12" s="5">
        <f>SUM(Sheet2!R4:R8)</f>
        <v>1</v>
      </c>
      <c r="N12" s="5"/>
      <c r="O12" s="5"/>
      <c r="P12" s="5"/>
      <c r="Q12" s="5"/>
      <c r="R12" s="5"/>
      <c r="S12" s="5"/>
      <c r="T12" s="5"/>
      <c r="V12" s="5"/>
      <c r="W12" s="5"/>
      <c r="Y12" s="5"/>
      <c r="Z12" s="5"/>
      <c r="AB12" s="5"/>
    </row>
    <row r="13" spans="2:28" ht="12.75">
      <c r="B13" s="4" t="s">
        <v>1145</v>
      </c>
      <c r="D13" s="4">
        <v>31</v>
      </c>
      <c r="H13" s="5"/>
      <c r="I13" s="5"/>
      <c r="J13" s="5"/>
      <c r="K13" s="5">
        <f>SUM(Sheet2!G9:G30)</f>
        <v>22</v>
      </c>
      <c r="L13" s="5">
        <f>SUM(Sheet2!I9:I30)</f>
        <v>8</v>
      </c>
      <c r="M13" s="5">
        <f>SUM(Sheet2!R9:R30)</f>
        <v>6</v>
      </c>
      <c r="N13" s="5"/>
      <c r="O13" s="5"/>
      <c r="P13" s="5"/>
      <c r="Q13" s="5"/>
      <c r="R13"/>
      <c r="S13" s="5">
        <v>2863</v>
      </c>
      <c r="T13" s="5"/>
      <c r="U13" s="4">
        <f>SUM('[1]Sheet1'!$J$2:$J$10)</f>
        <v>9</v>
      </c>
      <c r="V13" s="5"/>
      <c r="W13" s="5"/>
      <c r="Y13" s="5"/>
      <c r="Z13" s="5"/>
      <c r="AA13" s="4">
        <v>19</v>
      </c>
      <c r="AB13" s="5"/>
    </row>
    <row r="14" spans="2:28" ht="12.75">
      <c r="B14" s="4" t="s">
        <v>1308</v>
      </c>
      <c r="H14" s="5"/>
      <c r="I14" s="5"/>
      <c r="J14" s="5"/>
      <c r="K14" s="5">
        <f>SUM(Sheet2!G33)</f>
        <v>0</v>
      </c>
      <c r="L14" s="5">
        <f>SUM(Sheet2!I33)</f>
        <v>0</v>
      </c>
      <c r="M14" s="5">
        <f>SUM(Sheet2!R33)</f>
        <v>0</v>
      </c>
      <c r="N14" s="5"/>
      <c r="O14" s="5"/>
      <c r="P14" s="5"/>
      <c r="Q14" s="5"/>
      <c r="R14"/>
      <c r="S14" s="5"/>
      <c r="T14" s="5"/>
      <c r="V14" s="5"/>
      <c r="W14" s="5"/>
      <c r="Y14" s="5"/>
      <c r="Z14" s="5"/>
      <c r="AB14" s="5"/>
    </row>
    <row r="15" spans="2:28" ht="12.75">
      <c r="B15" s="4" t="s">
        <v>1147</v>
      </c>
      <c r="D15" s="4">
        <v>1</v>
      </c>
      <c r="F15" s="4">
        <v>5</v>
      </c>
      <c r="H15" s="5"/>
      <c r="I15" s="5"/>
      <c r="J15" s="5"/>
      <c r="K15" s="5">
        <f>SUM(Sheet2!G35:G44)</f>
        <v>9</v>
      </c>
      <c r="L15" s="5">
        <f>SUM(Sheet2!I35:I44)</f>
        <v>1</v>
      </c>
      <c r="M15" s="5">
        <f>SUM(Sheet2!R35:R44)</f>
        <v>1</v>
      </c>
      <c r="N15" s="5"/>
      <c r="O15" s="5"/>
      <c r="P15" s="5"/>
      <c r="Q15" s="5"/>
      <c r="R15"/>
      <c r="S15" s="5"/>
      <c r="T15" s="5"/>
      <c r="V15" s="5"/>
      <c r="W15" s="5"/>
      <c r="Y15" s="5"/>
      <c r="Z15" s="5"/>
      <c r="AB15" s="5"/>
    </row>
    <row r="16" spans="2:28" ht="12.75">
      <c r="B16" s="4" t="s">
        <v>456</v>
      </c>
      <c r="H16" s="5"/>
      <c r="I16" s="5"/>
      <c r="J16" s="5"/>
      <c r="K16" s="5">
        <f>SUM(Sheet2!G45)</f>
        <v>0</v>
      </c>
      <c r="L16" s="5">
        <f>SUM(Sheet2!I45)</f>
        <v>0</v>
      </c>
      <c r="M16" s="5">
        <f>SUM(Sheet2!R45)</f>
        <v>0</v>
      </c>
      <c r="N16" s="5"/>
      <c r="O16" s="5"/>
      <c r="P16" s="5"/>
      <c r="Q16" s="5"/>
      <c r="R16"/>
      <c r="S16" s="5"/>
      <c r="T16" s="5"/>
      <c r="V16" s="5"/>
      <c r="W16" s="5"/>
      <c r="Y16" s="5"/>
      <c r="Z16" s="5"/>
      <c r="AB16" s="5"/>
    </row>
    <row r="17" spans="2:28" ht="12.75">
      <c r="B17" s="4" t="s">
        <v>1058</v>
      </c>
      <c r="D17" s="4">
        <v>26</v>
      </c>
      <c r="G17" s="4">
        <v>16</v>
      </c>
      <c r="H17" s="5"/>
      <c r="I17" s="5">
        <f>1</f>
        <v>1</v>
      </c>
      <c r="J17" s="5"/>
      <c r="K17" s="5">
        <f>SUM(Sheet2!G46:G51)</f>
        <v>6</v>
      </c>
      <c r="L17" s="5">
        <f>SUM(Sheet2!I46:I51)</f>
        <v>3</v>
      </c>
      <c r="M17" s="5">
        <f>SUM(Sheet2!R46:R51)</f>
        <v>2</v>
      </c>
      <c r="N17" s="5"/>
      <c r="O17" s="5"/>
      <c r="P17" s="5"/>
      <c r="Q17" s="5"/>
      <c r="R17"/>
      <c r="S17" s="5"/>
      <c r="T17" s="5"/>
      <c r="U17" s="4">
        <f>SUM('[1]Sheet1'!$J$11:$J$24)</f>
        <v>14</v>
      </c>
      <c r="V17" s="5"/>
      <c r="W17" s="5"/>
      <c r="X17" s="4">
        <f>1+0</f>
        <v>1</v>
      </c>
      <c r="Y17" s="5"/>
      <c r="Z17" s="5"/>
      <c r="AA17" s="4">
        <v>73</v>
      </c>
      <c r="AB17" s="5"/>
    </row>
    <row r="18" spans="2:28" ht="12.75">
      <c r="B18" s="4" t="s">
        <v>1248</v>
      </c>
      <c r="D18" s="5"/>
      <c r="E18" s="5"/>
      <c r="F18" s="5"/>
      <c r="G18" s="5"/>
      <c r="H18" s="5"/>
      <c r="I18" s="5"/>
      <c r="J18" s="5"/>
      <c r="K18" s="5">
        <f>SUM(Sheet2!G52)</f>
        <v>1</v>
      </c>
      <c r="L18" s="5">
        <f>SUM(Sheet2!I52)</f>
        <v>0</v>
      </c>
      <c r="M18" s="5">
        <f>SUM(Sheet2!R52)</f>
        <v>0</v>
      </c>
      <c r="N18" s="5"/>
      <c r="O18" s="5"/>
      <c r="P18" s="5"/>
      <c r="Q18" s="5"/>
      <c r="R18"/>
      <c r="S18" s="5"/>
      <c r="T18" s="5"/>
      <c r="V18" s="5"/>
      <c r="W18" s="5"/>
      <c r="Y18" s="5"/>
      <c r="Z18" s="5"/>
      <c r="AB18" s="5"/>
    </row>
    <row r="19" spans="2:28" ht="12.75">
      <c r="B19" s="4" t="s">
        <v>1146</v>
      </c>
      <c r="D19" s="5"/>
      <c r="E19" s="5"/>
      <c r="F19" s="5"/>
      <c r="G19" s="5"/>
      <c r="H19" s="5"/>
      <c r="I19" s="5">
        <v>1</v>
      </c>
      <c r="J19" s="5"/>
      <c r="K19" s="5">
        <f>SUM(Sheet2!G54:G61)</f>
        <v>8</v>
      </c>
      <c r="L19" s="5">
        <f>SUM(Sheet2!I54:I61)</f>
        <v>5</v>
      </c>
      <c r="M19" s="5">
        <f>SUM(Sheet2!R54:R61)</f>
        <v>1</v>
      </c>
      <c r="N19" s="5"/>
      <c r="O19" s="5"/>
      <c r="P19" s="5"/>
      <c r="Q19" s="5"/>
      <c r="R19"/>
      <c r="S19" s="5"/>
      <c r="T19" s="5"/>
      <c r="V19" s="5"/>
      <c r="W19" s="5"/>
      <c r="Y19" s="5"/>
      <c r="Z19" s="5"/>
      <c r="AB19" s="5"/>
    </row>
    <row r="20" spans="2:28" ht="12.75">
      <c r="B20" s="4" t="s">
        <v>865</v>
      </c>
      <c r="D20" s="5"/>
      <c r="E20" s="5"/>
      <c r="F20" s="5"/>
      <c r="G20" s="5"/>
      <c r="H20" s="5"/>
      <c r="I20" s="5"/>
      <c r="J20" s="5"/>
      <c r="K20" s="5">
        <f>SUM(Sheet2!G62:G66)</f>
        <v>5</v>
      </c>
      <c r="L20" s="5">
        <f>SUM(Sheet2!I62:I66)</f>
        <v>0</v>
      </c>
      <c r="M20" s="5">
        <f>SUM(Sheet2!R62:R66)</f>
        <v>1</v>
      </c>
      <c r="N20" s="5"/>
      <c r="O20" s="5"/>
      <c r="P20" s="5"/>
      <c r="Q20" s="5"/>
      <c r="R20"/>
      <c r="S20" s="5"/>
      <c r="T20" s="5"/>
      <c r="V20" s="5"/>
      <c r="W20" s="5"/>
      <c r="Y20" s="5"/>
      <c r="Z20" s="5"/>
      <c r="AA20" s="4">
        <v>13</v>
      </c>
      <c r="AB20" s="5"/>
    </row>
    <row r="21" spans="2:28" ht="12.75">
      <c r="B21" s="4" t="s">
        <v>785</v>
      </c>
      <c r="D21" s="5"/>
      <c r="E21" s="5"/>
      <c r="F21" s="5"/>
      <c r="G21" s="5"/>
      <c r="H21" s="5"/>
      <c r="I21" s="5"/>
      <c r="J21" s="5"/>
      <c r="K21" s="5">
        <f>SUM(Sheet2!G67:G69)</f>
        <v>3</v>
      </c>
      <c r="L21" s="5">
        <f>SUM(Sheet2!I67:I69)</f>
        <v>0</v>
      </c>
      <c r="M21" s="5">
        <f>SUM(Sheet2!R67:R69)</f>
        <v>0</v>
      </c>
      <c r="N21" s="5"/>
      <c r="O21" s="5"/>
      <c r="P21" s="5"/>
      <c r="Q21" s="5"/>
      <c r="R21"/>
      <c r="S21" s="5"/>
      <c r="T21" s="5"/>
      <c r="V21" s="5"/>
      <c r="W21" s="5"/>
      <c r="Y21" s="5"/>
      <c r="Z21" s="5"/>
      <c r="AB21" s="5"/>
    </row>
    <row r="22" spans="2:28" ht="12.75">
      <c r="B22" s="4" t="s">
        <v>1434</v>
      </c>
      <c r="D22" s="5"/>
      <c r="E22" s="5"/>
      <c r="F22" s="5"/>
      <c r="G22" s="5"/>
      <c r="H22" s="5"/>
      <c r="I22" s="5"/>
      <c r="J22" s="5"/>
      <c r="K22" s="5">
        <f>SUM(Sheet2!G70)</f>
        <v>0</v>
      </c>
      <c r="L22" s="5">
        <f>SUM(Sheet2!I70)</f>
        <v>0</v>
      </c>
      <c r="M22" s="5">
        <f>SUM(Sheet2!R70)</f>
        <v>0</v>
      </c>
      <c r="N22" s="5"/>
      <c r="O22" s="5"/>
      <c r="P22" s="5"/>
      <c r="Q22" s="5"/>
      <c r="R22"/>
      <c r="S22" s="5"/>
      <c r="T22" s="5"/>
      <c r="V22" s="5"/>
      <c r="W22" s="5"/>
      <c r="Y22" s="5"/>
      <c r="Z22" s="5"/>
      <c r="AB22" s="5"/>
    </row>
    <row r="23" spans="2:28" ht="12.75">
      <c r="B23" s="4" t="s">
        <v>1438</v>
      </c>
      <c r="D23" s="5"/>
      <c r="E23" s="5"/>
      <c r="F23" s="5"/>
      <c r="G23" s="5"/>
      <c r="H23" s="5"/>
      <c r="I23" s="5"/>
      <c r="J23" s="5"/>
      <c r="K23" s="5">
        <f>SUM(Sheet2!G73:G74)</f>
        <v>0</v>
      </c>
      <c r="L23" s="5">
        <f>SUM(Sheet2!I73:I74)</f>
        <v>0</v>
      </c>
      <c r="M23" s="5">
        <f>SUM(Sheet2!R73:R74)</f>
        <v>0</v>
      </c>
      <c r="N23" s="5"/>
      <c r="O23" s="5"/>
      <c r="P23" s="5"/>
      <c r="Q23" s="5"/>
      <c r="R23"/>
      <c r="S23" s="5"/>
      <c r="T23" s="5"/>
      <c r="V23" s="5"/>
      <c r="W23" s="5"/>
      <c r="Y23" s="5"/>
      <c r="Z23" s="5"/>
      <c r="AB23" s="5"/>
    </row>
    <row r="24" spans="2:28" ht="12.75">
      <c r="B24" s="4" t="s">
        <v>974</v>
      </c>
      <c r="D24" s="5"/>
      <c r="E24" s="5"/>
      <c r="F24" s="5"/>
      <c r="G24" s="5"/>
      <c r="H24" s="5"/>
      <c r="I24" s="5"/>
      <c r="J24" s="5"/>
      <c r="K24" s="5">
        <f>SUM(Sheet2!G75)</f>
        <v>1</v>
      </c>
      <c r="L24" s="5">
        <f>SUM(Sheet2!I75)</f>
        <v>0</v>
      </c>
      <c r="M24" s="5">
        <f>SUM(Sheet2!R75)</f>
        <v>0</v>
      </c>
      <c r="N24" s="5"/>
      <c r="O24" s="5"/>
      <c r="P24" s="5"/>
      <c r="Q24" s="5"/>
      <c r="R24"/>
      <c r="S24" s="5"/>
      <c r="T24" s="5"/>
      <c r="V24" s="5"/>
      <c r="W24" s="5"/>
      <c r="Y24" s="5"/>
      <c r="Z24" s="5"/>
      <c r="AB24" s="5"/>
    </row>
    <row r="25" spans="2:28" ht="12.75">
      <c r="B25" s="4" t="s">
        <v>978</v>
      </c>
      <c r="D25" s="5"/>
      <c r="E25" s="5"/>
      <c r="F25" s="5"/>
      <c r="G25" s="5"/>
      <c r="H25" s="5"/>
      <c r="I25" s="5"/>
      <c r="J25" s="5"/>
      <c r="K25" s="5">
        <f>SUM(Sheet2!G76:G78)</f>
        <v>3</v>
      </c>
      <c r="L25" s="5">
        <f>SUM(Sheet2!I76:I78)</f>
        <v>0</v>
      </c>
      <c r="M25" s="5">
        <f>SUM(Sheet2!R76:R78)</f>
        <v>0</v>
      </c>
      <c r="N25" s="5"/>
      <c r="O25" s="5"/>
      <c r="P25" s="5"/>
      <c r="Q25" s="5"/>
      <c r="R25"/>
      <c r="S25" s="5"/>
      <c r="T25" s="5"/>
      <c r="V25" s="5"/>
      <c r="W25" s="5"/>
      <c r="Y25" s="5"/>
      <c r="Z25" s="5"/>
      <c r="AB25" s="5"/>
    </row>
    <row r="26" spans="2:28" ht="12.75">
      <c r="B26" s="4" t="s">
        <v>420</v>
      </c>
      <c r="D26" s="5"/>
      <c r="E26" s="5"/>
      <c r="F26" s="5"/>
      <c r="G26" s="5"/>
      <c r="H26" s="5"/>
      <c r="I26" s="5"/>
      <c r="J26" s="5"/>
      <c r="K26" s="5">
        <f>SUM(Sheet2!G79:G83)</f>
        <v>5</v>
      </c>
      <c r="L26" s="5">
        <f>SUM(Sheet2!I79:I83)</f>
        <v>0</v>
      </c>
      <c r="M26" s="5">
        <f>SUM(Sheet2!R79:R83)</f>
        <v>0</v>
      </c>
      <c r="N26" s="5"/>
      <c r="O26" s="5"/>
      <c r="P26" s="5"/>
      <c r="Q26" s="5"/>
      <c r="R26"/>
      <c r="S26" s="5"/>
      <c r="T26" s="5"/>
      <c r="V26" s="5"/>
      <c r="W26" s="5"/>
      <c r="Y26" s="5"/>
      <c r="Z26" s="5"/>
      <c r="AA26" s="4">
        <v>0</v>
      </c>
      <c r="AB26" s="5"/>
    </row>
    <row r="27" spans="2:28" ht="12.75">
      <c r="B27" s="4" t="s">
        <v>348</v>
      </c>
      <c r="D27" s="5"/>
      <c r="E27" s="5"/>
      <c r="F27" s="5"/>
      <c r="G27" s="5"/>
      <c r="H27" s="5"/>
      <c r="I27" s="5"/>
      <c r="J27" s="5"/>
      <c r="K27" s="5">
        <f>SUM(Sheet2!G84)</f>
        <v>0</v>
      </c>
      <c r="L27" s="5">
        <f>SUM(Sheet2!I84)</f>
        <v>0</v>
      </c>
      <c r="M27" s="5">
        <f>SUM(Sheet2!R84)</f>
        <v>0</v>
      </c>
      <c r="N27" s="5"/>
      <c r="O27" s="5"/>
      <c r="P27" s="5"/>
      <c r="Q27" s="5"/>
      <c r="R27"/>
      <c r="S27" s="5"/>
      <c r="T27" s="5"/>
      <c r="V27" s="5"/>
      <c r="W27" s="5"/>
      <c r="Y27" s="5"/>
      <c r="Z27" s="5"/>
      <c r="AB27" s="5"/>
    </row>
    <row r="28" spans="2:28" ht="12.75">
      <c r="B28" s="4" t="s">
        <v>1151</v>
      </c>
      <c r="D28" s="5"/>
      <c r="E28" s="5"/>
      <c r="F28" s="5"/>
      <c r="G28" s="5"/>
      <c r="H28" s="5"/>
      <c r="I28" s="5"/>
      <c r="J28" s="5"/>
      <c r="K28" s="5">
        <f>SUM(Sheet2!G85:G86)</f>
        <v>2</v>
      </c>
      <c r="L28" s="5">
        <f>SUM(Sheet2!I85:I86)</f>
        <v>2</v>
      </c>
      <c r="M28" s="5">
        <f>SUM(Sheet2!R85:R86)</f>
        <v>1</v>
      </c>
      <c r="N28" s="5"/>
      <c r="O28" s="5"/>
      <c r="P28" s="5"/>
      <c r="Q28" s="5"/>
      <c r="R28"/>
      <c r="S28" s="5"/>
      <c r="T28" s="5"/>
      <c r="V28" s="5"/>
      <c r="W28" s="5"/>
      <c r="Y28" s="5"/>
      <c r="Z28" s="5"/>
      <c r="AB28" s="5"/>
    </row>
    <row r="29" spans="2:28" ht="12.75">
      <c r="B29" s="4" t="s">
        <v>686</v>
      </c>
      <c r="D29" s="5"/>
      <c r="E29" s="5"/>
      <c r="F29" s="5"/>
      <c r="G29" s="5"/>
      <c r="H29" s="5"/>
      <c r="I29" s="5">
        <f>3</f>
        <v>3</v>
      </c>
      <c r="J29" s="5"/>
      <c r="K29" s="5"/>
      <c r="L29" s="5"/>
      <c r="M29" s="5"/>
      <c r="N29" s="5"/>
      <c r="O29" s="5"/>
      <c r="P29" s="5"/>
      <c r="Q29" s="5"/>
      <c r="R29"/>
      <c r="S29" s="5"/>
      <c r="T29" s="5"/>
      <c r="V29" s="5"/>
      <c r="W29" s="5"/>
      <c r="Y29" s="5"/>
      <c r="Z29" s="5"/>
      <c r="AA29" s="4">
        <v>54</v>
      </c>
      <c r="AB29" s="5"/>
    </row>
    <row r="30" spans="2:28" ht="12.75">
      <c r="B30" s="4" t="s">
        <v>324</v>
      </c>
      <c r="D30" s="5"/>
      <c r="E30" s="5"/>
      <c r="F30" s="5"/>
      <c r="G30" s="5"/>
      <c r="H30" s="5"/>
      <c r="I30" s="5"/>
      <c r="J30" s="5"/>
      <c r="K30" s="5">
        <f>SUM(Sheet2!G87)</f>
        <v>0</v>
      </c>
      <c r="L30" s="5">
        <f>SUM(Sheet2!I87)</f>
        <v>0</v>
      </c>
      <c r="M30" s="5">
        <f>SUM(Sheet2!R87)</f>
        <v>0</v>
      </c>
      <c r="N30" s="5"/>
      <c r="O30" s="5"/>
      <c r="P30" s="5"/>
      <c r="Q30" s="5"/>
      <c r="R30"/>
      <c r="S30" s="5"/>
      <c r="T30" s="5"/>
      <c r="V30" s="5"/>
      <c r="W30" s="5"/>
      <c r="Y30" s="5"/>
      <c r="Z30" s="5"/>
      <c r="AB30" s="5"/>
    </row>
    <row r="31" spans="2:28" ht="12.75">
      <c r="B31" s="4" t="s">
        <v>841</v>
      </c>
      <c r="D31" s="5"/>
      <c r="E31" s="5"/>
      <c r="F31" s="5"/>
      <c r="G31" s="5"/>
      <c r="H31" s="5"/>
      <c r="I31" s="5"/>
      <c r="J31" s="5"/>
      <c r="K31" s="5">
        <f>SUM(Sheet2!G88)</f>
        <v>0</v>
      </c>
      <c r="L31" s="5">
        <f>SUM(Sheet2!I88)</f>
        <v>0</v>
      </c>
      <c r="M31" s="5" t="e">
        <f>SUM(Sheet2!#REF!)</f>
        <v>#REF!</v>
      </c>
      <c r="N31" s="5"/>
      <c r="O31" s="5"/>
      <c r="P31" s="5"/>
      <c r="Q31" s="5"/>
      <c r="R31"/>
      <c r="S31" s="5"/>
      <c r="T31" s="5"/>
      <c r="V31" s="5"/>
      <c r="W31" s="5"/>
      <c r="Y31" s="5"/>
      <c r="Z31" s="5"/>
      <c r="AB31" s="5"/>
    </row>
    <row r="32" spans="2:28" ht="12.75">
      <c r="B32" s="4" t="s">
        <v>246</v>
      </c>
      <c r="D32" s="5"/>
      <c r="E32" s="5"/>
      <c r="F32" s="5"/>
      <c r="G32" s="5"/>
      <c r="H32" s="5"/>
      <c r="I32" s="5"/>
      <c r="J32" s="5"/>
      <c r="K32" s="5">
        <f>SUM(Sheet2!G93)</f>
        <v>1</v>
      </c>
      <c r="L32" s="5">
        <f>SUM(Sheet2!I93)</f>
        <v>1</v>
      </c>
      <c r="M32" s="5">
        <f>SUM(Sheet2!R93)</f>
        <v>1</v>
      </c>
      <c r="N32" s="5"/>
      <c r="O32" s="5"/>
      <c r="P32" s="5"/>
      <c r="Q32" s="5"/>
      <c r="R32"/>
      <c r="S32" s="5"/>
      <c r="T32" s="5"/>
      <c r="V32" s="5"/>
      <c r="W32" s="5"/>
      <c r="Y32" s="5"/>
      <c r="Z32" s="5"/>
      <c r="AB32" s="5"/>
    </row>
    <row r="33" spans="2:28" ht="12.75">
      <c r="B33" s="4" t="s">
        <v>1154</v>
      </c>
      <c r="D33" s="4">
        <v>19</v>
      </c>
      <c r="F33" s="4">
        <v>5</v>
      </c>
      <c r="G33" s="4">
        <v>8</v>
      </c>
      <c r="H33" s="5"/>
      <c r="I33" s="5"/>
      <c r="J33" s="5"/>
      <c r="K33" s="5">
        <f>SUM(Sheet2!G94:G108)</f>
        <v>9</v>
      </c>
      <c r="L33" s="5">
        <f>SUM(Sheet2!I94:I108)</f>
        <v>4</v>
      </c>
      <c r="M33" s="5">
        <f>SUM(Sheet2!R94:R108)</f>
        <v>6</v>
      </c>
      <c r="N33" s="5"/>
      <c r="O33" s="5"/>
      <c r="P33" s="5"/>
      <c r="Q33" s="5"/>
      <c r="R33"/>
      <c r="S33" s="5">
        <v>386</v>
      </c>
      <c r="T33" s="5"/>
      <c r="U33" s="4">
        <f>SUM('[1]Sheet1'!$J$25:$J$30)</f>
        <v>6</v>
      </c>
      <c r="V33" s="5"/>
      <c r="W33" s="5"/>
      <c r="Y33" s="5"/>
      <c r="Z33" s="5"/>
      <c r="AA33" s="4">
        <v>51</v>
      </c>
      <c r="AB33" s="5"/>
    </row>
    <row r="34" spans="2:28" ht="12.75">
      <c r="B34" s="4" t="s">
        <v>1421</v>
      </c>
      <c r="D34" s="4">
        <v>5</v>
      </c>
      <c r="E34" s="5"/>
      <c r="F34" s="5"/>
      <c r="G34" s="5"/>
      <c r="H34" s="5"/>
      <c r="I34" s="5">
        <f>0+1+3+4</f>
        <v>8</v>
      </c>
      <c r="J34" s="5"/>
      <c r="K34" s="5">
        <f>SUM(Sheet2!G109)</f>
        <v>1</v>
      </c>
      <c r="L34" s="5">
        <f>SUM(Sheet2!I109)</f>
        <v>0</v>
      </c>
      <c r="M34" s="5">
        <f>SUM(Sheet2!R109)</f>
        <v>1</v>
      </c>
      <c r="N34" s="5"/>
      <c r="O34" s="5"/>
      <c r="P34" s="5"/>
      <c r="Q34" s="5"/>
      <c r="R34"/>
      <c r="S34" s="5">
        <v>617</v>
      </c>
      <c r="T34" s="5"/>
      <c r="U34" s="4">
        <f>SUM('[1]Sheet1'!$J$31:$J$40)</f>
        <v>10</v>
      </c>
      <c r="V34" s="5"/>
      <c r="W34" s="5"/>
      <c r="X34" s="4">
        <f>3+0</f>
        <v>3</v>
      </c>
      <c r="Y34" s="5"/>
      <c r="Z34" s="5"/>
      <c r="AA34" s="4">
        <v>51</v>
      </c>
      <c r="AB34" s="5"/>
    </row>
    <row r="35" spans="2:28" ht="12.75">
      <c r="B35" s="4" t="s">
        <v>395</v>
      </c>
      <c r="D35" s="5"/>
      <c r="E35" s="5"/>
      <c r="F35" s="5"/>
      <c r="G35" s="5"/>
      <c r="H35" s="5"/>
      <c r="I35" s="5"/>
      <c r="J35" s="5"/>
      <c r="K35" s="5">
        <f>SUM(Sheet2!G110)</f>
        <v>1</v>
      </c>
      <c r="L35" s="5">
        <f>SUM(Sheet2!I110)</f>
        <v>0</v>
      </c>
      <c r="M35" s="5">
        <f>SUM(Sheet2!R110)</f>
        <v>0</v>
      </c>
      <c r="N35" s="5"/>
      <c r="O35" s="5"/>
      <c r="P35" s="5"/>
      <c r="Q35" s="5"/>
      <c r="R35"/>
      <c r="S35" s="5"/>
      <c r="T35" s="5"/>
      <c r="V35" s="5"/>
      <c r="W35" s="5"/>
      <c r="Y35" s="5"/>
      <c r="Z35" s="5"/>
      <c r="AB35" s="5"/>
    </row>
    <row r="36" spans="2:28" ht="12.75">
      <c r="B36" s="4" t="s">
        <v>662</v>
      </c>
      <c r="D36" s="5"/>
      <c r="E36" s="5"/>
      <c r="F36" s="5"/>
      <c r="G36" s="5"/>
      <c r="H36" s="5"/>
      <c r="I36" s="5"/>
      <c r="J36" s="5"/>
      <c r="K36" s="5">
        <f>SUM(Sheet2!G111)</f>
        <v>0</v>
      </c>
      <c r="L36" s="5">
        <f>SUM(Sheet2!I111)</f>
        <v>0</v>
      </c>
      <c r="M36" s="5">
        <f>SUM(Sheet2!R111)</f>
        <v>0</v>
      </c>
      <c r="N36" s="5"/>
      <c r="O36" s="5"/>
      <c r="P36" s="5"/>
      <c r="Q36" s="5"/>
      <c r="R36"/>
      <c r="S36" s="5"/>
      <c r="T36" s="5"/>
      <c r="V36" s="5"/>
      <c r="W36" s="5"/>
      <c r="Y36" s="5"/>
      <c r="Z36" s="5"/>
      <c r="AB36" s="5"/>
    </row>
    <row r="37" spans="2:28" ht="12.75">
      <c r="B37" s="4" t="s">
        <v>903</v>
      </c>
      <c r="D37" s="5"/>
      <c r="E37" s="5"/>
      <c r="F37" s="5"/>
      <c r="G37" s="5"/>
      <c r="H37" s="5"/>
      <c r="I37" s="5"/>
      <c r="J37" s="5"/>
      <c r="K37" s="5">
        <f>SUM(Sheet2!G112)</f>
        <v>0</v>
      </c>
      <c r="L37" s="5">
        <f>SUM(Sheet2!I112)</f>
        <v>0</v>
      </c>
      <c r="M37" s="5">
        <f>SUM(Sheet2!R112)</f>
        <v>0</v>
      </c>
      <c r="N37" s="5"/>
      <c r="O37" s="5"/>
      <c r="P37" s="5"/>
      <c r="Q37" s="5"/>
      <c r="R37"/>
      <c r="S37" s="5"/>
      <c r="T37" s="5"/>
      <c r="V37" s="5"/>
      <c r="W37" s="5"/>
      <c r="Y37" s="5"/>
      <c r="Z37" s="5"/>
      <c r="AB37" s="5"/>
    </row>
    <row r="38" spans="2:28" ht="12.75">
      <c r="B38" s="4" t="s">
        <v>907</v>
      </c>
      <c r="D38" s="5"/>
      <c r="E38" s="5"/>
      <c r="F38" s="5"/>
      <c r="G38" s="5"/>
      <c r="H38" s="5"/>
      <c r="I38" s="5"/>
      <c r="J38" s="5"/>
      <c r="K38" s="5">
        <f>SUM(Sheet2!G113)</f>
        <v>1</v>
      </c>
      <c r="L38" s="5">
        <f>SUM(Sheet2!I113)</f>
        <v>1</v>
      </c>
      <c r="M38" s="5">
        <f>SUM(Sheet2!R113)</f>
        <v>0</v>
      </c>
      <c r="N38" s="5"/>
      <c r="O38" s="5"/>
      <c r="P38" s="5"/>
      <c r="Q38" s="5"/>
      <c r="R38"/>
      <c r="S38" s="5"/>
      <c r="T38" s="5"/>
      <c r="V38" s="5"/>
      <c r="W38" s="5"/>
      <c r="Y38" s="5"/>
      <c r="Z38" s="5"/>
      <c r="AB38" s="5"/>
    </row>
    <row r="39" spans="2:28" ht="12.75">
      <c r="B39" s="4" t="s">
        <v>1152</v>
      </c>
      <c r="D39" s="5"/>
      <c r="E39" s="5"/>
      <c r="F39" s="5"/>
      <c r="G39" s="5"/>
      <c r="H39" s="5"/>
      <c r="I39" s="5">
        <v>1</v>
      </c>
      <c r="J39" s="5"/>
      <c r="K39" s="5">
        <f>SUM(Sheet2!G114)</f>
        <v>1</v>
      </c>
      <c r="L39" s="5">
        <f>SUM(Sheet2!I114)</f>
        <v>0</v>
      </c>
      <c r="M39" s="5">
        <f>SUM(Sheet2!R114)</f>
        <v>1</v>
      </c>
      <c r="N39" s="5"/>
      <c r="O39" s="5"/>
      <c r="P39" s="5"/>
      <c r="Q39" s="5"/>
      <c r="R39"/>
      <c r="S39" s="5"/>
      <c r="T39" s="5"/>
      <c r="V39" s="5"/>
      <c r="W39" s="5"/>
      <c r="Y39" s="5"/>
      <c r="Z39" s="5"/>
      <c r="AB39" s="5"/>
    </row>
    <row r="40" spans="2:28" ht="12.75">
      <c r="B40" s="4" t="s">
        <v>1217</v>
      </c>
      <c r="D40" s="4">
        <v>3</v>
      </c>
      <c r="E40" s="5"/>
      <c r="F40" s="5"/>
      <c r="G40" s="4">
        <v>6</v>
      </c>
      <c r="H40" s="5"/>
      <c r="I40" s="5"/>
      <c r="J40" s="5"/>
      <c r="K40" s="5">
        <f>SUM(Sheet2!G115:G122)</f>
        <v>5</v>
      </c>
      <c r="L40" s="5">
        <f>SUM(Sheet2!I115:I122)</f>
        <v>0</v>
      </c>
      <c r="M40" s="5">
        <f>SUM(Sheet2!R115:R122)</f>
        <v>1</v>
      </c>
      <c r="N40" s="5"/>
      <c r="O40" s="5"/>
      <c r="P40" s="5"/>
      <c r="Q40" s="5"/>
      <c r="R40"/>
      <c r="S40" s="5"/>
      <c r="T40" s="5"/>
      <c r="U40" s="4">
        <f>SUM('[1]Sheet1'!$J$41:$J$61)</f>
        <v>21</v>
      </c>
      <c r="V40" s="5"/>
      <c r="W40" s="5"/>
      <c r="Y40" s="5"/>
      <c r="Z40" s="5"/>
      <c r="AA40" s="4">
        <v>21</v>
      </c>
      <c r="AB40" s="5"/>
    </row>
    <row r="41" spans="2:28" ht="12.75">
      <c r="B41" s="4" t="s">
        <v>438</v>
      </c>
      <c r="D41" s="5"/>
      <c r="E41" s="5"/>
      <c r="F41" s="5"/>
      <c r="G41" s="5"/>
      <c r="H41" s="5"/>
      <c r="I41" s="5"/>
      <c r="J41" s="5"/>
      <c r="K41" s="5">
        <f>SUM(Sheet2!G123:G130)</f>
        <v>3</v>
      </c>
      <c r="L41" s="5">
        <f>SUM(Sheet2!I123:I130)</f>
        <v>0</v>
      </c>
      <c r="M41" s="5">
        <f>SUM(Sheet2!R123:R130)</f>
        <v>0</v>
      </c>
      <c r="N41" s="5"/>
      <c r="O41" s="5"/>
      <c r="P41" s="5"/>
      <c r="Q41" s="5"/>
      <c r="R41"/>
      <c r="S41" s="5"/>
      <c r="T41" s="5"/>
      <c r="V41" s="5"/>
      <c r="W41" s="5"/>
      <c r="Y41" s="5"/>
      <c r="Z41" s="5"/>
      <c r="AB41" s="5"/>
    </row>
    <row r="42" spans="2:28" ht="12.75">
      <c r="B42" s="4" t="s">
        <v>419</v>
      </c>
      <c r="D42" s="4">
        <v>2</v>
      </c>
      <c r="E42" s="5"/>
      <c r="F42" s="5"/>
      <c r="G42" s="5"/>
      <c r="H42" s="5"/>
      <c r="I42" s="5"/>
      <c r="J42" s="5"/>
      <c r="K42" s="5">
        <f>SUM(Sheet2!G131:G132)</f>
        <v>1</v>
      </c>
      <c r="L42" s="5">
        <f>SUM(Sheet2!I131:I132)</f>
        <v>0</v>
      </c>
      <c r="M42" s="5">
        <f>SUM(Sheet2!R131:R132)</f>
        <v>0</v>
      </c>
      <c r="N42" s="5"/>
      <c r="O42" s="5"/>
      <c r="P42" s="5"/>
      <c r="Q42" s="5"/>
      <c r="R42"/>
      <c r="S42" s="5"/>
      <c r="T42" s="5"/>
      <c r="V42" s="5"/>
      <c r="W42" s="5"/>
      <c r="Y42" s="5"/>
      <c r="Z42" s="5"/>
      <c r="AA42" s="4">
        <v>2</v>
      </c>
      <c r="AB42" s="5"/>
    </row>
    <row r="43" spans="2:28" ht="12.75">
      <c r="B43" s="4" t="s">
        <v>461</v>
      </c>
      <c r="D43" s="5"/>
      <c r="E43" s="5"/>
      <c r="F43" s="5"/>
      <c r="G43" s="5"/>
      <c r="H43" s="5"/>
      <c r="I43" s="5"/>
      <c r="J43" s="5"/>
      <c r="K43" s="5">
        <f>SUM(Sheet2!G133)</f>
        <v>1</v>
      </c>
      <c r="L43" s="5">
        <f>SUM(Sheet2!I133)</f>
        <v>1</v>
      </c>
      <c r="M43" s="5">
        <f>SUM(Sheet2!R133)</f>
        <v>0</v>
      </c>
      <c r="N43" s="5"/>
      <c r="O43" s="5"/>
      <c r="P43" s="5"/>
      <c r="Q43" s="5"/>
      <c r="R43"/>
      <c r="S43" s="5"/>
      <c r="T43" s="5"/>
      <c r="V43" s="5"/>
      <c r="W43" s="5"/>
      <c r="Y43" s="5"/>
      <c r="Z43" s="5"/>
      <c r="AB43" s="5"/>
    </row>
    <row r="44" spans="2:28" ht="12.75">
      <c r="B44" s="4" t="s">
        <v>301</v>
      </c>
      <c r="D44" s="5"/>
      <c r="E44" s="5"/>
      <c r="F44" s="5"/>
      <c r="G44" s="5"/>
      <c r="H44" s="5"/>
      <c r="I44" s="5"/>
      <c r="J44" s="5"/>
      <c r="K44" s="5">
        <f>SUM(Sheet2!G134)</f>
        <v>1</v>
      </c>
      <c r="L44" s="5">
        <f>SUM(Sheet2!I134)</f>
        <v>0</v>
      </c>
      <c r="M44" s="5">
        <f>SUM(Sheet2!R134)</f>
        <v>0</v>
      </c>
      <c r="N44" s="5"/>
      <c r="O44" s="5"/>
      <c r="P44" s="5"/>
      <c r="Q44" s="5"/>
      <c r="R44"/>
      <c r="S44" s="5"/>
      <c r="T44" s="5"/>
      <c r="V44" s="5"/>
      <c r="W44" s="5"/>
      <c r="Y44" s="5"/>
      <c r="Z44" s="5"/>
      <c r="AB44" s="5"/>
    </row>
    <row r="45" spans="2:28" ht="12.75">
      <c r="B45" s="4" t="s">
        <v>1092</v>
      </c>
      <c r="D45" s="4">
        <v>5</v>
      </c>
      <c r="E45" s="5"/>
      <c r="F45" s="4">
        <v>16</v>
      </c>
      <c r="G45" s="5"/>
      <c r="H45" s="5"/>
      <c r="I45" s="5"/>
      <c r="J45" s="5"/>
      <c r="K45" s="5">
        <f>SUM(Sheet2!G136:G147)</f>
        <v>10</v>
      </c>
      <c r="L45" s="5">
        <f>SUM(Sheet2!I136:I147)</f>
        <v>10</v>
      </c>
      <c r="M45" s="5">
        <f>SUM(Sheet2!R136:R147)</f>
        <v>2</v>
      </c>
      <c r="N45" s="5"/>
      <c r="O45" s="5"/>
      <c r="P45" s="5"/>
      <c r="Q45" s="5"/>
      <c r="R45"/>
      <c r="S45" s="5">
        <f>503+650</f>
        <v>1153</v>
      </c>
      <c r="T45" s="5"/>
      <c r="U45" s="4">
        <f>SUM('[1]Sheet1'!$J$62:$J$66)</f>
        <v>5</v>
      </c>
      <c r="V45" s="5"/>
      <c r="W45" s="5"/>
      <c r="X45" s="4">
        <f>2+1+1</f>
        <v>4</v>
      </c>
      <c r="Y45" s="5"/>
      <c r="Z45" s="5"/>
      <c r="AA45" s="4">
        <v>211</v>
      </c>
      <c r="AB45" s="5"/>
    </row>
    <row r="46" spans="2:28" ht="12.75">
      <c r="B46" s="4" t="s">
        <v>760</v>
      </c>
      <c r="D46" s="5"/>
      <c r="E46" s="5"/>
      <c r="F46" s="5"/>
      <c r="G46" s="5"/>
      <c r="H46" s="5"/>
      <c r="I46" s="5"/>
      <c r="J46" s="5"/>
      <c r="K46" s="5">
        <f>SUM(Sheet2!G150)</f>
        <v>0</v>
      </c>
      <c r="L46" s="5">
        <f>SUM(Sheet2!I150)</f>
        <v>0</v>
      </c>
      <c r="M46" s="5">
        <f>SUM(Sheet2!R150)</f>
        <v>0</v>
      </c>
      <c r="N46" s="5"/>
      <c r="O46" s="5"/>
      <c r="P46" s="5"/>
      <c r="Q46" s="5"/>
      <c r="R46"/>
      <c r="S46" s="5"/>
      <c r="T46" s="5"/>
      <c r="V46" s="5"/>
      <c r="W46" s="5"/>
      <c r="Y46" s="5"/>
      <c r="Z46" s="5"/>
      <c r="AB46" s="5"/>
    </row>
    <row r="47" spans="2:28" ht="12.75">
      <c r="B47" s="4" t="s">
        <v>485</v>
      </c>
      <c r="D47" s="5"/>
      <c r="E47" s="5"/>
      <c r="F47" s="5"/>
      <c r="G47" s="5"/>
      <c r="H47" s="5"/>
      <c r="I47" s="5"/>
      <c r="J47" s="5"/>
      <c r="K47" s="5">
        <f>SUM(Sheet2!G154)</f>
        <v>1</v>
      </c>
      <c r="L47" s="5">
        <f>SUM(Sheet2!I154)</f>
        <v>0</v>
      </c>
      <c r="M47" s="5">
        <f>SUM(Sheet2!R154)</f>
        <v>0</v>
      </c>
      <c r="N47" s="5"/>
      <c r="O47" s="5"/>
      <c r="P47" s="5"/>
      <c r="Q47" s="5"/>
      <c r="R47"/>
      <c r="S47" s="5"/>
      <c r="T47" s="5"/>
      <c r="V47" s="5"/>
      <c r="W47" s="5"/>
      <c r="Y47" s="5"/>
      <c r="Z47" s="5"/>
      <c r="AB47" s="5"/>
    </row>
    <row r="48" spans="2:28" ht="12.75">
      <c r="B48" s="4" t="s">
        <v>481</v>
      </c>
      <c r="D48" s="5"/>
      <c r="E48" s="5"/>
      <c r="F48" s="5"/>
      <c r="G48" s="5"/>
      <c r="H48" s="5"/>
      <c r="I48" s="5"/>
      <c r="J48" s="5"/>
      <c r="K48" s="5">
        <f>SUM(Sheet2!G155)</f>
        <v>0</v>
      </c>
      <c r="L48" s="5">
        <f>SUM(Sheet2!I155)</f>
        <v>0</v>
      </c>
      <c r="M48" s="5">
        <f>SUM(Sheet2!R155)</f>
        <v>0</v>
      </c>
      <c r="N48" s="5"/>
      <c r="O48" s="5"/>
      <c r="P48" s="5"/>
      <c r="Q48" s="5"/>
      <c r="R48"/>
      <c r="S48" s="5"/>
      <c r="T48" s="5"/>
      <c r="V48" s="5"/>
      <c r="W48" s="5"/>
      <c r="Y48" s="5"/>
      <c r="Z48" s="5"/>
      <c r="AA48" s="4">
        <v>45</v>
      </c>
      <c r="AB48" s="5"/>
    </row>
    <row r="49" spans="2:28" ht="12.75">
      <c r="B49" s="4" t="s">
        <v>143</v>
      </c>
      <c r="D49" s="5"/>
      <c r="E49" s="5"/>
      <c r="F49" s="5"/>
      <c r="G49" s="5"/>
      <c r="H49" s="5"/>
      <c r="I49" s="5"/>
      <c r="J49" s="5"/>
      <c r="K49" s="5">
        <f>SUM(Sheet2!G156:G157)</f>
        <v>0</v>
      </c>
      <c r="L49" s="5">
        <f>SUM(Sheet2!I156:I157)</f>
        <v>0</v>
      </c>
      <c r="M49" s="5">
        <f>SUM(Sheet2!R156:R157)</f>
        <v>0</v>
      </c>
      <c r="N49" s="5"/>
      <c r="O49" s="5"/>
      <c r="P49" s="5"/>
      <c r="Q49" s="5"/>
      <c r="R49"/>
      <c r="S49" s="5"/>
      <c r="T49" s="5"/>
      <c r="V49" s="5"/>
      <c r="W49" s="5"/>
      <c r="Y49" s="5"/>
      <c r="Z49" s="5"/>
      <c r="AB49" s="5"/>
    </row>
    <row r="50" spans="2:28" ht="12.75">
      <c r="B50" s="4" t="s">
        <v>471</v>
      </c>
      <c r="D50" s="5"/>
      <c r="E50" s="5"/>
      <c r="F50" s="5"/>
      <c r="G50" s="5"/>
      <c r="H50" s="5"/>
      <c r="I50" s="5"/>
      <c r="J50" s="5"/>
      <c r="K50" s="5">
        <f>SUM(Sheet2!G158:G159)</f>
        <v>2</v>
      </c>
      <c r="L50" s="5">
        <f>SUM(Sheet2!I158:I159)</f>
        <v>0</v>
      </c>
      <c r="M50" s="5">
        <f>SUM(Sheet2!R158:R159)</f>
        <v>0</v>
      </c>
      <c r="N50" s="5"/>
      <c r="O50" s="5"/>
      <c r="P50" s="5"/>
      <c r="Q50" s="5"/>
      <c r="R50"/>
      <c r="S50" s="5"/>
      <c r="T50" s="5"/>
      <c r="V50" s="5"/>
      <c r="W50" s="5"/>
      <c r="Y50" s="5"/>
      <c r="Z50" s="5"/>
      <c r="AB50" s="5"/>
    </row>
    <row r="51" spans="2:28" ht="12.75">
      <c r="B51" s="4" t="s">
        <v>525</v>
      </c>
      <c r="D51" s="5"/>
      <c r="E51" s="5"/>
      <c r="F51" s="5"/>
      <c r="G51" s="5"/>
      <c r="H51" s="5"/>
      <c r="I51" s="5"/>
      <c r="J51" s="5"/>
      <c r="K51" s="5">
        <f>SUM(Sheet2!G164)</f>
        <v>0</v>
      </c>
      <c r="L51" s="5">
        <f>SUM(Sheet2!I164)</f>
        <v>0</v>
      </c>
      <c r="M51" s="5">
        <f>SUM(Sheet2!R164)</f>
        <v>0</v>
      </c>
      <c r="N51" s="5"/>
      <c r="O51" s="5"/>
      <c r="P51" s="5"/>
      <c r="Q51" s="5"/>
      <c r="R51"/>
      <c r="S51" s="5"/>
      <c r="T51" s="5"/>
      <c r="V51" s="5"/>
      <c r="W51" s="5"/>
      <c r="Y51" s="5"/>
      <c r="Z51" s="5"/>
      <c r="AB51" s="5"/>
    </row>
    <row r="52" spans="2:28" ht="12.75">
      <c r="B52" s="4" t="s">
        <v>685</v>
      </c>
      <c r="D52" s="5"/>
      <c r="E52" s="5"/>
      <c r="F52" s="5"/>
      <c r="G52" s="5"/>
      <c r="H52" s="5"/>
      <c r="I52" s="5"/>
      <c r="J52" s="5"/>
      <c r="K52" s="5">
        <f>SUM(Sheet2!G165:G166)</f>
        <v>2</v>
      </c>
      <c r="L52" s="5">
        <f>SUM(Sheet2!I165:I166)</f>
        <v>2</v>
      </c>
      <c r="M52" s="5">
        <f>SUM(Sheet2!R165:R166)</f>
        <v>0</v>
      </c>
      <c r="N52" s="5"/>
      <c r="O52" s="5"/>
      <c r="P52" s="5"/>
      <c r="Q52" s="5"/>
      <c r="R52"/>
      <c r="S52" s="5"/>
      <c r="T52" s="5"/>
      <c r="V52" s="5"/>
      <c r="W52" s="5"/>
      <c r="Y52" s="5"/>
      <c r="Z52" s="5"/>
      <c r="AA52" s="4">
        <v>1</v>
      </c>
      <c r="AB52" s="5"/>
    </row>
    <row r="53" spans="2:28" ht="12.75">
      <c r="B53" s="4" t="s">
        <v>1297</v>
      </c>
      <c r="D53" s="5"/>
      <c r="E53" s="5"/>
      <c r="F53" s="5"/>
      <c r="G53" s="5"/>
      <c r="H53" s="5"/>
      <c r="I53" s="5"/>
      <c r="J53" s="5"/>
      <c r="K53" s="5">
        <f>SUM(Sheet2!G167:G174)</f>
        <v>8</v>
      </c>
      <c r="L53" s="5">
        <f>SUM(Sheet2!I167:I174)</f>
        <v>3</v>
      </c>
      <c r="M53" s="5">
        <f>SUM(Sheet2!R167:R174)</f>
        <v>1</v>
      </c>
      <c r="N53" s="5"/>
      <c r="O53" s="5"/>
      <c r="P53" s="5"/>
      <c r="Q53" s="5"/>
      <c r="R53"/>
      <c r="S53" s="5"/>
      <c r="T53" s="5"/>
      <c r="V53" s="5"/>
      <c r="W53" s="5"/>
      <c r="Y53" s="5"/>
      <c r="Z53" s="5"/>
      <c r="AB53" s="5"/>
    </row>
    <row r="54" spans="2:28" ht="12.75">
      <c r="B54" s="4" t="s">
        <v>569</v>
      </c>
      <c r="D54" s="5"/>
      <c r="E54" s="5"/>
      <c r="F54" s="5"/>
      <c r="G54" s="5"/>
      <c r="H54" s="5"/>
      <c r="I54" s="5"/>
      <c r="J54" s="5"/>
      <c r="K54" s="5">
        <f>SUM(Sheet2!G175)</f>
        <v>1</v>
      </c>
      <c r="L54" s="5">
        <f>SUM(Sheet2!I175)</f>
        <v>0</v>
      </c>
      <c r="M54" s="5">
        <f>SUM(Sheet2!R175)</f>
        <v>0</v>
      </c>
      <c r="N54" s="5"/>
      <c r="O54" s="5"/>
      <c r="P54" s="5"/>
      <c r="Q54" s="5"/>
      <c r="R54"/>
      <c r="S54" s="5"/>
      <c r="T54" s="5"/>
      <c r="V54" s="5"/>
      <c r="W54" s="5"/>
      <c r="Y54" s="5"/>
      <c r="Z54" s="5"/>
      <c r="AB54" s="5"/>
    </row>
    <row r="55" spans="2:28" ht="12.75">
      <c r="B55" s="4" t="s">
        <v>139</v>
      </c>
      <c r="D55" s="5"/>
      <c r="E55" s="5"/>
      <c r="F55" s="5"/>
      <c r="G55" s="5"/>
      <c r="H55" s="5"/>
      <c r="I55" s="5"/>
      <c r="J55" s="5"/>
      <c r="K55" s="5">
        <f>SUM(Sheet2!G176:G177)</f>
        <v>0</v>
      </c>
      <c r="L55" s="5">
        <f>SUM(Sheet2!I176:I177)</f>
        <v>0</v>
      </c>
      <c r="M55" s="5">
        <f>SUM(Sheet2!R176:R177)</f>
        <v>0</v>
      </c>
      <c r="N55" s="5"/>
      <c r="O55" s="5"/>
      <c r="P55" s="5"/>
      <c r="Q55" s="5"/>
      <c r="R55"/>
      <c r="S55" s="5"/>
      <c r="T55" s="5"/>
      <c r="V55" s="5"/>
      <c r="W55" s="5"/>
      <c r="Y55" s="5"/>
      <c r="Z55" s="5"/>
      <c r="AB55" s="5"/>
    </row>
    <row r="56" spans="2:28" ht="12.75">
      <c r="B56" s="4" t="s">
        <v>138</v>
      </c>
      <c r="D56" s="5"/>
      <c r="E56" s="5"/>
      <c r="F56" s="5"/>
      <c r="G56" s="5"/>
      <c r="H56" s="5"/>
      <c r="I56" s="5"/>
      <c r="J56" s="5"/>
      <c r="K56" s="5">
        <f>SUM(Sheet2!G178:G179)</f>
        <v>0</v>
      </c>
      <c r="L56" s="5">
        <f>SUM(Sheet2!I178:I179)</f>
        <v>0</v>
      </c>
      <c r="M56" s="5">
        <f>SUM(Sheet2!I178:I179)</f>
        <v>0</v>
      </c>
      <c r="N56" s="5"/>
      <c r="O56" s="5"/>
      <c r="P56" s="5"/>
      <c r="Q56" s="5"/>
      <c r="R56"/>
      <c r="S56" s="5"/>
      <c r="T56" s="5"/>
      <c r="V56" s="5"/>
      <c r="W56" s="5"/>
      <c r="Y56" s="5"/>
      <c r="Z56" s="5"/>
      <c r="AB56" s="5"/>
    </row>
    <row r="57" spans="2:28" ht="12.75">
      <c r="B57" s="4" t="s">
        <v>45</v>
      </c>
      <c r="D57" s="5"/>
      <c r="E57" s="5"/>
      <c r="F57" s="5"/>
      <c r="G57" s="5"/>
      <c r="H57" s="5"/>
      <c r="I57" s="5"/>
      <c r="J57" s="5"/>
      <c r="K57" s="5">
        <f>SUM(Sheet2!G180)</f>
        <v>0</v>
      </c>
      <c r="L57" s="5">
        <f>SUM(Sheet2!I180)</f>
        <v>0</v>
      </c>
      <c r="M57" s="5">
        <f>SUM(Sheet2!R180)</f>
        <v>0</v>
      </c>
      <c r="N57" s="5"/>
      <c r="O57" s="5"/>
      <c r="P57" s="5"/>
      <c r="Q57" s="5"/>
      <c r="R57"/>
      <c r="S57" s="5"/>
      <c r="T57" s="5"/>
      <c r="V57" s="5"/>
      <c r="W57" s="5"/>
      <c r="Y57" s="5"/>
      <c r="Z57" s="5"/>
      <c r="AB57" s="5"/>
    </row>
    <row r="58" spans="2:28" ht="12.75">
      <c r="B58" s="4" t="s">
        <v>418</v>
      </c>
      <c r="D58" s="4">
        <v>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/>
      <c r="S58" s="5"/>
      <c r="T58" s="5"/>
      <c r="U58" s="4">
        <f>SUM('[1]Sheet1'!$J$67)</f>
        <v>1</v>
      </c>
      <c r="V58" s="5"/>
      <c r="W58" s="5"/>
      <c r="X58" s="4">
        <f>1+0</f>
        <v>1</v>
      </c>
      <c r="Y58" s="5"/>
      <c r="Z58" s="5"/>
      <c r="AB58" s="5"/>
    </row>
    <row r="59" spans="2:28" ht="12.75">
      <c r="B59" s="4" t="s">
        <v>364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/>
      <c r="S59" s="5">
        <v>685</v>
      </c>
      <c r="T59" s="5"/>
      <c r="V59" s="5"/>
      <c r="W59" s="5"/>
      <c r="Y59" s="5"/>
      <c r="Z59" s="5"/>
      <c r="AB59" s="5"/>
    </row>
    <row r="60" spans="2:28" ht="12.75">
      <c r="B60" s="4" t="s">
        <v>390</v>
      </c>
      <c r="D60" s="4">
        <v>8</v>
      </c>
      <c r="E60" s="5"/>
      <c r="F60" s="5"/>
      <c r="G60" s="5"/>
      <c r="H60" s="5"/>
      <c r="I60" s="5">
        <f>1</f>
        <v>1</v>
      </c>
      <c r="J60" s="5"/>
      <c r="K60" s="5">
        <f>SUM(Sheet2!G182:G186)</f>
        <v>4</v>
      </c>
      <c r="L60" s="5">
        <f>SUM(Sheet2!I182:I186)</f>
        <v>0</v>
      </c>
      <c r="M60" s="5">
        <f>SUM(Sheet2!R182:R186)</f>
        <v>3</v>
      </c>
      <c r="N60" s="5"/>
      <c r="O60" s="5"/>
      <c r="P60" s="5"/>
      <c r="Q60" s="5"/>
      <c r="R60"/>
      <c r="S60" s="5"/>
      <c r="T60" s="5"/>
      <c r="V60" s="5"/>
      <c r="W60" s="5"/>
      <c r="Y60" s="5"/>
      <c r="Z60" s="5"/>
      <c r="AA60" s="4">
        <v>3</v>
      </c>
      <c r="AB60" s="5"/>
    </row>
    <row r="61" spans="2:28" ht="12.75">
      <c r="B61" s="4" t="s">
        <v>488</v>
      </c>
      <c r="D61" s="5"/>
      <c r="E61" s="5"/>
      <c r="F61" s="5"/>
      <c r="G61" s="5"/>
      <c r="H61" s="5"/>
      <c r="I61" s="5"/>
      <c r="J61" s="5"/>
      <c r="K61" s="5">
        <f>SUM(Sheet2!G187)</f>
        <v>1</v>
      </c>
      <c r="L61" s="5">
        <f>SUM(Sheet2!I187)</f>
        <v>1</v>
      </c>
      <c r="M61" s="5">
        <f>SUM(Sheet2!R187)</f>
        <v>0</v>
      </c>
      <c r="N61" s="5"/>
      <c r="O61" s="5"/>
      <c r="P61" s="5"/>
      <c r="Q61" s="5"/>
      <c r="R61"/>
      <c r="S61" s="5"/>
      <c r="T61" s="5"/>
      <c r="V61" s="5"/>
      <c r="W61" s="5"/>
      <c r="Y61" s="5"/>
      <c r="Z61" s="5"/>
      <c r="AB61" s="5"/>
    </row>
    <row r="62" spans="2:28" ht="12.75">
      <c r="B62" s="4" t="s">
        <v>1153</v>
      </c>
      <c r="D62" s="4">
        <v>13</v>
      </c>
      <c r="E62" s="5"/>
      <c r="F62" s="5"/>
      <c r="G62" s="5"/>
      <c r="H62" s="5">
        <f>0+0+1+0</f>
        <v>1</v>
      </c>
      <c r="I62" s="5">
        <f>0+2+2+1</f>
        <v>5</v>
      </c>
      <c r="J62" s="5"/>
      <c r="K62" s="5">
        <f>SUM(Sheet2!G190:G194)</f>
        <v>3</v>
      </c>
      <c r="L62" s="5">
        <f>SUM(Sheet2!I190:I194)</f>
        <v>3</v>
      </c>
      <c r="M62" s="5">
        <f>SUM(Sheet2!R190:R194)</f>
        <v>0</v>
      </c>
      <c r="N62" s="5"/>
      <c r="O62" s="5"/>
      <c r="P62" s="5"/>
      <c r="Q62" s="5"/>
      <c r="R62"/>
      <c r="S62" s="5"/>
      <c r="T62" s="5"/>
      <c r="V62" s="5"/>
      <c r="W62" s="5"/>
      <c r="Y62" s="5"/>
      <c r="Z62" s="5"/>
      <c r="AA62" s="4">
        <v>9</v>
      </c>
      <c r="AB62" s="5"/>
    </row>
    <row r="63" spans="2:28" ht="12.75">
      <c r="B63" s="4" t="s">
        <v>1346</v>
      </c>
      <c r="D63" s="5"/>
      <c r="E63" s="5"/>
      <c r="F63" s="5"/>
      <c r="G63" s="5"/>
      <c r="H63" s="5"/>
      <c r="I63" s="5"/>
      <c r="J63" s="5"/>
      <c r="K63" s="5">
        <f>SUM(Sheet2!G197)</f>
        <v>0</v>
      </c>
      <c r="L63" s="5">
        <f>SUM(Sheet2!I197)</f>
        <v>0</v>
      </c>
      <c r="M63" s="5">
        <f>SUM(Sheet2!R197)</f>
        <v>0</v>
      </c>
      <c r="N63" s="5"/>
      <c r="O63" s="5"/>
      <c r="P63" s="5"/>
      <c r="Q63" s="5"/>
      <c r="R63"/>
      <c r="S63" s="5"/>
      <c r="T63" s="5"/>
      <c r="V63" s="5"/>
      <c r="W63" s="5"/>
      <c r="Y63" s="5"/>
      <c r="Z63" s="5"/>
      <c r="AB63" s="5"/>
    </row>
    <row r="64" spans="2:28" ht="12.75">
      <c r="B64" s="4" t="s">
        <v>874</v>
      </c>
      <c r="D64" s="5"/>
      <c r="E64" s="5"/>
      <c r="F64" s="5"/>
      <c r="G64" s="5"/>
      <c r="H64" s="5"/>
      <c r="I64" s="5"/>
      <c r="J64" s="5"/>
      <c r="K64" s="5">
        <f>SUM(Sheet2!G198:G199)</f>
        <v>2</v>
      </c>
      <c r="L64" s="5">
        <f>SUM(Sheet2!I198:I199)</f>
        <v>0</v>
      </c>
      <c r="M64" s="5">
        <f>SUM(Sheet2!R198:R199)</f>
        <v>0</v>
      </c>
      <c r="N64" s="5"/>
      <c r="O64" s="5"/>
      <c r="P64" s="5"/>
      <c r="Q64" s="5"/>
      <c r="R64"/>
      <c r="S64" s="5"/>
      <c r="T64" s="5"/>
      <c r="V64" s="5"/>
      <c r="W64" s="5"/>
      <c r="Y64" s="5"/>
      <c r="Z64" s="5"/>
      <c r="AB64" s="5"/>
    </row>
    <row r="65" spans="2:28" ht="12.75">
      <c r="B65" s="4" t="s">
        <v>885</v>
      </c>
      <c r="D65" s="5"/>
      <c r="E65" s="5"/>
      <c r="F65" s="5"/>
      <c r="G65" s="5"/>
      <c r="H65" s="5"/>
      <c r="I65" s="5"/>
      <c r="J65" s="5"/>
      <c r="K65" s="5">
        <f>SUM(Sheet2!G200:G201)</f>
        <v>0</v>
      </c>
      <c r="L65" s="5">
        <f>SUM(Sheet2!I200:I201)</f>
        <v>0</v>
      </c>
      <c r="M65" s="5">
        <f>SUM(Sheet2!R200:R201)</f>
        <v>1</v>
      </c>
      <c r="N65" s="5"/>
      <c r="O65" s="5"/>
      <c r="P65" s="5"/>
      <c r="Q65" s="5"/>
      <c r="R65"/>
      <c r="S65" s="5"/>
      <c r="T65" s="5"/>
      <c r="V65" s="5"/>
      <c r="W65" s="5"/>
      <c r="Y65" s="5"/>
      <c r="Z65" s="5"/>
      <c r="AB65" s="5"/>
    </row>
    <row r="66" spans="2:28" ht="12.75">
      <c r="B66" s="4" t="s">
        <v>630</v>
      </c>
      <c r="D66" s="5"/>
      <c r="E66" s="5"/>
      <c r="F66" s="5"/>
      <c r="G66" s="5"/>
      <c r="H66" s="5"/>
      <c r="I66" s="5"/>
      <c r="J66" s="5"/>
      <c r="K66" s="5">
        <f>SUM(Sheet2!G202:G205)</f>
        <v>1</v>
      </c>
      <c r="L66" s="5">
        <f>SUM(Sheet2!I202:I205)</f>
        <v>1</v>
      </c>
      <c r="M66" s="5">
        <f>SUM(Sheet2!R202:R205)</f>
        <v>0</v>
      </c>
      <c r="N66" s="5"/>
      <c r="O66" s="5"/>
      <c r="P66" s="5"/>
      <c r="Q66" s="5"/>
      <c r="R66"/>
      <c r="S66" s="5"/>
      <c r="T66" s="5"/>
      <c r="V66" s="5"/>
      <c r="W66" s="5"/>
      <c r="Y66" s="5"/>
      <c r="Z66" s="5"/>
      <c r="AB66" s="5"/>
    </row>
    <row r="67" spans="2:28" ht="12.75">
      <c r="B67" s="4" t="s">
        <v>1150</v>
      </c>
      <c r="D67" s="5"/>
      <c r="E67" s="5"/>
      <c r="F67" s="5"/>
      <c r="G67" s="5"/>
      <c r="H67" s="5"/>
      <c r="I67" s="5"/>
      <c r="J67" s="5"/>
      <c r="K67" s="5">
        <f>SUM(Sheet2!G206)</f>
        <v>1</v>
      </c>
      <c r="L67" s="5">
        <f>SUM(Sheet2!I206)</f>
        <v>0</v>
      </c>
      <c r="M67" s="5">
        <f>SUM(Sheet2!R206)</f>
        <v>0</v>
      </c>
      <c r="N67" s="5"/>
      <c r="O67" s="5"/>
      <c r="P67" s="5"/>
      <c r="Q67" s="5"/>
      <c r="R67"/>
      <c r="S67" s="5"/>
      <c r="T67" s="5"/>
      <c r="V67" s="5"/>
      <c r="W67" s="5"/>
      <c r="Y67" s="5"/>
      <c r="Z67" s="5"/>
      <c r="AB67" s="5"/>
    </row>
    <row r="68" spans="2:28" ht="12.75">
      <c r="B68" s="4" t="s">
        <v>502</v>
      </c>
      <c r="D68" s="5"/>
      <c r="E68" s="5"/>
      <c r="F68" s="5"/>
      <c r="G68" s="5"/>
      <c r="H68" s="5"/>
      <c r="I68" s="5"/>
      <c r="J68" s="5"/>
      <c r="K68" s="5">
        <f>SUM(Sheet2!G207:G210)</f>
        <v>4</v>
      </c>
      <c r="L68" s="5">
        <f>SUM(Sheet2!I207:I210)</f>
        <v>0</v>
      </c>
      <c r="M68" s="5">
        <f>SUM(Sheet2!R207:R210)</f>
        <v>0</v>
      </c>
      <c r="N68" s="5"/>
      <c r="O68" s="5"/>
      <c r="P68" s="5"/>
      <c r="Q68" s="5"/>
      <c r="R68"/>
      <c r="S68" s="5"/>
      <c r="T68" s="5"/>
      <c r="V68" s="5"/>
      <c r="W68" s="5"/>
      <c r="Y68" s="5"/>
      <c r="Z68" s="5"/>
      <c r="AB68" s="5"/>
    </row>
    <row r="69" spans="2:28" ht="12.75">
      <c r="B69" s="4" t="s">
        <v>884</v>
      </c>
      <c r="D69" s="5"/>
      <c r="E69" s="5"/>
      <c r="F69" s="5"/>
      <c r="G69" s="5"/>
      <c r="H69" s="5"/>
      <c r="I69" s="5"/>
      <c r="J69" s="5"/>
      <c r="K69" s="5">
        <f>SUM(Sheet2!G211:G214)</f>
        <v>4</v>
      </c>
      <c r="L69" s="5">
        <f>SUM(Sheet2!I211:I214)</f>
        <v>0</v>
      </c>
      <c r="M69" s="5">
        <f>SUM(Sheet2!R211:R214)</f>
        <v>1</v>
      </c>
      <c r="N69" s="5"/>
      <c r="O69" s="5"/>
      <c r="P69" s="5"/>
      <c r="Q69" s="5"/>
      <c r="R69"/>
      <c r="S69" s="5"/>
      <c r="T69" s="5"/>
      <c r="V69" s="5"/>
      <c r="W69" s="5"/>
      <c r="Y69" s="5"/>
      <c r="Z69" s="5"/>
      <c r="AB69" s="5"/>
    </row>
    <row r="70" spans="2:28" ht="12.75">
      <c r="B70" s="4" t="s">
        <v>1148</v>
      </c>
      <c r="D70" s="5"/>
      <c r="E70" s="5"/>
      <c r="F70" s="5"/>
      <c r="G70" s="5"/>
      <c r="H70" s="5"/>
      <c r="I70" s="5"/>
      <c r="J70" s="5"/>
      <c r="K70" s="5">
        <f>SUM(Sheet2!G216:G229)</f>
        <v>8</v>
      </c>
      <c r="L70" s="5">
        <f>SUM(Sheet2!I216:I229)</f>
        <v>0</v>
      </c>
      <c r="M70" s="5">
        <f>SUM(Sheet2!R216:R229)</f>
        <v>1</v>
      </c>
      <c r="N70" s="5"/>
      <c r="O70" s="5"/>
      <c r="P70" s="5"/>
      <c r="Q70" s="5"/>
      <c r="R70"/>
      <c r="S70" s="5"/>
      <c r="T70" s="5"/>
      <c r="V70" s="5"/>
      <c r="W70" s="5"/>
      <c r="Y70" s="5"/>
      <c r="Z70" s="5"/>
      <c r="AA70" s="4">
        <v>3</v>
      </c>
      <c r="AB70" s="5"/>
    </row>
    <row r="71" spans="2:28" ht="12.75">
      <c r="B71" s="4" t="s">
        <v>559</v>
      </c>
      <c r="D71" s="5"/>
      <c r="E71" s="5"/>
      <c r="F71" s="5"/>
      <c r="G71" s="5"/>
      <c r="H71" s="5"/>
      <c r="I71" s="5"/>
      <c r="J71" s="5"/>
      <c r="K71" s="5">
        <f>SUM(Sheet2!G230)</f>
        <v>0</v>
      </c>
      <c r="L71" s="5">
        <f>SUM(Sheet2!I230)</f>
        <v>0</v>
      </c>
      <c r="M71" s="5">
        <f>SUM(Sheet2!R230)</f>
        <v>0</v>
      </c>
      <c r="N71" s="5"/>
      <c r="O71" s="5"/>
      <c r="P71" s="5"/>
      <c r="Q71" s="5"/>
      <c r="R71"/>
      <c r="S71" s="5"/>
      <c r="T71" s="5"/>
      <c r="V71" s="5"/>
      <c r="W71" s="5"/>
      <c r="Y71" s="5"/>
      <c r="Z71" s="5"/>
      <c r="AB71" s="5"/>
    </row>
    <row r="72" spans="2:28" ht="12.75">
      <c r="B72" s="4" t="s">
        <v>563</v>
      </c>
      <c r="D72" s="5"/>
      <c r="E72" s="5"/>
      <c r="F72" s="5"/>
      <c r="G72" s="5"/>
      <c r="H72" s="5"/>
      <c r="I72" s="5"/>
      <c r="J72" s="5"/>
      <c r="K72" s="5">
        <f>SUM(Sheet2!G231)</f>
        <v>0</v>
      </c>
      <c r="L72" s="5">
        <f>SUM(Sheet2!I231)</f>
        <v>0</v>
      </c>
      <c r="M72" s="5">
        <f>SUM(Sheet2!R231)</f>
        <v>0</v>
      </c>
      <c r="N72" s="5"/>
      <c r="O72" s="5"/>
      <c r="P72" s="5"/>
      <c r="Q72" s="5"/>
      <c r="R72"/>
      <c r="S72" s="5"/>
      <c r="T72" s="5"/>
      <c r="V72" s="5"/>
      <c r="W72" s="5"/>
      <c r="Y72" s="5"/>
      <c r="Z72" s="5"/>
      <c r="AB72" s="5"/>
    </row>
    <row r="73" spans="2:28" ht="12.75">
      <c r="B73" s="4" t="s">
        <v>360</v>
      </c>
      <c r="D73" s="5"/>
      <c r="E73" s="5"/>
      <c r="F73" s="5"/>
      <c r="G73" s="5"/>
      <c r="H73" s="5"/>
      <c r="I73" s="5"/>
      <c r="J73" s="5"/>
      <c r="K73" s="5">
        <f>SUM(Sheet2!G232)</f>
        <v>0</v>
      </c>
      <c r="L73" s="5">
        <f>SUM(Sheet2!I232)</f>
        <v>0</v>
      </c>
      <c r="M73" s="5">
        <f>SUM(Sheet2!R232)</f>
        <v>0</v>
      </c>
      <c r="N73" s="5"/>
      <c r="O73" s="5"/>
      <c r="P73" s="5"/>
      <c r="Q73" s="5"/>
      <c r="R73"/>
      <c r="S73" s="5"/>
      <c r="T73" s="5"/>
      <c r="V73" s="5"/>
      <c r="W73" s="5"/>
      <c r="Y73" s="5"/>
      <c r="Z73" s="5"/>
      <c r="AB73" s="5"/>
    </row>
    <row r="74" spans="2:28" ht="12.75">
      <c r="B74" s="4" t="s">
        <v>243</v>
      </c>
      <c r="D74" s="5"/>
      <c r="E74" s="5"/>
      <c r="F74" s="5"/>
      <c r="G74" s="5"/>
      <c r="H74" s="5"/>
      <c r="I74" s="5"/>
      <c r="J74" s="5"/>
      <c r="K74" s="5">
        <f>SUM(Sheet2!G233)</f>
        <v>1</v>
      </c>
      <c r="L74" s="5">
        <f>SUM(Sheet2!I233)</f>
        <v>0</v>
      </c>
      <c r="M74" s="5">
        <f>SUM(Sheet2!R233)</f>
        <v>0</v>
      </c>
      <c r="N74" s="5"/>
      <c r="O74" s="5"/>
      <c r="P74" s="5"/>
      <c r="Q74" s="5"/>
      <c r="R74"/>
      <c r="S74" s="5"/>
      <c r="T74" s="5"/>
      <c r="V74" s="5"/>
      <c r="W74" s="5"/>
      <c r="Y74" s="5"/>
      <c r="Z74" s="5"/>
      <c r="AB74" s="5"/>
    </row>
    <row r="75" spans="2:28" ht="12.75">
      <c r="B75" s="4" t="s">
        <v>466</v>
      </c>
      <c r="D75" s="5"/>
      <c r="E75" s="5"/>
      <c r="F75" s="5"/>
      <c r="G75" s="5"/>
      <c r="H75" s="5"/>
      <c r="I75" s="5"/>
      <c r="J75" s="5"/>
      <c r="K75" s="5">
        <f>SUM(Sheet2!G234)</f>
        <v>0</v>
      </c>
      <c r="L75" s="5">
        <f>SUM(Sheet2!I234)</f>
        <v>0</v>
      </c>
      <c r="M75" s="5">
        <f>SUM(Sheet2!R234)</f>
        <v>0</v>
      </c>
      <c r="N75" s="5"/>
      <c r="O75" s="5"/>
      <c r="P75" s="5"/>
      <c r="Q75" s="5"/>
      <c r="R75"/>
      <c r="S75" s="5"/>
      <c r="T75" s="5"/>
      <c r="V75" s="5"/>
      <c r="W75" s="5"/>
      <c r="Y75" s="5"/>
      <c r="Z75" s="5"/>
      <c r="AB75" s="5"/>
    </row>
    <row r="76" spans="2:28" ht="12.75">
      <c r="B76" s="4" t="s">
        <v>182</v>
      </c>
      <c r="D76" s="5"/>
      <c r="E76" s="5"/>
      <c r="F76" s="5"/>
      <c r="G76" s="5"/>
      <c r="H76" s="5"/>
      <c r="I76" s="5"/>
      <c r="J76" s="5"/>
      <c r="K76" s="5">
        <f>SUM(Sheet2!G236:G237)</f>
        <v>0</v>
      </c>
      <c r="L76" s="5">
        <f>SUM(Sheet2!I236:I237)</f>
        <v>0</v>
      </c>
      <c r="M76" s="5">
        <f>SUM(Sheet2!R236:R237)</f>
        <v>0</v>
      </c>
      <c r="N76" s="5"/>
      <c r="O76" s="5"/>
      <c r="P76" s="5"/>
      <c r="Q76" s="5"/>
      <c r="R76"/>
      <c r="S76" s="5"/>
      <c r="T76" s="5"/>
      <c r="V76" s="5"/>
      <c r="W76" s="5"/>
      <c r="Y76" s="5"/>
      <c r="Z76" s="5"/>
      <c r="AB76" s="5"/>
    </row>
    <row r="77" spans="2:28" ht="12.75">
      <c r="B77" s="4" t="s">
        <v>1149</v>
      </c>
      <c r="D77" s="4">
        <v>16</v>
      </c>
      <c r="E77" s="5"/>
      <c r="F77" s="5"/>
      <c r="G77" s="5"/>
      <c r="H77" s="5"/>
      <c r="I77" s="5"/>
      <c r="J77" s="5"/>
      <c r="K77" s="5">
        <f>SUM(Sheet2!G238:G241)</f>
        <v>0</v>
      </c>
      <c r="L77" s="5">
        <f>SUM(Sheet2!I238:I241)</f>
        <v>0</v>
      </c>
      <c r="M77" s="5">
        <f>SUM(Sheet2!R238:R241)</f>
        <v>1</v>
      </c>
      <c r="N77" s="5"/>
      <c r="O77" s="5"/>
      <c r="P77" s="5"/>
      <c r="Q77" s="5"/>
      <c r="R77"/>
      <c r="S77" s="5"/>
      <c r="T77" s="5"/>
      <c r="V77" s="5"/>
      <c r="W77" s="5"/>
      <c r="Y77" s="5"/>
      <c r="Z77" s="5"/>
      <c r="AB77" s="5"/>
    </row>
    <row r="78" spans="2:28" ht="12.75">
      <c r="B78" s="4" t="s">
        <v>1155</v>
      </c>
      <c r="D78" s="5"/>
      <c r="E78" s="5"/>
      <c r="F78" s="5"/>
      <c r="G78" s="5"/>
      <c r="H78" s="5"/>
      <c r="I78" s="5"/>
      <c r="J78" s="5"/>
      <c r="K78" s="5">
        <f>SUM(Sheet2!G242:G244)</f>
        <v>3</v>
      </c>
      <c r="L78" s="5">
        <f>SUM(Sheet2!I242:I244)</f>
        <v>1</v>
      </c>
      <c r="M78" s="5">
        <f>SUM(Sheet2!R242:R244)</f>
        <v>2</v>
      </c>
      <c r="N78" s="5"/>
      <c r="O78" s="5"/>
      <c r="P78" s="5"/>
      <c r="Q78" s="5"/>
      <c r="R78"/>
      <c r="S78" s="5"/>
      <c r="T78" s="5"/>
      <c r="V78" s="5"/>
      <c r="W78" s="5"/>
      <c r="X78" s="4">
        <f>1+0</f>
        <v>1</v>
      </c>
      <c r="Y78" s="5"/>
      <c r="Z78" s="5"/>
      <c r="AA78" s="4">
        <v>7</v>
      </c>
      <c r="AB78" s="5"/>
    </row>
    <row r="79" spans="2:28" ht="12.75">
      <c r="B79" s="4" t="s">
        <v>809</v>
      </c>
      <c r="D79" s="5"/>
      <c r="E79" s="5"/>
      <c r="F79" s="5"/>
      <c r="G79" s="5"/>
      <c r="H79" s="5"/>
      <c r="I79" s="5"/>
      <c r="J79" s="5"/>
      <c r="K79" s="5">
        <f>SUM(Sheet2!G245)</f>
        <v>0</v>
      </c>
      <c r="L79" s="5">
        <f>SUM(Sheet2!I245)</f>
        <v>0</v>
      </c>
      <c r="M79" s="5">
        <f>SUM(Sheet2!R245)</f>
        <v>0</v>
      </c>
      <c r="N79" s="5"/>
      <c r="O79" s="5"/>
      <c r="P79" s="5"/>
      <c r="Q79" s="5"/>
      <c r="R79"/>
      <c r="S79" s="5"/>
      <c r="T79" s="5"/>
      <c r="V79" s="5"/>
      <c r="W79" s="5"/>
      <c r="Y79" s="5"/>
      <c r="Z79" s="5"/>
      <c r="AB79" s="5"/>
    </row>
    <row r="80" spans="2:28" ht="12.75">
      <c r="B80" s="4" t="s">
        <v>281</v>
      </c>
      <c r="D80" s="5"/>
      <c r="E80" s="5"/>
      <c r="F80" s="5"/>
      <c r="G80" s="5"/>
      <c r="H80" s="5"/>
      <c r="I80" s="5"/>
      <c r="J80" s="5"/>
      <c r="K80" s="5">
        <f>SUM(Sheet2!G246)</f>
        <v>1</v>
      </c>
      <c r="L80" s="5">
        <f>SUM(Sheet2!I246)</f>
        <v>0</v>
      </c>
      <c r="M80" s="5">
        <f>SUM(Sheet2!R246)</f>
        <v>0</v>
      </c>
      <c r="N80" s="5"/>
      <c r="O80" s="5"/>
      <c r="P80" s="5"/>
      <c r="Q80" s="5"/>
      <c r="R80"/>
      <c r="S80" s="5"/>
      <c r="T80" s="5"/>
      <c r="V80" s="5"/>
      <c r="W80" s="5"/>
      <c r="Y80" s="5"/>
      <c r="Z80" s="5"/>
      <c r="AB80" s="5"/>
    </row>
    <row r="81" spans="2:28" ht="12.75">
      <c r="B81" s="4" t="s">
        <v>331</v>
      </c>
      <c r="D81" s="5"/>
      <c r="E81" s="5"/>
      <c r="F81" s="5"/>
      <c r="G81" s="5"/>
      <c r="H81" s="5"/>
      <c r="I81" s="5"/>
      <c r="J81" s="5"/>
      <c r="K81" s="5">
        <f>SUM(Sheet2!G247:G248)</f>
        <v>2</v>
      </c>
      <c r="L81" s="5">
        <f>SUM(Sheet2!I247:I248)</f>
        <v>1</v>
      </c>
      <c r="M81" s="5">
        <f>SUM(Sheet2!R247:R248)</f>
        <v>0</v>
      </c>
      <c r="N81" s="5"/>
      <c r="O81" s="5"/>
      <c r="P81" s="5"/>
      <c r="Q81" s="5"/>
      <c r="R81"/>
      <c r="S81" s="5"/>
      <c r="T81" s="5"/>
      <c r="V81" s="5"/>
      <c r="W81" s="5"/>
      <c r="Y81" s="5"/>
      <c r="Z81" s="5"/>
      <c r="AB81" s="5"/>
    </row>
    <row r="82" spans="2:28" ht="12.75">
      <c r="B82" s="4" t="s">
        <v>847</v>
      </c>
      <c r="D82" s="5"/>
      <c r="E82" s="5"/>
      <c r="F82" s="5"/>
      <c r="G82" s="5"/>
      <c r="H82" s="5"/>
      <c r="I82" s="5"/>
      <c r="J82" s="5"/>
      <c r="K82" s="5">
        <f>SUM(Sheet2!G249:G250)</f>
        <v>2</v>
      </c>
      <c r="L82" s="5">
        <f>SUM(Sheet2!I249:I250)</f>
        <v>0</v>
      </c>
      <c r="M82" s="5">
        <f>SUM(Sheet2!R249:R250)</f>
        <v>1</v>
      </c>
      <c r="N82" s="5"/>
      <c r="O82" s="5"/>
      <c r="P82" s="5"/>
      <c r="Q82" s="5"/>
      <c r="R82"/>
      <c r="S82" s="5"/>
      <c r="T82" s="5"/>
      <c r="V82" s="5"/>
      <c r="W82" s="5"/>
      <c r="Y82" s="5"/>
      <c r="Z82" s="5"/>
      <c r="AB82" s="5"/>
    </row>
    <row r="83" spans="2:28" ht="12.75">
      <c r="B83" s="4" t="s">
        <v>52</v>
      </c>
      <c r="D83" s="5"/>
      <c r="E83" s="5"/>
      <c r="F83" s="5"/>
      <c r="G83" s="5"/>
      <c r="H83" s="5"/>
      <c r="I83" s="5"/>
      <c r="J83" s="5"/>
      <c r="K83" s="5">
        <f>SUM(Sheet2!G252)</f>
        <v>1</v>
      </c>
      <c r="L83" s="5">
        <f>SUM(Sheet2!I252)</f>
        <v>0</v>
      </c>
      <c r="M83" s="5">
        <f>SUM(Sheet2!R252)</f>
        <v>0</v>
      </c>
      <c r="N83" s="5"/>
      <c r="O83" s="5"/>
      <c r="P83" s="5"/>
      <c r="Q83" s="5"/>
      <c r="R83"/>
      <c r="S83" s="5"/>
      <c r="T83" s="5"/>
      <c r="V83" s="5"/>
      <c r="W83" s="5"/>
      <c r="Y83" s="5"/>
      <c r="Z83" s="5"/>
      <c r="AB83" s="5"/>
    </row>
    <row r="84" spans="2:28" ht="12.75">
      <c r="B84" s="4" t="s">
        <v>1420</v>
      </c>
      <c r="D84" s="4">
        <v>29</v>
      </c>
      <c r="G84" s="4">
        <v>7</v>
      </c>
      <c r="H84" s="5"/>
      <c r="I84" s="5"/>
      <c r="J84" s="5"/>
      <c r="K84" s="5">
        <f>SUM(Sheet2!G254:G267)</f>
        <v>7</v>
      </c>
      <c r="L84" s="5">
        <f>SUM(Sheet2!I254:I267)</f>
        <v>7</v>
      </c>
      <c r="M84" s="5">
        <f>SUM(Sheet2!R254:R267)</f>
        <v>4</v>
      </c>
      <c r="N84" s="5"/>
      <c r="O84" s="5"/>
      <c r="P84" s="5"/>
      <c r="Q84" s="5"/>
      <c r="R84"/>
      <c r="S84" s="5"/>
      <c r="T84" s="5"/>
      <c r="U84" s="4">
        <f>SUM('[1]Sheet1'!$J$68:$J$102)</f>
        <v>34</v>
      </c>
      <c r="V84" s="5"/>
      <c r="W84" s="5"/>
      <c r="X84" s="4">
        <f>1+0</f>
        <v>1</v>
      </c>
      <c r="Y84" s="5"/>
      <c r="Z84" s="5"/>
      <c r="AA84" s="4">
        <v>60</v>
      </c>
      <c r="AB84" s="5"/>
    </row>
    <row r="85" spans="2:28" ht="12.75">
      <c r="B85" s="4" t="s">
        <v>1453</v>
      </c>
      <c r="D85" s="4">
        <v>745</v>
      </c>
      <c r="F85" s="4">
        <v>65</v>
      </c>
      <c r="G85" s="4">
        <v>44</v>
      </c>
      <c r="H85" s="5">
        <f>3+0+2+0</f>
        <v>5</v>
      </c>
      <c r="I85" s="5">
        <f>4+1+2+1</f>
        <v>8</v>
      </c>
      <c r="J85" s="5"/>
      <c r="K85" s="5">
        <f>SUM(Sheet2!G268:G294)</f>
        <v>24</v>
      </c>
      <c r="L85" s="5">
        <f>SUM(Sheet2!I268:I294)</f>
        <v>19</v>
      </c>
      <c r="M85" s="5">
        <f>SUM(Sheet2!R268:R294)</f>
        <v>8</v>
      </c>
      <c r="N85" s="5"/>
      <c r="O85" s="5"/>
      <c r="P85" s="5"/>
      <c r="Q85" s="5"/>
      <c r="R85"/>
      <c r="S85" s="5">
        <v>12633</v>
      </c>
      <c r="T85" s="5"/>
      <c r="U85" s="4">
        <f>SUM('[1]Sheet1'!$J$103:$J$114)</f>
        <v>12</v>
      </c>
      <c r="V85" s="5"/>
      <c r="W85" s="5"/>
      <c r="X85" s="4">
        <f>2+0</f>
        <v>2</v>
      </c>
      <c r="Y85" s="5"/>
      <c r="Z85" s="5"/>
      <c r="AA85" s="4">
        <v>493</v>
      </c>
      <c r="AB85" s="5"/>
    </row>
    <row r="86" spans="2:28" ht="12.75">
      <c r="B86" s="4" t="s">
        <v>589</v>
      </c>
      <c r="D86" s="5"/>
      <c r="E86" s="5"/>
      <c r="F86" s="5"/>
      <c r="G86" s="5"/>
      <c r="H86" s="5"/>
      <c r="I86" s="5"/>
      <c r="J86" s="5"/>
      <c r="K86" s="5">
        <f>SUM(Sheet2!G295)</f>
        <v>1</v>
      </c>
      <c r="L86" s="5">
        <f>SUM(Sheet2!I295)</f>
        <v>0</v>
      </c>
      <c r="M86" s="5">
        <f>SUM(Sheet2!R295)</f>
        <v>0</v>
      </c>
      <c r="N86" s="5"/>
      <c r="O86" s="5"/>
      <c r="P86" s="5"/>
      <c r="Q86" s="5"/>
      <c r="R86"/>
      <c r="S86" s="5"/>
      <c r="T86" s="5"/>
      <c r="V86" s="5"/>
      <c r="W86" s="5"/>
      <c r="Y86" s="5"/>
      <c r="Z86" s="5"/>
      <c r="AB86" s="5"/>
    </row>
    <row r="87" spans="2:28" ht="12.75">
      <c r="B87" s="4" t="s">
        <v>593</v>
      </c>
      <c r="D87" s="5"/>
      <c r="E87" s="5"/>
      <c r="F87" s="5"/>
      <c r="G87" s="5"/>
      <c r="H87" s="5"/>
      <c r="I87" s="5"/>
      <c r="J87" s="5"/>
      <c r="K87" s="5">
        <f>SUM(Sheet2!G297)</f>
        <v>1</v>
      </c>
      <c r="L87" s="5">
        <f>SUM(Sheet2!I297)</f>
        <v>0</v>
      </c>
      <c r="M87" s="5">
        <f>SUM(Sheet2!R297)</f>
        <v>0</v>
      </c>
      <c r="N87" s="5"/>
      <c r="O87" s="5"/>
      <c r="P87" s="5"/>
      <c r="Q87" s="5"/>
      <c r="R87"/>
      <c r="S87" s="5"/>
      <c r="T87" s="5"/>
      <c r="V87" s="5"/>
      <c r="W87" s="5"/>
      <c r="Y87" s="5"/>
      <c r="Z87" s="5"/>
      <c r="AB87" s="5"/>
    </row>
    <row r="88" spans="2:28" ht="12.75">
      <c r="B88" s="4" t="s">
        <v>1462</v>
      </c>
      <c r="D88" s="5"/>
      <c r="E88" s="5"/>
      <c r="F88" s="5"/>
      <c r="G88" s="5"/>
      <c r="H88" s="5"/>
      <c r="I88" s="5"/>
      <c r="J88" s="5"/>
      <c r="K88" s="5">
        <f>SUM(Sheet2!G298:G299)</f>
        <v>0</v>
      </c>
      <c r="L88" s="5">
        <f>SUM(Sheet2!I298:I299)</f>
        <v>0</v>
      </c>
      <c r="M88" s="5">
        <f>SUM(Sheet2!R298:R299)</f>
        <v>0</v>
      </c>
      <c r="N88" s="5"/>
      <c r="O88" s="5"/>
      <c r="P88" s="5"/>
      <c r="Q88" s="5"/>
      <c r="R88"/>
      <c r="S88" s="5"/>
      <c r="T88" s="5"/>
      <c r="V88" s="5"/>
      <c r="W88" s="5"/>
      <c r="Y88" s="5"/>
      <c r="Z88" s="5"/>
      <c r="AB88" s="5"/>
    </row>
    <row r="89" spans="4:28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B89" s="5"/>
    </row>
    <row r="90" spans="2:27" ht="12.75">
      <c r="B90" s="4" t="s">
        <v>888</v>
      </c>
      <c r="D90" s="4">
        <f aca="true" t="shared" si="0" ref="D90:I90">SUM(D12:D89)</f>
        <v>904</v>
      </c>
      <c r="E90" s="4">
        <f t="shared" si="0"/>
        <v>0</v>
      </c>
      <c r="F90" s="4">
        <f t="shared" si="0"/>
        <v>91</v>
      </c>
      <c r="G90" s="4">
        <f t="shared" si="0"/>
        <v>81</v>
      </c>
      <c r="H90" s="4">
        <f t="shared" si="0"/>
        <v>6</v>
      </c>
      <c r="I90" s="4">
        <f t="shared" si="0"/>
        <v>28</v>
      </c>
      <c r="K90" s="4">
        <f>SUM(K12:K89)</f>
        <v>190</v>
      </c>
      <c r="L90" s="4">
        <f>SUM(L12:L89)</f>
        <v>77</v>
      </c>
      <c r="M90" s="4" t="e">
        <f>SUM(M12:M89)</f>
        <v>#REF!</v>
      </c>
      <c r="Q90" s="4">
        <f aca="true" t="shared" si="1" ref="Q90:Y90">SUM(Q12:Q89)</f>
        <v>0</v>
      </c>
      <c r="R90" s="4">
        <f t="shared" si="1"/>
        <v>0</v>
      </c>
      <c r="S90" s="4">
        <f t="shared" si="1"/>
        <v>18337</v>
      </c>
      <c r="T90" s="4">
        <f t="shared" si="1"/>
        <v>0</v>
      </c>
      <c r="U90" s="4">
        <f t="shared" si="1"/>
        <v>112</v>
      </c>
      <c r="V90" s="4">
        <f t="shared" si="1"/>
        <v>0</v>
      </c>
      <c r="W90" s="4">
        <f t="shared" si="1"/>
        <v>0</v>
      </c>
      <c r="X90" s="4">
        <f t="shared" si="1"/>
        <v>13</v>
      </c>
      <c r="Y90" s="4">
        <f t="shared" si="1"/>
        <v>0</v>
      </c>
      <c r="AA90" s="4">
        <f>SUM(AA12:AA89)</f>
        <v>1116</v>
      </c>
    </row>
    <row r="91" ht="12.75">
      <c r="B91" s="4" t="s">
        <v>900</v>
      </c>
    </row>
    <row r="92" spans="2:27" ht="12.75">
      <c r="B92" s="4" t="s">
        <v>946</v>
      </c>
      <c r="D92" s="4">
        <v>1250</v>
      </c>
      <c r="E92" s="4">
        <v>600</v>
      </c>
      <c r="F92" s="4">
        <v>112</v>
      </c>
      <c r="G92" s="4">
        <v>116</v>
      </c>
      <c r="H92" s="4">
        <v>29</v>
      </c>
      <c r="I92" s="4">
        <v>58</v>
      </c>
      <c r="K92" s="4">
        <v>270</v>
      </c>
      <c r="L92" s="4">
        <v>170</v>
      </c>
      <c r="M92" s="4">
        <v>170</v>
      </c>
      <c r="Q92" s="4">
        <v>25</v>
      </c>
      <c r="R92" s="4">
        <v>25</v>
      </c>
      <c r="S92" s="4">
        <v>21000</v>
      </c>
      <c r="T92" s="4">
        <v>1000</v>
      </c>
      <c r="U92" s="4">
        <v>200</v>
      </c>
      <c r="X92" s="4">
        <v>31</v>
      </c>
      <c r="AA92" s="4">
        <v>3000</v>
      </c>
    </row>
    <row r="94" ht="12.75">
      <c r="B94" s="4" t="s">
        <v>947</v>
      </c>
    </row>
    <row r="95" ht="12.75">
      <c r="B95" s="4" t="s">
        <v>900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">
      <selection activeCell="R94" sqref="R94"/>
    </sheetView>
  </sheetViews>
  <sheetFormatPr defaultColWidth="11.00390625" defaultRowHeight="12"/>
  <cols>
    <col min="1" max="1" width="1.875" style="4" customWidth="1"/>
    <col min="2" max="2" width="16.625" style="4" bestFit="1" customWidth="1"/>
    <col min="3" max="3" width="1.875" style="4" customWidth="1"/>
    <col min="4" max="9" width="7.875" style="4" customWidth="1"/>
    <col min="10" max="10" width="1.875" style="4" customWidth="1"/>
    <col min="11" max="11" width="9.00390625" style="4" customWidth="1"/>
    <col min="12" max="13" width="7.875" style="4" customWidth="1"/>
    <col min="14" max="15" width="0.37109375" style="4" customWidth="1"/>
    <col min="16" max="16" width="1.875" style="4" customWidth="1"/>
    <col min="17" max="25" width="7.875" style="4" customWidth="1"/>
    <col min="26" max="26" width="1.875" style="4" customWidth="1"/>
    <col min="27" max="27" width="7.875" style="4" customWidth="1"/>
    <col min="28" max="28" width="1.875" style="4" customWidth="1"/>
    <col min="29" max="16384" width="10.875" style="4" customWidth="1"/>
  </cols>
  <sheetData>
    <row r="2" spans="2:27" ht="12.75">
      <c r="B2" s="48" t="s">
        <v>656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2.75">
      <c r="B3" s="48" t="s">
        <v>901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ht="12.75">
      <c r="B4" s="48" t="s">
        <v>417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2.75">
      <c r="B5" s="1"/>
    </row>
    <row r="7" spans="2:29" ht="12.75">
      <c r="B7" s="1" t="s">
        <v>1428</v>
      </c>
      <c r="D7" s="48" t="s">
        <v>1429</v>
      </c>
      <c r="E7" s="48"/>
      <c r="F7" s="48"/>
      <c r="G7" s="48"/>
      <c r="H7" s="48"/>
      <c r="I7" s="2"/>
      <c r="K7" s="48" t="s">
        <v>1370</v>
      </c>
      <c r="L7" s="48"/>
      <c r="M7" s="48"/>
      <c r="N7" s="48"/>
      <c r="O7" s="48"/>
      <c r="Q7" s="48" t="s">
        <v>1371</v>
      </c>
      <c r="R7" s="48"/>
      <c r="S7" s="48"/>
      <c r="T7" s="48"/>
      <c r="U7" s="48"/>
      <c r="V7" s="48"/>
      <c r="W7" s="48"/>
      <c r="X7" s="48"/>
      <c r="Y7" s="48"/>
      <c r="AA7" s="2" t="s">
        <v>1378</v>
      </c>
      <c r="AC7" s="2" t="s">
        <v>957</v>
      </c>
    </row>
    <row r="8" spans="4:29" ht="12.75">
      <c r="D8" s="4" t="s">
        <v>948</v>
      </c>
      <c r="E8" s="4" t="s">
        <v>889</v>
      </c>
      <c r="F8" s="4" t="s">
        <v>1379</v>
      </c>
      <c r="G8" s="4" t="s">
        <v>1380</v>
      </c>
      <c r="H8" s="4" t="s">
        <v>1381</v>
      </c>
      <c r="I8" s="4" t="s">
        <v>954</v>
      </c>
      <c r="K8" s="4" t="s">
        <v>1370</v>
      </c>
      <c r="L8" s="4" t="s">
        <v>1370</v>
      </c>
      <c r="M8" s="4" t="s">
        <v>1370</v>
      </c>
      <c r="Q8" s="4" t="s">
        <v>537</v>
      </c>
      <c r="R8" s="4" t="s">
        <v>1385</v>
      </c>
      <c r="S8" s="4" t="s">
        <v>1372</v>
      </c>
      <c r="T8" s="4" t="s">
        <v>1374</v>
      </c>
      <c r="U8" s="4" t="s">
        <v>1375</v>
      </c>
      <c r="V8" s="4" t="s">
        <v>1376</v>
      </c>
      <c r="W8" s="4" t="s">
        <v>1376</v>
      </c>
      <c r="X8" s="4" t="s">
        <v>644</v>
      </c>
      <c r="Y8" s="4" t="s">
        <v>644</v>
      </c>
      <c r="AA8" s="4" t="s">
        <v>898</v>
      </c>
      <c r="AB8" s="4" t="s">
        <v>956</v>
      </c>
      <c r="AC8" s="2" t="s">
        <v>888</v>
      </c>
    </row>
    <row r="9" spans="4:27" s="6" customFormat="1" ht="27.75" customHeight="1">
      <c r="D9" s="6" t="s">
        <v>899</v>
      </c>
      <c r="E9" s="6" t="s">
        <v>657</v>
      </c>
      <c r="F9" s="6" t="s">
        <v>1383</v>
      </c>
      <c r="G9" s="6" t="s">
        <v>1383</v>
      </c>
      <c r="H9" s="6" t="s">
        <v>1384</v>
      </c>
      <c r="I9" s="6" t="s">
        <v>955</v>
      </c>
      <c r="K9" s="7" t="s">
        <v>200</v>
      </c>
      <c r="L9" s="6" t="s">
        <v>887</v>
      </c>
      <c r="M9" s="6" t="s">
        <v>886</v>
      </c>
      <c r="Q9" s="6" t="s">
        <v>1373</v>
      </c>
      <c r="R9" s="6" t="s">
        <v>1373</v>
      </c>
      <c r="S9" s="6" t="s">
        <v>1369</v>
      </c>
      <c r="T9" s="6" t="s">
        <v>1382</v>
      </c>
      <c r="U9" s="6" t="s">
        <v>1377</v>
      </c>
      <c r="V9" s="6" t="s">
        <v>1377</v>
      </c>
      <c r="W9" s="6" t="s">
        <v>1386</v>
      </c>
      <c r="X9" s="6" t="s">
        <v>645</v>
      </c>
      <c r="Y9" s="6" t="s">
        <v>389</v>
      </c>
      <c r="AA9" s="6" t="s">
        <v>1369</v>
      </c>
    </row>
    <row r="11" spans="2:19" ht="12.75">
      <c r="B11" s="4" t="s">
        <v>1035</v>
      </c>
      <c r="H11" s="5"/>
      <c r="I11" s="5"/>
      <c r="K11" s="5">
        <f>SUM(Sheet2!G3)</f>
        <v>0</v>
      </c>
      <c r="L11" s="5">
        <f>SUM(Sheet2!I3)</f>
        <v>0</v>
      </c>
      <c r="M11" s="5">
        <f>SUM(Sheet2!R3)</f>
        <v>0</v>
      </c>
      <c r="R11"/>
      <c r="S11" s="5"/>
    </row>
    <row r="12" spans="2:19" ht="12.75">
      <c r="B12" s="4" t="s">
        <v>1452</v>
      </c>
      <c r="H12" s="5"/>
      <c r="I12" s="5"/>
      <c r="K12" s="17">
        <f>SUM(Sheet2!G4:G8)</f>
        <v>5</v>
      </c>
      <c r="L12" s="5">
        <f>SUM(Sheet2!I4:I8)</f>
        <v>3</v>
      </c>
      <c r="M12" s="5">
        <f>SUM(Sheet2!R4:R8)</f>
        <v>1</v>
      </c>
      <c r="R12"/>
      <c r="S12" s="5"/>
    </row>
    <row r="13" spans="2:27" ht="12.75">
      <c r="B13" s="4" t="s">
        <v>1145</v>
      </c>
      <c r="D13" s="4">
        <v>29</v>
      </c>
      <c r="H13" s="5"/>
      <c r="I13" s="5"/>
      <c r="K13" s="5">
        <f>SUM(Sheet2!G9:G30)</f>
        <v>22</v>
      </c>
      <c r="L13" s="5">
        <f>SUM(Sheet2!I9:I30)</f>
        <v>8</v>
      </c>
      <c r="M13" s="5">
        <f>SUM(Sheet2!R9:R30)</f>
        <v>6</v>
      </c>
      <c r="R13"/>
      <c r="S13" s="5">
        <v>2863</v>
      </c>
      <c r="U13" s="4">
        <f>SUM('[1]Sheet1'!$K$2:$K$10)</f>
        <v>9</v>
      </c>
      <c r="AA13" s="4">
        <v>19</v>
      </c>
    </row>
    <row r="14" spans="2:19" ht="12.75">
      <c r="B14" s="4" t="s">
        <v>1308</v>
      </c>
      <c r="H14" s="5"/>
      <c r="I14" s="5"/>
      <c r="K14" s="5">
        <f>SUM(Sheet2!G33)</f>
        <v>0</v>
      </c>
      <c r="L14" s="5">
        <f>SUM(Sheet2!I33)</f>
        <v>0</v>
      </c>
      <c r="M14" s="5">
        <f>SUM(Sheet2!R33)</f>
        <v>0</v>
      </c>
      <c r="R14"/>
      <c r="S14" s="5"/>
    </row>
    <row r="15" spans="2:19" ht="12.75">
      <c r="B15" s="4" t="s">
        <v>1147</v>
      </c>
      <c r="D15" s="4">
        <v>1</v>
      </c>
      <c r="F15" s="4">
        <v>5</v>
      </c>
      <c r="H15" s="5"/>
      <c r="I15" s="5"/>
      <c r="K15" s="5">
        <f>SUM(Sheet2!G35:G44)</f>
        <v>9</v>
      </c>
      <c r="L15" s="5">
        <f>SUM(Sheet2!I35:I44)</f>
        <v>1</v>
      </c>
      <c r="M15" s="5">
        <f>SUM(Sheet2!R35:R44)</f>
        <v>1</v>
      </c>
      <c r="R15"/>
      <c r="S15" s="5"/>
    </row>
    <row r="16" spans="2:19" ht="12.75">
      <c r="B16" s="4" t="s">
        <v>456</v>
      </c>
      <c r="H16" s="5"/>
      <c r="I16" s="5"/>
      <c r="K16" s="5">
        <f>SUM(Sheet2!G45)</f>
        <v>0</v>
      </c>
      <c r="L16" s="5">
        <f>SUM(Sheet2!I45)</f>
        <v>0</v>
      </c>
      <c r="M16" s="5">
        <f>SUM(Sheet2!R45)</f>
        <v>0</v>
      </c>
      <c r="R16"/>
      <c r="S16" s="5"/>
    </row>
    <row r="17" spans="2:27" ht="12.75">
      <c r="B17" s="4" t="s">
        <v>1058</v>
      </c>
      <c r="D17" s="4">
        <v>23</v>
      </c>
      <c r="G17" s="4">
        <v>16</v>
      </c>
      <c r="H17" s="5"/>
      <c r="I17" s="5">
        <f>1</f>
        <v>1</v>
      </c>
      <c r="K17" s="5">
        <f>SUM(Sheet2!G46:G51)</f>
        <v>6</v>
      </c>
      <c r="L17" s="5">
        <f>SUM(Sheet2!I46:I51)</f>
        <v>3</v>
      </c>
      <c r="M17" s="5">
        <f>SUM(Sheet2!R46:R51)</f>
        <v>2</v>
      </c>
      <c r="R17"/>
      <c r="S17" s="5"/>
      <c r="U17" s="4">
        <f>SUM('[1]Sheet1'!$K$11:$K$24)</f>
        <v>14</v>
      </c>
      <c r="X17" s="4">
        <f>1+0</f>
        <v>1</v>
      </c>
      <c r="AA17" s="4">
        <v>70</v>
      </c>
    </row>
    <row r="18" spans="2:19" ht="12.75">
      <c r="B18" s="4" t="s">
        <v>1248</v>
      </c>
      <c r="H18" s="5"/>
      <c r="I18" s="5"/>
      <c r="K18" s="5">
        <f>SUM(Sheet2!G52)</f>
        <v>1</v>
      </c>
      <c r="L18" s="5">
        <f>SUM(Sheet2!I52)</f>
        <v>0</v>
      </c>
      <c r="M18" s="5">
        <f>SUM(Sheet2!R52)</f>
        <v>0</v>
      </c>
      <c r="R18"/>
      <c r="S18" s="5"/>
    </row>
    <row r="19" spans="2:19" ht="12.75">
      <c r="B19" s="4" t="s">
        <v>1146</v>
      </c>
      <c r="H19" s="5"/>
      <c r="I19" s="5">
        <v>1</v>
      </c>
      <c r="K19" s="5">
        <f>SUM(Sheet2!G54:G61)</f>
        <v>8</v>
      </c>
      <c r="L19" s="5">
        <f>SUM(Sheet2!I54:I61)</f>
        <v>5</v>
      </c>
      <c r="M19" s="5">
        <f>SUM(Sheet2!R54:R61)</f>
        <v>1</v>
      </c>
      <c r="R19"/>
      <c r="S19" s="5"/>
    </row>
    <row r="20" spans="2:27" ht="12.75">
      <c r="B20" s="4" t="s">
        <v>865</v>
      </c>
      <c r="H20" s="5"/>
      <c r="I20" s="5"/>
      <c r="K20" s="5">
        <f>SUM(Sheet2!G62:G66)</f>
        <v>5</v>
      </c>
      <c r="L20" s="5">
        <f>SUM(Sheet2!I62:I66)</f>
        <v>0</v>
      </c>
      <c r="M20" s="5">
        <f>SUM(Sheet2!R62:R66)</f>
        <v>1</v>
      </c>
      <c r="R20"/>
      <c r="S20" s="5"/>
      <c r="AA20" s="4">
        <v>13</v>
      </c>
    </row>
    <row r="21" spans="2:19" ht="12.75">
      <c r="B21" s="4" t="s">
        <v>785</v>
      </c>
      <c r="H21" s="5"/>
      <c r="I21" s="5"/>
      <c r="K21" s="5">
        <f>SUM(Sheet2!G67:G69)</f>
        <v>3</v>
      </c>
      <c r="L21" s="5">
        <f>SUM(Sheet2!I67:I69)</f>
        <v>0</v>
      </c>
      <c r="M21" s="5">
        <f>SUM(Sheet2!R67:R69)</f>
        <v>0</v>
      </c>
      <c r="R21"/>
      <c r="S21" s="5"/>
    </row>
    <row r="22" spans="2:19" ht="12.75">
      <c r="B22" s="4" t="s">
        <v>1434</v>
      </c>
      <c r="H22" s="5"/>
      <c r="I22" s="5"/>
      <c r="K22" s="5">
        <f>SUM(Sheet2!G70)</f>
        <v>0</v>
      </c>
      <c r="L22" s="5">
        <f>SUM(Sheet2!I70)</f>
        <v>0</v>
      </c>
      <c r="M22" s="5">
        <f>SUM(Sheet2!R70)</f>
        <v>0</v>
      </c>
      <c r="R22"/>
      <c r="S22" s="5"/>
    </row>
    <row r="23" spans="2:19" ht="12.75">
      <c r="B23" s="4" t="s">
        <v>1438</v>
      </c>
      <c r="H23" s="5"/>
      <c r="I23" s="5"/>
      <c r="K23" s="5">
        <f>SUM(Sheet2!G73:G74)</f>
        <v>0</v>
      </c>
      <c r="L23" s="5">
        <f>SUM(Sheet2!I73:I74)</f>
        <v>0</v>
      </c>
      <c r="M23" s="5">
        <f>SUM(Sheet2!R73:R74)</f>
        <v>0</v>
      </c>
      <c r="R23"/>
      <c r="S23" s="5"/>
    </row>
    <row r="24" spans="2:19" ht="12.75">
      <c r="B24" s="4" t="s">
        <v>974</v>
      </c>
      <c r="H24" s="5"/>
      <c r="I24" s="5"/>
      <c r="K24" s="5">
        <f>SUM(Sheet2!G75)</f>
        <v>1</v>
      </c>
      <c r="L24" s="5">
        <f>SUM(Sheet2!I75)</f>
        <v>0</v>
      </c>
      <c r="M24" s="5">
        <f>SUM(Sheet2!R75)</f>
        <v>0</v>
      </c>
      <c r="R24"/>
      <c r="S24" s="5"/>
    </row>
    <row r="25" spans="2:19" ht="12.75">
      <c r="B25" s="4" t="s">
        <v>978</v>
      </c>
      <c r="H25" s="5"/>
      <c r="I25" s="5"/>
      <c r="K25" s="5">
        <f>SUM(Sheet2!G76:G78)</f>
        <v>3</v>
      </c>
      <c r="L25" s="5">
        <f>SUM(Sheet2!I76:I78)</f>
        <v>0</v>
      </c>
      <c r="M25" s="5">
        <f>SUM(Sheet2!R76:R78)</f>
        <v>0</v>
      </c>
      <c r="R25"/>
      <c r="S25" s="5"/>
    </row>
    <row r="26" spans="2:27" ht="12.75">
      <c r="B26" s="4" t="s">
        <v>420</v>
      </c>
      <c r="H26" s="5"/>
      <c r="I26" s="5"/>
      <c r="K26" s="5">
        <f>SUM(Sheet2!G79:G83)</f>
        <v>5</v>
      </c>
      <c r="L26" s="5">
        <f>SUM(Sheet2!I79:I83)</f>
        <v>0</v>
      </c>
      <c r="M26" s="5">
        <f>SUM(Sheet2!R79:R83)</f>
        <v>0</v>
      </c>
      <c r="R26"/>
      <c r="S26" s="5"/>
      <c r="AA26" s="4">
        <v>0</v>
      </c>
    </row>
    <row r="27" spans="2:19" ht="12.75">
      <c r="B27" s="4" t="s">
        <v>348</v>
      </c>
      <c r="H27" s="5"/>
      <c r="I27" s="5"/>
      <c r="K27" s="5">
        <f>SUM(Sheet2!G84)</f>
        <v>0</v>
      </c>
      <c r="L27" s="5">
        <f>SUM(Sheet2!I84)</f>
        <v>0</v>
      </c>
      <c r="M27" s="5">
        <f>SUM(Sheet2!R84)</f>
        <v>0</v>
      </c>
      <c r="R27"/>
      <c r="S27" s="5"/>
    </row>
    <row r="28" spans="2:19" ht="12.75">
      <c r="B28" s="4" t="s">
        <v>1151</v>
      </c>
      <c r="H28" s="5"/>
      <c r="I28" s="5"/>
      <c r="K28" s="5">
        <f>SUM(Sheet2!G85:G86)</f>
        <v>2</v>
      </c>
      <c r="L28" s="5">
        <f>SUM(Sheet2!I85:I86)</f>
        <v>2</v>
      </c>
      <c r="M28" s="5">
        <f>SUM(Sheet2!R85:R86)</f>
        <v>1</v>
      </c>
      <c r="R28"/>
      <c r="S28" s="5"/>
    </row>
    <row r="29" spans="2:27" ht="12.75">
      <c r="B29" s="4" t="s">
        <v>686</v>
      </c>
      <c r="H29" s="5"/>
      <c r="I29" s="5">
        <f>3</f>
        <v>3</v>
      </c>
      <c r="K29" s="5"/>
      <c r="L29" s="5"/>
      <c r="M29" s="5"/>
      <c r="R29"/>
      <c r="S29" s="5"/>
      <c r="AA29" s="4">
        <v>52</v>
      </c>
    </row>
    <row r="30" spans="2:19" ht="12.75">
      <c r="B30" s="4" t="s">
        <v>324</v>
      </c>
      <c r="H30" s="5"/>
      <c r="I30" s="5"/>
      <c r="K30" s="5">
        <f>SUM(Sheet2!G87)</f>
        <v>0</v>
      </c>
      <c r="L30" s="5">
        <f>SUM(Sheet2!I87)</f>
        <v>0</v>
      </c>
      <c r="M30" s="5">
        <f>SUM(Sheet2!R87)</f>
        <v>0</v>
      </c>
      <c r="R30"/>
      <c r="S30" s="5"/>
    </row>
    <row r="31" spans="2:19" ht="12.75">
      <c r="B31" s="4" t="s">
        <v>841</v>
      </c>
      <c r="H31" s="5"/>
      <c r="I31" s="5"/>
      <c r="K31" s="5">
        <f>SUM(Sheet2!G88)</f>
        <v>0</v>
      </c>
      <c r="L31" s="5">
        <f>SUM(Sheet2!I88)</f>
        <v>0</v>
      </c>
      <c r="M31" s="5" t="e">
        <f>SUM(Sheet2!#REF!)</f>
        <v>#REF!</v>
      </c>
      <c r="R31"/>
      <c r="S31" s="5"/>
    </row>
    <row r="32" spans="2:19" ht="12.75">
      <c r="B32" s="4" t="s">
        <v>246</v>
      </c>
      <c r="H32" s="5"/>
      <c r="I32" s="5"/>
      <c r="K32" s="5">
        <f>SUM(Sheet2!G93)</f>
        <v>1</v>
      </c>
      <c r="L32" s="5">
        <f>SUM(Sheet2!I93)</f>
        <v>1</v>
      </c>
      <c r="M32" s="5">
        <f>SUM(Sheet2!R93)</f>
        <v>1</v>
      </c>
      <c r="R32"/>
      <c r="S32" s="5"/>
    </row>
    <row r="33" spans="2:27" ht="12.75">
      <c r="B33" s="4" t="s">
        <v>1154</v>
      </c>
      <c r="D33" s="4">
        <v>23</v>
      </c>
      <c r="F33" s="4">
        <v>5</v>
      </c>
      <c r="G33" s="4">
        <v>8</v>
      </c>
      <c r="H33" s="5"/>
      <c r="I33" s="5"/>
      <c r="K33" s="5">
        <f>SUM(Sheet2!G94:G108)</f>
        <v>9</v>
      </c>
      <c r="L33" s="5">
        <f>SUM(Sheet2!I94:I108)</f>
        <v>4</v>
      </c>
      <c r="M33" s="5">
        <f>SUM(Sheet2!R94:R108)</f>
        <v>6</v>
      </c>
      <c r="R33"/>
      <c r="S33" s="5">
        <v>386</v>
      </c>
      <c r="U33" s="4">
        <f>SUM('[1]Sheet1'!$K$25:$K$30)</f>
        <v>6</v>
      </c>
      <c r="AA33" s="4">
        <v>55</v>
      </c>
    </row>
    <row r="34" spans="2:27" ht="12.75">
      <c r="B34" s="4" t="s">
        <v>1421</v>
      </c>
      <c r="D34" s="4">
        <v>4</v>
      </c>
      <c r="H34" s="5"/>
      <c r="I34" s="5">
        <f>0+1+3+4</f>
        <v>8</v>
      </c>
      <c r="K34" s="5">
        <f>SUM(Sheet2!G109)</f>
        <v>1</v>
      </c>
      <c r="L34" s="5">
        <f>SUM(Sheet2!I109)</f>
        <v>0</v>
      </c>
      <c r="M34" s="5">
        <f>SUM(Sheet2!R109)</f>
        <v>1</v>
      </c>
      <c r="R34"/>
      <c r="S34" s="5">
        <v>617</v>
      </c>
      <c r="U34" s="4">
        <f>SUM('[1]Sheet1'!$K$31:$K$40)</f>
        <v>10</v>
      </c>
      <c r="X34" s="4">
        <f>3+0</f>
        <v>3</v>
      </c>
      <c r="AA34" s="4">
        <v>43</v>
      </c>
    </row>
    <row r="35" spans="2:19" ht="12.75">
      <c r="B35" s="4" t="s">
        <v>395</v>
      </c>
      <c r="H35" s="5"/>
      <c r="I35" s="5"/>
      <c r="K35" s="5">
        <f>SUM(Sheet2!G110)</f>
        <v>1</v>
      </c>
      <c r="L35" s="5">
        <f>SUM(Sheet2!I110)</f>
        <v>0</v>
      </c>
      <c r="M35" s="5">
        <f>SUM(Sheet2!R110)</f>
        <v>0</v>
      </c>
      <c r="R35"/>
      <c r="S35" s="5"/>
    </row>
    <row r="36" spans="2:19" ht="12.75">
      <c r="B36" s="4" t="s">
        <v>662</v>
      </c>
      <c r="H36" s="5"/>
      <c r="I36" s="5"/>
      <c r="K36" s="5">
        <f>SUM(Sheet2!G111)</f>
        <v>0</v>
      </c>
      <c r="L36" s="5">
        <f>SUM(Sheet2!I111)</f>
        <v>0</v>
      </c>
      <c r="M36" s="5">
        <f>SUM(Sheet2!R111)</f>
        <v>0</v>
      </c>
      <c r="R36"/>
      <c r="S36" s="5"/>
    </row>
    <row r="37" spans="2:19" ht="12.75">
      <c r="B37" s="4" t="s">
        <v>903</v>
      </c>
      <c r="H37" s="5"/>
      <c r="I37" s="5"/>
      <c r="K37" s="5">
        <f>SUM(Sheet2!G112)</f>
        <v>0</v>
      </c>
      <c r="L37" s="5">
        <f>SUM(Sheet2!I112)</f>
        <v>0</v>
      </c>
      <c r="M37" s="5">
        <f>SUM(Sheet2!R112)</f>
        <v>0</v>
      </c>
      <c r="R37"/>
      <c r="S37" s="5"/>
    </row>
    <row r="38" spans="2:19" ht="12.75">
      <c r="B38" s="4" t="s">
        <v>907</v>
      </c>
      <c r="H38" s="5"/>
      <c r="I38" s="5"/>
      <c r="K38" s="5">
        <f>SUM(Sheet2!G113)</f>
        <v>1</v>
      </c>
      <c r="L38" s="5">
        <f>SUM(Sheet2!I113)</f>
        <v>1</v>
      </c>
      <c r="M38" s="5">
        <f>SUM(Sheet2!R113)</f>
        <v>0</v>
      </c>
      <c r="R38"/>
      <c r="S38" s="5"/>
    </row>
    <row r="39" spans="2:19" ht="12.75">
      <c r="B39" s="4" t="s">
        <v>1152</v>
      </c>
      <c r="H39" s="5"/>
      <c r="I39" s="5">
        <v>1</v>
      </c>
      <c r="K39" s="5">
        <f>SUM(Sheet2!G114)</f>
        <v>1</v>
      </c>
      <c r="L39" s="5">
        <f>SUM(Sheet2!I114)</f>
        <v>0</v>
      </c>
      <c r="M39" s="5">
        <f>SUM(Sheet2!R114)</f>
        <v>1</v>
      </c>
      <c r="R39"/>
      <c r="S39" s="5"/>
    </row>
    <row r="40" spans="2:27" ht="12.75">
      <c r="B40" s="4" t="s">
        <v>1217</v>
      </c>
      <c r="D40" s="4">
        <v>3</v>
      </c>
      <c r="G40" s="4">
        <v>6</v>
      </c>
      <c r="H40" s="5"/>
      <c r="I40" s="5"/>
      <c r="K40" s="5">
        <f>SUM(Sheet2!G115:G122)</f>
        <v>5</v>
      </c>
      <c r="L40" s="5">
        <f>SUM(Sheet2!I115:I122)</f>
        <v>0</v>
      </c>
      <c r="M40" s="5">
        <f>SUM(Sheet2!R115:R122)</f>
        <v>1</v>
      </c>
      <c r="R40"/>
      <c r="S40" s="5"/>
      <c r="U40" s="4">
        <f>SUM('[1]Sheet1'!$K$41:$K$61)</f>
        <v>21</v>
      </c>
      <c r="AA40" s="4">
        <v>20</v>
      </c>
    </row>
    <row r="41" spans="2:19" ht="12.75">
      <c r="B41" s="4" t="s">
        <v>438</v>
      </c>
      <c r="H41" s="5"/>
      <c r="I41" s="5"/>
      <c r="K41" s="5">
        <f>SUM(Sheet2!G123:G130)</f>
        <v>3</v>
      </c>
      <c r="L41" s="5">
        <f>SUM(Sheet2!I123:I130)</f>
        <v>0</v>
      </c>
      <c r="M41" s="5">
        <f>SUM(Sheet2!R123:R130)</f>
        <v>0</v>
      </c>
      <c r="R41"/>
      <c r="S41" s="5"/>
    </row>
    <row r="42" spans="2:27" ht="12.75">
      <c r="B42" s="4" t="s">
        <v>419</v>
      </c>
      <c r="D42" s="4">
        <v>2</v>
      </c>
      <c r="H42" s="5"/>
      <c r="I42" s="5"/>
      <c r="K42" s="5">
        <f>SUM(Sheet2!G131:G132)</f>
        <v>1</v>
      </c>
      <c r="L42" s="5">
        <f>SUM(Sheet2!I131:I132)</f>
        <v>0</v>
      </c>
      <c r="M42" s="5">
        <f>SUM(Sheet2!R131:R132)</f>
        <v>0</v>
      </c>
      <c r="R42"/>
      <c r="S42" s="5"/>
      <c r="AA42" s="4">
        <v>2</v>
      </c>
    </row>
    <row r="43" spans="2:19" ht="12.75">
      <c r="B43" s="4" t="s">
        <v>461</v>
      </c>
      <c r="H43" s="5"/>
      <c r="I43" s="5"/>
      <c r="K43" s="5">
        <f>SUM(Sheet2!G133)</f>
        <v>1</v>
      </c>
      <c r="L43" s="5">
        <f>SUM(Sheet2!I133)</f>
        <v>1</v>
      </c>
      <c r="M43" s="5">
        <f>SUM(Sheet2!R133)</f>
        <v>0</v>
      </c>
      <c r="R43"/>
      <c r="S43" s="5"/>
    </row>
    <row r="44" spans="2:19" ht="12.75">
      <c r="B44" s="4" t="s">
        <v>301</v>
      </c>
      <c r="H44" s="5"/>
      <c r="I44" s="5"/>
      <c r="K44" s="5">
        <f>SUM(Sheet2!G134)</f>
        <v>1</v>
      </c>
      <c r="L44" s="5">
        <f>SUM(Sheet2!I134)</f>
        <v>0</v>
      </c>
      <c r="M44" s="5">
        <f>SUM(Sheet2!R134)</f>
        <v>0</v>
      </c>
      <c r="R44"/>
      <c r="S44" s="5"/>
    </row>
    <row r="45" spans="2:27" ht="12.75">
      <c r="B45" s="4" t="s">
        <v>1092</v>
      </c>
      <c r="D45" s="4">
        <v>4</v>
      </c>
      <c r="F45" s="4">
        <v>18</v>
      </c>
      <c r="H45" s="5"/>
      <c r="I45" s="5"/>
      <c r="K45" s="5">
        <f>SUM(Sheet2!G136:G147)</f>
        <v>10</v>
      </c>
      <c r="L45" s="5">
        <f>SUM(Sheet2!I136:I147)</f>
        <v>10</v>
      </c>
      <c r="M45" s="5">
        <f>SUM(Sheet2!R136:R147)</f>
        <v>2</v>
      </c>
      <c r="R45"/>
      <c r="S45" s="5">
        <f>503+650</f>
        <v>1153</v>
      </c>
      <c r="U45" s="4">
        <f>SUM('[1]Sheet1'!$K$62:$K$66)</f>
        <v>5</v>
      </c>
      <c r="X45" s="4">
        <f>2+1+1</f>
        <v>4</v>
      </c>
      <c r="AA45" s="4">
        <v>208</v>
      </c>
    </row>
    <row r="46" spans="2:19" ht="12.75">
      <c r="B46" s="4" t="s">
        <v>760</v>
      </c>
      <c r="H46" s="5"/>
      <c r="I46" s="5"/>
      <c r="K46" s="5">
        <f>SUM(Sheet2!G150)</f>
        <v>0</v>
      </c>
      <c r="L46" s="5">
        <f>SUM(Sheet2!I150)</f>
        <v>0</v>
      </c>
      <c r="M46" s="5">
        <f>SUM(Sheet2!R150)</f>
        <v>0</v>
      </c>
      <c r="R46"/>
      <c r="S46" s="5"/>
    </row>
    <row r="47" spans="2:19" ht="12.75">
      <c r="B47" s="4" t="s">
        <v>485</v>
      </c>
      <c r="H47" s="5"/>
      <c r="I47" s="5"/>
      <c r="K47" s="5">
        <f>SUM(Sheet2!G154)</f>
        <v>1</v>
      </c>
      <c r="L47" s="5">
        <f>SUM(Sheet2!I154)</f>
        <v>0</v>
      </c>
      <c r="M47" s="5">
        <f>SUM(Sheet2!R154)</f>
        <v>0</v>
      </c>
      <c r="R47"/>
      <c r="S47" s="5"/>
    </row>
    <row r="48" spans="2:27" ht="12.75">
      <c r="B48" s="4" t="s">
        <v>481</v>
      </c>
      <c r="H48" s="5"/>
      <c r="I48" s="5"/>
      <c r="K48" s="5">
        <f>SUM(Sheet2!G155)</f>
        <v>0</v>
      </c>
      <c r="L48" s="5">
        <f>SUM(Sheet2!I155)</f>
        <v>0</v>
      </c>
      <c r="M48" s="5">
        <f>SUM(Sheet2!R155)</f>
        <v>0</v>
      </c>
      <c r="R48"/>
      <c r="S48" s="5"/>
      <c r="AA48" s="4">
        <v>42</v>
      </c>
    </row>
    <row r="49" spans="2:19" ht="12.75">
      <c r="B49" s="4" t="s">
        <v>143</v>
      </c>
      <c r="H49" s="5"/>
      <c r="I49" s="5"/>
      <c r="K49" s="5">
        <f>SUM(Sheet2!G156:G157)</f>
        <v>0</v>
      </c>
      <c r="L49" s="5">
        <f>SUM(Sheet2!I156:I157)</f>
        <v>0</v>
      </c>
      <c r="M49" s="5">
        <f>SUM(Sheet2!R156:R157)</f>
        <v>0</v>
      </c>
      <c r="R49"/>
      <c r="S49" s="5"/>
    </row>
    <row r="50" spans="2:19" ht="12.75">
      <c r="B50" s="4" t="s">
        <v>471</v>
      </c>
      <c r="H50" s="5"/>
      <c r="I50" s="5"/>
      <c r="K50" s="5">
        <f>SUM(Sheet2!G158:G159)</f>
        <v>2</v>
      </c>
      <c r="L50" s="5">
        <f>SUM(Sheet2!I158:I159)</f>
        <v>0</v>
      </c>
      <c r="M50" s="5">
        <f>SUM(Sheet2!R158:R159)</f>
        <v>0</v>
      </c>
      <c r="R50"/>
      <c r="S50" s="5"/>
    </row>
    <row r="51" spans="2:19" ht="12.75">
      <c r="B51" s="4" t="s">
        <v>525</v>
      </c>
      <c r="H51" s="5"/>
      <c r="I51" s="5"/>
      <c r="K51" s="5">
        <f>SUM(Sheet2!G164)</f>
        <v>0</v>
      </c>
      <c r="L51" s="5">
        <f>SUM(Sheet2!I164)</f>
        <v>0</v>
      </c>
      <c r="M51" s="5">
        <f>SUM(Sheet2!R164)</f>
        <v>0</v>
      </c>
      <c r="R51"/>
      <c r="S51" s="5"/>
    </row>
    <row r="52" spans="2:27" ht="12.75">
      <c r="B52" s="4" t="s">
        <v>685</v>
      </c>
      <c r="H52" s="5"/>
      <c r="I52" s="5"/>
      <c r="K52" s="5">
        <f>SUM(Sheet2!G165:G166)</f>
        <v>2</v>
      </c>
      <c r="L52" s="5">
        <f>SUM(Sheet2!I165:I166)</f>
        <v>2</v>
      </c>
      <c r="M52" s="5">
        <f>SUM(Sheet2!R165:R166)</f>
        <v>0</v>
      </c>
      <c r="R52"/>
      <c r="S52" s="5"/>
      <c r="AA52" s="4">
        <v>1</v>
      </c>
    </row>
    <row r="53" spans="2:19" ht="12.75">
      <c r="B53" s="4" t="s">
        <v>1297</v>
      </c>
      <c r="H53" s="5"/>
      <c r="I53" s="5"/>
      <c r="K53" s="5">
        <f>SUM(Sheet2!G167:G174)</f>
        <v>8</v>
      </c>
      <c r="L53" s="5">
        <f>SUM(Sheet2!I167:I174)</f>
        <v>3</v>
      </c>
      <c r="M53" s="5">
        <f>SUM(Sheet2!R167:R174)</f>
        <v>1</v>
      </c>
      <c r="R53"/>
      <c r="S53" s="5"/>
    </row>
    <row r="54" spans="2:19" ht="12.75">
      <c r="B54" s="4" t="s">
        <v>569</v>
      </c>
      <c r="H54" s="5"/>
      <c r="I54" s="5"/>
      <c r="K54" s="5">
        <f>SUM(Sheet2!G175)</f>
        <v>1</v>
      </c>
      <c r="L54" s="5">
        <f>SUM(Sheet2!I175)</f>
        <v>0</v>
      </c>
      <c r="M54" s="5">
        <f>SUM(Sheet2!R175)</f>
        <v>0</v>
      </c>
      <c r="R54"/>
      <c r="S54" s="5"/>
    </row>
    <row r="55" spans="2:19" ht="12.75">
      <c r="B55" s="4" t="s">
        <v>139</v>
      </c>
      <c r="H55" s="5"/>
      <c r="I55" s="5"/>
      <c r="K55" s="5">
        <f>SUM(Sheet2!G176:G177)</f>
        <v>0</v>
      </c>
      <c r="L55" s="5">
        <f>SUM(Sheet2!I176:I177)</f>
        <v>0</v>
      </c>
      <c r="M55" s="5">
        <f>SUM(Sheet2!R176:R177)</f>
        <v>0</v>
      </c>
      <c r="R55"/>
      <c r="S55" s="5"/>
    </row>
    <row r="56" spans="2:19" ht="12.75">
      <c r="B56" s="4" t="s">
        <v>138</v>
      </c>
      <c r="H56" s="5"/>
      <c r="I56" s="5"/>
      <c r="K56" s="5">
        <f>SUM(Sheet2!G178:G179)</f>
        <v>0</v>
      </c>
      <c r="L56" s="5">
        <f>SUM(Sheet2!I178:I179)</f>
        <v>0</v>
      </c>
      <c r="M56" s="5">
        <f>SUM(Sheet2!I178:I179)</f>
        <v>0</v>
      </c>
      <c r="R56"/>
      <c r="S56" s="5"/>
    </row>
    <row r="57" spans="2:19" ht="12.75">
      <c r="B57" s="4" t="s">
        <v>45</v>
      </c>
      <c r="H57" s="5"/>
      <c r="I57" s="5"/>
      <c r="K57" s="5">
        <f>SUM(Sheet2!G180)</f>
        <v>0</v>
      </c>
      <c r="L57" s="5">
        <f>SUM(Sheet2!I180)</f>
        <v>0</v>
      </c>
      <c r="M57" s="5">
        <f>SUM(Sheet2!R180)</f>
        <v>0</v>
      </c>
      <c r="R57"/>
      <c r="S57" s="5"/>
    </row>
    <row r="58" spans="2:24" ht="12.75">
      <c r="B58" s="4" t="s">
        <v>418</v>
      </c>
      <c r="D58" s="4">
        <v>1</v>
      </c>
      <c r="H58" s="5"/>
      <c r="I58" s="5"/>
      <c r="K58" s="5"/>
      <c r="L58" s="5"/>
      <c r="M58" s="5"/>
      <c r="R58"/>
      <c r="S58" s="5"/>
      <c r="U58" s="4">
        <f>SUM('[1]Sheet1'!$K$67)</f>
        <v>1</v>
      </c>
      <c r="X58" s="4">
        <f>1+0</f>
        <v>1</v>
      </c>
    </row>
    <row r="59" spans="2:19" ht="12.75">
      <c r="B59" s="4" t="s">
        <v>364</v>
      </c>
      <c r="H59" s="5"/>
      <c r="I59" s="5"/>
      <c r="K59" s="5"/>
      <c r="L59" s="5"/>
      <c r="M59" s="5"/>
      <c r="R59"/>
      <c r="S59" s="5">
        <v>685</v>
      </c>
    </row>
    <row r="60" spans="2:27" ht="12.75">
      <c r="B60" s="4" t="s">
        <v>390</v>
      </c>
      <c r="D60" s="4">
        <v>5</v>
      </c>
      <c r="H60" s="5"/>
      <c r="I60" s="5">
        <f>1</f>
        <v>1</v>
      </c>
      <c r="K60" s="5">
        <f>SUM(Sheet2!G182:G186)</f>
        <v>4</v>
      </c>
      <c r="L60" s="5">
        <f>SUM(Sheet2!I182:I186)</f>
        <v>0</v>
      </c>
      <c r="M60" s="5">
        <f>SUM(Sheet2!R182:R186)</f>
        <v>3</v>
      </c>
      <c r="R60"/>
      <c r="S60" s="5"/>
      <c r="AA60" s="4">
        <v>3</v>
      </c>
    </row>
    <row r="61" spans="2:19" ht="12.75">
      <c r="B61" s="4" t="s">
        <v>488</v>
      </c>
      <c r="H61" s="5"/>
      <c r="I61" s="5"/>
      <c r="K61" s="5">
        <f>SUM(Sheet2!G187)</f>
        <v>1</v>
      </c>
      <c r="L61" s="5">
        <f>SUM(Sheet2!I187)</f>
        <v>1</v>
      </c>
      <c r="M61" s="5">
        <f>SUM(Sheet2!R187)</f>
        <v>0</v>
      </c>
      <c r="R61"/>
      <c r="S61" s="5"/>
    </row>
    <row r="62" spans="2:27" ht="12.75">
      <c r="B62" s="4" t="s">
        <v>1153</v>
      </c>
      <c r="D62" s="4">
        <v>12</v>
      </c>
      <c r="H62" s="5">
        <f>0+0+1+0</f>
        <v>1</v>
      </c>
      <c r="I62" s="5">
        <f>0+2+2+1</f>
        <v>5</v>
      </c>
      <c r="K62" s="5">
        <f>SUM(Sheet2!G190:G194)</f>
        <v>3</v>
      </c>
      <c r="L62" s="5">
        <f>SUM(Sheet2!I190:I194)</f>
        <v>3</v>
      </c>
      <c r="M62" s="5">
        <f>SUM(Sheet2!R190:R194)</f>
        <v>0</v>
      </c>
      <c r="R62"/>
      <c r="S62" s="5"/>
      <c r="AA62" s="4">
        <v>9</v>
      </c>
    </row>
    <row r="63" spans="2:19" ht="12.75">
      <c r="B63" s="4" t="s">
        <v>1346</v>
      </c>
      <c r="H63" s="5"/>
      <c r="I63" s="5"/>
      <c r="K63" s="5">
        <f>SUM(Sheet2!G197)</f>
        <v>0</v>
      </c>
      <c r="L63" s="5">
        <f>SUM(Sheet2!I197)</f>
        <v>0</v>
      </c>
      <c r="M63" s="5">
        <f>SUM(Sheet2!R197)</f>
        <v>0</v>
      </c>
      <c r="R63"/>
      <c r="S63" s="5"/>
    </row>
    <row r="64" spans="2:19" ht="12.75">
      <c r="B64" s="4" t="s">
        <v>874</v>
      </c>
      <c r="H64" s="5"/>
      <c r="I64" s="5"/>
      <c r="K64" s="5">
        <f>SUM(Sheet2!G198:G199)</f>
        <v>2</v>
      </c>
      <c r="L64" s="5">
        <f>SUM(Sheet2!I198:I199)</f>
        <v>0</v>
      </c>
      <c r="M64" s="5">
        <f>SUM(Sheet2!R198:R199)</f>
        <v>0</v>
      </c>
      <c r="R64"/>
      <c r="S64" s="5"/>
    </row>
    <row r="65" spans="2:19" ht="12.75">
      <c r="B65" s="4" t="s">
        <v>885</v>
      </c>
      <c r="H65" s="5"/>
      <c r="I65" s="5"/>
      <c r="K65" s="5">
        <f>SUM(Sheet2!G200:G201)</f>
        <v>0</v>
      </c>
      <c r="L65" s="5">
        <f>SUM(Sheet2!I200:I201)</f>
        <v>0</v>
      </c>
      <c r="M65" s="5">
        <f>SUM(Sheet2!R200:R201)</f>
        <v>1</v>
      </c>
      <c r="R65"/>
      <c r="S65" s="5"/>
    </row>
    <row r="66" spans="2:19" ht="12.75">
      <c r="B66" s="4" t="s">
        <v>630</v>
      </c>
      <c r="H66" s="5"/>
      <c r="I66" s="5"/>
      <c r="K66" s="5">
        <f>SUM(Sheet2!G202:G205)</f>
        <v>1</v>
      </c>
      <c r="L66" s="5">
        <f>SUM(Sheet2!I202:I205)</f>
        <v>1</v>
      </c>
      <c r="M66" s="5">
        <f>SUM(Sheet2!R202:R205)</f>
        <v>0</v>
      </c>
      <c r="R66"/>
      <c r="S66" s="5"/>
    </row>
    <row r="67" spans="2:19" ht="12.75">
      <c r="B67" s="4" t="s">
        <v>1150</v>
      </c>
      <c r="H67" s="5"/>
      <c r="I67" s="5"/>
      <c r="K67" s="5">
        <f>SUM(Sheet2!G206)</f>
        <v>1</v>
      </c>
      <c r="L67" s="5">
        <f>SUM(Sheet2!I206)</f>
        <v>0</v>
      </c>
      <c r="M67" s="5">
        <f>SUM(Sheet2!R206)</f>
        <v>0</v>
      </c>
      <c r="R67"/>
      <c r="S67" s="5"/>
    </row>
    <row r="68" spans="2:19" ht="12.75">
      <c r="B68" s="4" t="s">
        <v>502</v>
      </c>
      <c r="H68" s="5"/>
      <c r="I68" s="5"/>
      <c r="K68" s="5">
        <f>SUM(Sheet2!G207:G210)</f>
        <v>4</v>
      </c>
      <c r="L68" s="5">
        <f>SUM(Sheet2!I207:I210)</f>
        <v>0</v>
      </c>
      <c r="M68" s="5">
        <f>SUM(Sheet2!R207:R210)</f>
        <v>0</v>
      </c>
      <c r="R68"/>
      <c r="S68" s="5"/>
    </row>
    <row r="69" spans="2:19" ht="12.75">
      <c r="B69" s="4" t="s">
        <v>884</v>
      </c>
      <c r="H69" s="5"/>
      <c r="I69" s="5"/>
      <c r="K69" s="5">
        <f>SUM(Sheet2!G211:G214)</f>
        <v>4</v>
      </c>
      <c r="L69" s="5">
        <f>SUM(Sheet2!I211:I214)</f>
        <v>0</v>
      </c>
      <c r="M69" s="5">
        <f>SUM(Sheet2!R211:R214)</f>
        <v>1</v>
      </c>
      <c r="R69"/>
      <c r="S69" s="5"/>
    </row>
    <row r="70" spans="2:27" ht="12.75">
      <c r="B70" s="4" t="s">
        <v>1148</v>
      </c>
      <c r="H70" s="5"/>
      <c r="I70" s="5"/>
      <c r="K70" s="5">
        <f>SUM(Sheet2!G216:G229)</f>
        <v>8</v>
      </c>
      <c r="L70" s="5">
        <f>SUM(Sheet2!I216:I229)</f>
        <v>0</v>
      </c>
      <c r="M70" s="5">
        <f>SUM(Sheet2!R216:R229)</f>
        <v>1</v>
      </c>
      <c r="R70"/>
      <c r="S70" s="5"/>
      <c r="AA70" s="4">
        <v>3</v>
      </c>
    </row>
    <row r="71" spans="2:19" ht="12.75">
      <c r="B71" s="4" t="s">
        <v>559</v>
      </c>
      <c r="H71" s="5"/>
      <c r="I71" s="5"/>
      <c r="K71" s="5">
        <f>SUM(Sheet2!G230)</f>
        <v>0</v>
      </c>
      <c r="L71" s="5">
        <f>SUM(Sheet2!I230)</f>
        <v>0</v>
      </c>
      <c r="M71" s="5">
        <f>SUM(Sheet2!R230)</f>
        <v>0</v>
      </c>
      <c r="R71"/>
      <c r="S71" s="5"/>
    </row>
    <row r="72" spans="2:19" ht="12.75">
      <c r="B72" s="4" t="s">
        <v>563</v>
      </c>
      <c r="H72" s="5"/>
      <c r="I72" s="5"/>
      <c r="K72" s="5">
        <f>SUM(Sheet2!G231)</f>
        <v>0</v>
      </c>
      <c r="L72" s="5">
        <f>SUM(Sheet2!I231)</f>
        <v>0</v>
      </c>
      <c r="M72" s="5">
        <f>SUM(Sheet2!R231)</f>
        <v>0</v>
      </c>
      <c r="R72"/>
      <c r="S72" s="5"/>
    </row>
    <row r="73" spans="2:19" ht="12.75">
      <c r="B73" s="4" t="s">
        <v>360</v>
      </c>
      <c r="H73" s="5"/>
      <c r="I73" s="5"/>
      <c r="K73" s="5">
        <f>SUM(Sheet2!G232)</f>
        <v>0</v>
      </c>
      <c r="L73" s="5">
        <f>SUM(Sheet2!I232)</f>
        <v>0</v>
      </c>
      <c r="M73" s="5">
        <f>SUM(Sheet2!R232)</f>
        <v>0</v>
      </c>
      <c r="R73"/>
      <c r="S73" s="5"/>
    </row>
    <row r="74" spans="2:19" ht="12.75">
      <c r="B74" s="4" t="s">
        <v>243</v>
      </c>
      <c r="H74" s="5"/>
      <c r="I74" s="5"/>
      <c r="K74" s="5">
        <f>SUM(Sheet2!G233)</f>
        <v>1</v>
      </c>
      <c r="L74" s="5">
        <f>SUM(Sheet2!I233)</f>
        <v>0</v>
      </c>
      <c r="M74" s="5">
        <f>SUM(Sheet2!R233)</f>
        <v>0</v>
      </c>
      <c r="R74"/>
      <c r="S74" s="5"/>
    </row>
    <row r="75" spans="2:19" ht="12.75">
      <c r="B75" s="4" t="s">
        <v>466</v>
      </c>
      <c r="H75" s="5"/>
      <c r="I75" s="5"/>
      <c r="K75" s="5">
        <f>SUM(Sheet2!G234)</f>
        <v>0</v>
      </c>
      <c r="L75" s="5">
        <f>SUM(Sheet2!I234)</f>
        <v>0</v>
      </c>
      <c r="M75" s="5">
        <f>SUM(Sheet2!R234)</f>
        <v>0</v>
      </c>
      <c r="R75"/>
      <c r="S75" s="5"/>
    </row>
    <row r="76" spans="2:19" ht="12.75">
      <c r="B76" s="4" t="s">
        <v>182</v>
      </c>
      <c r="H76" s="5"/>
      <c r="I76" s="5"/>
      <c r="K76" s="5">
        <f>SUM(Sheet2!G236:G237)</f>
        <v>0</v>
      </c>
      <c r="L76" s="5">
        <f>SUM(Sheet2!I236:I237)</f>
        <v>0</v>
      </c>
      <c r="M76" s="5">
        <f>SUM(Sheet2!R236:R237)</f>
        <v>0</v>
      </c>
      <c r="R76"/>
      <c r="S76" s="5"/>
    </row>
    <row r="77" spans="2:19" ht="12.75">
      <c r="B77" s="4" t="s">
        <v>1149</v>
      </c>
      <c r="D77" s="4">
        <v>16</v>
      </c>
      <c r="H77" s="5"/>
      <c r="I77" s="5"/>
      <c r="K77" s="5">
        <f>SUM(Sheet2!G238:G241)</f>
        <v>0</v>
      </c>
      <c r="L77" s="5">
        <f>SUM(Sheet2!I238:I241)</f>
        <v>0</v>
      </c>
      <c r="M77" s="5">
        <f>SUM(Sheet2!R238:R241)</f>
        <v>1</v>
      </c>
      <c r="R77"/>
      <c r="S77" s="5"/>
    </row>
    <row r="78" spans="2:27" ht="12.75">
      <c r="B78" s="4" t="s">
        <v>1155</v>
      </c>
      <c r="H78" s="5"/>
      <c r="I78" s="5"/>
      <c r="K78" s="5">
        <f>SUM(Sheet2!G242:G244)</f>
        <v>3</v>
      </c>
      <c r="L78" s="5">
        <f>SUM(Sheet2!I242:I244)</f>
        <v>1</v>
      </c>
      <c r="M78" s="5">
        <f>SUM(Sheet2!R242:R244)</f>
        <v>2</v>
      </c>
      <c r="R78"/>
      <c r="S78" s="5"/>
      <c r="X78" s="4">
        <f>1+0</f>
        <v>1</v>
      </c>
      <c r="AA78" s="4">
        <v>7</v>
      </c>
    </row>
    <row r="79" spans="2:19" ht="12.75">
      <c r="B79" s="4" t="s">
        <v>809</v>
      </c>
      <c r="H79" s="5"/>
      <c r="I79" s="5"/>
      <c r="K79" s="5">
        <f>SUM(Sheet2!G245)</f>
        <v>0</v>
      </c>
      <c r="L79" s="5">
        <f>SUM(Sheet2!I245)</f>
        <v>0</v>
      </c>
      <c r="M79" s="5">
        <f>SUM(Sheet2!R245)</f>
        <v>0</v>
      </c>
      <c r="R79"/>
      <c r="S79" s="5"/>
    </row>
    <row r="80" spans="2:19" ht="12.75">
      <c r="B80" s="4" t="s">
        <v>281</v>
      </c>
      <c r="H80" s="5"/>
      <c r="I80" s="5"/>
      <c r="K80" s="5">
        <f>SUM(Sheet2!G246)</f>
        <v>1</v>
      </c>
      <c r="L80" s="5">
        <f>SUM(Sheet2!I246)</f>
        <v>0</v>
      </c>
      <c r="M80" s="5">
        <f>SUM(Sheet2!R246)</f>
        <v>0</v>
      </c>
      <c r="N80" s="8"/>
      <c r="O80" s="8"/>
      <c r="P80" s="8"/>
      <c r="R80"/>
      <c r="S80" s="5"/>
    </row>
    <row r="81" spans="2:19" ht="12.75">
      <c r="B81" s="4" t="s">
        <v>331</v>
      </c>
      <c r="H81" s="5"/>
      <c r="I81" s="5"/>
      <c r="K81" s="5">
        <f>SUM(Sheet2!G247:G248)</f>
        <v>2</v>
      </c>
      <c r="L81" s="5">
        <f>SUM(Sheet2!I247:I248)</f>
        <v>1</v>
      </c>
      <c r="M81" s="5">
        <f>SUM(Sheet2!R247:R248)</f>
        <v>0</v>
      </c>
      <c r="R81"/>
      <c r="S81" s="5"/>
    </row>
    <row r="82" spans="2:19" ht="12.75">
      <c r="B82" s="4" t="s">
        <v>847</v>
      </c>
      <c r="H82" s="5"/>
      <c r="I82" s="5"/>
      <c r="K82" s="5">
        <f>SUM(Sheet2!G249:G250)</f>
        <v>2</v>
      </c>
      <c r="L82" s="5">
        <f>SUM(Sheet2!I249:I250)</f>
        <v>0</v>
      </c>
      <c r="M82" s="5">
        <f>SUM(Sheet2!R249:R250)</f>
        <v>1</v>
      </c>
      <c r="R82"/>
      <c r="S82" s="5"/>
    </row>
    <row r="83" spans="2:19" ht="12.75">
      <c r="B83" s="4" t="s">
        <v>52</v>
      </c>
      <c r="H83" s="5"/>
      <c r="I83" s="5"/>
      <c r="K83" s="5">
        <f>SUM(Sheet2!G252)</f>
        <v>1</v>
      </c>
      <c r="L83" s="5">
        <f>SUM(Sheet2!I252)</f>
        <v>0</v>
      </c>
      <c r="M83" s="5">
        <f>SUM(Sheet2!R252)</f>
        <v>0</v>
      </c>
      <c r="R83"/>
      <c r="S83" s="5"/>
    </row>
    <row r="84" spans="2:27" ht="12.75">
      <c r="B84" s="4" t="s">
        <v>1420</v>
      </c>
      <c r="D84" s="4">
        <v>27</v>
      </c>
      <c r="G84" s="4">
        <v>7</v>
      </c>
      <c r="H84" s="5"/>
      <c r="I84" s="5"/>
      <c r="K84" s="5">
        <f>SUM(Sheet2!G254:G267)</f>
        <v>7</v>
      </c>
      <c r="L84" s="5">
        <f>SUM(Sheet2!I254:I267)</f>
        <v>7</v>
      </c>
      <c r="M84" s="5">
        <f>SUM(Sheet2!R254:R267)</f>
        <v>4</v>
      </c>
      <c r="R84"/>
      <c r="S84" s="5"/>
      <c r="U84" s="4">
        <f>SUM('[1]Sheet1'!$K$68:$K$102)</f>
        <v>35</v>
      </c>
      <c r="X84" s="4">
        <f>1+0</f>
        <v>1</v>
      </c>
      <c r="AA84" s="4">
        <v>59</v>
      </c>
    </row>
    <row r="85" spans="2:27" ht="12.75">
      <c r="B85" s="4" t="s">
        <v>1453</v>
      </c>
      <c r="D85" s="4">
        <v>761</v>
      </c>
      <c r="F85" s="4">
        <v>65</v>
      </c>
      <c r="G85" s="4">
        <v>45</v>
      </c>
      <c r="H85" s="5">
        <f>3+0+2+0</f>
        <v>5</v>
      </c>
      <c r="I85" s="5">
        <f>4+1+2+1</f>
        <v>8</v>
      </c>
      <c r="K85" s="5">
        <f>SUM(Sheet2!G268:G294)</f>
        <v>24</v>
      </c>
      <c r="L85" s="5">
        <f>SUM(Sheet2!I268:I294)</f>
        <v>19</v>
      </c>
      <c r="M85" s="5">
        <f>SUM(Sheet2!R268:R294)</f>
        <v>8</v>
      </c>
      <c r="R85"/>
      <c r="S85" s="5">
        <v>12633</v>
      </c>
      <c r="U85" s="4">
        <f>SUM('[1]Sheet1'!$K$103:$K$114)</f>
        <v>12</v>
      </c>
      <c r="X85" s="4">
        <f>2+0</f>
        <v>2</v>
      </c>
      <c r="AA85" s="4">
        <v>515</v>
      </c>
    </row>
    <row r="86" spans="2:19" ht="12.75">
      <c r="B86" s="4" t="s">
        <v>589</v>
      </c>
      <c r="H86" s="5"/>
      <c r="I86" s="5"/>
      <c r="K86" s="5">
        <f>SUM(Sheet2!G295)</f>
        <v>1</v>
      </c>
      <c r="L86" s="5">
        <f>SUM(Sheet2!I295)</f>
        <v>0</v>
      </c>
      <c r="M86" s="5">
        <f>SUM(Sheet2!R295)</f>
        <v>0</v>
      </c>
      <c r="R86"/>
      <c r="S86" s="5"/>
    </row>
    <row r="87" spans="2:19" ht="12.75">
      <c r="B87" s="4" t="s">
        <v>593</v>
      </c>
      <c r="H87" s="5"/>
      <c r="I87" s="5"/>
      <c r="K87" s="5">
        <f>SUM(Sheet2!G297)</f>
        <v>1</v>
      </c>
      <c r="L87" s="5">
        <f>SUM(Sheet2!I297)</f>
        <v>0</v>
      </c>
      <c r="M87" s="5">
        <f>SUM(Sheet2!R297)</f>
        <v>0</v>
      </c>
      <c r="R87"/>
      <c r="S87" s="5"/>
    </row>
    <row r="88" spans="2:19" ht="12.75">
      <c r="B88" s="4" t="s">
        <v>1462</v>
      </c>
      <c r="H88" s="5"/>
      <c r="I88" s="5"/>
      <c r="K88" s="5">
        <f>SUM(Sheet2!G298:G299)</f>
        <v>0</v>
      </c>
      <c r="L88" s="5">
        <f>SUM(Sheet2!I298:I299)</f>
        <v>0</v>
      </c>
      <c r="M88" s="5">
        <f>SUM(Sheet2!R298:R299)</f>
        <v>0</v>
      </c>
      <c r="R88"/>
      <c r="S88" s="5"/>
    </row>
    <row r="89" spans="18:19" ht="12.75">
      <c r="R89" s="5"/>
      <c r="S89" s="5"/>
    </row>
    <row r="90" spans="2:27" ht="12.75">
      <c r="B90" s="4" t="s">
        <v>888</v>
      </c>
      <c r="D90" s="4">
        <f>SUM(D12:D89)</f>
        <v>911</v>
      </c>
      <c r="E90" s="4">
        <f aca="true" t="shared" si="0" ref="E90:AA90">SUM(E12:E89)</f>
        <v>0</v>
      </c>
      <c r="F90" s="4">
        <f t="shared" si="0"/>
        <v>93</v>
      </c>
      <c r="G90" s="4">
        <f t="shared" si="0"/>
        <v>82</v>
      </c>
      <c r="H90" s="4">
        <f t="shared" si="0"/>
        <v>6</v>
      </c>
      <c r="I90" s="4">
        <f t="shared" si="0"/>
        <v>28</v>
      </c>
      <c r="K90" s="4">
        <f t="shared" si="0"/>
        <v>190</v>
      </c>
      <c r="L90" s="4">
        <f t="shared" si="0"/>
        <v>77</v>
      </c>
      <c r="M90" s="4" t="e">
        <f t="shared" si="0"/>
        <v>#REF!</v>
      </c>
      <c r="Q90" s="4">
        <f t="shared" si="0"/>
        <v>0</v>
      </c>
      <c r="R90" s="4">
        <f t="shared" si="0"/>
        <v>0</v>
      </c>
      <c r="S90" s="4">
        <f t="shared" si="0"/>
        <v>18337</v>
      </c>
      <c r="T90" s="4">
        <f t="shared" si="0"/>
        <v>0</v>
      </c>
      <c r="U90" s="4">
        <f t="shared" si="0"/>
        <v>113</v>
      </c>
      <c r="V90" s="4">
        <f t="shared" si="0"/>
        <v>0</v>
      </c>
      <c r="W90" s="4">
        <f t="shared" si="0"/>
        <v>0</v>
      </c>
      <c r="X90" s="4">
        <f t="shared" si="0"/>
        <v>13</v>
      </c>
      <c r="Y90" s="4">
        <f t="shared" si="0"/>
        <v>0</v>
      </c>
      <c r="AA90" s="4">
        <f t="shared" si="0"/>
        <v>1121</v>
      </c>
    </row>
    <row r="91" ht="12.75">
      <c r="B91" s="4" t="s">
        <v>900</v>
      </c>
    </row>
    <row r="92" spans="2:27" ht="12.75">
      <c r="B92" s="4" t="s">
        <v>946</v>
      </c>
      <c r="D92" s="4">
        <v>1250</v>
      </c>
      <c r="E92" s="4">
        <v>600</v>
      </c>
      <c r="F92" s="4">
        <v>112</v>
      </c>
      <c r="G92" s="4">
        <v>116</v>
      </c>
      <c r="H92" s="4">
        <v>29</v>
      </c>
      <c r="I92" s="4">
        <v>58</v>
      </c>
      <c r="K92" s="4">
        <v>270</v>
      </c>
      <c r="L92" s="4">
        <v>170</v>
      </c>
      <c r="M92" s="4">
        <v>170</v>
      </c>
      <c r="Q92" s="4">
        <v>25</v>
      </c>
      <c r="R92" s="4">
        <v>25</v>
      </c>
      <c r="S92" s="4">
        <v>21000</v>
      </c>
      <c r="T92" s="4">
        <v>1000</v>
      </c>
      <c r="U92" s="4">
        <v>200</v>
      </c>
      <c r="X92" s="4">
        <v>31</v>
      </c>
      <c r="AA92" s="4">
        <v>3000</v>
      </c>
    </row>
    <row r="94" ht="12.75">
      <c r="B94" s="4" t="s">
        <v>947</v>
      </c>
    </row>
    <row r="95" ht="12.75">
      <c r="B95" s="4" t="s">
        <v>900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C95"/>
  <sheetViews>
    <sheetView workbookViewId="0" topLeftCell="A1">
      <selection activeCell="H40" sqref="H40"/>
    </sheetView>
  </sheetViews>
  <sheetFormatPr defaultColWidth="11.00390625" defaultRowHeight="12"/>
  <cols>
    <col min="1" max="1" width="1.875" style="4" customWidth="1"/>
    <col min="2" max="2" width="16.625" style="4" bestFit="1" customWidth="1"/>
    <col min="3" max="3" width="1.875" style="4" customWidth="1"/>
    <col min="4" max="9" width="7.875" style="4" customWidth="1"/>
    <col min="10" max="10" width="1.875" style="4" customWidth="1"/>
    <col min="11" max="11" width="9.00390625" style="4" customWidth="1"/>
    <col min="12" max="13" width="7.875" style="4" customWidth="1"/>
    <col min="14" max="15" width="0.37109375" style="4" customWidth="1"/>
    <col min="16" max="16" width="1.875" style="4" customWidth="1"/>
    <col min="17" max="25" width="7.875" style="4" customWidth="1"/>
    <col min="26" max="26" width="1.875" style="4" customWidth="1"/>
    <col min="27" max="27" width="7.875" style="4" customWidth="1"/>
    <col min="28" max="28" width="1.875" style="4" customWidth="1"/>
    <col min="29" max="16384" width="10.875" style="4" customWidth="1"/>
  </cols>
  <sheetData>
    <row r="2" spans="2:27" ht="12.75">
      <c r="B2" s="48" t="s">
        <v>656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2.75">
      <c r="B3" s="48" t="s">
        <v>901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ht="12.75">
      <c r="B4" s="48" t="s">
        <v>543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2.75">
      <c r="B5" s="1"/>
    </row>
    <row r="7" spans="2:29" ht="12.75">
      <c r="B7" s="1" t="s">
        <v>1428</v>
      </c>
      <c r="D7" s="48" t="s">
        <v>1429</v>
      </c>
      <c r="E7" s="48"/>
      <c r="F7" s="48"/>
      <c r="G7" s="48"/>
      <c r="H7" s="48"/>
      <c r="I7" s="2"/>
      <c r="K7" s="48" t="s">
        <v>1370</v>
      </c>
      <c r="L7" s="48"/>
      <c r="M7" s="48"/>
      <c r="N7" s="48"/>
      <c r="O7" s="48"/>
      <c r="Q7" s="48" t="s">
        <v>1371</v>
      </c>
      <c r="R7" s="48"/>
      <c r="S7" s="48"/>
      <c r="T7" s="48"/>
      <c r="U7" s="48"/>
      <c r="V7" s="48"/>
      <c r="W7" s="48"/>
      <c r="X7" s="48"/>
      <c r="Y7" s="48"/>
      <c r="AA7" s="2" t="s">
        <v>1378</v>
      </c>
      <c r="AC7" s="2" t="s">
        <v>957</v>
      </c>
    </row>
    <row r="8" spans="4:29" ht="12.75">
      <c r="D8" s="4" t="s">
        <v>948</v>
      </c>
      <c r="E8" s="4" t="s">
        <v>889</v>
      </c>
      <c r="F8" s="4" t="s">
        <v>1379</v>
      </c>
      <c r="G8" s="4" t="s">
        <v>1380</v>
      </c>
      <c r="H8" s="4" t="s">
        <v>1381</v>
      </c>
      <c r="I8" s="4" t="s">
        <v>954</v>
      </c>
      <c r="K8" s="4" t="s">
        <v>1370</v>
      </c>
      <c r="L8" s="4" t="s">
        <v>1370</v>
      </c>
      <c r="M8" s="4" t="s">
        <v>1370</v>
      </c>
      <c r="Q8" s="4" t="s">
        <v>537</v>
      </c>
      <c r="R8" s="4" t="s">
        <v>1385</v>
      </c>
      <c r="S8" s="4" t="s">
        <v>1372</v>
      </c>
      <c r="T8" s="4" t="s">
        <v>1374</v>
      </c>
      <c r="U8" s="4" t="s">
        <v>1375</v>
      </c>
      <c r="V8" s="4" t="s">
        <v>1376</v>
      </c>
      <c r="W8" s="4" t="s">
        <v>1376</v>
      </c>
      <c r="X8" s="4" t="s">
        <v>644</v>
      </c>
      <c r="Y8" s="4" t="s">
        <v>644</v>
      </c>
      <c r="AA8" s="4" t="s">
        <v>898</v>
      </c>
      <c r="AB8" s="4" t="s">
        <v>956</v>
      </c>
      <c r="AC8" s="2" t="s">
        <v>888</v>
      </c>
    </row>
    <row r="9" spans="4:27" s="6" customFormat="1" ht="27.75" customHeight="1">
      <c r="D9" s="6" t="s">
        <v>899</v>
      </c>
      <c r="E9" s="6" t="s">
        <v>657</v>
      </c>
      <c r="F9" s="6" t="s">
        <v>1383</v>
      </c>
      <c r="G9" s="6" t="s">
        <v>1383</v>
      </c>
      <c r="H9" s="6" t="s">
        <v>1384</v>
      </c>
      <c r="I9" s="6" t="s">
        <v>955</v>
      </c>
      <c r="K9" s="7" t="s">
        <v>200</v>
      </c>
      <c r="L9" s="6" t="s">
        <v>887</v>
      </c>
      <c r="M9" s="6" t="s">
        <v>886</v>
      </c>
      <c r="Q9" s="6" t="s">
        <v>1373</v>
      </c>
      <c r="R9" s="6" t="s">
        <v>1373</v>
      </c>
      <c r="S9" s="6" t="s">
        <v>1369</v>
      </c>
      <c r="T9" s="6" t="s">
        <v>1382</v>
      </c>
      <c r="U9" s="6" t="s">
        <v>1377</v>
      </c>
      <c r="V9" s="6" t="s">
        <v>1377</v>
      </c>
      <c r="W9" s="6" t="s">
        <v>1386</v>
      </c>
      <c r="X9" s="6" t="s">
        <v>645</v>
      </c>
      <c r="Y9" s="6" t="s">
        <v>389</v>
      </c>
      <c r="AA9" s="6" t="s">
        <v>1369</v>
      </c>
    </row>
    <row r="11" spans="2:26" ht="12.75">
      <c r="B11" s="4" t="s">
        <v>1035</v>
      </c>
      <c r="H11" s="5"/>
      <c r="I11" s="5"/>
      <c r="J11" s="5"/>
      <c r="K11" s="5">
        <f>SUM(Sheet2!G3)</f>
        <v>0</v>
      </c>
      <c r="L11" s="5">
        <f>SUM(Sheet2!I3)</f>
        <v>0</v>
      </c>
      <c r="M11" s="5">
        <f>SUM(Sheet2!R3)</f>
        <v>0</v>
      </c>
      <c r="N11" s="5"/>
      <c r="O11" s="5"/>
      <c r="P11" s="5"/>
      <c r="Q11" s="5"/>
      <c r="R11"/>
      <c r="S11" s="5"/>
      <c r="T11" s="5"/>
      <c r="V11" s="5"/>
      <c r="W11" s="5"/>
      <c r="Y11" s="5"/>
      <c r="Z11" s="5"/>
    </row>
    <row r="12" spans="2:26" ht="12.75">
      <c r="B12" s="4" t="s">
        <v>1452</v>
      </c>
      <c r="H12" s="5"/>
      <c r="I12" s="5"/>
      <c r="J12" s="5"/>
      <c r="K12" s="17">
        <f>SUM(Sheet2!G4:G8)</f>
        <v>5</v>
      </c>
      <c r="L12" s="5">
        <f>SUM(Sheet2!I4:I8)</f>
        <v>3</v>
      </c>
      <c r="M12" s="5">
        <f>SUM(Sheet2!R4:R8)</f>
        <v>1</v>
      </c>
      <c r="N12" s="5"/>
      <c r="O12" s="5"/>
      <c r="P12" s="5"/>
      <c r="Q12" s="5"/>
      <c r="R12"/>
      <c r="S12" s="5"/>
      <c r="T12" s="5"/>
      <c r="V12" s="5"/>
      <c r="W12" s="5"/>
      <c r="Y12" s="5"/>
      <c r="Z12" s="5"/>
    </row>
    <row r="13" spans="2:27" ht="12.75">
      <c r="B13" s="4" t="s">
        <v>1145</v>
      </c>
      <c r="D13" s="4">
        <v>28</v>
      </c>
      <c r="H13" s="5"/>
      <c r="I13" s="5"/>
      <c r="J13" s="5"/>
      <c r="K13" s="5">
        <f>SUM(Sheet2!G9:G30)</f>
        <v>22</v>
      </c>
      <c r="L13" s="5">
        <f>SUM(Sheet2!I9:I30)</f>
        <v>8</v>
      </c>
      <c r="M13" s="5">
        <f>SUM(Sheet2!R9:R30)</f>
        <v>6</v>
      </c>
      <c r="N13" s="5"/>
      <c r="O13" s="5"/>
      <c r="P13" s="5"/>
      <c r="Q13" s="5"/>
      <c r="R13"/>
      <c r="S13" s="5">
        <v>2863</v>
      </c>
      <c r="T13" s="5"/>
      <c r="U13" s="4">
        <f>SUM('[1]Sheet1'!$L$2:$L$10)</f>
        <v>9</v>
      </c>
      <c r="V13" s="5"/>
      <c r="W13" s="5"/>
      <c r="Y13" s="5"/>
      <c r="Z13" s="5"/>
      <c r="AA13" s="4">
        <v>19</v>
      </c>
    </row>
    <row r="14" spans="2:26" ht="12.75">
      <c r="B14" s="4" t="s">
        <v>1308</v>
      </c>
      <c r="H14" s="5"/>
      <c r="I14" s="5"/>
      <c r="J14" s="5"/>
      <c r="K14" s="5">
        <f>SUM(Sheet2!G33)</f>
        <v>0</v>
      </c>
      <c r="L14" s="5">
        <f>SUM(Sheet2!I33)</f>
        <v>0</v>
      </c>
      <c r="M14" s="5">
        <f>SUM(Sheet2!R33)</f>
        <v>0</v>
      </c>
      <c r="N14" s="5"/>
      <c r="O14" s="5"/>
      <c r="P14" s="5"/>
      <c r="Q14" s="5"/>
      <c r="R14"/>
      <c r="S14" s="5"/>
      <c r="T14" s="5"/>
      <c r="V14" s="5"/>
      <c r="W14" s="5"/>
      <c r="Y14" s="5"/>
      <c r="Z14" s="5"/>
    </row>
    <row r="15" spans="2:26" ht="12.75">
      <c r="B15" s="4" t="s">
        <v>1147</v>
      </c>
      <c r="D15" s="4">
        <v>1</v>
      </c>
      <c r="F15" s="4">
        <v>5</v>
      </c>
      <c r="H15" s="5"/>
      <c r="I15" s="5"/>
      <c r="J15" s="5"/>
      <c r="K15" s="5">
        <f>SUM(Sheet2!G35:G44)</f>
        <v>9</v>
      </c>
      <c r="L15" s="5">
        <f>SUM(Sheet2!I35:I44)</f>
        <v>1</v>
      </c>
      <c r="M15" s="5">
        <f>SUM(Sheet2!R35:R44)</f>
        <v>1</v>
      </c>
      <c r="N15" s="5"/>
      <c r="O15" s="5"/>
      <c r="P15" s="5"/>
      <c r="Q15" s="5"/>
      <c r="R15"/>
      <c r="S15" s="5"/>
      <c r="T15" s="5"/>
      <c r="V15" s="5"/>
      <c r="W15" s="5"/>
      <c r="Y15" s="5"/>
      <c r="Z15" s="5"/>
    </row>
    <row r="16" spans="2:26" ht="12.75">
      <c r="B16" s="4" t="s">
        <v>456</v>
      </c>
      <c r="H16" s="5"/>
      <c r="I16" s="5"/>
      <c r="J16" s="5"/>
      <c r="K16" s="5">
        <f>SUM(Sheet2!G45)</f>
        <v>0</v>
      </c>
      <c r="L16" s="5">
        <f>SUM(Sheet2!I45)</f>
        <v>0</v>
      </c>
      <c r="M16" s="5">
        <f>SUM(Sheet2!R45)</f>
        <v>0</v>
      </c>
      <c r="N16" s="5"/>
      <c r="O16" s="5"/>
      <c r="P16" s="5"/>
      <c r="Q16" s="5"/>
      <c r="R16"/>
      <c r="S16" s="5"/>
      <c r="T16" s="5"/>
      <c r="V16" s="5"/>
      <c r="W16" s="5"/>
      <c r="Y16" s="5"/>
      <c r="Z16" s="5"/>
    </row>
    <row r="17" spans="2:27" ht="12.75">
      <c r="B17" s="4" t="s">
        <v>1058</v>
      </c>
      <c r="D17" s="4">
        <v>21</v>
      </c>
      <c r="G17" s="4">
        <v>21</v>
      </c>
      <c r="H17" s="5"/>
      <c r="I17" s="5">
        <f>1</f>
        <v>1</v>
      </c>
      <c r="J17" s="5"/>
      <c r="K17" s="5">
        <f>SUM(Sheet2!G46:G51)</f>
        <v>6</v>
      </c>
      <c r="L17" s="5">
        <f>SUM(Sheet2!I46:I51)</f>
        <v>3</v>
      </c>
      <c r="M17" s="5">
        <f>SUM(Sheet2!R46:R51)</f>
        <v>2</v>
      </c>
      <c r="N17" s="5"/>
      <c r="O17" s="5"/>
      <c r="P17" s="5"/>
      <c r="Q17" s="5"/>
      <c r="R17"/>
      <c r="S17" s="5"/>
      <c r="T17" s="5"/>
      <c r="U17" s="4">
        <f>SUM('[1]Sheet1'!$L$11:$L$24)</f>
        <v>14</v>
      </c>
      <c r="V17" s="5"/>
      <c r="W17" s="5"/>
      <c r="X17" s="4">
        <f>1+0</f>
        <v>1</v>
      </c>
      <c r="Y17" s="5"/>
      <c r="Z17" s="5"/>
      <c r="AA17" s="4">
        <v>70</v>
      </c>
    </row>
    <row r="18" spans="2:26" ht="12.75">
      <c r="B18" s="4" t="s">
        <v>1248</v>
      </c>
      <c r="H18" s="5"/>
      <c r="I18" s="5"/>
      <c r="J18" s="5"/>
      <c r="K18" s="5">
        <f>SUM(Sheet2!G52)</f>
        <v>1</v>
      </c>
      <c r="L18" s="5">
        <f>SUM(Sheet2!I52)</f>
        <v>0</v>
      </c>
      <c r="M18" s="5">
        <f>SUM(Sheet2!R52)</f>
        <v>0</v>
      </c>
      <c r="N18" s="5"/>
      <c r="O18" s="5"/>
      <c r="P18" s="5"/>
      <c r="Q18" s="5"/>
      <c r="R18"/>
      <c r="S18" s="5"/>
      <c r="T18" s="5"/>
      <c r="V18" s="5"/>
      <c r="W18" s="5"/>
      <c r="Y18" s="5"/>
      <c r="Z18" s="5"/>
    </row>
    <row r="19" spans="2:26" ht="12.75">
      <c r="B19" s="4" t="s">
        <v>1146</v>
      </c>
      <c r="H19" s="5"/>
      <c r="I19" s="5">
        <v>1</v>
      </c>
      <c r="J19" s="5"/>
      <c r="K19" s="5">
        <f>SUM(Sheet2!G54:G61)</f>
        <v>8</v>
      </c>
      <c r="L19" s="5">
        <f>SUM(Sheet2!I54:I61)</f>
        <v>5</v>
      </c>
      <c r="M19" s="5">
        <f>SUM(Sheet2!R54:R61)</f>
        <v>1</v>
      </c>
      <c r="N19" s="5"/>
      <c r="O19" s="5"/>
      <c r="P19" s="5"/>
      <c r="Q19" s="5"/>
      <c r="R19"/>
      <c r="S19" s="5"/>
      <c r="T19" s="5"/>
      <c r="V19" s="5"/>
      <c r="W19" s="5"/>
      <c r="Y19" s="5"/>
      <c r="Z19" s="5"/>
    </row>
    <row r="20" spans="2:27" ht="12.75">
      <c r="B20" s="4" t="s">
        <v>865</v>
      </c>
      <c r="H20" s="5"/>
      <c r="I20" s="5"/>
      <c r="J20" s="5"/>
      <c r="K20" s="5">
        <f>SUM(Sheet2!G62:G66)</f>
        <v>5</v>
      </c>
      <c r="L20" s="5">
        <f>SUM(Sheet2!I62:I66)</f>
        <v>0</v>
      </c>
      <c r="M20" s="5">
        <f>SUM(Sheet2!R62:R66)</f>
        <v>1</v>
      </c>
      <c r="N20" s="5"/>
      <c r="O20" s="5"/>
      <c r="P20" s="5"/>
      <c r="Q20" s="5"/>
      <c r="R20"/>
      <c r="S20" s="5"/>
      <c r="T20" s="5"/>
      <c r="V20" s="5"/>
      <c r="W20" s="5"/>
      <c r="Y20" s="5"/>
      <c r="Z20" s="5"/>
      <c r="AA20" s="4">
        <v>12</v>
      </c>
    </row>
    <row r="21" spans="2:26" ht="12.75">
      <c r="B21" s="4" t="s">
        <v>785</v>
      </c>
      <c r="H21" s="5"/>
      <c r="I21" s="5"/>
      <c r="J21" s="5"/>
      <c r="K21" s="5">
        <f>SUM(Sheet2!G67:G69)</f>
        <v>3</v>
      </c>
      <c r="L21" s="5">
        <f>SUM(Sheet2!I67:I69)</f>
        <v>0</v>
      </c>
      <c r="M21" s="5">
        <f>SUM(Sheet2!R67:R69)</f>
        <v>0</v>
      </c>
      <c r="N21" s="5"/>
      <c r="O21" s="5"/>
      <c r="P21" s="5"/>
      <c r="Q21" s="5"/>
      <c r="R21"/>
      <c r="S21" s="5"/>
      <c r="T21" s="5"/>
      <c r="V21" s="5"/>
      <c r="W21" s="5"/>
      <c r="Y21" s="5"/>
      <c r="Z21" s="5"/>
    </row>
    <row r="22" spans="2:26" ht="12.75">
      <c r="B22" s="4" t="s">
        <v>1434</v>
      </c>
      <c r="H22" s="5"/>
      <c r="I22" s="5"/>
      <c r="J22" s="5"/>
      <c r="K22" s="5">
        <f>SUM(Sheet2!G70)</f>
        <v>0</v>
      </c>
      <c r="L22" s="5">
        <f>SUM(Sheet2!I70)</f>
        <v>0</v>
      </c>
      <c r="M22" s="5">
        <f>SUM(Sheet2!R70)</f>
        <v>0</v>
      </c>
      <c r="N22" s="5"/>
      <c r="O22" s="5"/>
      <c r="P22" s="5"/>
      <c r="Q22" s="5"/>
      <c r="R22"/>
      <c r="S22" s="5"/>
      <c r="T22" s="5"/>
      <c r="V22" s="5"/>
      <c r="W22" s="5"/>
      <c r="Y22" s="5"/>
      <c r="Z22" s="5"/>
    </row>
    <row r="23" spans="2:26" ht="12.75">
      <c r="B23" s="4" t="s">
        <v>1438</v>
      </c>
      <c r="H23" s="5"/>
      <c r="I23" s="5"/>
      <c r="J23" s="5"/>
      <c r="K23" s="5">
        <f>SUM(Sheet2!G73:G74)</f>
        <v>0</v>
      </c>
      <c r="L23" s="5">
        <f>SUM(Sheet2!I73:I74)</f>
        <v>0</v>
      </c>
      <c r="M23" s="5">
        <f>SUM(Sheet2!R73:R74)</f>
        <v>0</v>
      </c>
      <c r="N23" s="5"/>
      <c r="O23" s="5"/>
      <c r="P23" s="5"/>
      <c r="Q23" s="5"/>
      <c r="R23"/>
      <c r="S23" s="5"/>
      <c r="T23" s="5"/>
      <c r="V23" s="5"/>
      <c r="W23" s="5"/>
      <c r="Y23" s="5"/>
      <c r="Z23" s="5"/>
    </row>
    <row r="24" spans="2:26" ht="12.75">
      <c r="B24" s="4" t="s">
        <v>974</v>
      </c>
      <c r="H24" s="5"/>
      <c r="I24" s="5"/>
      <c r="J24" s="5"/>
      <c r="K24" s="5">
        <f>SUM(Sheet2!G75)</f>
        <v>1</v>
      </c>
      <c r="L24" s="5">
        <f>SUM(Sheet2!I75)</f>
        <v>0</v>
      </c>
      <c r="M24" s="5">
        <f>SUM(Sheet2!R75)</f>
        <v>0</v>
      </c>
      <c r="N24" s="5"/>
      <c r="O24" s="5"/>
      <c r="P24" s="5"/>
      <c r="Q24" s="5"/>
      <c r="R24"/>
      <c r="S24" s="5"/>
      <c r="T24" s="5"/>
      <c r="V24" s="5"/>
      <c r="W24" s="5"/>
      <c r="Y24" s="5"/>
      <c r="Z24" s="5"/>
    </row>
    <row r="25" spans="2:26" ht="12.75">
      <c r="B25" s="4" t="s">
        <v>978</v>
      </c>
      <c r="H25" s="5"/>
      <c r="I25" s="5"/>
      <c r="J25" s="5"/>
      <c r="K25" s="5">
        <f>SUM(Sheet2!G76:G78)</f>
        <v>3</v>
      </c>
      <c r="L25" s="5">
        <f>SUM(Sheet2!I76:I78)</f>
        <v>0</v>
      </c>
      <c r="M25" s="5">
        <f>SUM(Sheet2!R76:R78)</f>
        <v>0</v>
      </c>
      <c r="N25" s="5"/>
      <c r="O25" s="5"/>
      <c r="P25" s="5"/>
      <c r="Q25" s="5"/>
      <c r="R25"/>
      <c r="S25" s="5"/>
      <c r="T25" s="5"/>
      <c r="V25" s="5"/>
      <c r="W25" s="5"/>
      <c r="Y25" s="5"/>
      <c r="Z25" s="5"/>
    </row>
    <row r="26" spans="2:27" ht="12.75">
      <c r="B26" s="4" t="s">
        <v>420</v>
      </c>
      <c r="H26" s="5"/>
      <c r="I26" s="5"/>
      <c r="J26" s="5"/>
      <c r="K26" s="5">
        <f>SUM(Sheet2!G79:G83)</f>
        <v>5</v>
      </c>
      <c r="L26" s="5">
        <f>SUM(Sheet2!I79:I83)</f>
        <v>0</v>
      </c>
      <c r="M26" s="5">
        <f>SUM(Sheet2!R79:R83)</f>
        <v>0</v>
      </c>
      <c r="N26" s="5"/>
      <c r="O26" s="5"/>
      <c r="P26" s="5"/>
      <c r="Q26" s="5"/>
      <c r="R26"/>
      <c r="S26" s="5"/>
      <c r="T26" s="5"/>
      <c r="V26" s="5"/>
      <c r="W26" s="5"/>
      <c r="Y26" s="5"/>
      <c r="Z26" s="5"/>
      <c r="AA26" s="4">
        <v>0</v>
      </c>
    </row>
    <row r="27" spans="2:26" ht="12.75">
      <c r="B27" s="4" t="s">
        <v>348</v>
      </c>
      <c r="H27" s="5"/>
      <c r="I27" s="5"/>
      <c r="J27" s="5"/>
      <c r="K27" s="5">
        <f>SUM(Sheet2!G84)</f>
        <v>0</v>
      </c>
      <c r="L27" s="5">
        <f>SUM(Sheet2!I84)</f>
        <v>0</v>
      </c>
      <c r="M27" s="5">
        <f>SUM(Sheet2!R84)</f>
        <v>0</v>
      </c>
      <c r="N27" s="5"/>
      <c r="O27" s="5"/>
      <c r="P27" s="5"/>
      <c r="Q27" s="5"/>
      <c r="R27"/>
      <c r="S27" s="5"/>
      <c r="T27" s="5"/>
      <c r="V27" s="5"/>
      <c r="W27" s="5"/>
      <c r="Y27" s="5"/>
      <c r="Z27" s="5"/>
    </row>
    <row r="28" spans="2:26" ht="12.75">
      <c r="B28" s="4" t="s">
        <v>1151</v>
      </c>
      <c r="H28" s="5"/>
      <c r="I28" s="5"/>
      <c r="J28" s="5"/>
      <c r="K28" s="5">
        <f>SUM(Sheet2!G85:G86)</f>
        <v>2</v>
      </c>
      <c r="L28" s="5">
        <f>SUM(Sheet2!I85:I86)</f>
        <v>2</v>
      </c>
      <c r="M28" s="5">
        <f>SUM(Sheet2!R85:R86)</f>
        <v>1</v>
      </c>
      <c r="N28" s="5"/>
      <c r="O28" s="5"/>
      <c r="P28" s="5"/>
      <c r="Q28" s="5"/>
      <c r="R28"/>
      <c r="S28" s="5"/>
      <c r="T28" s="5"/>
      <c r="V28" s="5"/>
      <c r="W28" s="5"/>
      <c r="Y28" s="5"/>
      <c r="Z28" s="5"/>
    </row>
    <row r="29" spans="2:27" ht="12.75">
      <c r="B29" s="4" t="s">
        <v>686</v>
      </c>
      <c r="H29" s="5"/>
      <c r="I29" s="5">
        <f>3</f>
        <v>3</v>
      </c>
      <c r="J29" s="5"/>
      <c r="K29" s="5"/>
      <c r="L29" s="5"/>
      <c r="M29" s="5"/>
      <c r="N29" s="5"/>
      <c r="O29" s="5"/>
      <c r="P29" s="5"/>
      <c r="Q29" s="5"/>
      <c r="R29"/>
      <c r="S29" s="5"/>
      <c r="T29" s="5"/>
      <c r="V29" s="5"/>
      <c r="W29" s="5"/>
      <c r="Y29" s="5"/>
      <c r="Z29" s="5"/>
      <c r="AA29" s="4">
        <v>50</v>
      </c>
    </row>
    <row r="30" spans="2:26" ht="12.75">
      <c r="B30" s="4" t="s">
        <v>324</v>
      </c>
      <c r="H30" s="5"/>
      <c r="I30" s="5"/>
      <c r="J30" s="5"/>
      <c r="K30" s="5">
        <f>SUM(Sheet2!G87)</f>
        <v>0</v>
      </c>
      <c r="L30" s="5">
        <f>SUM(Sheet2!I87)</f>
        <v>0</v>
      </c>
      <c r="M30" s="5">
        <f>SUM(Sheet2!R87)</f>
        <v>0</v>
      </c>
      <c r="N30" s="5"/>
      <c r="O30" s="5"/>
      <c r="P30" s="5"/>
      <c r="Q30" s="5"/>
      <c r="R30"/>
      <c r="S30" s="5"/>
      <c r="T30" s="5"/>
      <c r="V30" s="5"/>
      <c r="W30" s="5"/>
      <c r="Y30" s="5"/>
      <c r="Z30" s="5"/>
    </row>
    <row r="31" spans="2:26" ht="12.75">
      <c r="B31" s="4" t="s">
        <v>841</v>
      </c>
      <c r="H31" s="5"/>
      <c r="I31" s="5"/>
      <c r="J31" s="5"/>
      <c r="K31" s="5">
        <f>SUM(Sheet2!G88)</f>
        <v>0</v>
      </c>
      <c r="L31" s="5">
        <f>SUM(Sheet2!I88)</f>
        <v>0</v>
      </c>
      <c r="M31" s="5" t="e">
        <f>SUM(Sheet2!#REF!)</f>
        <v>#REF!</v>
      </c>
      <c r="N31" s="5"/>
      <c r="O31" s="5"/>
      <c r="P31" s="5"/>
      <c r="Q31" s="5"/>
      <c r="R31"/>
      <c r="S31" s="5"/>
      <c r="T31" s="5"/>
      <c r="V31" s="5"/>
      <c r="W31" s="5"/>
      <c r="Y31" s="5"/>
      <c r="Z31" s="5"/>
    </row>
    <row r="32" spans="2:26" ht="12.75">
      <c r="B32" s="4" t="s">
        <v>246</v>
      </c>
      <c r="H32" s="5"/>
      <c r="I32" s="5"/>
      <c r="J32" s="5"/>
      <c r="K32" s="5">
        <f>SUM(Sheet2!G93)</f>
        <v>1</v>
      </c>
      <c r="L32" s="5">
        <f>SUM(Sheet2!I93)</f>
        <v>1</v>
      </c>
      <c r="M32" s="5">
        <f>SUM(Sheet2!R93)</f>
        <v>1</v>
      </c>
      <c r="N32" s="5"/>
      <c r="O32" s="5"/>
      <c r="P32" s="5"/>
      <c r="Q32" s="5"/>
      <c r="R32"/>
      <c r="S32" s="5"/>
      <c r="T32" s="5"/>
      <c r="V32" s="5"/>
      <c r="W32" s="5"/>
      <c r="Y32" s="5"/>
      <c r="Z32" s="5"/>
    </row>
    <row r="33" spans="2:27" ht="12.75">
      <c r="B33" s="4" t="s">
        <v>1154</v>
      </c>
      <c r="D33" s="4">
        <v>26</v>
      </c>
      <c r="F33" s="4">
        <v>5</v>
      </c>
      <c r="G33" s="4">
        <v>6</v>
      </c>
      <c r="H33" s="5"/>
      <c r="I33" s="5"/>
      <c r="J33" s="5"/>
      <c r="K33" s="5">
        <f>SUM(Sheet2!G94:G108)</f>
        <v>9</v>
      </c>
      <c r="L33" s="5">
        <f>SUM(Sheet2!I94:I108)</f>
        <v>4</v>
      </c>
      <c r="M33" s="5">
        <f>SUM(Sheet2!R94:R108)</f>
        <v>6</v>
      </c>
      <c r="N33" s="5"/>
      <c r="O33" s="5"/>
      <c r="P33" s="5"/>
      <c r="Q33" s="5"/>
      <c r="R33"/>
      <c r="S33" s="5">
        <v>386</v>
      </c>
      <c r="T33" s="5"/>
      <c r="U33" s="4">
        <f>SUM('[1]Sheet1'!$L$25:$L$30)</f>
        <v>6</v>
      </c>
      <c r="V33" s="5"/>
      <c r="W33" s="5"/>
      <c r="Y33" s="5"/>
      <c r="Z33" s="5"/>
      <c r="AA33" s="4">
        <v>62</v>
      </c>
    </row>
    <row r="34" spans="2:27" ht="12.75">
      <c r="B34" s="4" t="s">
        <v>1421</v>
      </c>
      <c r="D34" s="4">
        <v>7</v>
      </c>
      <c r="H34" s="5"/>
      <c r="I34" s="5">
        <f>0+1+3+4</f>
        <v>8</v>
      </c>
      <c r="J34" s="5"/>
      <c r="K34" s="5">
        <f>SUM(Sheet2!G109)</f>
        <v>1</v>
      </c>
      <c r="L34" s="5">
        <f>SUM(Sheet2!I109)</f>
        <v>0</v>
      </c>
      <c r="M34" s="5">
        <f>SUM(Sheet2!R109)</f>
        <v>1</v>
      </c>
      <c r="N34" s="5"/>
      <c r="O34" s="5"/>
      <c r="P34" s="5"/>
      <c r="Q34" s="5"/>
      <c r="R34"/>
      <c r="S34" s="5">
        <v>617</v>
      </c>
      <c r="T34" s="5"/>
      <c r="U34" s="4">
        <f>SUM('[1]Sheet1'!$L$31:$L$40)</f>
        <v>10</v>
      </c>
      <c r="V34" s="5"/>
      <c r="W34" s="5"/>
      <c r="X34" s="4">
        <f>3+0</f>
        <v>3</v>
      </c>
      <c r="Y34" s="5"/>
      <c r="Z34" s="5"/>
      <c r="AA34" s="4">
        <v>43</v>
      </c>
    </row>
    <row r="35" spans="2:26" ht="12.75">
      <c r="B35" s="4" t="s">
        <v>395</v>
      </c>
      <c r="H35" s="5"/>
      <c r="I35" s="5"/>
      <c r="J35" s="5"/>
      <c r="K35" s="5">
        <f>SUM(Sheet2!G110)</f>
        <v>1</v>
      </c>
      <c r="L35" s="5">
        <f>SUM(Sheet2!I110)</f>
        <v>0</v>
      </c>
      <c r="M35" s="5">
        <f>SUM(Sheet2!R110)</f>
        <v>0</v>
      </c>
      <c r="N35" s="5"/>
      <c r="O35" s="5"/>
      <c r="P35" s="5"/>
      <c r="Q35" s="5"/>
      <c r="R35"/>
      <c r="S35" s="5"/>
      <c r="T35" s="5"/>
      <c r="V35" s="5"/>
      <c r="W35" s="5"/>
      <c r="Y35" s="5"/>
      <c r="Z35" s="5"/>
    </row>
    <row r="36" spans="2:26" ht="12.75">
      <c r="B36" s="4" t="s">
        <v>662</v>
      </c>
      <c r="H36" s="5"/>
      <c r="I36" s="5"/>
      <c r="J36" s="5"/>
      <c r="K36" s="5">
        <f>SUM(Sheet2!G111)</f>
        <v>0</v>
      </c>
      <c r="L36" s="5">
        <f>SUM(Sheet2!I111)</f>
        <v>0</v>
      </c>
      <c r="M36" s="5">
        <f>SUM(Sheet2!R111)</f>
        <v>0</v>
      </c>
      <c r="N36" s="5"/>
      <c r="O36" s="5"/>
      <c r="P36" s="5"/>
      <c r="Q36" s="5"/>
      <c r="R36"/>
      <c r="S36" s="5"/>
      <c r="T36" s="5"/>
      <c r="V36" s="5"/>
      <c r="W36" s="5"/>
      <c r="Y36" s="5"/>
      <c r="Z36" s="5"/>
    </row>
    <row r="37" spans="2:26" ht="12.75">
      <c r="B37" s="4" t="s">
        <v>903</v>
      </c>
      <c r="H37" s="5"/>
      <c r="I37" s="5"/>
      <c r="J37" s="5"/>
      <c r="K37" s="5">
        <f>SUM(Sheet2!G112)</f>
        <v>0</v>
      </c>
      <c r="L37" s="5">
        <f>SUM(Sheet2!I112)</f>
        <v>0</v>
      </c>
      <c r="M37" s="5">
        <f>SUM(Sheet2!R112)</f>
        <v>0</v>
      </c>
      <c r="N37" s="5"/>
      <c r="O37" s="5"/>
      <c r="P37" s="5"/>
      <c r="Q37" s="5"/>
      <c r="R37"/>
      <c r="S37" s="5"/>
      <c r="T37" s="5"/>
      <c r="V37" s="5"/>
      <c r="W37" s="5"/>
      <c r="Y37" s="5"/>
      <c r="Z37" s="5"/>
    </row>
    <row r="38" spans="2:26" ht="12.75">
      <c r="B38" s="4" t="s">
        <v>907</v>
      </c>
      <c r="H38" s="5"/>
      <c r="I38" s="5"/>
      <c r="J38" s="5"/>
      <c r="K38" s="5">
        <f>SUM(Sheet2!G113)</f>
        <v>1</v>
      </c>
      <c r="L38" s="5">
        <f>SUM(Sheet2!I113)</f>
        <v>1</v>
      </c>
      <c r="M38" s="5">
        <f>SUM(Sheet2!R113)</f>
        <v>0</v>
      </c>
      <c r="N38" s="5"/>
      <c r="O38" s="5"/>
      <c r="P38" s="5"/>
      <c r="Q38" s="5"/>
      <c r="R38"/>
      <c r="S38" s="5"/>
      <c r="T38" s="5"/>
      <c r="V38" s="5"/>
      <c r="W38" s="5"/>
      <c r="Y38" s="5"/>
      <c r="Z38" s="5"/>
    </row>
    <row r="39" spans="2:26" ht="12.75">
      <c r="B39" s="4" t="s">
        <v>1152</v>
      </c>
      <c r="H39" s="5"/>
      <c r="I39" s="5">
        <v>1</v>
      </c>
      <c r="J39" s="5"/>
      <c r="K39" s="5">
        <f>SUM(Sheet2!G114)</f>
        <v>1</v>
      </c>
      <c r="L39" s="5">
        <f>SUM(Sheet2!I114)</f>
        <v>0</v>
      </c>
      <c r="M39" s="5">
        <f>SUM(Sheet2!R114)</f>
        <v>1</v>
      </c>
      <c r="N39" s="5"/>
      <c r="O39" s="5"/>
      <c r="P39" s="5"/>
      <c r="Q39" s="5"/>
      <c r="R39"/>
      <c r="S39" s="5"/>
      <c r="T39" s="5"/>
      <c r="V39" s="5"/>
      <c r="W39" s="5"/>
      <c r="Y39" s="5"/>
      <c r="Z39" s="5"/>
    </row>
    <row r="40" spans="2:27" ht="12.75">
      <c r="B40" s="4" t="s">
        <v>1217</v>
      </c>
      <c r="D40" s="4">
        <v>3</v>
      </c>
      <c r="G40" s="4">
        <v>5</v>
      </c>
      <c r="H40" s="5"/>
      <c r="I40" s="5"/>
      <c r="J40" s="5"/>
      <c r="K40" s="5">
        <f>SUM(Sheet2!G115:G122)</f>
        <v>5</v>
      </c>
      <c r="L40" s="5">
        <f>SUM(Sheet2!I115:I122)</f>
        <v>0</v>
      </c>
      <c r="M40" s="5">
        <f>SUM(Sheet2!R115:R122)</f>
        <v>1</v>
      </c>
      <c r="N40" s="5"/>
      <c r="O40" s="5"/>
      <c r="P40" s="5"/>
      <c r="Q40" s="5"/>
      <c r="R40"/>
      <c r="S40" s="5"/>
      <c r="T40" s="5"/>
      <c r="U40" s="4">
        <f>SUM('[1]Sheet1'!$L$41:$L$61)</f>
        <v>21</v>
      </c>
      <c r="V40" s="5"/>
      <c r="W40" s="5"/>
      <c r="Y40" s="5"/>
      <c r="Z40" s="5"/>
      <c r="AA40" s="4">
        <v>23</v>
      </c>
    </row>
    <row r="41" spans="2:26" ht="12.75">
      <c r="B41" s="4" t="s">
        <v>438</v>
      </c>
      <c r="H41" s="5"/>
      <c r="I41" s="5"/>
      <c r="J41" s="5"/>
      <c r="K41" s="5">
        <f>SUM(Sheet2!G123:G130)</f>
        <v>3</v>
      </c>
      <c r="L41" s="5">
        <f>SUM(Sheet2!I123:I130)</f>
        <v>0</v>
      </c>
      <c r="M41" s="5">
        <f>SUM(Sheet2!R123:R130)</f>
        <v>0</v>
      </c>
      <c r="N41" s="5"/>
      <c r="O41" s="5"/>
      <c r="P41" s="5"/>
      <c r="Q41" s="5"/>
      <c r="R41"/>
      <c r="S41" s="5"/>
      <c r="T41" s="5"/>
      <c r="V41" s="5"/>
      <c r="W41" s="5"/>
      <c r="Y41" s="5"/>
      <c r="Z41" s="5"/>
    </row>
    <row r="42" spans="2:27" ht="12.75">
      <c r="B42" s="4" t="s">
        <v>419</v>
      </c>
      <c r="D42" s="4">
        <v>2</v>
      </c>
      <c r="H42" s="5"/>
      <c r="I42" s="5"/>
      <c r="J42" s="5"/>
      <c r="K42" s="5">
        <f>SUM(Sheet2!G131:G132)</f>
        <v>1</v>
      </c>
      <c r="L42" s="5">
        <f>SUM(Sheet2!I131:I132)</f>
        <v>0</v>
      </c>
      <c r="M42" s="5">
        <f>SUM(Sheet2!R131:R132)</f>
        <v>0</v>
      </c>
      <c r="N42" s="5"/>
      <c r="O42" s="5"/>
      <c r="P42" s="5"/>
      <c r="Q42" s="5"/>
      <c r="R42"/>
      <c r="S42" s="5"/>
      <c r="T42" s="5"/>
      <c r="V42" s="5"/>
      <c r="W42" s="5"/>
      <c r="Y42" s="5"/>
      <c r="Z42" s="5"/>
      <c r="AA42" s="4">
        <v>2</v>
      </c>
    </row>
    <row r="43" spans="2:26" ht="12.75">
      <c r="B43" s="4" t="s">
        <v>461</v>
      </c>
      <c r="H43" s="5"/>
      <c r="I43" s="5"/>
      <c r="J43" s="5"/>
      <c r="K43" s="5">
        <f>SUM(Sheet2!G133)</f>
        <v>1</v>
      </c>
      <c r="L43" s="5">
        <f>SUM(Sheet2!I133)</f>
        <v>1</v>
      </c>
      <c r="M43" s="5">
        <f>SUM(Sheet2!R133)</f>
        <v>0</v>
      </c>
      <c r="N43" s="5"/>
      <c r="O43" s="5"/>
      <c r="P43" s="5"/>
      <c r="Q43" s="5"/>
      <c r="R43"/>
      <c r="S43" s="5"/>
      <c r="T43" s="5"/>
      <c r="V43" s="5"/>
      <c r="W43" s="5"/>
      <c r="Y43" s="5"/>
      <c r="Z43" s="5"/>
    </row>
    <row r="44" spans="2:26" ht="12.75">
      <c r="B44" s="4" t="s">
        <v>301</v>
      </c>
      <c r="H44" s="5"/>
      <c r="I44" s="5"/>
      <c r="J44" s="5"/>
      <c r="K44" s="5">
        <f>SUM(Sheet2!G134)</f>
        <v>1</v>
      </c>
      <c r="L44" s="5">
        <f>SUM(Sheet2!I134)</f>
        <v>0</v>
      </c>
      <c r="M44" s="5">
        <f>SUM(Sheet2!R134)</f>
        <v>0</v>
      </c>
      <c r="N44" s="5"/>
      <c r="O44" s="5"/>
      <c r="P44" s="5"/>
      <c r="Q44" s="5"/>
      <c r="R44"/>
      <c r="S44" s="5"/>
      <c r="T44" s="5"/>
      <c r="V44" s="5"/>
      <c r="W44" s="5"/>
      <c r="Y44" s="5"/>
      <c r="Z44" s="5"/>
    </row>
    <row r="45" spans="2:27" ht="12.75">
      <c r="B45" s="4" t="s">
        <v>1092</v>
      </c>
      <c r="D45" s="4">
        <v>3</v>
      </c>
      <c r="F45" s="4">
        <v>18</v>
      </c>
      <c r="H45" s="5"/>
      <c r="I45" s="5"/>
      <c r="J45" s="5"/>
      <c r="K45" s="5">
        <f>SUM(Sheet2!G136:G147)</f>
        <v>10</v>
      </c>
      <c r="L45" s="5">
        <f>SUM(Sheet2!I136:I147)</f>
        <v>10</v>
      </c>
      <c r="M45" s="5">
        <f>SUM(Sheet2!R136:R147)</f>
        <v>2</v>
      </c>
      <c r="N45" s="5"/>
      <c r="O45" s="5"/>
      <c r="P45" s="5"/>
      <c r="Q45" s="5"/>
      <c r="R45"/>
      <c r="S45" s="5">
        <f>503+650</f>
        <v>1153</v>
      </c>
      <c r="T45" s="5"/>
      <c r="U45" s="4">
        <f>SUM('[1]Sheet1'!$L$62:$L$66)</f>
        <v>5</v>
      </c>
      <c r="V45" s="5"/>
      <c r="W45" s="5"/>
      <c r="X45" s="4">
        <f>2+1+1</f>
        <v>4</v>
      </c>
      <c r="Y45" s="5"/>
      <c r="Z45" s="5"/>
      <c r="AA45" s="4">
        <v>204</v>
      </c>
    </row>
    <row r="46" spans="2:26" ht="12.75">
      <c r="B46" s="4" t="s">
        <v>760</v>
      </c>
      <c r="H46" s="5"/>
      <c r="I46" s="5"/>
      <c r="J46" s="5"/>
      <c r="K46" s="5">
        <f>SUM(Sheet2!G150)</f>
        <v>0</v>
      </c>
      <c r="L46" s="5">
        <f>SUM(Sheet2!I150)</f>
        <v>0</v>
      </c>
      <c r="M46" s="5">
        <f>SUM(Sheet2!R150)</f>
        <v>0</v>
      </c>
      <c r="N46" s="5"/>
      <c r="O46" s="5"/>
      <c r="P46" s="5"/>
      <c r="Q46" s="5"/>
      <c r="R46"/>
      <c r="S46" s="5"/>
      <c r="T46" s="5"/>
      <c r="V46" s="5"/>
      <c r="W46" s="5"/>
      <c r="Y46" s="5"/>
      <c r="Z46" s="5"/>
    </row>
    <row r="47" spans="2:26" ht="12.75">
      <c r="B47" s="4" t="s">
        <v>485</v>
      </c>
      <c r="H47" s="5"/>
      <c r="I47" s="5"/>
      <c r="J47" s="5"/>
      <c r="K47" s="5">
        <f>SUM(Sheet2!G154)</f>
        <v>1</v>
      </c>
      <c r="L47" s="5">
        <f>SUM(Sheet2!I154)</f>
        <v>0</v>
      </c>
      <c r="M47" s="5">
        <f>SUM(Sheet2!R154)</f>
        <v>0</v>
      </c>
      <c r="N47" s="5"/>
      <c r="O47" s="5"/>
      <c r="P47" s="5"/>
      <c r="Q47" s="5"/>
      <c r="R47"/>
      <c r="S47" s="5"/>
      <c r="T47" s="5"/>
      <c r="V47" s="5"/>
      <c r="W47" s="5"/>
      <c r="Y47" s="5"/>
      <c r="Z47" s="5"/>
    </row>
    <row r="48" spans="2:27" ht="12.75">
      <c r="B48" s="4" t="s">
        <v>481</v>
      </c>
      <c r="H48" s="5"/>
      <c r="I48" s="5"/>
      <c r="J48" s="5"/>
      <c r="K48" s="5">
        <f>SUM(Sheet2!G155)</f>
        <v>0</v>
      </c>
      <c r="L48" s="5">
        <f>SUM(Sheet2!I155)</f>
        <v>0</v>
      </c>
      <c r="M48" s="5">
        <f>SUM(Sheet2!R155)</f>
        <v>0</v>
      </c>
      <c r="N48" s="5"/>
      <c r="O48" s="5"/>
      <c r="P48" s="5"/>
      <c r="Q48" s="5"/>
      <c r="R48"/>
      <c r="S48" s="5"/>
      <c r="T48" s="5"/>
      <c r="V48" s="5"/>
      <c r="W48" s="5"/>
      <c r="Y48" s="5"/>
      <c r="Z48" s="5"/>
      <c r="AA48" s="4">
        <v>43</v>
      </c>
    </row>
    <row r="49" spans="2:26" ht="12.75">
      <c r="B49" s="4" t="s">
        <v>143</v>
      </c>
      <c r="H49" s="5"/>
      <c r="I49" s="5"/>
      <c r="J49" s="5"/>
      <c r="K49" s="5">
        <f>SUM(Sheet2!G156:G157)</f>
        <v>0</v>
      </c>
      <c r="L49" s="5">
        <f>SUM(Sheet2!I156:I157)</f>
        <v>0</v>
      </c>
      <c r="M49" s="5">
        <f>SUM(Sheet2!R156:R157)</f>
        <v>0</v>
      </c>
      <c r="N49" s="5"/>
      <c r="O49" s="5"/>
      <c r="P49" s="5"/>
      <c r="Q49" s="5"/>
      <c r="R49"/>
      <c r="S49" s="5"/>
      <c r="T49" s="5"/>
      <c r="V49" s="5"/>
      <c r="W49" s="5"/>
      <c r="Y49" s="5"/>
      <c r="Z49" s="5"/>
    </row>
    <row r="50" spans="2:26" ht="12.75">
      <c r="B50" s="4" t="s">
        <v>471</v>
      </c>
      <c r="H50" s="5"/>
      <c r="I50" s="5"/>
      <c r="J50" s="5"/>
      <c r="K50" s="5">
        <f>SUM(Sheet2!G158:G159)</f>
        <v>2</v>
      </c>
      <c r="L50" s="5">
        <f>SUM(Sheet2!I158:I159)</f>
        <v>0</v>
      </c>
      <c r="M50" s="5">
        <f>SUM(Sheet2!R158:R159)</f>
        <v>0</v>
      </c>
      <c r="N50" s="5"/>
      <c r="O50" s="5"/>
      <c r="P50" s="5"/>
      <c r="Q50" s="5"/>
      <c r="R50"/>
      <c r="S50" s="5"/>
      <c r="T50" s="5"/>
      <c r="V50" s="5"/>
      <c r="W50" s="5"/>
      <c r="Y50" s="5"/>
      <c r="Z50" s="5"/>
    </row>
    <row r="51" spans="2:26" ht="12.75">
      <c r="B51" s="4" t="s">
        <v>525</v>
      </c>
      <c r="H51" s="5"/>
      <c r="I51" s="5"/>
      <c r="J51" s="5"/>
      <c r="K51" s="5">
        <f>SUM(Sheet2!G164)</f>
        <v>0</v>
      </c>
      <c r="L51" s="5">
        <f>SUM(Sheet2!I164)</f>
        <v>0</v>
      </c>
      <c r="M51" s="5">
        <f>SUM(Sheet2!R164)</f>
        <v>0</v>
      </c>
      <c r="N51" s="5"/>
      <c r="O51" s="5"/>
      <c r="P51" s="5"/>
      <c r="Q51" s="5"/>
      <c r="R51"/>
      <c r="S51" s="5"/>
      <c r="T51" s="5"/>
      <c r="V51" s="5"/>
      <c r="W51" s="5"/>
      <c r="Y51" s="5"/>
      <c r="Z51" s="5"/>
    </row>
    <row r="52" spans="2:27" ht="12.75">
      <c r="B52" s="4" t="s">
        <v>685</v>
      </c>
      <c r="H52" s="5"/>
      <c r="I52" s="5"/>
      <c r="J52" s="5"/>
      <c r="K52" s="5">
        <f>SUM(Sheet2!G165:G166)</f>
        <v>2</v>
      </c>
      <c r="L52" s="5">
        <f>SUM(Sheet2!I165:I166)</f>
        <v>2</v>
      </c>
      <c r="M52" s="5">
        <f>SUM(Sheet2!R165:R166)</f>
        <v>0</v>
      </c>
      <c r="N52" s="5"/>
      <c r="O52" s="5"/>
      <c r="P52" s="5"/>
      <c r="Q52" s="5"/>
      <c r="R52"/>
      <c r="S52" s="5"/>
      <c r="T52" s="5"/>
      <c r="V52" s="5"/>
      <c r="W52" s="5"/>
      <c r="Y52" s="5"/>
      <c r="Z52" s="5"/>
      <c r="AA52" s="4">
        <v>1</v>
      </c>
    </row>
    <row r="53" spans="2:26" ht="12.75">
      <c r="B53" s="4" t="s">
        <v>1297</v>
      </c>
      <c r="H53" s="5"/>
      <c r="I53" s="5"/>
      <c r="J53" s="5"/>
      <c r="K53" s="5">
        <f>SUM(Sheet2!G167:G174)</f>
        <v>8</v>
      </c>
      <c r="L53" s="5">
        <f>SUM(Sheet2!I167:I174)</f>
        <v>3</v>
      </c>
      <c r="M53" s="5">
        <f>SUM(Sheet2!R167:R174)</f>
        <v>1</v>
      </c>
      <c r="N53" s="5"/>
      <c r="O53" s="5"/>
      <c r="P53" s="5"/>
      <c r="Q53" s="5"/>
      <c r="R53"/>
      <c r="S53" s="5"/>
      <c r="T53" s="5"/>
      <c r="V53" s="5"/>
      <c r="W53" s="5"/>
      <c r="Y53" s="5"/>
      <c r="Z53" s="5"/>
    </row>
    <row r="54" spans="2:26" ht="12.75">
      <c r="B54" s="4" t="s">
        <v>569</v>
      </c>
      <c r="H54" s="5"/>
      <c r="I54" s="5"/>
      <c r="J54" s="5"/>
      <c r="K54" s="5">
        <f>SUM(Sheet2!G175)</f>
        <v>1</v>
      </c>
      <c r="L54" s="5">
        <f>SUM(Sheet2!I175)</f>
        <v>0</v>
      </c>
      <c r="M54" s="5">
        <f>SUM(Sheet2!R175)</f>
        <v>0</v>
      </c>
      <c r="N54" s="5"/>
      <c r="O54" s="5"/>
      <c r="P54" s="5"/>
      <c r="Q54" s="5"/>
      <c r="R54"/>
      <c r="S54" s="5"/>
      <c r="T54" s="5"/>
      <c r="V54" s="5"/>
      <c r="W54" s="5"/>
      <c r="Y54" s="5"/>
      <c r="Z54" s="5"/>
    </row>
    <row r="55" spans="2:26" ht="12.75">
      <c r="B55" s="4" t="s">
        <v>139</v>
      </c>
      <c r="H55" s="5"/>
      <c r="I55" s="5"/>
      <c r="J55" s="5"/>
      <c r="K55" s="5">
        <f>SUM(Sheet2!G176:G177)</f>
        <v>0</v>
      </c>
      <c r="L55" s="5">
        <f>SUM(Sheet2!I176:I177)</f>
        <v>0</v>
      </c>
      <c r="M55" s="5">
        <f>SUM(Sheet2!R176:R177)</f>
        <v>0</v>
      </c>
      <c r="N55" s="5"/>
      <c r="O55" s="5"/>
      <c r="P55" s="5"/>
      <c r="Q55" s="5"/>
      <c r="R55"/>
      <c r="S55" s="5"/>
      <c r="T55" s="5"/>
      <c r="V55" s="5"/>
      <c r="W55" s="5"/>
      <c r="Y55" s="5"/>
      <c r="Z55" s="5"/>
    </row>
    <row r="56" spans="2:26" ht="12.75">
      <c r="B56" s="4" t="s">
        <v>138</v>
      </c>
      <c r="H56" s="5"/>
      <c r="I56" s="5"/>
      <c r="J56" s="5"/>
      <c r="K56" s="5">
        <f>SUM(Sheet2!G178:G179)</f>
        <v>0</v>
      </c>
      <c r="L56" s="5">
        <f>SUM(Sheet2!I178:I179)</f>
        <v>0</v>
      </c>
      <c r="M56" s="5">
        <f>SUM(Sheet2!I178:I179)</f>
        <v>0</v>
      </c>
      <c r="N56" s="5"/>
      <c r="O56" s="5"/>
      <c r="P56" s="5"/>
      <c r="Q56" s="5"/>
      <c r="R56"/>
      <c r="S56" s="5"/>
      <c r="T56" s="5"/>
      <c r="V56" s="5"/>
      <c r="W56" s="5"/>
      <c r="Y56" s="5"/>
      <c r="Z56" s="5"/>
    </row>
    <row r="57" spans="2:26" ht="12.75">
      <c r="B57" s="4" t="s">
        <v>45</v>
      </c>
      <c r="H57" s="5"/>
      <c r="I57" s="5"/>
      <c r="J57" s="5"/>
      <c r="K57" s="5">
        <f>SUM(Sheet2!G180)</f>
        <v>0</v>
      </c>
      <c r="L57" s="5">
        <f>SUM(Sheet2!I180)</f>
        <v>0</v>
      </c>
      <c r="M57" s="5">
        <f>SUM(Sheet2!R180)</f>
        <v>0</v>
      </c>
      <c r="N57" s="5"/>
      <c r="O57" s="5"/>
      <c r="P57" s="5"/>
      <c r="Q57" s="5"/>
      <c r="R57"/>
      <c r="S57" s="5"/>
      <c r="T57" s="5"/>
      <c r="V57" s="5"/>
      <c r="W57" s="5"/>
      <c r="Y57" s="5"/>
      <c r="Z57" s="5"/>
    </row>
    <row r="58" spans="2:26" ht="12.75">
      <c r="B58" s="4" t="s">
        <v>418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/>
      <c r="S58" s="5"/>
      <c r="T58" s="5"/>
      <c r="U58" s="4">
        <f>SUM('[1]Sheet1'!$L$67)</f>
        <v>1</v>
      </c>
      <c r="V58" s="5"/>
      <c r="W58" s="5"/>
      <c r="X58" s="4">
        <f>1+0</f>
        <v>1</v>
      </c>
      <c r="Y58" s="5"/>
      <c r="Z58" s="5"/>
    </row>
    <row r="59" spans="2:26" ht="12.75">
      <c r="B59" s="4" t="s">
        <v>364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/>
      <c r="S59" s="5">
        <v>685</v>
      </c>
      <c r="T59" s="5"/>
      <c r="V59" s="5"/>
      <c r="W59" s="5"/>
      <c r="Y59" s="5"/>
      <c r="Z59" s="5"/>
    </row>
    <row r="60" spans="2:27" ht="12.75">
      <c r="B60" s="4" t="s">
        <v>390</v>
      </c>
      <c r="D60" s="4">
        <v>7</v>
      </c>
      <c r="H60" s="5"/>
      <c r="I60" s="5">
        <f>1</f>
        <v>1</v>
      </c>
      <c r="J60" s="5"/>
      <c r="K60" s="5">
        <f>SUM(Sheet2!G182:G186)</f>
        <v>4</v>
      </c>
      <c r="L60" s="5">
        <f>SUM(Sheet2!I182:I186)</f>
        <v>0</v>
      </c>
      <c r="M60" s="5">
        <f>SUM(Sheet2!R182:R186)</f>
        <v>3</v>
      </c>
      <c r="N60" s="5"/>
      <c r="O60" s="5"/>
      <c r="P60" s="5"/>
      <c r="Q60" s="5"/>
      <c r="R60"/>
      <c r="S60" s="5"/>
      <c r="T60" s="5"/>
      <c r="V60" s="5"/>
      <c r="W60" s="5"/>
      <c r="Y60" s="5"/>
      <c r="Z60" s="5"/>
      <c r="AA60" s="4">
        <v>3</v>
      </c>
    </row>
    <row r="61" spans="2:26" ht="12.75">
      <c r="B61" s="4" t="s">
        <v>488</v>
      </c>
      <c r="H61" s="5"/>
      <c r="I61" s="5"/>
      <c r="J61" s="5"/>
      <c r="K61" s="5">
        <f>SUM(Sheet2!G187)</f>
        <v>1</v>
      </c>
      <c r="L61" s="5">
        <f>SUM(Sheet2!I187)</f>
        <v>1</v>
      </c>
      <c r="M61" s="5">
        <f>SUM(Sheet2!R187)</f>
        <v>0</v>
      </c>
      <c r="N61" s="5"/>
      <c r="O61" s="5"/>
      <c r="P61" s="5"/>
      <c r="Q61" s="5"/>
      <c r="R61"/>
      <c r="S61" s="5"/>
      <c r="T61" s="5"/>
      <c r="V61" s="5"/>
      <c r="W61" s="5"/>
      <c r="Y61" s="5"/>
      <c r="Z61" s="5"/>
    </row>
    <row r="62" spans="2:27" ht="12.75">
      <c r="B62" s="4" t="s">
        <v>1153</v>
      </c>
      <c r="D62" s="4">
        <v>11</v>
      </c>
      <c r="H62" s="5">
        <f>0+0+1+0</f>
        <v>1</v>
      </c>
      <c r="I62" s="5">
        <f>0+2+2+1</f>
        <v>5</v>
      </c>
      <c r="J62" s="5"/>
      <c r="K62" s="5">
        <f>SUM(Sheet2!G190:G194)</f>
        <v>3</v>
      </c>
      <c r="L62" s="5">
        <f>SUM(Sheet2!I190:I194)</f>
        <v>3</v>
      </c>
      <c r="M62" s="5">
        <f>SUM(Sheet2!R190:R194)</f>
        <v>0</v>
      </c>
      <c r="N62" s="5"/>
      <c r="O62" s="5"/>
      <c r="P62" s="5"/>
      <c r="Q62" s="5"/>
      <c r="R62"/>
      <c r="S62" s="5"/>
      <c r="T62" s="5"/>
      <c r="V62" s="5"/>
      <c r="W62" s="5"/>
      <c r="Y62" s="5"/>
      <c r="Z62" s="5"/>
      <c r="AA62" s="4">
        <v>9</v>
      </c>
    </row>
    <row r="63" spans="2:26" ht="12.75">
      <c r="B63" s="4" t="s">
        <v>1346</v>
      </c>
      <c r="H63" s="5"/>
      <c r="I63" s="5"/>
      <c r="J63" s="5"/>
      <c r="K63" s="5">
        <f>SUM(Sheet2!G197)</f>
        <v>0</v>
      </c>
      <c r="L63" s="5">
        <f>SUM(Sheet2!I197)</f>
        <v>0</v>
      </c>
      <c r="M63" s="5">
        <f>SUM(Sheet2!R197)</f>
        <v>0</v>
      </c>
      <c r="N63" s="5"/>
      <c r="O63" s="5"/>
      <c r="P63" s="5"/>
      <c r="Q63" s="5"/>
      <c r="R63"/>
      <c r="S63" s="5"/>
      <c r="T63" s="5"/>
      <c r="V63" s="5"/>
      <c r="W63" s="5"/>
      <c r="Y63" s="5"/>
      <c r="Z63" s="5"/>
    </row>
    <row r="64" spans="2:26" ht="12.75">
      <c r="B64" s="4" t="s">
        <v>874</v>
      </c>
      <c r="H64" s="5"/>
      <c r="I64" s="5"/>
      <c r="J64" s="5"/>
      <c r="K64" s="5">
        <f>SUM(Sheet2!G198:G199)</f>
        <v>2</v>
      </c>
      <c r="L64" s="5">
        <f>SUM(Sheet2!I198:I199)</f>
        <v>0</v>
      </c>
      <c r="M64" s="5">
        <f>SUM(Sheet2!R198:R199)</f>
        <v>0</v>
      </c>
      <c r="N64" s="5"/>
      <c r="O64" s="5"/>
      <c r="P64" s="5"/>
      <c r="Q64" s="5"/>
      <c r="R64"/>
      <c r="S64" s="5"/>
      <c r="T64" s="5"/>
      <c r="V64" s="5"/>
      <c r="W64" s="5"/>
      <c r="Y64" s="5"/>
      <c r="Z64" s="5"/>
    </row>
    <row r="65" spans="2:26" ht="12.75">
      <c r="B65" s="4" t="s">
        <v>885</v>
      </c>
      <c r="H65" s="5"/>
      <c r="I65" s="5"/>
      <c r="J65" s="5"/>
      <c r="K65" s="5">
        <f>SUM(Sheet2!G200:G201)</f>
        <v>0</v>
      </c>
      <c r="L65" s="5">
        <f>SUM(Sheet2!I200:I201)</f>
        <v>0</v>
      </c>
      <c r="M65" s="5">
        <f>SUM(Sheet2!R200:R201)</f>
        <v>1</v>
      </c>
      <c r="N65" s="5"/>
      <c r="O65" s="5"/>
      <c r="P65" s="5"/>
      <c r="Q65" s="5"/>
      <c r="R65"/>
      <c r="S65" s="5"/>
      <c r="T65" s="5"/>
      <c r="V65" s="5"/>
      <c r="W65" s="5"/>
      <c r="Y65" s="5"/>
      <c r="Z65" s="5"/>
    </row>
    <row r="66" spans="2:26" ht="12.75">
      <c r="B66" s="4" t="s">
        <v>630</v>
      </c>
      <c r="H66" s="5"/>
      <c r="I66" s="5"/>
      <c r="J66" s="5"/>
      <c r="K66" s="5">
        <f>SUM(Sheet2!G202:G205)</f>
        <v>1</v>
      </c>
      <c r="L66" s="5">
        <f>SUM(Sheet2!I202:I205)</f>
        <v>1</v>
      </c>
      <c r="M66" s="5">
        <f>SUM(Sheet2!R202:R205)</f>
        <v>0</v>
      </c>
      <c r="N66" s="5"/>
      <c r="O66" s="5"/>
      <c r="P66" s="5"/>
      <c r="Q66" s="5"/>
      <c r="R66"/>
      <c r="S66" s="5"/>
      <c r="T66" s="5"/>
      <c r="V66" s="5"/>
      <c r="W66" s="5"/>
      <c r="Y66" s="5"/>
      <c r="Z66" s="5"/>
    </row>
    <row r="67" spans="2:26" ht="12.75">
      <c r="B67" s="4" t="s">
        <v>1150</v>
      </c>
      <c r="H67" s="5"/>
      <c r="I67" s="5"/>
      <c r="J67" s="5"/>
      <c r="K67" s="5">
        <f>SUM(Sheet2!G206)</f>
        <v>1</v>
      </c>
      <c r="L67" s="5">
        <f>SUM(Sheet2!I206)</f>
        <v>0</v>
      </c>
      <c r="M67" s="5">
        <f>SUM(Sheet2!R206)</f>
        <v>0</v>
      </c>
      <c r="N67" s="5"/>
      <c r="O67" s="5"/>
      <c r="P67" s="5"/>
      <c r="Q67" s="5"/>
      <c r="R67"/>
      <c r="S67" s="5"/>
      <c r="T67" s="5"/>
      <c r="V67" s="5"/>
      <c r="W67" s="5"/>
      <c r="Y67" s="5"/>
      <c r="Z67" s="5"/>
    </row>
    <row r="68" spans="2:26" ht="12.75">
      <c r="B68" s="4" t="s">
        <v>502</v>
      </c>
      <c r="H68" s="5"/>
      <c r="I68" s="5"/>
      <c r="J68" s="5"/>
      <c r="K68" s="5">
        <f>SUM(Sheet2!G207:G210)</f>
        <v>4</v>
      </c>
      <c r="L68" s="5">
        <f>SUM(Sheet2!I207:I210)</f>
        <v>0</v>
      </c>
      <c r="M68" s="5">
        <f>SUM(Sheet2!R207:R210)</f>
        <v>0</v>
      </c>
      <c r="N68" s="5"/>
      <c r="O68" s="5"/>
      <c r="P68" s="5"/>
      <c r="Q68" s="5"/>
      <c r="R68"/>
      <c r="S68" s="5"/>
      <c r="T68" s="5"/>
      <c r="V68" s="5"/>
      <c r="W68" s="5"/>
      <c r="Y68" s="5"/>
      <c r="Z68" s="5"/>
    </row>
    <row r="69" spans="2:26" ht="12.75">
      <c r="B69" s="4" t="s">
        <v>884</v>
      </c>
      <c r="H69" s="5"/>
      <c r="I69" s="5"/>
      <c r="J69" s="5"/>
      <c r="K69" s="5">
        <f>SUM(Sheet2!G211:G214)</f>
        <v>4</v>
      </c>
      <c r="L69" s="5">
        <f>SUM(Sheet2!I211:I214)</f>
        <v>0</v>
      </c>
      <c r="M69" s="5">
        <f>SUM(Sheet2!R211:R214)</f>
        <v>1</v>
      </c>
      <c r="N69" s="5"/>
      <c r="O69" s="5"/>
      <c r="P69" s="5"/>
      <c r="Q69" s="5"/>
      <c r="R69"/>
      <c r="S69" s="5"/>
      <c r="T69" s="5"/>
      <c r="V69" s="5"/>
      <c r="W69" s="5"/>
      <c r="Y69" s="5"/>
      <c r="Z69" s="5"/>
    </row>
    <row r="70" spans="2:27" ht="12.75">
      <c r="B70" s="4" t="s">
        <v>1148</v>
      </c>
      <c r="H70" s="5"/>
      <c r="I70" s="5"/>
      <c r="J70" s="5"/>
      <c r="K70" s="5">
        <f>SUM(Sheet2!G216:G229)</f>
        <v>8</v>
      </c>
      <c r="L70" s="5">
        <f>SUM(Sheet2!I216:I229)</f>
        <v>0</v>
      </c>
      <c r="M70" s="5">
        <f>SUM(Sheet2!R216:R229)</f>
        <v>1</v>
      </c>
      <c r="N70" s="5"/>
      <c r="O70" s="5"/>
      <c r="P70" s="5"/>
      <c r="Q70" s="5"/>
      <c r="R70"/>
      <c r="S70" s="5"/>
      <c r="T70" s="5"/>
      <c r="V70" s="5"/>
      <c r="W70" s="5"/>
      <c r="Y70" s="5"/>
      <c r="Z70" s="5"/>
      <c r="AA70" s="4">
        <v>3</v>
      </c>
    </row>
    <row r="71" spans="2:26" ht="12.75">
      <c r="B71" s="4" t="s">
        <v>559</v>
      </c>
      <c r="H71" s="5"/>
      <c r="I71" s="5"/>
      <c r="J71" s="5"/>
      <c r="K71" s="5">
        <f>SUM(Sheet2!G230)</f>
        <v>0</v>
      </c>
      <c r="L71" s="5">
        <f>SUM(Sheet2!I230)</f>
        <v>0</v>
      </c>
      <c r="M71" s="5">
        <f>SUM(Sheet2!R230)</f>
        <v>0</v>
      </c>
      <c r="N71" s="5"/>
      <c r="O71" s="5"/>
      <c r="P71" s="5"/>
      <c r="Q71" s="5"/>
      <c r="R71"/>
      <c r="S71" s="5"/>
      <c r="T71" s="5"/>
      <c r="V71" s="5"/>
      <c r="W71" s="5"/>
      <c r="Y71" s="5"/>
      <c r="Z71" s="5"/>
    </row>
    <row r="72" spans="2:26" ht="12.75">
      <c r="B72" s="4" t="s">
        <v>563</v>
      </c>
      <c r="H72" s="5"/>
      <c r="I72" s="5"/>
      <c r="J72" s="5"/>
      <c r="K72" s="5">
        <f>SUM(Sheet2!G231)</f>
        <v>0</v>
      </c>
      <c r="L72" s="5">
        <f>SUM(Sheet2!I231)</f>
        <v>0</v>
      </c>
      <c r="M72" s="5">
        <f>SUM(Sheet2!R231)</f>
        <v>0</v>
      </c>
      <c r="N72" s="5"/>
      <c r="O72" s="5"/>
      <c r="P72" s="5"/>
      <c r="Q72" s="5"/>
      <c r="R72"/>
      <c r="S72" s="5"/>
      <c r="T72" s="5"/>
      <c r="V72" s="5"/>
      <c r="W72" s="5"/>
      <c r="Y72" s="5"/>
      <c r="Z72" s="5"/>
    </row>
    <row r="73" spans="2:26" ht="12.75">
      <c r="B73" s="4" t="s">
        <v>360</v>
      </c>
      <c r="H73" s="5"/>
      <c r="I73" s="5"/>
      <c r="J73" s="5"/>
      <c r="K73" s="5">
        <f>SUM(Sheet2!G232)</f>
        <v>0</v>
      </c>
      <c r="L73" s="5">
        <f>SUM(Sheet2!I232)</f>
        <v>0</v>
      </c>
      <c r="M73" s="5">
        <f>SUM(Sheet2!R232)</f>
        <v>0</v>
      </c>
      <c r="N73" s="5"/>
      <c r="O73" s="5"/>
      <c r="P73" s="5"/>
      <c r="Q73" s="5"/>
      <c r="R73"/>
      <c r="S73" s="5"/>
      <c r="T73" s="5"/>
      <c r="V73" s="5"/>
      <c r="W73" s="5"/>
      <c r="Y73" s="5"/>
      <c r="Z73" s="5"/>
    </row>
    <row r="74" spans="2:26" ht="12.75">
      <c r="B74" s="4" t="s">
        <v>243</v>
      </c>
      <c r="H74" s="5"/>
      <c r="I74" s="5"/>
      <c r="J74" s="5"/>
      <c r="K74" s="5">
        <f>SUM(Sheet2!G233)</f>
        <v>1</v>
      </c>
      <c r="L74" s="5">
        <f>SUM(Sheet2!I233)</f>
        <v>0</v>
      </c>
      <c r="M74" s="5">
        <f>SUM(Sheet2!R233)</f>
        <v>0</v>
      </c>
      <c r="N74" s="5"/>
      <c r="O74" s="5"/>
      <c r="P74" s="5"/>
      <c r="Q74" s="5"/>
      <c r="R74"/>
      <c r="S74" s="5"/>
      <c r="T74" s="5"/>
      <c r="V74" s="5"/>
      <c r="W74" s="5"/>
      <c r="Y74" s="5"/>
      <c r="Z74" s="5"/>
    </row>
    <row r="75" spans="2:26" ht="12.75">
      <c r="B75" s="4" t="s">
        <v>466</v>
      </c>
      <c r="H75" s="5"/>
      <c r="I75" s="5"/>
      <c r="J75" s="5"/>
      <c r="K75" s="5">
        <f>SUM(Sheet2!G234)</f>
        <v>0</v>
      </c>
      <c r="L75" s="5">
        <f>SUM(Sheet2!I234)</f>
        <v>0</v>
      </c>
      <c r="M75" s="5">
        <f>SUM(Sheet2!R234)</f>
        <v>0</v>
      </c>
      <c r="N75" s="5"/>
      <c r="O75" s="5"/>
      <c r="P75" s="5"/>
      <c r="Q75" s="5"/>
      <c r="R75"/>
      <c r="S75" s="5"/>
      <c r="T75" s="5"/>
      <c r="V75" s="5"/>
      <c r="W75" s="5"/>
      <c r="Y75" s="5"/>
      <c r="Z75" s="5"/>
    </row>
    <row r="76" spans="2:26" ht="12.75">
      <c r="B76" s="4" t="s">
        <v>182</v>
      </c>
      <c r="H76" s="5"/>
      <c r="I76" s="5"/>
      <c r="J76" s="5"/>
      <c r="K76" s="5">
        <f>SUM(Sheet2!G236:G237)</f>
        <v>0</v>
      </c>
      <c r="L76" s="5">
        <f>SUM(Sheet2!I236:I237)</f>
        <v>0</v>
      </c>
      <c r="M76" s="5">
        <f>SUM(Sheet2!R236:R237)</f>
        <v>0</v>
      </c>
      <c r="N76" s="5"/>
      <c r="O76" s="5"/>
      <c r="P76" s="5"/>
      <c r="Q76" s="5"/>
      <c r="R76"/>
      <c r="S76" s="5"/>
      <c r="T76" s="5"/>
      <c r="V76" s="5"/>
      <c r="W76" s="5"/>
      <c r="Y76" s="5"/>
      <c r="Z76" s="5"/>
    </row>
    <row r="77" spans="2:26" ht="12.75">
      <c r="B77" s="4" t="s">
        <v>1149</v>
      </c>
      <c r="D77" s="4">
        <v>15</v>
      </c>
      <c r="H77" s="5"/>
      <c r="I77" s="5"/>
      <c r="J77" s="5"/>
      <c r="K77" s="5">
        <f>SUM(Sheet2!G238:G241)</f>
        <v>0</v>
      </c>
      <c r="L77" s="5">
        <f>SUM(Sheet2!I238:I241)</f>
        <v>0</v>
      </c>
      <c r="M77" s="5">
        <f>SUM(Sheet2!R238:R241)</f>
        <v>1</v>
      </c>
      <c r="N77" s="5"/>
      <c r="O77" s="5"/>
      <c r="P77" s="5"/>
      <c r="Q77" s="5"/>
      <c r="R77"/>
      <c r="S77" s="5"/>
      <c r="T77" s="5"/>
      <c r="V77" s="5"/>
      <c r="W77" s="5"/>
      <c r="Y77" s="5"/>
      <c r="Z77" s="5"/>
    </row>
    <row r="78" spans="2:27" ht="12.75">
      <c r="B78" s="4" t="s">
        <v>1155</v>
      </c>
      <c r="H78" s="5"/>
      <c r="I78" s="5"/>
      <c r="J78" s="5"/>
      <c r="K78" s="5">
        <f>SUM(Sheet2!G242:G244)</f>
        <v>3</v>
      </c>
      <c r="L78" s="5">
        <f>SUM(Sheet2!I242:I244)</f>
        <v>1</v>
      </c>
      <c r="M78" s="5">
        <f>SUM(Sheet2!R242:R244)</f>
        <v>2</v>
      </c>
      <c r="N78" s="5"/>
      <c r="O78" s="5"/>
      <c r="P78" s="5"/>
      <c r="Q78" s="5"/>
      <c r="R78"/>
      <c r="S78" s="5"/>
      <c r="T78" s="5"/>
      <c r="V78" s="5"/>
      <c r="W78" s="5"/>
      <c r="X78" s="4">
        <f>1+0</f>
        <v>1</v>
      </c>
      <c r="Y78" s="5"/>
      <c r="Z78" s="5"/>
      <c r="AA78" s="4">
        <v>7</v>
      </c>
    </row>
    <row r="79" spans="2:26" ht="12.75">
      <c r="B79" s="4" t="s">
        <v>809</v>
      </c>
      <c r="H79" s="5"/>
      <c r="I79" s="5"/>
      <c r="J79" s="5"/>
      <c r="K79" s="5">
        <f>SUM(Sheet2!G245)</f>
        <v>0</v>
      </c>
      <c r="L79" s="5">
        <f>SUM(Sheet2!I245)</f>
        <v>0</v>
      </c>
      <c r="M79" s="5">
        <f>SUM(Sheet2!R245)</f>
        <v>0</v>
      </c>
      <c r="N79" s="5"/>
      <c r="O79" s="5"/>
      <c r="P79" s="5"/>
      <c r="Q79" s="5"/>
      <c r="R79"/>
      <c r="S79" s="5"/>
      <c r="T79" s="5"/>
      <c r="V79" s="5"/>
      <c r="W79" s="5"/>
      <c r="Y79" s="5"/>
      <c r="Z79" s="5"/>
    </row>
    <row r="80" spans="2:26" ht="12.75">
      <c r="B80" s="4" t="s">
        <v>281</v>
      </c>
      <c r="H80" s="5"/>
      <c r="I80" s="5"/>
      <c r="J80" s="5"/>
      <c r="K80" s="5">
        <f>SUM(Sheet2!G246)</f>
        <v>1</v>
      </c>
      <c r="L80" s="5">
        <f>SUM(Sheet2!I246)</f>
        <v>0</v>
      </c>
      <c r="M80" s="5">
        <f>SUM(Sheet2!R246)</f>
        <v>0</v>
      </c>
      <c r="N80" s="5"/>
      <c r="O80" s="5"/>
      <c r="P80" s="5"/>
      <c r="Q80" s="5"/>
      <c r="R80"/>
      <c r="S80" s="5"/>
      <c r="T80" s="5"/>
      <c r="V80" s="5"/>
      <c r="W80" s="5"/>
      <c r="Y80" s="5"/>
      <c r="Z80" s="5"/>
    </row>
    <row r="81" spans="2:26" ht="12.75">
      <c r="B81" s="4" t="s">
        <v>331</v>
      </c>
      <c r="H81" s="5"/>
      <c r="I81" s="5"/>
      <c r="J81" s="5"/>
      <c r="K81" s="5">
        <f>SUM(Sheet2!G247:G248)</f>
        <v>2</v>
      </c>
      <c r="L81" s="5">
        <f>SUM(Sheet2!I247:I248)</f>
        <v>1</v>
      </c>
      <c r="M81" s="5">
        <f>SUM(Sheet2!R247:R248)</f>
        <v>0</v>
      </c>
      <c r="N81" s="5"/>
      <c r="O81" s="5"/>
      <c r="P81" s="5"/>
      <c r="Q81" s="5"/>
      <c r="R81"/>
      <c r="S81" s="5"/>
      <c r="T81" s="5"/>
      <c r="V81" s="5"/>
      <c r="W81" s="5"/>
      <c r="Y81" s="5"/>
      <c r="Z81" s="5"/>
    </row>
    <row r="82" spans="2:26" ht="12.75">
      <c r="B82" s="4" t="s">
        <v>847</v>
      </c>
      <c r="H82" s="5"/>
      <c r="I82" s="5"/>
      <c r="J82" s="5"/>
      <c r="K82" s="5">
        <f>SUM(Sheet2!G249:G250)</f>
        <v>2</v>
      </c>
      <c r="L82" s="5">
        <f>SUM(Sheet2!I249:I250)</f>
        <v>0</v>
      </c>
      <c r="M82" s="5">
        <f>SUM(Sheet2!R249:R250)</f>
        <v>1</v>
      </c>
      <c r="N82" s="5"/>
      <c r="O82" s="5"/>
      <c r="P82" s="5"/>
      <c r="Q82" s="5"/>
      <c r="R82"/>
      <c r="S82" s="5"/>
      <c r="T82" s="5"/>
      <c r="V82" s="5"/>
      <c r="W82" s="5"/>
      <c r="Y82" s="5"/>
      <c r="Z82" s="5"/>
    </row>
    <row r="83" spans="2:26" ht="12.75">
      <c r="B83" s="4" t="s">
        <v>52</v>
      </c>
      <c r="H83" s="5"/>
      <c r="I83" s="5"/>
      <c r="J83" s="5"/>
      <c r="K83" s="5">
        <f>SUM(Sheet2!G252)</f>
        <v>1</v>
      </c>
      <c r="L83" s="5">
        <f>SUM(Sheet2!I252)</f>
        <v>0</v>
      </c>
      <c r="M83" s="5">
        <f>SUM(Sheet2!R252)</f>
        <v>0</v>
      </c>
      <c r="N83" s="5"/>
      <c r="O83" s="5"/>
      <c r="P83" s="5"/>
      <c r="Q83" s="5"/>
      <c r="R83"/>
      <c r="S83" s="5"/>
      <c r="T83" s="5"/>
      <c r="V83" s="5"/>
      <c r="W83" s="5"/>
      <c r="Y83" s="5"/>
      <c r="Z83" s="5"/>
    </row>
    <row r="84" spans="2:27" ht="12.75">
      <c r="B84" s="4" t="s">
        <v>1420</v>
      </c>
      <c r="D84" s="4">
        <v>34</v>
      </c>
      <c r="G84" s="4">
        <v>7</v>
      </c>
      <c r="H84" s="5"/>
      <c r="I84" s="5"/>
      <c r="J84" s="5"/>
      <c r="K84" s="5">
        <f>SUM(Sheet2!G254:G267)</f>
        <v>7</v>
      </c>
      <c r="L84" s="5">
        <f>SUM(Sheet2!I254:I267)</f>
        <v>7</v>
      </c>
      <c r="M84" s="5">
        <f>SUM(Sheet2!R254:R267)</f>
        <v>4</v>
      </c>
      <c r="N84" s="5"/>
      <c r="O84" s="5"/>
      <c r="P84" s="5"/>
      <c r="Q84" s="5"/>
      <c r="R84"/>
      <c r="S84" s="5"/>
      <c r="T84" s="5"/>
      <c r="U84" s="4">
        <f>SUM('[1]Sheet1'!$L$68:$L$102)</f>
        <v>35</v>
      </c>
      <c r="V84" s="5"/>
      <c r="W84" s="5"/>
      <c r="X84" s="4">
        <f>1+0</f>
        <v>1</v>
      </c>
      <c r="Y84" s="5"/>
      <c r="Z84" s="5"/>
      <c r="AA84" s="4">
        <v>61</v>
      </c>
    </row>
    <row r="85" spans="2:27" ht="12.75">
      <c r="B85" s="4" t="s">
        <v>1453</v>
      </c>
      <c r="D85" s="4">
        <v>749</v>
      </c>
      <c r="F85" s="4">
        <v>65</v>
      </c>
      <c r="G85" s="4">
        <v>52</v>
      </c>
      <c r="H85" s="5">
        <f>3+0+2+0</f>
        <v>5</v>
      </c>
      <c r="I85" s="5">
        <f>4+1+2+1</f>
        <v>8</v>
      </c>
      <c r="J85" s="5"/>
      <c r="K85" s="5">
        <f>SUM(Sheet2!G268:G294)</f>
        <v>24</v>
      </c>
      <c r="L85" s="5">
        <f>SUM(Sheet2!I268:I294)</f>
        <v>19</v>
      </c>
      <c r="M85" s="5">
        <f>SUM(Sheet2!R268:R294)</f>
        <v>8</v>
      </c>
      <c r="N85" s="5"/>
      <c r="O85" s="5"/>
      <c r="P85" s="5"/>
      <c r="Q85" s="5"/>
      <c r="R85"/>
      <c r="S85" s="5">
        <v>12633</v>
      </c>
      <c r="T85" s="5"/>
      <c r="U85" s="4">
        <f>SUM('[1]Sheet1'!$L$103:$L$114)</f>
        <v>12</v>
      </c>
      <c r="V85" s="5"/>
      <c r="W85" s="5"/>
      <c r="X85" s="4">
        <f>2+0</f>
        <v>2</v>
      </c>
      <c r="Y85" s="5"/>
      <c r="Z85" s="5"/>
      <c r="AA85" s="4">
        <v>568</v>
      </c>
    </row>
    <row r="86" spans="2:26" ht="12.75">
      <c r="B86" s="4" t="s">
        <v>589</v>
      </c>
      <c r="H86" s="5"/>
      <c r="I86" s="5"/>
      <c r="J86" s="5"/>
      <c r="K86" s="5">
        <f>SUM(Sheet2!G295)</f>
        <v>1</v>
      </c>
      <c r="L86" s="5">
        <f>SUM(Sheet2!I295)</f>
        <v>0</v>
      </c>
      <c r="M86" s="5">
        <f>SUM(Sheet2!R295)</f>
        <v>0</v>
      </c>
      <c r="N86" s="5"/>
      <c r="O86" s="5"/>
      <c r="P86" s="5"/>
      <c r="Q86" s="5"/>
      <c r="R86"/>
      <c r="S86" s="5"/>
      <c r="T86" s="5"/>
      <c r="V86" s="5"/>
      <c r="W86" s="5"/>
      <c r="Y86" s="5"/>
      <c r="Z86" s="5"/>
    </row>
    <row r="87" spans="2:26" ht="12.75">
      <c r="B87" s="4" t="s">
        <v>593</v>
      </c>
      <c r="H87" s="5"/>
      <c r="I87" s="5"/>
      <c r="J87" s="5"/>
      <c r="K87" s="5">
        <f>SUM(Sheet2!G297)</f>
        <v>1</v>
      </c>
      <c r="L87" s="5">
        <f>SUM(Sheet2!I297)</f>
        <v>0</v>
      </c>
      <c r="M87" s="5">
        <f>SUM(Sheet2!R297)</f>
        <v>0</v>
      </c>
      <c r="N87" s="5"/>
      <c r="O87" s="5"/>
      <c r="P87" s="5"/>
      <c r="Q87" s="5"/>
      <c r="R87"/>
      <c r="S87" s="5"/>
      <c r="T87" s="5"/>
      <c r="V87" s="5"/>
      <c r="W87" s="5"/>
      <c r="Y87" s="5"/>
      <c r="Z87" s="5"/>
    </row>
    <row r="88" spans="2:26" ht="12.75">
      <c r="B88" s="4" t="s">
        <v>1462</v>
      </c>
      <c r="H88" s="5"/>
      <c r="I88" s="5"/>
      <c r="J88" s="5"/>
      <c r="K88" s="5">
        <f>SUM(Sheet2!G298:G299)</f>
        <v>0</v>
      </c>
      <c r="L88" s="5">
        <f>SUM(Sheet2!I298:I299)</f>
        <v>0</v>
      </c>
      <c r="M88" s="5">
        <f>SUM(Sheet2!R298:R299)</f>
        <v>0</v>
      </c>
      <c r="N88" s="5"/>
      <c r="O88" s="5"/>
      <c r="P88" s="5"/>
      <c r="Q88" s="5"/>
      <c r="R88"/>
      <c r="S88" s="5"/>
      <c r="T88" s="5"/>
      <c r="V88" s="5"/>
      <c r="W88" s="5"/>
      <c r="Y88" s="5"/>
      <c r="Z88" s="5"/>
    </row>
    <row r="90" spans="2:27" ht="12.75">
      <c r="B90" s="4" t="s">
        <v>888</v>
      </c>
      <c r="D90" s="4">
        <f aca="true" t="shared" si="0" ref="D90:I90">SUM(D12:D89)</f>
        <v>907</v>
      </c>
      <c r="E90" s="4">
        <f t="shared" si="0"/>
        <v>0</v>
      </c>
      <c r="F90" s="4">
        <f t="shared" si="0"/>
        <v>93</v>
      </c>
      <c r="G90" s="4">
        <f t="shared" si="0"/>
        <v>91</v>
      </c>
      <c r="H90" s="4">
        <f t="shared" si="0"/>
        <v>6</v>
      </c>
      <c r="I90" s="4">
        <f t="shared" si="0"/>
        <v>28</v>
      </c>
      <c r="K90" s="4">
        <f>SUM(K12:K89)</f>
        <v>190</v>
      </c>
      <c r="L90" s="4">
        <f>SUM(L12:L89)</f>
        <v>77</v>
      </c>
      <c r="M90" s="4" t="e">
        <f>SUM(M12:M89)</f>
        <v>#REF!</v>
      </c>
      <c r="Q90" s="4">
        <f aca="true" t="shared" si="1" ref="Q90:Y90">SUM(Q12:Q89)</f>
        <v>0</v>
      </c>
      <c r="R90" s="4">
        <f t="shared" si="1"/>
        <v>0</v>
      </c>
      <c r="S90" s="4">
        <f t="shared" si="1"/>
        <v>18337</v>
      </c>
      <c r="T90" s="4">
        <f t="shared" si="1"/>
        <v>0</v>
      </c>
      <c r="U90" s="4">
        <f t="shared" si="1"/>
        <v>113</v>
      </c>
      <c r="V90" s="4">
        <f t="shared" si="1"/>
        <v>0</v>
      </c>
      <c r="W90" s="4">
        <f t="shared" si="1"/>
        <v>0</v>
      </c>
      <c r="X90" s="4">
        <f t="shared" si="1"/>
        <v>13</v>
      </c>
      <c r="Y90" s="4">
        <f t="shared" si="1"/>
        <v>0</v>
      </c>
      <c r="AA90" s="4">
        <f>SUM(AA12:AA89)</f>
        <v>1180</v>
      </c>
    </row>
    <row r="91" ht="12.75">
      <c r="B91" s="4" t="s">
        <v>900</v>
      </c>
    </row>
    <row r="92" spans="2:27" ht="12.75">
      <c r="B92" s="4" t="s">
        <v>946</v>
      </c>
      <c r="D92" s="4">
        <v>1250</v>
      </c>
      <c r="E92" s="4">
        <v>600</v>
      </c>
      <c r="F92" s="4">
        <v>112</v>
      </c>
      <c r="G92" s="4">
        <v>116</v>
      </c>
      <c r="H92" s="4">
        <v>29</v>
      </c>
      <c r="I92" s="4">
        <v>58</v>
      </c>
      <c r="K92" s="4">
        <v>270</v>
      </c>
      <c r="L92" s="4">
        <v>170</v>
      </c>
      <c r="M92" s="4">
        <v>170</v>
      </c>
      <c r="Q92" s="4">
        <v>25</v>
      </c>
      <c r="R92" s="4">
        <v>25</v>
      </c>
      <c r="S92" s="4">
        <v>21000</v>
      </c>
      <c r="T92" s="4">
        <v>1000</v>
      </c>
      <c r="U92" s="4">
        <v>200</v>
      </c>
      <c r="X92" s="4">
        <v>31</v>
      </c>
      <c r="AA92" s="4">
        <v>3000</v>
      </c>
    </row>
    <row r="94" ht="12.75">
      <c r="B94" s="4" t="s">
        <v>947</v>
      </c>
    </row>
    <row r="95" ht="12.75">
      <c r="B95" s="4" t="s">
        <v>900</v>
      </c>
    </row>
  </sheetData>
  <mergeCells count="6">
    <mergeCell ref="Q7:Y7"/>
    <mergeCell ref="B2:AA2"/>
    <mergeCell ref="B4:AA4"/>
    <mergeCell ref="B3:AA3"/>
    <mergeCell ref="D7:H7"/>
    <mergeCell ref="K7:O7"/>
  </mergeCells>
  <printOptions gridLines="1"/>
  <pageMargins left="0.5" right="0.5" top="0.5" bottom="0.5" header="0.5" footer="0.5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92"/>
  <sheetViews>
    <sheetView zoomScaleSheetLayoutView="100" workbookViewId="0" topLeftCell="A1">
      <selection activeCell="Q16" sqref="Q16"/>
    </sheetView>
  </sheetViews>
  <sheetFormatPr defaultColWidth="11.00390625" defaultRowHeight="12"/>
  <cols>
    <col min="1" max="1" width="1.875" style="4" customWidth="1"/>
    <col min="2" max="2" width="16.00390625" style="4" customWidth="1"/>
    <col min="3" max="3" width="10.375" style="4" bestFit="1" customWidth="1"/>
    <col min="4" max="8" width="7.875" style="4" customWidth="1"/>
    <col min="9" max="9" width="2.00390625" style="4" customWidth="1"/>
    <col min="10" max="11" width="7.875" style="4" customWidth="1"/>
    <col min="12" max="12" width="1.875" style="4" customWidth="1"/>
    <col min="13" max="13" width="9.00390625" style="4" customWidth="1"/>
    <col min="14" max="14" width="7.875" style="4" customWidth="1"/>
    <col min="15" max="15" width="7.625" style="4" customWidth="1"/>
    <col min="16" max="16" width="2.125" style="4" customWidth="1"/>
    <col min="17" max="23" width="7.875" style="4" customWidth="1"/>
    <col min="24" max="24" width="2.00390625" style="4" customWidth="1"/>
    <col min="25" max="26" width="7.875" style="4" customWidth="1"/>
    <col min="27" max="27" width="1.875" style="4" customWidth="1"/>
    <col min="28" max="28" width="7.875" style="4" customWidth="1"/>
    <col min="29" max="29" width="1.875" style="4" customWidth="1"/>
    <col min="30" max="30" width="7.875" style="4" customWidth="1"/>
    <col min="31" max="31" width="1.875" style="4" customWidth="1"/>
    <col min="32" max="32" width="7.625" style="4" customWidth="1"/>
    <col min="33" max="33" width="1.875" style="4" customWidth="1"/>
    <col min="34" max="34" width="7.625" style="4" customWidth="1"/>
    <col min="35" max="35" width="16.00390625" style="4" customWidth="1"/>
    <col min="36" max="16384" width="11.00390625" style="4" customWidth="1"/>
  </cols>
  <sheetData>
    <row r="2" spans="1:35" ht="12.75">
      <c r="A2" s="48" t="s">
        <v>521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.75">
      <c r="A3" s="48" t="s">
        <v>265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.75">
      <c r="A4" s="50" t="s">
        <v>266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6" spans="4:34" ht="12.75">
      <c r="D6" s="48" t="s">
        <v>1429</v>
      </c>
      <c r="E6" s="48"/>
      <c r="F6" s="48"/>
      <c r="G6" s="48"/>
      <c r="H6" s="48"/>
      <c r="J6" s="48" t="s">
        <v>1422</v>
      </c>
      <c r="K6" s="48"/>
      <c r="M6" s="48" t="s">
        <v>1370</v>
      </c>
      <c r="N6" s="48"/>
      <c r="O6" s="48"/>
      <c r="Q6" s="48" t="s">
        <v>1371</v>
      </c>
      <c r="R6" s="48"/>
      <c r="S6" s="48"/>
      <c r="T6" s="48"/>
      <c r="U6" s="48"/>
      <c r="V6" s="48"/>
      <c r="W6" s="48"/>
      <c r="Y6" s="48" t="s">
        <v>1423</v>
      </c>
      <c r="Z6" s="48"/>
      <c r="AB6" s="2" t="s">
        <v>1378</v>
      </c>
      <c r="AD6" s="1" t="s">
        <v>1454</v>
      </c>
      <c r="AF6" s="2" t="s">
        <v>1456</v>
      </c>
      <c r="AH6" s="2" t="s">
        <v>957</v>
      </c>
    </row>
    <row r="7" spans="3:34" ht="12.75">
      <c r="C7" s="4" t="s">
        <v>267</v>
      </c>
      <c r="D7" s="4" t="s">
        <v>948</v>
      </c>
      <c r="E7" s="4" t="s">
        <v>889</v>
      </c>
      <c r="F7" s="4" t="s">
        <v>367</v>
      </c>
      <c r="G7" s="4" t="s">
        <v>1379</v>
      </c>
      <c r="H7" s="4" t="s">
        <v>1380</v>
      </c>
      <c r="J7" s="4" t="s">
        <v>1381</v>
      </c>
      <c r="K7" s="4" t="s">
        <v>954</v>
      </c>
      <c r="M7" s="4" t="s">
        <v>1370</v>
      </c>
      <c r="N7" s="4" t="s">
        <v>1370</v>
      </c>
      <c r="O7" s="4" t="s">
        <v>1370</v>
      </c>
      <c r="Q7" s="4" t="s">
        <v>537</v>
      </c>
      <c r="R7" s="4" t="s">
        <v>1385</v>
      </c>
      <c r="S7" s="4" t="s">
        <v>1372</v>
      </c>
      <c r="T7" s="4" t="s">
        <v>1374</v>
      </c>
      <c r="U7" s="4" t="s">
        <v>1375</v>
      </c>
      <c r="V7" s="4" t="s">
        <v>1376</v>
      </c>
      <c r="W7" s="4" t="s">
        <v>1376</v>
      </c>
      <c r="Y7" s="4" t="s">
        <v>644</v>
      </c>
      <c r="Z7" s="4" t="s">
        <v>644</v>
      </c>
      <c r="AB7" s="4" t="s">
        <v>898</v>
      </c>
      <c r="AD7" s="1" t="s">
        <v>1455</v>
      </c>
      <c r="AE7" s="4" t="s">
        <v>956</v>
      </c>
      <c r="AF7" s="2" t="s">
        <v>888</v>
      </c>
      <c r="AH7" s="2" t="s">
        <v>888</v>
      </c>
    </row>
    <row r="8" spans="3:28" s="6" customFormat="1" ht="27.75" customHeight="1">
      <c r="C8" s="6" t="s">
        <v>268</v>
      </c>
      <c r="D8" s="6" t="s">
        <v>899</v>
      </c>
      <c r="E8" s="6" t="s">
        <v>657</v>
      </c>
      <c r="F8" s="6" t="s">
        <v>368</v>
      </c>
      <c r="G8" s="6" t="s">
        <v>1383</v>
      </c>
      <c r="H8" s="6" t="s">
        <v>1383</v>
      </c>
      <c r="J8" s="6" t="s">
        <v>1384</v>
      </c>
      <c r="K8" s="6" t="s">
        <v>955</v>
      </c>
      <c r="M8" s="7" t="s">
        <v>200</v>
      </c>
      <c r="N8" s="6" t="s">
        <v>887</v>
      </c>
      <c r="O8" s="6" t="s">
        <v>886</v>
      </c>
      <c r="Q8" s="6" t="s">
        <v>1373</v>
      </c>
      <c r="R8" s="6" t="s">
        <v>1373</v>
      </c>
      <c r="S8" s="6" t="s">
        <v>1369</v>
      </c>
      <c r="T8" s="6" t="s">
        <v>369</v>
      </c>
      <c r="U8" s="6" t="s">
        <v>1377</v>
      </c>
      <c r="V8" s="6" t="s">
        <v>1377</v>
      </c>
      <c r="W8" s="6" t="s">
        <v>1386</v>
      </c>
      <c r="Y8" s="6" t="s">
        <v>645</v>
      </c>
      <c r="Z8" s="6" t="s">
        <v>389</v>
      </c>
      <c r="AB8" s="6" t="s">
        <v>1369</v>
      </c>
    </row>
    <row r="10" spans="2:35" ht="12.75">
      <c r="B10" s="4" t="s">
        <v>1452</v>
      </c>
      <c r="C10" s="4">
        <v>1</v>
      </c>
      <c r="M10" s="21">
        <f>SUM(Sheet2!G4:G8)</f>
        <v>5</v>
      </c>
      <c r="N10" s="4">
        <f>SUM(Sheet2!I4:I8)</f>
        <v>3</v>
      </c>
      <c r="O10" s="4">
        <f>SUM(Sheet2!R4:R8)</f>
        <v>1</v>
      </c>
      <c r="AF10" s="21">
        <f>D10+D10+F10+G10+H10+J10+K10+M10+N10+O10+Q10+R10+T10+U10+V10+Y10+Z10+AB10</f>
        <v>9</v>
      </c>
      <c r="AH10" s="4">
        <f>SUM(D10:AD10)</f>
        <v>9</v>
      </c>
      <c r="AI10" s="4" t="s">
        <v>1452</v>
      </c>
    </row>
    <row r="11" spans="2:35" ht="12.75">
      <c r="B11" s="4" t="s">
        <v>1145</v>
      </c>
      <c r="C11" s="4">
        <v>1</v>
      </c>
      <c r="D11" s="4">
        <v>30</v>
      </c>
      <c r="E11" s="4">
        <v>15</v>
      </c>
      <c r="M11" s="4">
        <f>SUM(Sheet2!G9:G30)</f>
        <v>22</v>
      </c>
      <c r="N11" s="4">
        <f>SUM(Sheet2!I9:I30)</f>
        <v>8</v>
      </c>
      <c r="O11" s="4">
        <f>SUM(Sheet2!R9:R30)</f>
        <v>6</v>
      </c>
      <c r="Q11" s="4">
        <v>3</v>
      </c>
      <c r="R11" s="4">
        <v>2</v>
      </c>
      <c r="S11" s="4">
        <v>2863</v>
      </c>
      <c r="T11" s="4">
        <v>9</v>
      </c>
      <c r="U11" s="4">
        <f>SUM('[1]Sheet1'!$H$2:$H$10)</f>
        <v>9</v>
      </c>
      <c r="AB11" s="4">
        <v>20</v>
      </c>
      <c r="AF11" s="21">
        <f aca="true" t="shared" si="0" ref="AF11:AF72">D11+D11+F11+G11+H11+J11+K11+M11+N11+O11+Q11+R11+T11+U11+V11+Y11+Z11+AB11</f>
        <v>139</v>
      </c>
      <c r="AH11" s="4">
        <f>SUM(D11:AD11)</f>
        <v>2987</v>
      </c>
      <c r="AI11" s="4" t="s">
        <v>1145</v>
      </c>
    </row>
    <row r="12" spans="2:35" ht="12.75">
      <c r="B12" s="4" t="s">
        <v>178</v>
      </c>
      <c r="C12" s="4">
        <v>1</v>
      </c>
      <c r="Z12" s="4">
        <v>1</v>
      </c>
      <c r="AF12" s="21">
        <f t="shared" si="0"/>
        <v>1</v>
      </c>
      <c r="AH12" s="4">
        <f aca="true" t="shared" si="1" ref="AH12:AH72">SUM(D12:AD12)</f>
        <v>1</v>
      </c>
      <c r="AI12" s="4" t="s">
        <v>178</v>
      </c>
    </row>
    <row r="13" spans="2:35" ht="12.75">
      <c r="B13" s="4" t="s">
        <v>1147</v>
      </c>
      <c r="C13" s="4">
        <v>1</v>
      </c>
      <c r="D13" s="4">
        <v>1</v>
      </c>
      <c r="G13" s="4">
        <v>5</v>
      </c>
      <c r="H13" s="4">
        <v>15</v>
      </c>
      <c r="M13" s="4">
        <f>SUM(Sheet2!G35:G44)</f>
        <v>9</v>
      </c>
      <c r="N13" s="4">
        <f>SUM(Sheet2!I35:I44)</f>
        <v>1</v>
      </c>
      <c r="O13" s="4">
        <f>SUM(Sheet2!R35:R44)</f>
        <v>1</v>
      </c>
      <c r="AF13" s="21">
        <f t="shared" si="0"/>
        <v>33</v>
      </c>
      <c r="AH13" s="4">
        <f t="shared" si="1"/>
        <v>32</v>
      </c>
      <c r="AI13" s="4" t="s">
        <v>1147</v>
      </c>
    </row>
    <row r="14" spans="2:35" ht="12.75">
      <c r="B14" s="4" t="s">
        <v>1058</v>
      </c>
      <c r="C14" s="4">
        <v>1</v>
      </c>
      <c r="D14" s="4">
        <v>28</v>
      </c>
      <c r="F14" s="4">
        <v>1</v>
      </c>
      <c r="H14" s="4">
        <v>27</v>
      </c>
      <c r="K14" s="4">
        <f>1</f>
        <v>1</v>
      </c>
      <c r="M14" s="4">
        <f>SUM(Sheet2!G46:G51)</f>
        <v>6</v>
      </c>
      <c r="N14" s="4">
        <f>SUM(Sheet2!I46:I51)</f>
        <v>3</v>
      </c>
      <c r="O14" s="4">
        <f>SUM(Sheet2!R46:R51)</f>
        <v>2</v>
      </c>
      <c r="T14" s="4">
        <v>13</v>
      </c>
      <c r="U14" s="4">
        <f>SUM('[1]Sheet1'!$H$11:$H$24)</f>
        <v>14</v>
      </c>
      <c r="Y14" s="4">
        <f>1+0</f>
        <v>1</v>
      </c>
      <c r="Z14" s="4">
        <f>2+0</f>
        <v>2</v>
      </c>
      <c r="AB14" s="4">
        <v>74</v>
      </c>
      <c r="AD14" s="4">
        <v>2</v>
      </c>
      <c r="AF14" s="21">
        <f t="shared" si="0"/>
        <v>200</v>
      </c>
      <c r="AH14" s="4">
        <f t="shared" si="1"/>
        <v>174</v>
      </c>
      <c r="AI14" s="4" t="s">
        <v>1058</v>
      </c>
    </row>
    <row r="15" spans="2:35" ht="12.75">
      <c r="B15" s="4" t="s">
        <v>1248</v>
      </c>
      <c r="C15" s="4">
        <v>1</v>
      </c>
      <c r="M15" s="4">
        <f>SUM(Sheet2!G52)</f>
        <v>1</v>
      </c>
      <c r="N15" s="4">
        <f>SUM(Sheet2!I52)</f>
        <v>0</v>
      </c>
      <c r="O15" s="4">
        <f>SUM(Sheet2!R52)</f>
        <v>0</v>
      </c>
      <c r="AF15" s="21">
        <f t="shared" si="0"/>
        <v>1</v>
      </c>
      <c r="AH15" s="4">
        <f t="shared" si="1"/>
        <v>1</v>
      </c>
      <c r="AI15" s="4" t="s">
        <v>1248</v>
      </c>
    </row>
    <row r="16" spans="2:35" ht="12.75">
      <c r="B16" s="4" t="s">
        <v>1146</v>
      </c>
      <c r="C16" s="4">
        <v>1</v>
      </c>
      <c r="K16" s="4">
        <v>1</v>
      </c>
      <c r="M16" s="4">
        <f>SUM(Sheet2!G54:G61)</f>
        <v>8</v>
      </c>
      <c r="N16" s="4">
        <f>SUM(Sheet2!I54:I61)</f>
        <v>5</v>
      </c>
      <c r="O16" s="4">
        <f>SUM(Sheet2!R54:R61)</f>
        <v>1</v>
      </c>
      <c r="AF16" s="21">
        <f t="shared" si="0"/>
        <v>15</v>
      </c>
      <c r="AH16" s="4">
        <f t="shared" si="1"/>
        <v>15</v>
      </c>
      <c r="AI16" s="4" t="s">
        <v>1146</v>
      </c>
    </row>
    <row r="17" spans="2:35" ht="12.75">
      <c r="B17" s="4" t="s">
        <v>865</v>
      </c>
      <c r="C17" s="4">
        <v>1</v>
      </c>
      <c r="M17" s="4">
        <f>SUM(Sheet2!G62:G66)</f>
        <v>5</v>
      </c>
      <c r="N17" s="4">
        <f>SUM(Sheet2!I62:I66)</f>
        <v>0</v>
      </c>
      <c r="O17" s="4">
        <f>SUM(Sheet2!R62:R66)</f>
        <v>1</v>
      </c>
      <c r="AB17" s="4">
        <v>11</v>
      </c>
      <c r="AF17" s="21">
        <f t="shared" si="0"/>
        <v>17</v>
      </c>
      <c r="AH17" s="4">
        <f t="shared" si="1"/>
        <v>17</v>
      </c>
      <c r="AI17" s="4" t="s">
        <v>865</v>
      </c>
    </row>
    <row r="18" spans="2:35" ht="12.75">
      <c r="B18" s="4" t="s">
        <v>785</v>
      </c>
      <c r="C18" s="4">
        <v>1</v>
      </c>
      <c r="M18" s="4">
        <f>SUM(Sheet2!G67:G69)</f>
        <v>3</v>
      </c>
      <c r="N18" s="4">
        <f>SUM(Sheet2!I67:I69)</f>
        <v>0</v>
      </c>
      <c r="O18" s="4">
        <f>SUM(Sheet2!R67:R69)</f>
        <v>0</v>
      </c>
      <c r="AF18" s="21">
        <f t="shared" si="0"/>
        <v>3</v>
      </c>
      <c r="AH18" s="4">
        <f t="shared" si="1"/>
        <v>3</v>
      </c>
      <c r="AI18" s="4" t="s">
        <v>785</v>
      </c>
    </row>
    <row r="19" spans="2:35" ht="12.75">
      <c r="B19" s="4" t="s">
        <v>974</v>
      </c>
      <c r="C19" s="4">
        <v>1</v>
      </c>
      <c r="M19" s="4">
        <f>SUM(Sheet2!G75)</f>
        <v>1</v>
      </c>
      <c r="N19" s="4">
        <f>SUM(Sheet2!I75)</f>
        <v>0</v>
      </c>
      <c r="O19" s="4">
        <f>SUM(Sheet2!R75)</f>
        <v>0</v>
      </c>
      <c r="AF19" s="21">
        <f t="shared" si="0"/>
        <v>1</v>
      </c>
      <c r="AH19" s="4">
        <f t="shared" si="1"/>
        <v>1</v>
      </c>
      <c r="AI19" s="4" t="s">
        <v>974</v>
      </c>
    </row>
    <row r="20" spans="2:35" ht="12.75">
      <c r="B20" s="4" t="s">
        <v>978</v>
      </c>
      <c r="C20" s="4">
        <v>1</v>
      </c>
      <c r="M20" s="4">
        <f>SUM(Sheet2!G76:G78)</f>
        <v>3</v>
      </c>
      <c r="N20" s="4">
        <f>SUM(Sheet2!I76:I78)</f>
        <v>0</v>
      </c>
      <c r="O20" s="4">
        <f>SUM(Sheet2!R76:R78)</f>
        <v>0</v>
      </c>
      <c r="AF20" s="21">
        <f t="shared" si="0"/>
        <v>3</v>
      </c>
      <c r="AH20" s="4">
        <f t="shared" si="1"/>
        <v>3</v>
      </c>
      <c r="AI20" s="4" t="s">
        <v>978</v>
      </c>
    </row>
    <row r="21" spans="2:35" ht="12.75">
      <c r="B21" s="4" t="s">
        <v>420</v>
      </c>
      <c r="C21" s="4">
        <v>1</v>
      </c>
      <c r="M21" s="4">
        <f>SUM(Sheet2!G79:G83)</f>
        <v>5</v>
      </c>
      <c r="N21" s="4">
        <f>SUM(Sheet2!I79:I83)</f>
        <v>0</v>
      </c>
      <c r="O21" s="4">
        <f>SUM(Sheet2!R79:R83)</f>
        <v>0</v>
      </c>
      <c r="V21" s="4">
        <v>4</v>
      </c>
      <c r="W21" s="4">
        <v>676</v>
      </c>
      <c r="AB21" s="4">
        <v>0</v>
      </c>
      <c r="AF21" s="21">
        <f t="shared" si="0"/>
        <v>9</v>
      </c>
      <c r="AH21" s="4">
        <f t="shared" si="1"/>
        <v>685</v>
      </c>
      <c r="AI21" s="4" t="s">
        <v>420</v>
      </c>
    </row>
    <row r="22" spans="2:35" ht="12.75">
      <c r="B22" s="4" t="s">
        <v>1151</v>
      </c>
      <c r="C22" s="4">
        <v>1</v>
      </c>
      <c r="M22" s="4">
        <f>SUM(Sheet2!G85:G86)</f>
        <v>2</v>
      </c>
      <c r="N22" s="4">
        <f>SUM(Sheet2!I85:I86)</f>
        <v>2</v>
      </c>
      <c r="O22" s="4">
        <f>SUM(Sheet2!R85:R86)</f>
        <v>1</v>
      </c>
      <c r="AF22" s="21">
        <f t="shared" si="0"/>
        <v>5</v>
      </c>
      <c r="AH22" s="4">
        <f t="shared" si="1"/>
        <v>5</v>
      </c>
      <c r="AI22" s="4" t="s">
        <v>1151</v>
      </c>
    </row>
    <row r="23" spans="2:35" ht="12.75">
      <c r="B23" s="4" t="s">
        <v>686</v>
      </c>
      <c r="K23" s="4">
        <f>3</f>
        <v>3</v>
      </c>
      <c r="V23" s="4">
        <v>2</v>
      </c>
      <c r="W23" s="4">
        <v>512</v>
      </c>
      <c r="AB23" s="4">
        <v>64</v>
      </c>
      <c r="AF23" s="21">
        <f t="shared" si="0"/>
        <v>69</v>
      </c>
      <c r="AH23" s="4">
        <f t="shared" si="1"/>
        <v>581</v>
      </c>
      <c r="AI23" s="4" t="s">
        <v>686</v>
      </c>
    </row>
    <row r="24" spans="2:35" ht="12.75">
      <c r="B24" s="4" t="s">
        <v>324</v>
      </c>
      <c r="C24" s="4">
        <v>1</v>
      </c>
      <c r="M24" s="4">
        <f>SUM(Sheet2!G87)</f>
        <v>0</v>
      </c>
      <c r="N24" s="4">
        <f>SUM(Sheet2!I87)</f>
        <v>0</v>
      </c>
      <c r="O24" s="4">
        <f>SUM(Sheet2!R87)</f>
        <v>0</v>
      </c>
      <c r="AF24" s="21">
        <f t="shared" si="0"/>
        <v>0</v>
      </c>
      <c r="AH24" s="4">
        <f t="shared" si="1"/>
        <v>0</v>
      </c>
      <c r="AI24" s="4" t="s">
        <v>324</v>
      </c>
    </row>
    <row r="25" spans="2:35" ht="12.75">
      <c r="B25" s="4" t="s">
        <v>246</v>
      </c>
      <c r="C25" s="4">
        <v>1</v>
      </c>
      <c r="M25" s="4">
        <f>SUM(Sheet2!G93)</f>
        <v>1</v>
      </c>
      <c r="N25" s="4">
        <f>SUM(Sheet2!I93)</f>
        <v>1</v>
      </c>
      <c r="O25" s="4">
        <f>SUM(Sheet2!R93)</f>
        <v>1</v>
      </c>
      <c r="AF25" s="21">
        <f t="shared" si="0"/>
        <v>3</v>
      </c>
      <c r="AH25" s="4">
        <f t="shared" si="1"/>
        <v>3</v>
      </c>
      <c r="AI25" s="4" t="s">
        <v>246</v>
      </c>
    </row>
    <row r="26" spans="2:35" ht="12.75">
      <c r="B26" s="4" t="s">
        <v>1154</v>
      </c>
      <c r="C26" s="4">
        <v>1</v>
      </c>
      <c r="D26" s="4">
        <v>21</v>
      </c>
      <c r="E26" s="4">
        <v>7</v>
      </c>
      <c r="G26" s="4">
        <v>5</v>
      </c>
      <c r="H26" s="4">
        <v>11</v>
      </c>
      <c r="M26" s="4">
        <f>SUM(Sheet2!G94:G108)</f>
        <v>9</v>
      </c>
      <c r="N26" s="4">
        <f>SUM(Sheet2!I94:I108)</f>
        <v>4</v>
      </c>
      <c r="O26" s="4">
        <f>SUM(Sheet2!R94:R108)</f>
        <v>6</v>
      </c>
      <c r="R26" s="4">
        <v>2</v>
      </c>
      <c r="S26" s="4">
        <v>1071</v>
      </c>
      <c r="T26" s="4">
        <v>19</v>
      </c>
      <c r="U26" s="4">
        <f>SUM('[1]Sheet1'!$H$25:$H$30)</f>
        <v>6</v>
      </c>
      <c r="V26" s="4">
        <v>5</v>
      </c>
      <c r="W26" s="4">
        <v>446</v>
      </c>
      <c r="Z26" s="4">
        <f>1+3+3</f>
        <v>7</v>
      </c>
      <c r="AB26" s="4">
        <v>38</v>
      </c>
      <c r="AD26" s="4">
        <v>3</v>
      </c>
      <c r="AF26" s="21">
        <f t="shared" si="0"/>
        <v>154</v>
      </c>
      <c r="AH26" s="4">
        <f t="shared" si="1"/>
        <v>1660</v>
      </c>
      <c r="AI26" s="4" t="s">
        <v>1154</v>
      </c>
    </row>
    <row r="27" spans="2:35" ht="12.75">
      <c r="B27" s="4" t="s">
        <v>1421</v>
      </c>
      <c r="C27" s="4">
        <v>1</v>
      </c>
      <c r="D27" s="4">
        <v>6</v>
      </c>
      <c r="F27" s="4">
        <v>1</v>
      </c>
      <c r="K27" s="4">
        <f>0+1+3+4</f>
        <v>8</v>
      </c>
      <c r="M27" s="4">
        <f>SUM(Sheet2!G109)</f>
        <v>1</v>
      </c>
      <c r="N27" s="4">
        <f>SUM(Sheet2!I109)</f>
        <v>0</v>
      </c>
      <c r="O27" s="4">
        <f>SUM(Sheet2!R109)</f>
        <v>1</v>
      </c>
      <c r="Q27" s="4">
        <v>1</v>
      </c>
      <c r="R27" s="4">
        <v>1</v>
      </c>
      <c r="S27" s="4">
        <v>617</v>
      </c>
      <c r="T27" s="4">
        <v>23</v>
      </c>
      <c r="U27" s="4">
        <f>SUM('[1]Sheet1'!$H$31:$H$40)</f>
        <v>10</v>
      </c>
      <c r="V27" s="4">
        <v>8</v>
      </c>
      <c r="W27" s="4">
        <v>1322</v>
      </c>
      <c r="Y27" s="4">
        <f>3+0</f>
        <v>3</v>
      </c>
      <c r="Z27" s="4">
        <v>1</v>
      </c>
      <c r="AB27" s="4">
        <v>46</v>
      </c>
      <c r="AF27" s="21">
        <f t="shared" si="0"/>
        <v>116</v>
      </c>
      <c r="AH27" s="4">
        <f t="shared" si="1"/>
        <v>2049</v>
      </c>
      <c r="AI27" s="4" t="s">
        <v>1421</v>
      </c>
    </row>
    <row r="28" spans="2:35" ht="12.75">
      <c r="B28" s="4" t="s">
        <v>395</v>
      </c>
      <c r="C28" s="4">
        <v>1</v>
      </c>
      <c r="M28" s="4">
        <f>SUM(Sheet2!G110)</f>
        <v>1</v>
      </c>
      <c r="N28" s="4">
        <f>SUM(Sheet2!I110)</f>
        <v>0</v>
      </c>
      <c r="O28" s="4">
        <f>SUM(Sheet2!R110)</f>
        <v>0</v>
      </c>
      <c r="AF28" s="21">
        <f t="shared" si="0"/>
        <v>1</v>
      </c>
      <c r="AH28" s="4">
        <f t="shared" si="1"/>
        <v>1</v>
      </c>
      <c r="AI28" s="4" t="s">
        <v>395</v>
      </c>
    </row>
    <row r="29" spans="2:35" ht="12.75">
      <c r="B29" s="4" t="s">
        <v>907</v>
      </c>
      <c r="C29" s="4">
        <v>1</v>
      </c>
      <c r="M29" s="4">
        <f>SUM(Sheet2!G113)</f>
        <v>1</v>
      </c>
      <c r="N29" s="4">
        <f>SUM(Sheet2!I113)</f>
        <v>1</v>
      </c>
      <c r="O29" s="4">
        <f>SUM(Sheet2!R113)</f>
        <v>0</v>
      </c>
      <c r="AF29" s="21">
        <f t="shared" si="0"/>
        <v>2</v>
      </c>
      <c r="AH29" s="4">
        <f t="shared" si="1"/>
        <v>2</v>
      </c>
      <c r="AI29" s="4" t="s">
        <v>907</v>
      </c>
    </row>
    <row r="30" spans="2:35" ht="12.75">
      <c r="B30" s="4" t="s">
        <v>1152</v>
      </c>
      <c r="C30" s="4">
        <v>1</v>
      </c>
      <c r="K30" s="4">
        <v>1</v>
      </c>
      <c r="M30" s="4">
        <f>SUM(Sheet2!G114)</f>
        <v>1</v>
      </c>
      <c r="N30" s="4">
        <f>SUM(Sheet2!I114)</f>
        <v>0</v>
      </c>
      <c r="O30" s="4">
        <f>SUM(Sheet2!R114)</f>
        <v>1</v>
      </c>
      <c r="V30" s="4">
        <v>1</v>
      </c>
      <c r="W30" s="4">
        <v>141</v>
      </c>
      <c r="AF30" s="21">
        <f t="shared" si="0"/>
        <v>4</v>
      </c>
      <c r="AH30" s="4">
        <f t="shared" si="1"/>
        <v>145</v>
      </c>
      <c r="AI30" s="4" t="s">
        <v>1152</v>
      </c>
    </row>
    <row r="31" spans="2:35" ht="12.75">
      <c r="B31" s="4" t="s">
        <v>1217</v>
      </c>
      <c r="C31" s="4">
        <v>1</v>
      </c>
      <c r="D31" s="4">
        <v>6</v>
      </c>
      <c r="H31" s="4">
        <v>6</v>
      </c>
      <c r="M31" s="4">
        <f>SUM(Sheet2!G115:G122)</f>
        <v>5</v>
      </c>
      <c r="N31" s="4">
        <f>SUM(Sheet2!I115:I122)</f>
        <v>0</v>
      </c>
      <c r="O31" s="4">
        <f>SUM(Sheet2!R115:R122)</f>
        <v>1</v>
      </c>
      <c r="U31" s="4">
        <f>SUM('[1]Sheet1'!$H$41:$H$61)</f>
        <v>21</v>
      </c>
      <c r="Z31" s="4">
        <v>1</v>
      </c>
      <c r="AB31" s="4">
        <v>22</v>
      </c>
      <c r="AF31" s="21">
        <f t="shared" si="0"/>
        <v>68</v>
      </c>
      <c r="AH31" s="4">
        <f t="shared" si="1"/>
        <v>62</v>
      </c>
      <c r="AI31" s="4" t="s">
        <v>1217</v>
      </c>
    </row>
    <row r="32" spans="2:35" ht="12.75">
      <c r="B32" s="4" t="s">
        <v>438</v>
      </c>
      <c r="C32" s="4">
        <v>1</v>
      </c>
      <c r="M32" s="4">
        <f>SUM(Sheet2!G123:G130)</f>
        <v>3</v>
      </c>
      <c r="N32" s="4">
        <f>SUM(Sheet2!I123:I130)</f>
        <v>0</v>
      </c>
      <c r="O32" s="4">
        <f>SUM(Sheet2!R123:R130)</f>
        <v>0</v>
      </c>
      <c r="AF32" s="21">
        <f t="shared" si="0"/>
        <v>3</v>
      </c>
      <c r="AH32" s="4">
        <f t="shared" si="1"/>
        <v>3</v>
      </c>
      <c r="AI32" s="4" t="s">
        <v>438</v>
      </c>
    </row>
    <row r="33" spans="2:35" ht="12.75">
      <c r="B33" s="4" t="s">
        <v>419</v>
      </c>
      <c r="C33" s="4">
        <v>1</v>
      </c>
      <c r="H33" s="4">
        <v>2</v>
      </c>
      <c r="M33" s="4">
        <f>SUM(Sheet2!G131:G132)</f>
        <v>1</v>
      </c>
      <c r="N33" s="4">
        <f>SUM(Sheet2!I131:I132)</f>
        <v>0</v>
      </c>
      <c r="O33" s="4">
        <f>SUM(Sheet2!R131:R132)</f>
        <v>0</v>
      </c>
      <c r="U33" s="4">
        <v>1</v>
      </c>
      <c r="AB33" s="4">
        <v>2</v>
      </c>
      <c r="AF33" s="21">
        <f t="shared" si="0"/>
        <v>6</v>
      </c>
      <c r="AH33" s="4">
        <f t="shared" si="1"/>
        <v>6</v>
      </c>
      <c r="AI33" s="4" t="s">
        <v>419</v>
      </c>
    </row>
    <row r="34" spans="2:35" ht="12.75">
      <c r="B34" s="4" t="s">
        <v>461</v>
      </c>
      <c r="C34" s="4">
        <v>1</v>
      </c>
      <c r="M34" s="4">
        <f>SUM(Sheet2!G133)</f>
        <v>1</v>
      </c>
      <c r="N34" s="4">
        <f>SUM(Sheet2!I133)</f>
        <v>1</v>
      </c>
      <c r="O34" s="4">
        <f>SUM(Sheet2!R133)</f>
        <v>0</v>
      </c>
      <c r="AF34" s="21">
        <f t="shared" si="0"/>
        <v>2</v>
      </c>
      <c r="AH34" s="4">
        <f t="shared" si="1"/>
        <v>2</v>
      </c>
      <c r="AI34" s="4" t="s">
        <v>461</v>
      </c>
    </row>
    <row r="35" spans="2:35" ht="12.75">
      <c r="B35" s="4" t="s">
        <v>301</v>
      </c>
      <c r="C35" s="4">
        <v>1</v>
      </c>
      <c r="M35" s="4">
        <f>SUM(Sheet2!G134)</f>
        <v>1</v>
      </c>
      <c r="N35" s="4">
        <f>SUM(Sheet2!I134)</f>
        <v>0</v>
      </c>
      <c r="O35" s="4">
        <f>SUM(Sheet2!R134)</f>
        <v>0</v>
      </c>
      <c r="AF35" s="21">
        <f t="shared" si="0"/>
        <v>1</v>
      </c>
      <c r="AH35" s="4">
        <f t="shared" si="1"/>
        <v>1</v>
      </c>
      <c r="AI35" s="4" t="s">
        <v>301</v>
      </c>
    </row>
    <row r="36" spans="2:35" ht="12.75">
      <c r="B36" s="4" t="s">
        <v>1092</v>
      </c>
      <c r="C36" s="4">
        <v>1</v>
      </c>
      <c r="D36" s="4">
        <v>4</v>
      </c>
      <c r="F36" s="4">
        <v>2</v>
      </c>
      <c r="G36" s="4">
        <v>14</v>
      </c>
      <c r="M36" s="4">
        <f>SUM(Sheet2!G136:G147)</f>
        <v>10</v>
      </c>
      <c r="N36" s="4">
        <f>SUM(Sheet2!I136:I147)</f>
        <v>10</v>
      </c>
      <c r="O36" s="4">
        <f>SUM(Sheet2!R136:R147)</f>
        <v>2</v>
      </c>
      <c r="Q36" s="4">
        <v>1</v>
      </c>
      <c r="R36" s="4">
        <v>2</v>
      </c>
      <c r="S36" s="4">
        <f>503+650</f>
        <v>1153</v>
      </c>
      <c r="T36" s="4">
        <v>13</v>
      </c>
      <c r="U36" s="4">
        <f>SUM('[1]Sheet1'!$H$62:$H$66)</f>
        <v>5</v>
      </c>
      <c r="V36" s="4">
        <v>5</v>
      </c>
      <c r="W36" s="4">
        <v>616</v>
      </c>
      <c r="Y36" s="4">
        <f>2+1+1</f>
        <v>4</v>
      </c>
      <c r="Z36" s="4">
        <f>1+0</f>
        <v>1</v>
      </c>
      <c r="AB36" s="4">
        <v>158</v>
      </c>
      <c r="AF36" s="21">
        <f t="shared" si="0"/>
        <v>235</v>
      </c>
      <c r="AH36" s="4">
        <f>SUM(D36:AD36)</f>
        <v>2000</v>
      </c>
      <c r="AI36" s="4" t="s">
        <v>1092</v>
      </c>
    </row>
    <row r="37" spans="2:35" ht="12.75">
      <c r="B37" s="4" t="s">
        <v>760</v>
      </c>
      <c r="C37" s="4">
        <v>1</v>
      </c>
      <c r="M37" s="4">
        <f>SUM(Sheet2!G150)</f>
        <v>0</v>
      </c>
      <c r="N37" s="4">
        <f>SUM(Sheet2!I150)</f>
        <v>0</v>
      </c>
      <c r="O37" s="4">
        <f>SUM(Sheet2!R150)</f>
        <v>0</v>
      </c>
      <c r="AF37" s="21">
        <f t="shared" si="0"/>
        <v>0</v>
      </c>
      <c r="AH37" s="4">
        <f t="shared" si="1"/>
        <v>0</v>
      </c>
      <c r="AI37" s="4" t="s">
        <v>760</v>
      </c>
    </row>
    <row r="38" spans="2:35" ht="12.75">
      <c r="B38" s="4" t="s">
        <v>485</v>
      </c>
      <c r="C38" s="4">
        <v>1</v>
      </c>
      <c r="M38" s="4">
        <f>SUM(Sheet2!G154)</f>
        <v>1</v>
      </c>
      <c r="N38" s="4">
        <f>SUM(Sheet2!I154)</f>
        <v>0</v>
      </c>
      <c r="O38" s="4">
        <f>SUM(Sheet2!R154)</f>
        <v>0</v>
      </c>
      <c r="AF38" s="21">
        <f t="shared" si="0"/>
        <v>1</v>
      </c>
      <c r="AH38" s="4">
        <f t="shared" si="1"/>
        <v>1</v>
      </c>
      <c r="AI38" s="4" t="s">
        <v>485</v>
      </c>
    </row>
    <row r="39" spans="2:35" ht="12.75">
      <c r="B39" s="4" t="s">
        <v>481</v>
      </c>
      <c r="C39" s="4">
        <v>1</v>
      </c>
      <c r="M39" s="4">
        <f>SUM(Sheet2!G155)</f>
        <v>0</v>
      </c>
      <c r="N39" s="4">
        <f>SUM(Sheet2!I155)</f>
        <v>0</v>
      </c>
      <c r="O39" s="4">
        <f>SUM(Sheet2!R155)</f>
        <v>0</v>
      </c>
      <c r="Z39" s="4">
        <v>1</v>
      </c>
      <c r="AB39" s="4">
        <v>48</v>
      </c>
      <c r="AF39" s="21">
        <f t="shared" si="0"/>
        <v>49</v>
      </c>
      <c r="AH39" s="4">
        <f t="shared" si="1"/>
        <v>49</v>
      </c>
      <c r="AI39" s="4" t="s">
        <v>481</v>
      </c>
    </row>
    <row r="40" spans="2:35" ht="12.75">
      <c r="B40" s="4" t="s">
        <v>143</v>
      </c>
      <c r="C40" s="4">
        <v>1</v>
      </c>
      <c r="M40" s="4">
        <f>SUM(Sheet2!G156:G157)</f>
        <v>0</v>
      </c>
      <c r="N40" s="4">
        <f>SUM(Sheet2!I156:I157)</f>
        <v>0</v>
      </c>
      <c r="O40" s="4">
        <f>SUM(Sheet2!R156:R157)</f>
        <v>0</v>
      </c>
      <c r="AF40" s="21">
        <f t="shared" si="0"/>
        <v>0</v>
      </c>
      <c r="AH40" s="4">
        <f t="shared" si="1"/>
        <v>0</v>
      </c>
      <c r="AI40" s="4" t="s">
        <v>143</v>
      </c>
    </row>
    <row r="41" spans="2:35" ht="12.75">
      <c r="B41" s="4" t="s">
        <v>471</v>
      </c>
      <c r="C41" s="4">
        <v>1</v>
      </c>
      <c r="M41" s="4">
        <f>SUM(Sheet2!G158:G159)</f>
        <v>2</v>
      </c>
      <c r="N41" s="4">
        <f>SUM(Sheet2!I158:I159)</f>
        <v>0</v>
      </c>
      <c r="O41" s="4">
        <f>SUM(Sheet2!R158:R159)</f>
        <v>0</v>
      </c>
      <c r="AF41" s="21">
        <f t="shared" si="0"/>
        <v>2</v>
      </c>
      <c r="AH41" s="4">
        <f t="shared" si="1"/>
        <v>2</v>
      </c>
      <c r="AI41" s="4" t="s">
        <v>471</v>
      </c>
    </row>
    <row r="42" spans="2:35" ht="12.75">
      <c r="B42" s="4" t="s">
        <v>525</v>
      </c>
      <c r="C42" s="4">
        <v>1</v>
      </c>
      <c r="M42" s="4">
        <f>SUM(Sheet2!G164)</f>
        <v>0</v>
      </c>
      <c r="N42" s="4">
        <f>SUM(Sheet2!I164)</f>
        <v>0</v>
      </c>
      <c r="O42" s="4">
        <f>SUM(Sheet2!R164)</f>
        <v>0</v>
      </c>
      <c r="AF42" s="21">
        <f t="shared" si="0"/>
        <v>0</v>
      </c>
      <c r="AH42" s="4">
        <f t="shared" si="1"/>
        <v>0</v>
      </c>
      <c r="AI42" s="4" t="s">
        <v>525</v>
      </c>
    </row>
    <row r="43" spans="2:35" ht="12.75">
      <c r="B43" s="4" t="s">
        <v>685</v>
      </c>
      <c r="C43" s="4">
        <v>1</v>
      </c>
      <c r="M43" s="4">
        <f>SUM(Sheet2!G165:G166)</f>
        <v>2</v>
      </c>
      <c r="N43" s="4">
        <f>SUM(Sheet2!I165:I166)</f>
        <v>2</v>
      </c>
      <c r="O43" s="4">
        <f>SUM(Sheet2!R165:R166)</f>
        <v>0</v>
      </c>
      <c r="AB43" s="4">
        <v>1</v>
      </c>
      <c r="AF43" s="21">
        <f t="shared" si="0"/>
        <v>5</v>
      </c>
      <c r="AH43" s="4">
        <f t="shared" si="1"/>
        <v>5</v>
      </c>
      <c r="AI43" s="4" t="s">
        <v>685</v>
      </c>
    </row>
    <row r="44" spans="2:35" ht="12.75">
      <c r="B44" s="4" t="s">
        <v>1297</v>
      </c>
      <c r="C44" s="4">
        <v>1</v>
      </c>
      <c r="M44" s="4">
        <f>SUM(Sheet2!G167:G174)</f>
        <v>8</v>
      </c>
      <c r="N44" s="4">
        <f>SUM(Sheet2!I167:I174)</f>
        <v>3</v>
      </c>
      <c r="O44" s="4">
        <f>SUM(Sheet2!R167:R174)</f>
        <v>1</v>
      </c>
      <c r="AF44" s="21">
        <f t="shared" si="0"/>
        <v>12</v>
      </c>
      <c r="AH44" s="4">
        <f t="shared" si="1"/>
        <v>12</v>
      </c>
      <c r="AI44" s="4" t="s">
        <v>1297</v>
      </c>
    </row>
    <row r="45" spans="2:35" ht="12.75">
      <c r="B45" s="4" t="s">
        <v>569</v>
      </c>
      <c r="C45" s="4">
        <v>1</v>
      </c>
      <c r="M45" s="4">
        <f>SUM(Sheet2!G175)</f>
        <v>1</v>
      </c>
      <c r="N45" s="4">
        <f>SUM(Sheet2!I175)</f>
        <v>0</v>
      </c>
      <c r="O45" s="4">
        <f>SUM(Sheet2!R175)</f>
        <v>0</v>
      </c>
      <c r="AF45" s="21">
        <f t="shared" si="0"/>
        <v>1</v>
      </c>
      <c r="AH45" s="4">
        <f t="shared" si="1"/>
        <v>1</v>
      </c>
      <c r="AI45" s="4" t="s">
        <v>569</v>
      </c>
    </row>
    <row r="46" spans="2:35" ht="12.75">
      <c r="B46" s="4" t="s">
        <v>139</v>
      </c>
      <c r="C46" s="4">
        <v>1</v>
      </c>
      <c r="M46" s="4">
        <f>SUM(Sheet2!G176:G177)</f>
        <v>0</v>
      </c>
      <c r="N46" s="4">
        <f>SUM(Sheet2!I176:I177)</f>
        <v>0</v>
      </c>
      <c r="O46" s="4">
        <f>SUM(Sheet2!R176:R177)</f>
        <v>0</v>
      </c>
      <c r="AF46" s="21">
        <f t="shared" si="0"/>
        <v>0</v>
      </c>
      <c r="AH46" s="4">
        <f t="shared" si="1"/>
        <v>0</v>
      </c>
      <c r="AI46" s="4" t="s">
        <v>139</v>
      </c>
    </row>
    <row r="47" spans="2:35" ht="12.75">
      <c r="B47" s="4" t="s">
        <v>418</v>
      </c>
      <c r="C47" s="4">
        <v>1</v>
      </c>
      <c r="D47" s="4">
        <v>2</v>
      </c>
      <c r="U47" s="4">
        <f>SUM('[1]Sheet1'!$H$67)</f>
        <v>1</v>
      </c>
      <c r="Y47" s="4">
        <f>1+0</f>
        <v>1</v>
      </c>
      <c r="AF47" s="21">
        <f t="shared" si="0"/>
        <v>6</v>
      </c>
      <c r="AH47" s="4">
        <f t="shared" si="1"/>
        <v>4</v>
      </c>
      <c r="AI47" s="4" t="s">
        <v>418</v>
      </c>
    </row>
    <row r="48" spans="2:35" ht="12.75">
      <c r="B48" s="4" t="s">
        <v>390</v>
      </c>
      <c r="C48" s="4">
        <v>1</v>
      </c>
      <c r="D48" s="4">
        <v>8</v>
      </c>
      <c r="E48" s="4">
        <v>10</v>
      </c>
      <c r="K48" s="4">
        <f>1</f>
        <v>1</v>
      </c>
      <c r="M48" s="4">
        <f>SUM(Sheet2!G182:G186)</f>
        <v>4</v>
      </c>
      <c r="N48" s="4">
        <f>SUM(Sheet2!I182:I186)</f>
        <v>0</v>
      </c>
      <c r="O48" s="4">
        <f>SUM(Sheet2!R182:R186)</f>
        <v>3</v>
      </c>
      <c r="T48" s="4">
        <v>1</v>
      </c>
      <c r="Z48" s="4">
        <f>2+0</f>
        <v>2</v>
      </c>
      <c r="AB48" s="4">
        <v>3</v>
      </c>
      <c r="AF48" s="21">
        <f t="shared" si="0"/>
        <v>30</v>
      </c>
      <c r="AH48" s="4">
        <f t="shared" si="1"/>
        <v>32</v>
      </c>
      <c r="AI48" s="4" t="s">
        <v>390</v>
      </c>
    </row>
    <row r="49" spans="2:35" ht="12.75">
      <c r="B49" s="4" t="s">
        <v>488</v>
      </c>
      <c r="C49" s="4">
        <v>1</v>
      </c>
      <c r="M49" s="4">
        <f>SUM(Sheet2!G187)</f>
        <v>1</v>
      </c>
      <c r="N49" s="4">
        <f>SUM(Sheet2!I187)</f>
        <v>1</v>
      </c>
      <c r="O49" s="4">
        <f>SUM(Sheet2!R187)</f>
        <v>0</v>
      </c>
      <c r="AF49" s="21">
        <f t="shared" si="0"/>
        <v>2</v>
      </c>
      <c r="AH49" s="4">
        <f t="shared" si="1"/>
        <v>2</v>
      </c>
      <c r="AI49" s="4" t="s">
        <v>488</v>
      </c>
    </row>
    <row r="50" spans="2:35" ht="12.75">
      <c r="B50" s="4" t="s">
        <v>1153</v>
      </c>
      <c r="C50" s="4">
        <v>1</v>
      </c>
      <c r="D50" s="4">
        <v>15</v>
      </c>
      <c r="F50" s="4">
        <v>3</v>
      </c>
      <c r="J50" s="4">
        <f>0+0+1+0</f>
        <v>1</v>
      </c>
      <c r="K50" s="4">
        <f>0+2+2+1</f>
        <v>5</v>
      </c>
      <c r="M50" s="4">
        <f>SUM(Sheet2!G190:G194)</f>
        <v>3</v>
      </c>
      <c r="N50" s="4">
        <f>SUM(Sheet2!I190:I194)</f>
        <v>3</v>
      </c>
      <c r="O50" s="4">
        <f>SUM(Sheet2!R190:R194)</f>
        <v>0</v>
      </c>
      <c r="V50" s="4">
        <v>1</v>
      </c>
      <c r="W50" s="4">
        <v>1395</v>
      </c>
      <c r="Z50" s="4">
        <v>1</v>
      </c>
      <c r="AB50" s="4">
        <v>9</v>
      </c>
      <c r="AF50" s="21">
        <f t="shared" si="0"/>
        <v>56</v>
      </c>
      <c r="AH50" s="4">
        <f t="shared" si="1"/>
        <v>1436</v>
      </c>
      <c r="AI50" s="4" t="s">
        <v>1153</v>
      </c>
    </row>
    <row r="51" spans="2:35" ht="12.75">
      <c r="B51" s="4" t="s">
        <v>874</v>
      </c>
      <c r="C51" s="4">
        <v>1</v>
      </c>
      <c r="M51" s="4">
        <f>SUM(Sheet2!G198:G199)</f>
        <v>2</v>
      </c>
      <c r="N51" s="4">
        <f>SUM(Sheet2!I198:I199)</f>
        <v>0</v>
      </c>
      <c r="O51" s="4">
        <f>SUM(Sheet2!R198:R199)</f>
        <v>0</v>
      </c>
      <c r="AF51" s="21">
        <f t="shared" si="0"/>
        <v>2</v>
      </c>
      <c r="AH51" s="4">
        <f t="shared" si="1"/>
        <v>2</v>
      </c>
      <c r="AI51" s="4" t="s">
        <v>874</v>
      </c>
    </row>
    <row r="52" spans="2:35" ht="12.75">
      <c r="B52" s="4" t="s">
        <v>885</v>
      </c>
      <c r="C52" s="4">
        <v>1</v>
      </c>
      <c r="M52" s="4">
        <f>SUM(Sheet2!G200:G201)</f>
        <v>0</v>
      </c>
      <c r="N52" s="4">
        <f>SUM(Sheet2!I200:I201)</f>
        <v>0</v>
      </c>
      <c r="O52" s="4">
        <f>SUM(Sheet2!R200:R201)</f>
        <v>1</v>
      </c>
      <c r="AF52" s="21">
        <f t="shared" si="0"/>
        <v>1</v>
      </c>
      <c r="AH52" s="4">
        <f t="shared" si="1"/>
        <v>1</v>
      </c>
      <c r="AI52" s="4" t="s">
        <v>885</v>
      </c>
    </row>
    <row r="53" spans="2:35" ht="12.75">
      <c r="B53" s="4" t="s">
        <v>630</v>
      </c>
      <c r="C53" s="4">
        <v>1</v>
      </c>
      <c r="M53" s="4">
        <f>SUM(Sheet2!G202:G205)</f>
        <v>1</v>
      </c>
      <c r="N53" s="4">
        <f>SUM(Sheet2!I202:I205)</f>
        <v>1</v>
      </c>
      <c r="O53" s="4">
        <f>SUM(Sheet2!R202:R205)</f>
        <v>0</v>
      </c>
      <c r="AF53" s="21">
        <f t="shared" si="0"/>
        <v>2</v>
      </c>
      <c r="AH53" s="4">
        <f t="shared" si="1"/>
        <v>2</v>
      </c>
      <c r="AI53" s="4" t="s">
        <v>630</v>
      </c>
    </row>
    <row r="54" spans="2:35" ht="12.75">
      <c r="B54" s="4" t="s">
        <v>1150</v>
      </c>
      <c r="C54" s="4">
        <v>1</v>
      </c>
      <c r="M54" s="4">
        <f>SUM(Sheet2!G206)</f>
        <v>1</v>
      </c>
      <c r="N54" s="4">
        <f>SUM(Sheet2!I206)</f>
        <v>0</v>
      </c>
      <c r="O54" s="4">
        <f>SUM(Sheet2!R206)</f>
        <v>0</v>
      </c>
      <c r="AF54" s="21">
        <f t="shared" si="0"/>
        <v>1</v>
      </c>
      <c r="AH54" s="4">
        <f t="shared" si="1"/>
        <v>1</v>
      </c>
      <c r="AI54" s="4" t="s">
        <v>1150</v>
      </c>
    </row>
    <row r="55" spans="2:35" ht="12.75">
      <c r="B55" s="4" t="s">
        <v>502</v>
      </c>
      <c r="C55" s="4">
        <v>1</v>
      </c>
      <c r="M55" s="4">
        <f>SUM(Sheet2!G207:G210)</f>
        <v>4</v>
      </c>
      <c r="N55" s="4">
        <f>SUM(Sheet2!I207:I210)</f>
        <v>0</v>
      </c>
      <c r="O55" s="4">
        <f>SUM(Sheet2!R207:R210)</f>
        <v>0</v>
      </c>
      <c r="AF55" s="21">
        <f t="shared" si="0"/>
        <v>4</v>
      </c>
      <c r="AH55" s="4">
        <f t="shared" si="1"/>
        <v>4</v>
      </c>
      <c r="AI55" s="4" t="s">
        <v>502</v>
      </c>
    </row>
    <row r="56" spans="2:35" ht="12.75">
      <c r="B56" s="4" t="s">
        <v>884</v>
      </c>
      <c r="C56" s="4">
        <v>1</v>
      </c>
      <c r="M56" s="4">
        <f>SUM(Sheet2!G211:G214)</f>
        <v>4</v>
      </c>
      <c r="N56" s="4">
        <f>SUM(Sheet2!I211:I214)</f>
        <v>0</v>
      </c>
      <c r="O56" s="4">
        <f>SUM(Sheet2!R211:R214)</f>
        <v>1</v>
      </c>
      <c r="AF56" s="21">
        <f t="shared" si="0"/>
        <v>5</v>
      </c>
      <c r="AH56" s="4">
        <f t="shared" si="1"/>
        <v>5</v>
      </c>
      <c r="AI56" s="4" t="s">
        <v>884</v>
      </c>
    </row>
    <row r="57" spans="2:35" ht="12.75">
      <c r="B57" s="4" t="s">
        <v>1148</v>
      </c>
      <c r="C57" s="4">
        <v>1</v>
      </c>
      <c r="M57" s="4">
        <f>SUM(Sheet2!G216:G229)</f>
        <v>8</v>
      </c>
      <c r="N57" s="4">
        <f>SUM(Sheet2!I216:I229)</f>
        <v>0</v>
      </c>
      <c r="O57" s="4">
        <f>SUM(Sheet2!R216:R229)</f>
        <v>1</v>
      </c>
      <c r="AB57" s="4">
        <v>3</v>
      </c>
      <c r="AF57" s="21">
        <f t="shared" si="0"/>
        <v>12</v>
      </c>
      <c r="AH57" s="4">
        <f t="shared" si="1"/>
        <v>12</v>
      </c>
      <c r="AI57" s="4" t="s">
        <v>1148</v>
      </c>
    </row>
    <row r="58" spans="2:35" ht="12.75">
      <c r="B58" s="4" t="s">
        <v>243</v>
      </c>
      <c r="C58" s="4">
        <v>1</v>
      </c>
      <c r="M58" s="4">
        <f>SUM(Sheet2!G233)</f>
        <v>1</v>
      </c>
      <c r="N58" s="4">
        <f>SUM(Sheet2!I233)</f>
        <v>0</v>
      </c>
      <c r="O58" s="4">
        <f>SUM(Sheet2!R233)</f>
        <v>0</v>
      </c>
      <c r="AF58" s="21">
        <f t="shared" si="0"/>
        <v>1</v>
      </c>
      <c r="AH58" s="4">
        <f t="shared" si="1"/>
        <v>1</v>
      </c>
      <c r="AI58" s="4" t="s">
        <v>243</v>
      </c>
    </row>
    <row r="59" spans="2:35" ht="12.75">
      <c r="B59" s="4" t="s">
        <v>466</v>
      </c>
      <c r="C59" s="4">
        <v>1</v>
      </c>
      <c r="M59" s="4">
        <f>SUM(Sheet2!G234)</f>
        <v>0</v>
      </c>
      <c r="N59" s="4">
        <f>SUM(Sheet2!I234)</f>
        <v>0</v>
      </c>
      <c r="O59" s="4">
        <f>SUM(Sheet2!R234)</f>
        <v>0</v>
      </c>
      <c r="AF59" s="21">
        <f t="shared" si="0"/>
        <v>0</v>
      </c>
      <c r="AH59" s="4">
        <f t="shared" si="1"/>
        <v>0</v>
      </c>
      <c r="AI59" s="4" t="s">
        <v>466</v>
      </c>
    </row>
    <row r="60" spans="2:35" ht="12.75">
      <c r="B60" s="4" t="s">
        <v>1149</v>
      </c>
      <c r="C60" s="4">
        <v>1</v>
      </c>
      <c r="D60" s="4">
        <v>8</v>
      </c>
      <c r="E60" s="4">
        <v>20</v>
      </c>
      <c r="M60" s="4">
        <f>SUM(Sheet2!G238:G241)</f>
        <v>0</v>
      </c>
      <c r="N60" s="4">
        <f>SUM(Sheet2!I238:I241)</f>
        <v>0</v>
      </c>
      <c r="O60" s="4">
        <f>SUM(Sheet2!R238:R241)</f>
        <v>1</v>
      </c>
      <c r="AF60" s="21">
        <f t="shared" si="0"/>
        <v>17</v>
      </c>
      <c r="AH60" s="4">
        <f t="shared" si="1"/>
        <v>29</v>
      </c>
      <c r="AI60" s="4" t="s">
        <v>1149</v>
      </c>
    </row>
    <row r="61" spans="2:35" ht="12.75">
      <c r="B61" s="4" t="s">
        <v>1155</v>
      </c>
      <c r="C61" s="4">
        <v>1</v>
      </c>
      <c r="M61" s="4">
        <f>SUM(Sheet2!G242:G244)</f>
        <v>3</v>
      </c>
      <c r="N61" s="4">
        <f>SUM(Sheet2!I242:I244)</f>
        <v>1</v>
      </c>
      <c r="O61" s="4">
        <f>SUM(Sheet2!R242:R244)</f>
        <v>2</v>
      </c>
      <c r="T61" s="4">
        <v>1</v>
      </c>
      <c r="Y61" s="4">
        <f>1+0</f>
        <v>1</v>
      </c>
      <c r="Z61" s="4">
        <v>2</v>
      </c>
      <c r="AB61" s="4">
        <v>6</v>
      </c>
      <c r="AF61" s="21">
        <f t="shared" si="0"/>
        <v>16</v>
      </c>
      <c r="AH61" s="4">
        <f t="shared" si="1"/>
        <v>16</v>
      </c>
      <c r="AI61" s="4" t="s">
        <v>1155</v>
      </c>
    </row>
    <row r="62" spans="2:35" ht="12.75">
      <c r="B62" s="4" t="s">
        <v>281</v>
      </c>
      <c r="C62" s="4">
        <v>1</v>
      </c>
      <c r="M62" s="4">
        <f>SUM(Sheet2!G246)</f>
        <v>1</v>
      </c>
      <c r="N62" s="4">
        <f>SUM(Sheet2!I246)</f>
        <v>0</v>
      </c>
      <c r="O62" s="4">
        <f>SUM(Sheet2!R246)</f>
        <v>0</v>
      </c>
      <c r="AF62" s="21">
        <f t="shared" si="0"/>
        <v>1</v>
      </c>
      <c r="AH62" s="4">
        <f t="shared" si="1"/>
        <v>1</v>
      </c>
      <c r="AI62" s="4" t="s">
        <v>281</v>
      </c>
    </row>
    <row r="63" spans="2:35" ht="12.75">
      <c r="B63" s="4" t="s">
        <v>177</v>
      </c>
      <c r="C63" s="4">
        <v>1</v>
      </c>
      <c r="Z63" s="4">
        <v>1</v>
      </c>
      <c r="AF63" s="21">
        <f t="shared" si="0"/>
        <v>1</v>
      </c>
      <c r="AH63" s="4">
        <f t="shared" si="1"/>
        <v>1</v>
      </c>
      <c r="AI63" s="4" t="s">
        <v>177</v>
      </c>
    </row>
    <row r="64" spans="2:35" ht="12.75">
      <c r="B64" s="4" t="s">
        <v>331</v>
      </c>
      <c r="C64" s="4">
        <v>1</v>
      </c>
      <c r="M64" s="4">
        <f>SUM(Sheet2!G247:G248)</f>
        <v>2</v>
      </c>
      <c r="N64" s="4">
        <f>SUM(Sheet2!I247:I248)</f>
        <v>1</v>
      </c>
      <c r="O64" s="4">
        <f>SUM(Sheet2!R247:R248)</f>
        <v>0</v>
      </c>
      <c r="AF64" s="21">
        <f t="shared" si="0"/>
        <v>3</v>
      </c>
      <c r="AH64" s="4">
        <f t="shared" si="1"/>
        <v>3</v>
      </c>
      <c r="AI64" s="4" t="s">
        <v>331</v>
      </c>
    </row>
    <row r="65" spans="2:35" ht="12.75">
      <c r="B65" s="4" t="s">
        <v>847</v>
      </c>
      <c r="C65" s="4">
        <v>1</v>
      </c>
      <c r="M65" s="4">
        <f>SUM(Sheet2!G249:G250)</f>
        <v>2</v>
      </c>
      <c r="N65" s="4">
        <f>SUM(Sheet2!I249:I250)</f>
        <v>0</v>
      </c>
      <c r="O65" s="4">
        <f>SUM(Sheet2!R249:R250)</f>
        <v>1</v>
      </c>
      <c r="AF65" s="21">
        <f t="shared" si="0"/>
        <v>3</v>
      </c>
      <c r="AH65" s="4">
        <f t="shared" si="1"/>
        <v>3</v>
      </c>
      <c r="AI65" s="4" t="s">
        <v>847</v>
      </c>
    </row>
    <row r="66" spans="2:35" ht="12.75">
      <c r="B66" s="4" t="s">
        <v>52</v>
      </c>
      <c r="C66" s="4">
        <v>1</v>
      </c>
      <c r="M66" s="4">
        <f>SUM(Sheet2!G252)</f>
        <v>1</v>
      </c>
      <c r="N66" s="4">
        <f>SUM(Sheet2!I252)</f>
        <v>0</v>
      </c>
      <c r="O66" s="4">
        <f>SUM(Sheet2!R252)</f>
        <v>0</v>
      </c>
      <c r="AF66" s="21">
        <f t="shared" si="0"/>
        <v>1</v>
      </c>
      <c r="AH66" s="4">
        <f t="shared" si="1"/>
        <v>1</v>
      </c>
      <c r="AI66" s="4" t="s">
        <v>52</v>
      </c>
    </row>
    <row r="67" spans="2:35" ht="12.75">
      <c r="B67" s="4" t="s">
        <v>1420</v>
      </c>
      <c r="C67" s="4">
        <v>1</v>
      </c>
      <c r="D67" s="4">
        <v>33</v>
      </c>
      <c r="H67" s="4">
        <v>5</v>
      </c>
      <c r="M67" s="4">
        <f>SUM(Sheet2!G254:G267)</f>
        <v>7</v>
      </c>
      <c r="N67" s="4">
        <f>SUM(Sheet2!I254:I267)</f>
        <v>7</v>
      </c>
      <c r="O67" s="4">
        <f>SUM(Sheet2!R254:R267)</f>
        <v>4</v>
      </c>
      <c r="T67" s="4">
        <v>1</v>
      </c>
      <c r="U67" s="4">
        <f>SUM('[1]Sheet1'!$H$68:$H$102)</f>
        <v>29</v>
      </c>
      <c r="V67" s="4">
        <v>1</v>
      </c>
      <c r="W67" s="4">
        <v>211</v>
      </c>
      <c r="Y67" s="4">
        <f>1+0</f>
        <v>1</v>
      </c>
      <c r="Z67" s="4">
        <v>2</v>
      </c>
      <c r="AB67" s="4">
        <v>62</v>
      </c>
      <c r="AD67" s="4">
        <v>3</v>
      </c>
      <c r="AF67" s="21">
        <f t="shared" si="0"/>
        <v>185</v>
      </c>
      <c r="AH67" s="4">
        <f t="shared" si="1"/>
        <v>366</v>
      </c>
      <c r="AI67" s="4" t="s">
        <v>1420</v>
      </c>
    </row>
    <row r="68" spans="2:35" ht="12.75">
      <c r="B68" s="4" t="s">
        <v>1453</v>
      </c>
      <c r="C68" s="4">
        <v>1</v>
      </c>
      <c r="D68" s="4">
        <v>751</v>
      </c>
      <c r="E68" s="4">
        <v>32</v>
      </c>
      <c r="F68" s="4">
        <v>17</v>
      </c>
      <c r="G68" s="4">
        <v>55</v>
      </c>
      <c r="H68" s="4">
        <v>47</v>
      </c>
      <c r="J68" s="4">
        <f>3+0+2+0</f>
        <v>5</v>
      </c>
      <c r="K68" s="4">
        <f>4+1+2+1</f>
        <v>8</v>
      </c>
      <c r="M68" s="4">
        <f>SUM(Sheet2!G268:G294)</f>
        <v>24</v>
      </c>
      <c r="N68" s="4">
        <f>SUM(Sheet2!I268:I294)</f>
        <v>19</v>
      </c>
      <c r="O68" s="4">
        <f>SUM(Sheet2!R268:R294)</f>
        <v>8</v>
      </c>
      <c r="Q68" s="4">
        <v>11</v>
      </c>
      <c r="R68" s="4">
        <v>4</v>
      </c>
      <c r="S68" s="4">
        <v>12633</v>
      </c>
      <c r="U68" s="4">
        <f>SUM('[1]Sheet1'!$H$103:$H$114)</f>
        <v>12</v>
      </c>
      <c r="Y68" s="4">
        <f>2+0</f>
        <v>2</v>
      </c>
      <c r="Z68" s="4">
        <f>3+5</f>
        <v>8</v>
      </c>
      <c r="AB68" s="4">
        <v>456</v>
      </c>
      <c r="AD68" s="4">
        <v>4</v>
      </c>
      <c r="AF68" s="21">
        <f t="shared" si="0"/>
        <v>2178</v>
      </c>
      <c r="AH68" s="4">
        <f t="shared" si="1"/>
        <v>14096</v>
      </c>
      <c r="AI68" s="4" t="s">
        <v>1453</v>
      </c>
    </row>
    <row r="69" spans="2:35" ht="12.75">
      <c r="B69" s="4" t="s">
        <v>589</v>
      </c>
      <c r="C69" s="4">
        <v>1</v>
      </c>
      <c r="M69" s="4">
        <f>SUM(Sheet2!G295)</f>
        <v>1</v>
      </c>
      <c r="N69" s="4">
        <f>SUM(Sheet2!I295)</f>
        <v>0</v>
      </c>
      <c r="O69" s="4">
        <f>SUM(Sheet2!R295)</f>
        <v>0</v>
      </c>
      <c r="AF69" s="21">
        <f t="shared" si="0"/>
        <v>1</v>
      </c>
      <c r="AH69" s="4">
        <f t="shared" si="1"/>
        <v>1</v>
      </c>
      <c r="AI69" s="4" t="s">
        <v>589</v>
      </c>
    </row>
    <row r="70" spans="2:35" ht="12.75">
      <c r="B70" s="4" t="s">
        <v>593</v>
      </c>
      <c r="C70" s="4">
        <v>1</v>
      </c>
      <c r="M70" s="4">
        <f>SUM(Sheet2!G297)</f>
        <v>1</v>
      </c>
      <c r="N70" s="4">
        <f>SUM(Sheet2!I297)</f>
        <v>0</v>
      </c>
      <c r="O70" s="4">
        <f>SUM(Sheet2!R297)</f>
        <v>0</v>
      </c>
      <c r="AF70" s="21">
        <f t="shared" si="0"/>
        <v>1</v>
      </c>
      <c r="AH70" s="4">
        <f t="shared" si="1"/>
        <v>1</v>
      </c>
      <c r="AI70" s="4" t="s">
        <v>593</v>
      </c>
    </row>
    <row r="71" ht="12.75">
      <c r="AF71" s="21">
        <f t="shared" si="0"/>
        <v>0</v>
      </c>
    </row>
    <row r="72" spans="2:34" ht="12.75">
      <c r="B72" s="4" t="s">
        <v>888</v>
      </c>
      <c r="C72" s="4">
        <f aca="true" t="shared" si="2" ref="C72:K72">SUM(C10:C71)</f>
        <v>60</v>
      </c>
      <c r="D72" s="4">
        <f t="shared" si="2"/>
        <v>913</v>
      </c>
      <c r="E72" s="4">
        <f>SUM(E10:E71)</f>
        <v>84</v>
      </c>
      <c r="F72" s="4">
        <f>SUM(F10:F71)</f>
        <v>24</v>
      </c>
      <c r="G72" s="4">
        <f t="shared" si="2"/>
        <v>79</v>
      </c>
      <c r="H72" s="4">
        <f t="shared" si="2"/>
        <v>113</v>
      </c>
      <c r="J72" s="4">
        <f t="shared" si="2"/>
        <v>6</v>
      </c>
      <c r="K72" s="4">
        <f t="shared" si="2"/>
        <v>28</v>
      </c>
      <c r="M72" s="4">
        <f>SUM(M10:M71)</f>
        <v>190</v>
      </c>
      <c r="N72" s="4">
        <f>SUM(N10:N71)</f>
        <v>77</v>
      </c>
      <c r="O72" s="4">
        <f>SUM(O10:O71)</f>
        <v>48</v>
      </c>
      <c r="Q72" s="4">
        <f aca="true" t="shared" si="3" ref="Q72:Z72">SUM(Q10:Q71)</f>
        <v>16</v>
      </c>
      <c r="R72" s="4">
        <f t="shared" si="3"/>
        <v>11</v>
      </c>
      <c r="S72" s="4">
        <f t="shared" si="3"/>
        <v>18337</v>
      </c>
      <c r="T72" s="4">
        <f t="shared" si="3"/>
        <v>80</v>
      </c>
      <c r="U72" s="4">
        <f t="shared" si="3"/>
        <v>108</v>
      </c>
      <c r="V72" s="4">
        <f t="shared" si="3"/>
        <v>27</v>
      </c>
      <c r="W72" s="4">
        <f t="shared" si="3"/>
        <v>5319</v>
      </c>
      <c r="Y72" s="4">
        <f t="shared" si="3"/>
        <v>13</v>
      </c>
      <c r="Z72" s="4">
        <f t="shared" si="3"/>
        <v>30</v>
      </c>
      <c r="AB72" s="4">
        <f>SUM(AB10:AB71)</f>
        <v>1023</v>
      </c>
      <c r="AD72" s="4">
        <f>SUM(AD10:AD71)</f>
        <v>12</v>
      </c>
      <c r="AF72" s="21">
        <f t="shared" si="0"/>
        <v>3699</v>
      </c>
      <c r="AH72" s="4">
        <f t="shared" si="1"/>
        <v>26538</v>
      </c>
    </row>
    <row r="73" spans="2:28" ht="12.75">
      <c r="B73" s="4" t="s">
        <v>148</v>
      </c>
      <c r="D73" s="4">
        <f>D74-D72</f>
        <v>337</v>
      </c>
      <c r="E73" s="4">
        <v>516</v>
      </c>
      <c r="G73" s="4">
        <f aca="true" t="shared" si="4" ref="G73:AB73">G74-G72</f>
        <v>40</v>
      </c>
      <c r="J73" s="4">
        <f t="shared" si="4"/>
        <v>23</v>
      </c>
      <c r="K73" s="4">
        <f t="shared" si="4"/>
        <v>30</v>
      </c>
      <c r="M73" s="4">
        <f t="shared" si="4"/>
        <v>100</v>
      </c>
      <c r="N73" s="4">
        <f t="shared" si="4"/>
        <v>93</v>
      </c>
      <c r="O73" s="4">
        <f t="shared" si="4"/>
        <v>122</v>
      </c>
      <c r="Q73" s="4">
        <f t="shared" si="4"/>
        <v>9</v>
      </c>
      <c r="R73" s="4">
        <f t="shared" si="4"/>
        <v>14</v>
      </c>
      <c r="S73" s="4">
        <f t="shared" si="4"/>
        <v>4663</v>
      </c>
      <c r="U73" s="4">
        <f t="shared" si="4"/>
        <v>92</v>
      </c>
      <c r="Y73" s="4">
        <f t="shared" si="4"/>
        <v>18</v>
      </c>
      <c r="AB73" s="4">
        <f t="shared" si="4"/>
        <v>1977</v>
      </c>
    </row>
    <row r="74" spans="2:28" ht="12.75">
      <c r="B74" s="4" t="s">
        <v>946</v>
      </c>
      <c r="D74" s="4">
        <v>1250</v>
      </c>
      <c r="E74" s="4">
        <v>600</v>
      </c>
      <c r="G74" s="4">
        <v>119</v>
      </c>
      <c r="J74" s="4">
        <v>29</v>
      </c>
      <c r="K74" s="4">
        <v>58</v>
      </c>
      <c r="M74" s="4">
        <v>290</v>
      </c>
      <c r="N74" s="4">
        <v>170</v>
      </c>
      <c r="O74" s="4">
        <v>170</v>
      </c>
      <c r="Q74" s="4">
        <v>25</v>
      </c>
      <c r="R74" s="4">
        <v>25</v>
      </c>
      <c r="S74" s="4">
        <v>23000</v>
      </c>
      <c r="U74" s="4">
        <v>200</v>
      </c>
      <c r="Y74" s="4">
        <v>31</v>
      </c>
      <c r="AB74" s="4">
        <v>3000</v>
      </c>
    </row>
    <row r="76" spans="2:35" s="21" customFormat="1" ht="12.75">
      <c r="B76" s="21" t="s">
        <v>947</v>
      </c>
      <c r="D76" s="21">
        <f>D72/D74*100</f>
        <v>73.04</v>
      </c>
      <c r="E76" s="21">
        <f>E72/E74*100</f>
        <v>14.000000000000002</v>
      </c>
      <c r="G76" s="21">
        <f>G72/G74*100</f>
        <v>66.38655462184873</v>
      </c>
      <c r="J76" s="21">
        <f>J72/J74*100</f>
        <v>20.689655172413794</v>
      </c>
      <c r="K76" s="21">
        <f>K72/K74*100</f>
        <v>48.275862068965516</v>
      </c>
      <c r="M76" s="21">
        <f>M72/M74*100</f>
        <v>65.51724137931035</v>
      </c>
      <c r="N76" s="21">
        <f>N72/N74*100</f>
        <v>45.294117647058826</v>
      </c>
      <c r="O76" s="21">
        <f>O72/O74*100</f>
        <v>28.235294117647058</v>
      </c>
      <c r="Q76" s="21">
        <f>Q72/Q74*100</f>
        <v>64</v>
      </c>
      <c r="R76" s="21">
        <f>R72/R74*100</f>
        <v>44</v>
      </c>
      <c r="S76" s="21">
        <f>S72/S74*100</f>
        <v>79.72608695652174</v>
      </c>
      <c r="U76" s="21">
        <f>U72/U74*100</f>
        <v>54</v>
      </c>
      <c r="Y76" s="21">
        <f>Y72/Y74*100</f>
        <v>41.935483870967744</v>
      </c>
      <c r="AB76" s="21">
        <f>AB72/AB74*100</f>
        <v>34.1</v>
      </c>
      <c r="AH76" s="22">
        <f>SUM(D76+E76+G76+J76+K76+M76+N76+O76+Q76+R76+S76+U76+Y76+AB76)/14</f>
        <v>48.514306845338126</v>
      </c>
      <c r="AI76" s="22" t="s">
        <v>1424</v>
      </c>
    </row>
    <row r="77" ht="12.75">
      <c r="B77" s="4" t="s">
        <v>900</v>
      </c>
    </row>
    <row r="78" ht="12.75">
      <c r="AF78" s="4" t="s">
        <v>1457</v>
      </c>
    </row>
    <row r="79" ht="12.75">
      <c r="AF79" s="4" t="s">
        <v>520</v>
      </c>
    </row>
    <row r="80" ht="12.75">
      <c r="AF80" s="4" t="s">
        <v>840</v>
      </c>
    </row>
    <row r="81" spans="2:30" ht="12.75">
      <c r="B81" s="4" t="s">
        <v>1271</v>
      </c>
      <c r="AD81" s="4" t="s">
        <v>838</v>
      </c>
    </row>
    <row r="82" ht="12.75">
      <c r="AA82" s="4" t="s">
        <v>837</v>
      </c>
    </row>
    <row r="83" ht="12.75">
      <c r="Z83" s="4" t="s">
        <v>1106</v>
      </c>
    </row>
    <row r="84" ht="12.75">
      <c r="Z84" s="4" t="s">
        <v>839</v>
      </c>
    </row>
    <row r="85" ht="12.75">
      <c r="Y85" s="4" t="s">
        <v>1104</v>
      </c>
    </row>
    <row r="86" ht="12.75">
      <c r="U86" s="4" t="s">
        <v>1103</v>
      </c>
    </row>
    <row r="87" ht="12.75">
      <c r="Q87" s="4" t="s">
        <v>1292</v>
      </c>
    </row>
    <row r="88" ht="12.75">
      <c r="N88" s="4" t="s">
        <v>1088</v>
      </c>
    </row>
    <row r="89" ht="12.75">
      <c r="K89" s="4" t="s">
        <v>1087</v>
      </c>
    </row>
    <row r="90" ht="12.75">
      <c r="J90" s="4" t="s">
        <v>1312</v>
      </c>
    </row>
    <row r="91" ht="12.75">
      <c r="H91" s="4" t="s">
        <v>1488</v>
      </c>
    </row>
    <row r="92" ht="12.75">
      <c r="B92" s="4" t="s">
        <v>900</v>
      </c>
    </row>
  </sheetData>
  <mergeCells count="8">
    <mergeCell ref="M6:O6"/>
    <mergeCell ref="A2:AI2"/>
    <mergeCell ref="A3:AI3"/>
    <mergeCell ref="A4:AI4"/>
    <mergeCell ref="D6:H6"/>
    <mergeCell ref="J6:K6"/>
    <mergeCell ref="Q6:W6"/>
    <mergeCell ref="Y6:Z6"/>
  </mergeCells>
  <printOptions gridLines="1"/>
  <pageMargins left="0.5" right="0.5" top="0.5" bottom="0.5" header="0.5" footer="0.5"/>
  <pageSetup orientation="landscape" paperSize="9" scale="4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301">
      <selection activeCell="L697" sqref="L697"/>
    </sheetView>
  </sheetViews>
  <sheetFormatPr defaultColWidth="11.00390625" defaultRowHeight="12"/>
  <cols>
    <col min="12" max="12" width="3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11.00390625" defaultRowHeight="12"/>
  <cols>
    <col min="12" max="12" width="3.5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36"/>
  <sheetViews>
    <sheetView workbookViewId="0" topLeftCell="A97">
      <selection activeCell="B142" sqref="B142"/>
    </sheetView>
  </sheetViews>
  <sheetFormatPr defaultColWidth="11.00390625" defaultRowHeight="12" outlineLevelRow="1"/>
  <cols>
    <col min="1" max="1" width="2.50390625" style="0" customWidth="1"/>
    <col min="2" max="2" width="35.375" style="0" bestFit="1" customWidth="1"/>
  </cols>
  <sheetData>
    <row r="1" ht="12.75" hidden="1" outlineLevel="1"/>
    <row r="2" spans="2:14" ht="15.75" hidden="1" outlineLevel="1">
      <c r="B2" s="13" t="s">
        <v>431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5.75" hidden="1" outlineLevel="1">
      <c r="B3" s="18" t="s">
        <v>1428</v>
      </c>
      <c r="C3" s="18" t="s">
        <v>611</v>
      </c>
      <c r="D3" s="18" t="s">
        <v>612</v>
      </c>
      <c r="E3" s="18" t="s">
        <v>613</v>
      </c>
      <c r="F3" s="18" t="s">
        <v>614</v>
      </c>
      <c r="G3" s="18" t="s">
        <v>615</v>
      </c>
      <c r="H3" s="18" t="s">
        <v>616</v>
      </c>
      <c r="I3" s="18" t="s">
        <v>617</v>
      </c>
      <c r="J3" s="18" t="s">
        <v>618</v>
      </c>
      <c r="K3" s="18" t="s">
        <v>619</v>
      </c>
      <c r="L3" s="18" t="s">
        <v>620</v>
      </c>
      <c r="M3" s="13"/>
      <c r="N3" s="13"/>
    </row>
    <row r="4" spans="2:14" ht="15.75" hidden="1" outlineLevel="1">
      <c r="B4" s="18" t="s">
        <v>621</v>
      </c>
      <c r="C4" s="18">
        <v>40</v>
      </c>
      <c r="D4" s="18">
        <v>30</v>
      </c>
      <c r="E4" s="18">
        <v>27</v>
      </c>
      <c r="F4" s="18">
        <v>27</v>
      </c>
      <c r="G4" s="18">
        <v>28</v>
      </c>
      <c r="H4" s="18">
        <v>11</v>
      </c>
      <c r="I4" s="18">
        <v>0</v>
      </c>
      <c r="J4" s="18">
        <v>2</v>
      </c>
      <c r="K4" s="18">
        <v>0</v>
      </c>
      <c r="L4" s="18">
        <v>0</v>
      </c>
      <c r="M4" s="13"/>
      <c r="N4" s="13"/>
    </row>
    <row r="5" spans="2:14" ht="15.75" hidden="1" outlineLevel="1">
      <c r="B5" s="18" t="s">
        <v>370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3"/>
      <c r="N5" s="13"/>
    </row>
    <row r="6" spans="2:14" ht="15.75" hidden="1" outlineLevel="1">
      <c r="B6" s="18" t="s">
        <v>371</v>
      </c>
      <c r="C6" s="18">
        <v>6</v>
      </c>
      <c r="D6" s="18">
        <v>1</v>
      </c>
      <c r="E6" s="18">
        <v>1</v>
      </c>
      <c r="F6" s="18">
        <v>0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0</v>
      </c>
      <c r="M6" s="13"/>
      <c r="N6" s="13"/>
    </row>
    <row r="7" spans="2:14" ht="15.75" hidden="1" outlineLevel="1">
      <c r="B7" s="18" t="s">
        <v>372</v>
      </c>
      <c r="C7" s="18">
        <v>73</v>
      </c>
      <c r="D7" s="18">
        <v>28</v>
      </c>
      <c r="E7" s="18">
        <v>18</v>
      </c>
      <c r="F7" s="18">
        <v>17</v>
      </c>
      <c r="G7" s="18">
        <v>27</v>
      </c>
      <c r="H7" s="18">
        <v>2</v>
      </c>
      <c r="I7" s="18">
        <v>0</v>
      </c>
      <c r="J7" s="18">
        <v>1</v>
      </c>
      <c r="K7" s="18">
        <v>0</v>
      </c>
      <c r="L7" s="18">
        <v>0</v>
      </c>
      <c r="M7" s="13"/>
      <c r="N7" s="13"/>
    </row>
    <row r="8" spans="2:14" ht="15.75" hidden="1" outlineLevel="1">
      <c r="B8" s="18" t="s">
        <v>373</v>
      </c>
      <c r="C8" s="18">
        <v>25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3"/>
      <c r="N8" s="13"/>
    </row>
    <row r="9" spans="2:14" ht="15.75" hidden="1" outlineLevel="1">
      <c r="B9" s="18" t="s">
        <v>374</v>
      </c>
      <c r="C9" s="18">
        <v>48</v>
      </c>
      <c r="D9" s="18">
        <v>21</v>
      </c>
      <c r="E9" s="18">
        <v>19</v>
      </c>
      <c r="F9" s="18">
        <v>19</v>
      </c>
      <c r="G9" s="18">
        <v>20</v>
      </c>
      <c r="H9" s="18">
        <v>1</v>
      </c>
      <c r="I9" s="18">
        <v>0</v>
      </c>
      <c r="J9" s="18">
        <v>2</v>
      </c>
      <c r="K9" s="18">
        <v>0</v>
      </c>
      <c r="L9" s="18">
        <v>0</v>
      </c>
      <c r="M9" s="13"/>
      <c r="N9" s="13"/>
    </row>
    <row r="10" spans="2:14" ht="15.75" hidden="1" outlineLevel="1">
      <c r="B10" s="18" t="s">
        <v>375</v>
      </c>
      <c r="C10" s="18">
        <v>13</v>
      </c>
      <c r="D10" s="18">
        <v>6</v>
      </c>
      <c r="E10" s="18">
        <v>5</v>
      </c>
      <c r="F10" s="18">
        <v>1</v>
      </c>
      <c r="G10" s="18">
        <v>0</v>
      </c>
      <c r="H10" s="18">
        <v>3</v>
      </c>
      <c r="I10" s="18">
        <v>0</v>
      </c>
      <c r="J10" s="18">
        <v>0</v>
      </c>
      <c r="K10" s="18">
        <v>0</v>
      </c>
      <c r="L10" s="18">
        <v>0</v>
      </c>
      <c r="M10" s="13"/>
      <c r="N10" s="13"/>
    </row>
    <row r="11" spans="2:14" ht="15.75" hidden="1" outlineLevel="1">
      <c r="B11" s="18" t="s">
        <v>376</v>
      </c>
      <c r="C11" s="18">
        <v>8</v>
      </c>
      <c r="D11" s="18">
        <v>6</v>
      </c>
      <c r="E11" s="18">
        <v>5</v>
      </c>
      <c r="F11" s="18">
        <v>4</v>
      </c>
      <c r="G11" s="18">
        <v>6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3"/>
      <c r="N11" s="13"/>
    </row>
    <row r="12" spans="2:14" ht="15.75" hidden="1" outlineLevel="1">
      <c r="B12" s="18" t="s">
        <v>519</v>
      </c>
      <c r="C12" s="18">
        <v>17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/>
      <c r="N12" s="13"/>
    </row>
    <row r="13" spans="2:14" ht="15.75" hidden="1" outlineLevel="1">
      <c r="B13" s="18" t="s">
        <v>401</v>
      </c>
      <c r="C13" s="18">
        <v>22</v>
      </c>
      <c r="D13" s="18">
        <v>4</v>
      </c>
      <c r="E13" s="18">
        <v>0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3"/>
      <c r="N13" s="13"/>
    </row>
    <row r="14" spans="2:14" ht="15.75" hidden="1" outlineLevel="1">
      <c r="B14" s="18" t="s">
        <v>279</v>
      </c>
      <c r="C14" s="18">
        <v>2</v>
      </c>
      <c r="D14" s="18">
        <v>2</v>
      </c>
      <c r="E14" s="18">
        <v>2</v>
      </c>
      <c r="F14" s="18">
        <v>2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3"/>
      <c r="N14" s="13"/>
    </row>
    <row r="15" spans="2:14" ht="15.75" hidden="1" outlineLevel="1">
      <c r="B15" s="18" t="s">
        <v>134</v>
      </c>
      <c r="C15" s="18">
        <v>8</v>
      </c>
      <c r="D15" s="18">
        <v>8</v>
      </c>
      <c r="E15" s="18">
        <v>8</v>
      </c>
      <c r="F15" s="18">
        <v>3</v>
      </c>
      <c r="G15" s="18">
        <v>8</v>
      </c>
      <c r="H15" s="18">
        <v>6</v>
      </c>
      <c r="I15" s="18">
        <v>0</v>
      </c>
      <c r="J15" s="18">
        <v>0</v>
      </c>
      <c r="K15" s="18">
        <v>0</v>
      </c>
      <c r="L15" s="18">
        <v>0</v>
      </c>
      <c r="M15" s="13"/>
      <c r="N15" s="13"/>
    </row>
    <row r="16" spans="2:14" ht="15.75" hidden="1" outlineLevel="1">
      <c r="B16" s="18" t="s">
        <v>30</v>
      </c>
      <c r="C16" s="18">
        <v>14</v>
      </c>
      <c r="D16" s="18">
        <v>15</v>
      </c>
      <c r="E16" s="18">
        <v>15</v>
      </c>
      <c r="F16" s="18">
        <v>12</v>
      </c>
      <c r="G16" s="18">
        <v>11</v>
      </c>
      <c r="H16" s="18">
        <v>13</v>
      </c>
      <c r="I16" s="18">
        <v>0</v>
      </c>
      <c r="J16" s="18">
        <v>0</v>
      </c>
      <c r="K16" s="18">
        <v>0</v>
      </c>
      <c r="L16" s="18">
        <v>0</v>
      </c>
      <c r="M16" s="13"/>
      <c r="N16" s="13"/>
    </row>
    <row r="17" spans="2:14" ht="15.75" hidden="1" outlineLevel="1">
      <c r="B17" s="18" t="s">
        <v>209</v>
      </c>
      <c r="C17" s="18">
        <v>27</v>
      </c>
      <c r="D17" s="18">
        <v>8</v>
      </c>
      <c r="E17" s="18">
        <v>6</v>
      </c>
      <c r="F17" s="18">
        <v>7</v>
      </c>
      <c r="G17" s="18">
        <v>7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/>
      <c r="N17" s="13"/>
    </row>
    <row r="18" spans="2:14" ht="15.75" hidden="1" outlineLevel="1">
      <c r="B18" s="18" t="s">
        <v>210</v>
      </c>
      <c r="C18" s="18">
        <v>19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/>
      <c r="N18" s="13"/>
    </row>
    <row r="19" spans="2:14" ht="15.75" hidden="1" outlineLevel="1">
      <c r="B19" s="18" t="s">
        <v>211</v>
      </c>
      <c r="C19" s="18">
        <v>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/>
      <c r="N19" s="13"/>
    </row>
    <row r="20" spans="2:14" ht="15.75" hidden="1" outlineLevel="1">
      <c r="B20" s="18" t="s">
        <v>212</v>
      </c>
      <c r="C20" s="18">
        <v>57</v>
      </c>
      <c r="D20" s="18">
        <v>33</v>
      </c>
      <c r="E20" s="18">
        <v>30</v>
      </c>
      <c r="F20" s="18">
        <v>29</v>
      </c>
      <c r="G20" s="18">
        <v>31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3"/>
      <c r="N20" s="13"/>
    </row>
    <row r="21" spans="2:14" ht="15.75" hidden="1" outlineLevel="1">
      <c r="B21" s="18" t="s">
        <v>213</v>
      </c>
      <c r="C21" s="18">
        <v>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3"/>
      <c r="N21" s="13"/>
    </row>
    <row r="22" spans="2:14" ht="15.75" hidden="1" outlineLevel="1">
      <c r="B22" s="18" t="s">
        <v>214</v>
      </c>
      <c r="C22" s="18">
        <v>1092</v>
      </c>
      <c r="D22" s="18">
        <v>751</v>
      </c>
      <c r="E22" s="18">
        <v>196</v>
      </c>
      <c r="F22" s="18">
        <v>176</v>
      </c>
      <c r="G22" s="18">
        <v>696</v>
      </c>
      <c r="H22" s="18">
        <v>14</v>
      </c>
      <c r="I22" s="18">
        <v>0</v>
      </c>
      <c r="J22" s="18">
        <v>36</v>
      </c>
      <c r="K22" s="18">
        <v>0</v>
      </c>
      <c r="L22" s="18">
        <v>4</v>
      </c>
      <c r="M22" s="13"/>
      <c r="N22" s="13"/>
    </row>
    <row r="23" spans="2:14" ht="15.75" hidden="1" outlineLevel="1">
      <c r="B23" s="18" t="s">
        <v>430</v>
      </c>
      <c r="C23" s="18">
        <v>1478</v>
      </c>
      <c r="D23" s="18">
        <v>913</v>
      </c>
      <c r="E23" s="18">
        <v>332</v>
      </c>
      <c r="F23" s="18">
        <v>297</v>
      </c>
      <c r="G23" s="18">
        <v>841</v>
      </c>
      <c r="H23" s="18">
        <v>51</v>
      </c>
      <c r="I23" s="18">
        <v>1</v>
      </c>
      <c r="J23" s="18">
        <v>42</v>
      </c>
      <c r="K23" s="18">
        <v>1</v>
      </c>
      <c r="L23" s="18">
        <v>4</v>
      </c>
      <c r="M23" s="13"/>
      <c r="N23" s="13"/>
    </row>
    <row r="24" spans="2:14" ht="15.75" hidden="1" outlineLevel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3"/>
      <c r="N24" s="13"/>
    </row>
    <row r="25" spans="2:14" ht="15.75" hidden="1" outlineLevel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15.75" hidden="1" outlineLevel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ht="15.75" hidden="1" outlineLevel="1">
      <c r="B27" s="13" t="s">
        <v>180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5.75" hidden="1" outlineLevel="1">
      <c r="B28" s="18" t="s">
        <v>1428</v>
      </c>
      <c r="C28" s="18" t="s">
        <v>749</v>
      </c>
      <c r="D28" s="18" t="s">
        <v>750</v>
      </c>
      <c r="E28" s="18" t="s">
        <v>613</v>
      </c>
      <c r="F28" s="18" t="s">
        <v>614</v>
      </c>
      <c r="G28" s="18" t="s">
        <v>615</v>
      </c>
      <c r="H28" s="18" t="s">
        <v>616</v>
      </c>
      <c r="I28" s="18" t="s">
        <v>617</v>
      </c>
      <c r="J28" s="18" t="s">
        <v>618</v>
      </c>
      <c r="K28" s="18" t="s">
        <v>619</v>
      </c>
      <c r="L28" s="18" t="s">
        <v>620</v>
      </c>
      <c r="M28" s="13"/>
      <c r="N28" s="13"/>
    </row>
    <row r="29" spans="2:14" ht="15.75" hidden="1" outlineLevel="1">
      <c r="B29" s="18" t="s">
        <v>621</v>
      </c>
      <c r="C29" s="18">
        <v>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/>
      <c r="N29" s="13"/>
    </row>
    <row r="30" spans="2:14" ht="15.75" hidden="1" outlineLevel="1">
      <c r="B30" s="18" t="s">
        <v>371</v>
      </c>
      <c r="C30" s="18">
        <v>20</v>
      </c>
      <c r="D30" s="18">
        <v>15</v>
      </c>
      <c r="E30" s="18">
        <v>0</v>
      </c>
      <c r="F30" s="18">
        <v>0</v>
      </c>
      <c r="G30" s="18">
        <v>13</v>
      </c>
      <c r="H30" s="18">
        <v>14</v>
      </c>
      <c r="I30" s="18">
        <v>14</v>
      </c>
      <c r="J30" s="18">
        <v>11</v>
      </c>
      <c r="K30" s="18">
        <v>0</v>
      </c>
      <c r="L30" s="18">
        <v>14</v>
      </c>
      <c r="M30" s="13"/>
      <c r="N30" s="13"/>
    </row>
    <row r="31" spans="2:14" ht="15.75" hidden="1" outlineLevel="1">
      <c r="B31" s="18" t="s">
        <v>372</v>
      </c>
      <c r="C31" s="18">
        <v>28</v>
      </c>
      <c r="D31" s="18">
        <v>27</v>
      </c>
      <c r="E31" s="18">
        <v>27</v>
      </c>
      <c r="F31" s="18">
        <v>27</v>
      </c>
      <c r="G31" s="18">
        <v>24</v>
      </c>
      <c r="H31" s="18">
        <v>26</v>
      </c>
      <c r="I31" s="18">
        <v>0</v>
      </c>
      <c r="J31" s="18">
        <v>26</v>
      </c>
      <c r="K31" s="18">
        <v>27</v>
      </c>
      <c r="L31" s="18">
        <v>0</v>
      </c>
      <c r="M31" s="13"/>
      <c r="N31" s="13"/>
    </row>
    <row r="32" spans="2:14" ht="15.75" hidden="1" outlineLevel="1">
      <c r="B32" s="18" t="s">
        <v>751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3"/>
      <c r="N32" s="13"/>
    </row>
    <row r="33" spans="2:14" ht="15.75" hidden="1" outlineLevel="1">
      <c r="B33" s="18" t="s">
        <v>493</v>
      </c>
      <c r="C33" s="18">
        <v>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3"/>
      <c r="N33" s="13"/>
    </row>
    <row r="34" spans="2:14" ht="15.75" hidden="1" outlineLevel="1">
      <c r="B34" s="18" t="s">
        <v>374</v>
      </c>
      <c r="C34" s="18">
        <v>12</v>
      </c>
      <c r="D34" s="18">
        <v>11</v>
      </c>
      <c r="E34" s="18">
        <v>2</v>
      </c>
      <c r="F34" s="18">
        <v>2</v>
      </c>
      <c r="G34" s="18">
        <v>8</v>
      </c>
      <c r="H34" s="18">
        <v>2</v>
      </c>
      <c r="I34" s="18">
        <v>2</v>
      </c>
      <c r="J34" s="18">
        <v>2</v>
      </c>
      <c r="K34" s="18">
        <v>11</v>
      </c>
      <c r="L34" s="18">
        <v>0</v>
      </c>
      <c r="M34" s="13"/>
      <c r="N34" s="13"/>
    </row>
    <row r="35" spans="2:14" ht="15.75" hidden="1" outlineLevel="1">
      <c r="B35" s="18" t="s">
        <v>375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3"/>
      <c r="N35" s="13"/>
    </row>
    <row r="36" spans="2:14" ht="15.75" hidden="1" outlineLevel="1">
      <c r="B36" s="18" t="s">
        <v>376</v>
      </c>
      <c r="C36" s="18">
        <v>6</v>
      </c>
      <c r="D36" s="18">
        <v>6</v>
      </c>
      <c r="E36" s="18">
        <v>6</v>
      </c>
      <c r="F36" s="18">
        <v>0</v>
      </c>
      <c r="G36" s="18">
        <v>5</v>
      </c>
      <c r="H36" s="18">
        <v>6</v>
      </c>
      <c r="I36" s="18">
        <v>0</v>
      </c>
      <c r="J36" s="18">
        <v>6</v>
      </c>
      <c r="K36" s="18">
        <v>6</v>
      </c>
      <c r="L36" s="18">
        <v>0</v>
      </c>
      <c r="M36" s="13"/>
      <c r="N36" s="13"/>
    </row>
    <row r="37" spans="2:14" ht="15.75" hidden="1" outlineLevel="1">
      <c r="B37" s="18" t="s">
        <v>494</v>
      </c>
      <c r="C37" s="18">
        <v>2</v>
      </c>
      <c r="D37" s="18">
        <v>2</v>
      </c>
      <c r="E37" s="18">
        <v>2</v>
      </c>
      <c r="F37" s="18">
        <v>2</v>
      </c>
      <c r="G37" s="18">
        <v>2</v>
      </c>
      <c r="H37" s="18">
        <v>2</v>
      </c>
      <c r="I37" s="18">
        <v>2</v>
      </c>
      <c r="J37" s="18">
        <v>2</v>
      </c>
      <c r="K37" s="18">
        <v>2</v>
      </c>
      <c r="L37" s="18">
        <v>0</v>
      </c>
      <c r="M37" s="13"/>
      <c r="N37" s="13"/>
    </row>
    <row r="38" spans="2:14" ht="15.75" hidden="1" outlineLevel="1">
      <c r="B38" s="18" t="s">
        <v>401</v>
      </c>
      <c r="C38" s="18">
        <v>29</v>
      </c>
      <c r="D38" s="18">
        <v>14</v>
      </c>
      <c r="E38" s="18">
        <v>10</v>
      </c>
      <c r="F38" s="18">
        <v>0</v>
      </c>
      <c r="G38" s="18">
        <v>12</v>
      </c>
      <c r="H38" s="18">
        <v>8</v>
      </c>
      <c r="I38" s="18">
        <v>8</v>
      </c>
      <c r="J38" s="18">
        <v>9</v>
      </c>
      <c r="K38" s="18">
        <v>0</v>
      </c>
      <c r="L38" s="18">
        <v>14</v>
      </c>
      <c r="M38" s="13"/>
      <c r="N38" s="13"/>
    </row>
    <row r="39" spans="2:14" ht="15.75" hidden="1" outlineLevel="1">
      <c r="B39" s="18" t="s">
        <v>279</v>
      </c>
      <c r="C39" s="18">
        <v>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3"/>
      <c r="N39" s="13"/>
    </row>
    <row r="40" spans="2:14" ht="15.75" hidden="1" outlineLevel="1">
      <c r="B40" s="18" t="s">
        <v>30</v>
      </c>
      <c r="C40" s="18">
        <v>2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3"/>
      <c r="N40" s="13"/>
    </row>
    <row r="41" spans="2:14" ht="15.75" hidden="1" outlineLevel="1">
      <c r="B41" s="18" t="s">
        <v>209</v>
      </c>
      <c r="C41" s="18">
        <v>1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3"/>
      <c r="N41" s="13"/>
    </row>
    <row r="42" spans="2:14" ht="15.75" hidden="1" outlineLevel="1">
      <c r="B42" s="18" t="s">
        <v>210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3"/>
      <c r="N42" s="13"/>
    </row>
    <row r="43" spans="2:14" ht="15.75" hidden="1" outlineLevel="1">
      <c r="B43" s="18" t="s">
        <v>212</v>
      </c>
      <c r="C43" s="18">
        <v>25</v>
      </c>
      <c r="D43" s="18">
        <v>5</v>
      </c>
      <c r="E43" s="18">
        <v>5</v>
      </c>
      <c r="F43" s="18">
        <v>5</v>
      </c>
      <c r="G43" s="18">
        <v>5</v>
      </c>
      <c r="H43" s="18">
        <v>5</v>
      </c>
      <c r="I43" s="18">
        <v>5</v>
      </c>
      <c r="J43" s="18">
        <v>4</v>
      </c>
      <c r="K43" s="18">
        <v>5</v>
      </c>
      <c r="L43" s="18">
        <v>0</v>
      </c>
      <c r="M43" s="13"/>
      <c r="N43" s="13"/>
    </row>
    <row r="44" spans="2:14" ht="15.75" hidden="1" outlineLevel="1">
      <c r="B44" s="18" t="s">
        <v>214</v>
      </c>
      <c r="C44" s="18">
        <v>234</v>
      </c>
      <c r="D44" s="18">
        <v>112</v>
      </c>
      <c r="E44" s="18">
        <v>67</v>
      </c>
      <c r="F44" s="18">
        <v>64</v>
      </c>
      <c r="G44" s="18">
        <v>110</v>
      </c>
      <c r="H44" s="18">
        <v>106</v>
      </c>
      <c r="I44" s="18">
        <v>80</v>
      </c>
      <c r="J44" s="18">
        <v>105</v>
      </c>
      <c r="K44" s="18">
        <v>62</v>
      </c>
      <c r="L44" s="18">
        <v>48</v>
      </c>
      <c r="M44" s="13"/>
      <c r="N44" s="13"/>
    </row>
    <row r="45" spans="2:14" ht="15.75" hidden="1" outlineLevel="1">
      <c r="B45" s="18" t="s">
        <v>430</v>
      </c>
      <c r="C45" s="18">
        <v>366</v>
      </c>
      <c r="D45" s="18">
        <v>192</v>
      </c>
      <c r="E45" s="18">
        <v>119</v>
      </c>
      <c r="F45" s="18">
        <v>100</v>
      </c>
      <c r="G45" s="18">
        <v>179</v>
      </c>
      <c r="H45" s="18">
        <v>169</v>
      </c>
      <c r="I45" s="18">
        <v>111</v>
      </c>
      <c r="J45" s="18">
        <v>165</v>
      </c>
      <c r="K45" s="18">
        <v>113</v>
      </c>
      <c r="L45" s="18">
        <v>76</v>
      </c>
      <c r="M45" s="13"/>
      <c r="N45" s="13"/>
    </row>
    <row r="46" spans="2:14" ht="15.75" hidden="1" outlineLevel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ht="12.75" hidden="1" outlineLevel="1"/>
    <row r="48" ht="12.75" hidden="1" outlineLevel="1"/>
    <row r="49" ht="12.75" hidden="1" outlineLevel="1">
      <c r="B49" t="s">
        <v>1317</v>
      </c>
    </row>
    <row r="50" spans="2:12" ht="15.75" hidden="1" outlineLevel="1">
      <c r="B50" s="18" t="s">
        <v>1428</v>
      </c>
      <c r="C50" s="18" t="s">
        <v>611</v>
      </c>
      <c r="D50" s="18" t="s">
        <v>612</v>
      </c>
      <c r="E50" s="18" t="s">
        <v>613</v>
      </c>
      <c r="F50" s="18" t="s">
        <v>614</v>
      </c>
      <c r="G50" s="18" t="s">
        <v>615</v>
      </c>
      <c r="H50" s="18" t="s">
        <v>616</v>
      </c>
      <c r="I50" s="18" t="s">
        <v>617</v>
      </c>
      <c r="J50" s="18" t="s">
        <v>618</v>
      </c>
      <c r="K50" s="18" t="s">
        <v>619</v>
      </c>
      <c r="L50" s="18" t="s">
        <v>620</v>
      </c>
    </row>
    <row r="51" spans="2:12" ht="15.75" hidden="1" outlineLevel="1">
      <c r="B51" s="18" t="s">
        <v>621</v>
      </c>
      <c r="C51" s="18">
        <v>33</v>
      </c>
      <c r="D51" s="18">
        <v>25</v>
      </c>
      <c r="E51" s="18">
        <v>25</v>
      </c>
      <c r="F51" s="18">
        <v>25</v>
      </c>
      <c r="G51" s="18">
        <v>24</v>
      </c>
      <c r="H51" s="18">
        <v>10</v>
      </c>
      <c r="I51" s="18">
        <v>0</v>
      </c>
      <c r="J51" s="18">
        <v>3</v>
      </c>
      <c r="K51" s="18">
        <v>0</v>
      </c>
      <c r="L51" s="18">
        <v>0</v>
      </c>
    </row>
    <row r="52" spans="2:12" ht="15.75" hidden="1" outlineLevel="1">
      <c r="B52" s="18" t="s">
        <v>370</v>
      </c>
      <c r="C52" s="18">
        <v>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</row>
    <row r="53" spans="2:12" ht="15.75" hidden="1" outlineLevel="1">
      <c r="B53" s="18" t="s">
        <v>371</v>
      </c>
      <c r="C53" s="18">
        <v>9</v>
      </c>
      <c r="D53" s="18">
        <v>1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8">
        <v>1</v>
      </c>
      <c r="K53" s="18">
        <v>1</v>
      </c>
      <c r="L53" s="18">
        <v>0</v>
      </c>
    </row>
    <row r="54" spans="2:12" ht="15.75" hidden="1" outlineLevel="1">
      <c r="B54" s="18" t="s">
        <v>372</v>
      </c>
      <c r="C54" s="18">
        <v>77</v>
      </c>
      <c r="D54" s="18">
        <v>28</v>
      </c>
      <c r="E54" s="18">
        <v>10</v>
      </c>
      <c r="F54" s="18">
        <v>9</v>
      </c>
      <c r="G54" s="18">
        <v>15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</row>
    <row r="55" spans="2:12" ht="15.75" hidden="1" outlineLevel="1">
      <c r="B55" s="18" t="s">
        <v>373</v>
      </c>
      <c r="C55" s="18">
        <v>17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</row>
    <row r="56" spans="2:12" ht="15.75" hidden="1" outlineLevel="1">
      <c r="B56" s="18" t="s">
        <v>1314</v>
      </c>
      <c r="C56" s="18">
        <v>1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2:12" ht="15.75" hidden="1" outlineLevel="1">
      <c r="B57" s="18" t="s">
        <v>374</v>
      </c>
      <c r="C57" s="18">
        <v>80</v>
      </c>
      <c r="D57" s="18">
        <v>30</v>
      </c>
      <c r="E57" s="18">
        <v>27</v>
      </c>
      <c r="F57" s="18">
        <v>25</v>
      </c>
      <c r="G57" s="18">
        <v>28</v>
      </c>
      <c r="H57" s="18">
        <v>2</v>
      </c>
      <c r="I57" s="18">
        <v>0</v>
      </c>
      <c r="J57" s="18">
        <v>3</v>
      </c>
      <c r="K57" s="18">
        <v>0</v>
      </c>
      <c r="L57" s="18">
        <v>2</v>
      </c>
    </row>
    <row r="58" spans="2:12" ht="15.75" hidden="1" outlineLevel="1">
      <c r="B58" s="18" t="s">
        <v>375</v>
      </c>
      <c r="C58" s="18">
        <v>13</v>
      </c>
      <c r="D58" s="18">
        <v>7</v>
      </c>
      <c r="E58" s="18">
        <v>3</v>
      </c>
      <c r="F58" s="18">
        <v>1</v>
      </c>
      <c r="G58" s="18">
        <v>0</v>
      </c>
      <c r="H58" s="18">
        <v>5</v>
      </c>
      <c r="I58" s="18">
        <v>0</v>
      </c>
      <c r="J58" s="18">
        <v>0</v>
      </c>
      <c r="K58" s="18">
        <v>0</v>
      </c>
      <c r="L58" s="18">
        <v>0</v>
      </c>
    </row>
    <row r="59" spans="2:12" ht="15.75" hidden="1" outlineLevel="1">
      <c r="B59" s="18" t="s">
        <v>376</v>
      </c>
      <c r="C59" s="18">
        <v>10</v>
      </c>
      <c r="D59" s="18">
        <v>3</v>
      </c>
      <c r="E59" s="18">
        <v>3</v>
      </c>
      <c r="F59" s="18">
        <v>3</v>
      </c>
      <c r="G59" s="18">
        <v>3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2:12" ht="15.75" hidden="1" outlineLevel="1">
      <c r="B60" s="18" t="s">
        <v>519</v>
      </c>
      <c r="C60" s="18">
        <v>7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2:12" ht="15.75" hidden="1" outlineLevel="1">
      <c r="B61" s="18" t="s">
        <v>401</v>
      </c>
      <c r="C61" s="18">
        <v>11</v>
      </c>
      <c r="D61" s="18">
        <v>4</v>
      </c>
      <c r="E61" s="18">
        <v>1</v>
      </c>
      <c r="F61" s="18">
        <v>0</v>
      </c>
      <c r="G61" s="18">
        <v>3</v>
      </c>
      <c r="H61" s="18">
        <v>1</v>
      </c>
      <c r="I61" s="18">
        <v>0</v>
      </c>
      <c r="J61" s="18">
        <v>0</v>
      </c>
      <c r="K61" s="18">
        <v>0</v>
      </c>
      <c r="L61" s="18">
        <v>0</v>
      </c>
    </row>
    <row r="62" spans="2:12" ht="15.75" hidden="1" outlineLevel="1">
      <c r="B62" s="18" t="s">
        <v>134</v>
      </c>
      <c r="C62" s="18">
        <v>7</v>
      </c>
      <c r="D62" s="18">
        <v>7</v>
      </c>
      <c r="E62" s="18">
        <v>7</v>
      </c>
      <c r="F62" s="18">
        <v>3</v>
      </c>
      <c r="G62" s="18">
        <v>7</v>
      </c>
      <c r="H62" s="18">
        <v>5</v>
      </c>
      <c r="I62" s="18">
        <v>0</v>
      </c>
      <c r="J62" s="18">
        <v>0</v>
      </c>
      <c r="K62" s="18">
        <v>0</v>
      </c>
      <c r="L62" s="18">
        <v>0</v>
      </c>
    </row>
    <row r="63" spans="2:12" ht="15.75" hidden="1" outlineLevel="1">
      <c r="B63" s="18" t="s">
        <v>30</v>
      </c>
      <c r="C63" s="18">
        <v>10</v>
      </c>
      <c r="D63" s="18">
        <v>12</v>
      </c>
      <c r="E63" s="18">
        <v>11</v>
      </c>
      <c r="F63" s="18">
        <v>9</v>
      </c>
      <c r="G63" s="18">
        <v>9</v>
      </c>
      <c r="H63" s="18">
        <v>11</v>
      </c>
      <c r="I63" s="18">
        <v>0</v>
      </c>
      <c r="J63" s="18">
        <v>0</v>
      </c>
      <c r="K63" s="18">
        <v>0</v>
      </c>
      <c r="L63" s="18">
        <v>0</v>
      </c>
    </row>
    <row r="64" spans="2:12" ht="15.75" hidden="1" outlineLevel="1">
      <c r="B64" s="18" t="s">
        <v>1315</v>
      </c>
      <c r="C64" s="18">
        <v>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2:12" ht="15.75" hidden="1" outlineLevel="1">
      <c r="B65" s="18" t="s">
        <v>209</v>
      </c>
      <c r="C65" s="18">
        <v>27</v>
      </c>
      <c r="D65" s="18">
        <v>12</v>
      </c>
      <c r="E65" s="18">
        <v>11</v>
      </c>
      <c r="F65" s="18">
        <v>11</v>
      </c>
      <c r="G65" s="18">
        <v>11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2:12" ht="15.75" hidden="1" outlineLevel="1">
      <c r="B66" s="18" t="s">
        <v>210</v>
      </c>
      <c r="C66" s="18">
        <v>14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2:12" ht="15.75" hidden="1" outlineLevel="1">
      <c r="B67" s="18" t="s">
        <v>211</v>
      </c>
      <c r="C67" s="18">
        <v>5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</row>
    <row r="68" spans="2:12" ht="15.75" hidden="1" outlineLevel="1">
      <c r="B68" s="18" t="s">
        <v>212</v>
      </c>
      <c r="C68" s="18">
        <v>60</v>
      </c>
      <c r="D68" s="18">
        <v>33</v>
      </c>
      <c r="E68" s="18">
        <v>30</v>
      </c>
      <c r="F68" s="18">
        <v>30</v>
      </c>
      <c r="G68" s="18">
        <v>30</v>
      </c>
      <c r="H68" s="18">
        <v>0</v>
      </c>
      <c r="I68" s="18">
        <v>0</v>
      </c>
      <c r="J68" s="18">
        <v>1</v>
      </c>
      <c r="K68" s="18">
        <v>0</v>
      </c>
      <c r="L68" s="18">
        <v>0</v>
      </c>
    </row>
    <row r="69" spans="2:12" ht="15.75" hidden="1" outlineLevel="1">
      <c r="B69" s="18" t="s">
        <v>1316</v>
      </c>
      <c r="C69" s="18">
        <v>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2:12" ht="15.75" hidden="1" outlineLevel="1">
      <c r="B70" s="18" t="s">
        <v>214</v>
      </c>
      <c r="C70" s="18">
        <v>1266</v>
      </c>
      <c r="D70" s="18">
        <v>783</v>
      </c>
      <c r="E70" s="18">
        <v>197</v>
      </c>
      <c r="F70" s="18">
        <v>188</v>
      </c>
      <c r="G70" s="18">
        <v>733</v>
      </c>
      <c r="H70" s="18">
        <v>12</v>
      </c>
      <c r="I70" s="18">
        <v>0</v>
      </c>
      <c r="J70" s="18">
        <v>26</v>
      </c>
      <c r="K70" s="18">
        <v>0</v>
      </c>
      <c r="L70" s="18">
        <v>0</v>
      </c>
    </row>
    <row r="71" spans="2:12" ht="15.75" hidden="1" outlineLevel="1">
      <c r="B71" s="18" t="s">
        <v>430</v>
      </c>
      <c r="C71" s="18">
        <v>1662</v>
      </c>
      <c r="D71" s="18">
        <v>945</v>
      </c>
      <c r="E71" s="18">
        <v>326</v>
      </c>
      <c r="F71" s="18">
        <v>304</v>
      </c>
      <c r="G71" s="18">
        <v>863</v>
      </c>
      <c r="H71" s="18">
        <v>47</v>
      </c>
      <c r="I71" s="18">
        <v>0</v>
      </c>
      <c r="J71" s="18">
        <v>34</v>
      </c>
      <c r="K71" s="18">
        <v>1</v>
      </c>
      <c r="L71" s="18">
        <v>2</v>
      </c>
    </row>
    <row r="72" ht="12.75" hidden="1" outlineLevel="1"/>
    <row r="73" spans="2:12" ht="15.75" hidden="1" outlineLevel="1">
      <c r="B73" s="23" t="s">
        <v>1330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5.75" hidden="1" outlineLevel="1">
      <c r="B74" s="18" t="s">
        <v>1229</v>
      </c>
      <c r="C74" s="18" t="s">
        <v>749</v>
      </c>
      <c r="D74" s="18" t="s">
        <v>750</v>
      </c>
      <c r="E74" s="18" t="s">
        <v>613</v>
      </c>
      <c r="F74" s="18" t="s">
        <v>614</v>
      </c>
      <c r="G74" s="18" t="s">
        <v>615</v>
      </c>
      <c r="H74" s="18" t="s">
        <v>616</v>
      </c>
      <c r="I74" s="18" t="s">
        <v>617</v>
      </c>
      <c r="J74" s="18" t="s">
        <v>618</v>
      </c>
      <c r="K74" s="18" t="s">
        <v>619</v>
      </c>
      <c r="L74" s="18" t="s">
        <v>620</v>
      </c>
    </row>
    <row r="75" spans="2:12" ht="15.75" hidden="1" outlineLevel="1">
      <c r="B75" s="18" t="s">
        <v>621</v>
      </c>
      <c r="C75" s="18">
        <v>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</row>
    <row r="76" spans="2:12" ht="15.75" hidden="1" outlineLevel="1">
      <c r="B76" s="18" t="s">
        <v>371</v>
      </c>
      <c r="C76" s="18">
        <v>1</v>
      </c>
      <c r="D76" s="18">
        <v>0</v>
      </c>
      <c r="E76" s="18">
        <v>0</v>
      </c>
      <c r="F76" s="18">
        <v>0</v>
      </c>
      <c r="G76" s="18">
        <v>11</v>
      </c>
      <c r="H76" s="18">
        <v>13</v>
      </c>
      <c r="I76" s="18">
        <v>12</v>
      </c>
      <c r="J76" s="18">
        <v>8</v>
      </c>
      <c r="K76" s="18">
        <v>0</v>
      </c>
      <c r="L76" s="18">
        <v>12</v>
      </c>
    </row>
    <row r="77" spans="2:12" ht="15.75" hidden="1" outlineLevel="1">
      <c r="B77" s="18" t="s">
        <v>1230</v>
      </c>
      <c r="C77" s="18">
        <v>16</v>
      </c>
      <c r="D77" s="18">
        <v>13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2:12" ht="15.75" hidden="1" outlineLevel="1">
      <c r="B78" s="18" t="s">
        <v>372</v>
      </c>
      <c r="C78" s="18">
        <v>36</v>
      </c>
      <c r="D78" s="18">
        <v>29</v>
      </c>
      <c r="E78" s="18">
        <v>29</v>
      </c>
      <c r="F78" s="18">
        <v>29</v>
      </c>
      <c r="G78" s="18">
        <v>29</v>
      </c>
      <c r="H78" s="18">
        <v>29</v>
      </c>
      <c r="I78" s="18">
        <v>0</v>
      </c>
      <c r="J78" s="18">
        <v>28</v>
      </c>
      <c r="K78" s="18">
        <v>28</v>
      </c>
      <c r="L78" s="18">
        <v>0</v>
      </c>
    </row>
    <row r="79" spans="2:12" ht="15.75" hidden="1" outlineLevel="1">
      <c r="B79" s="18" t="s">
        <v>751</v>
      </c>
      <c r="C79" s="18">
        <v>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2:12" ht="15.75" hidden="1" outlineLevel="1">
      <c r="B80" s="18" t="s">
        <v>493</v>
      </c>
      <c r="C80" s="18">
        <v>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2:12" ht="15.75" hidden="1" outlineLevel="1">
      <c r="B81" s="18" t="s">
        <v>374</v>
      </c>
      <c r="C81" s="18">
        <v>11</v>
      </c>
      <c r="D81" s="18">
        <v>8</v>
      </c>
      <c r="E81" s="18">
        <v>3</v>
      </c>
      <c r="F81" s="18">
        <v>3</v>
      </c>
      <c r="G81" s="18">
        <v>8</v>
      </c>
      <c r="H81" s="18">
        <v>3</v>
      </c>
      <c r="I81" s="18">
        <v>3</v>
      </c>
      <c r="J81" s="18">
        <v>3</v>
      </c>
      <c r="K81" s="18">
        <v>10</v>
      </c>
      <c r="L81" s="18">
        <v>0</v>
      </c>
    </row>
    <row r="82" spans="2:12" ht="15.75" hidden="1" outlineLevel="1">
      <c r="B82" s="18" t="s">
        <v>375</v>
      </c>
      <c r="C82" s="18">
        <v>1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2:12" ht="15.75" hidden="1" outlineLevel="1">
      <c r="B83" s="18" t="s">
        <v>376</v>
      </c>
      <c r="C83" s="18">
        <v>4</v>
      </c>
      <c r="D83" s="18">
        <v>4</v>
      </c>
      <c r="E83" s="18">
        <v>4</v>
      </c>
      <c r="F83" s="18">
        <v>0</v>
      </c>
      <c r="G83" s="18">
        <v>3</v>
      </c>
      <c r="H83" s="18">
        <v>4</v>
      </c>
      <c r="I83" s="18">
        <v>0</v>
      </c>
      <c r="J83" s="18">
        <v>4</v>
      </c>
      <c r="K83" s="18">
        <v>4</v>
      </c>
      <c r="L83" s="18">
        <v>0</v>
      </c>
    </row>
    <row r="84" spans="2:12" ht="15.75" hidden="1" outlineLevel="1">
      <c r="B84" s="18" t="s">
        <v>494</v>
      </c>
      <c r="C84" s="18">
        <v>2</v>
      </c>
      <c r="D84" s="18">
        <v>2</v>
      </c>
      <c r="E84" s="18">
        <v>2</v>
      </c>
      <c r="F84" s="18">
        <v>2</v>
      </c>
      <c r="G84" s="18">
        <v>2</v>
      </c>
      <c r="H84" s="18">
        <v>2</v>
      </c>
      <c r="I84" s="18">
        <v>2</v>
      </c>
      <c r="J84" s="18">
        <v>2</v>
      </c>
      <c r="K84" s="18">
        <v>2</v>
      </c>
      <c r="L84" s="18">
        <v>0</v>
      </c>
    </row>
    <row r="85" spans="2:12" ht="15.75" hidden="1" outlineLevel="1">
      <c r="B85" s="18" t="s">
        <v>401</v>
      </c>
      <c r="C85" s="18">
        <v>30</v>
      </c>
      <c r="D85" s="18">
        <v>12</v>
      </c>
      <c r="E85" s="18">
        <v>9</v>
      </c>
      <c r="F85" s="18">
        <v>0</v>
      </c>
      <c r="G85" s="18">
        <v>10</v>
      </c>
      <c r="H85" s="18">
        <v>10</v>
      </c>
      <c r="I85" s="18">
        <v>10</v>
      </c>
      <c r="J85" s="18">
        <v>8</v>
      </c>
      <c r="K85" s="18">
        <v>0</v>
      </c>
      <c r="L85" s="18">
        <v>11</v>
      </c>
    </row>
    <row r="86" spans="2:12" ht="15.75" hidden="1" outlineLevel="1">
      <c r="B86" s="18" t="s">
        <v>279</v>
      </c>
      <c r="C86" s="18">
        <v>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2:12" ht="15.75" hidden="1" outlineLevel="1">
      <c r="B87" s="18" t="s">
        <v>30</v>
      </c>
      <c r="C87" s="18">
        <v>4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2:12" ht="15.75" hidden="1" outlineLevel="1">
      <c r="B88" s="18" t="s">
        <v>212</v>
      </c>
      <c r="C88" s="18">
        <v>23</v>
      </c>
      <c r="D88" s="18">
        <v>7</v>
      </c>
      <c r="E88" s="18">
        <v>5</v>
      </c>
      <c r="F88" s="18">
        <v>5</v>
      </c>
      <c r="G88" s="18">
        <v>5</v>
      </c>
      <c r="H88" s="18">
        <v>5</v>
      </c>
      <c r="I88" s="18">
        <v>4</v>
      </c>
      <c r="J88" s="18">
        <v>4</v>
      </c>
      <c r="K88" s="18">
        <v>5</v>
      </c>
      <c r="L88" s="18">
        <v>0</v>
      </c>
    </row>
    <row r="89" spans="2:12" ht="15.75" hidden="1" outlineLevel="1">
      <c r="B89" s="18" t="s">
        <v>214</v>
      </c>
      <c r="C89" s="18">
        <v>251</v>
      </c>
      <c r="D89" s="18">
        <v>122</v>
      </c>
      <c r="E89" s="18">
        <v>78</v>
      </c>
      <c r="F89" s="18">
        <v>74</v>
      </c>
      <c r="G89" s="18">
        <v>120</v>
      </c>
      <c r="H89" s="18">
        <v>121</v>
      </c>
      <c r="I89" s="18">
        <v>82</v>
      </c>
      <c r="J89" s="18">
        <v>115</v>
      </c>
      <c r="K89" s="18">
        <v>74</v>
      </c>
      <c r="L89" s="18">
        <v>49</v>
      </c>
    </row>
    <row r="90" spans="2:12" ht="15.75" hidden="1" outlineLevel="1">
      <c r="B90" s="18" t="s">
        <v>430</v>
      </c>
      <c r="C90" s="18">
        <v>386</v>
      </c>
      <c r="D90" s="18">
        <v>197</v>
      </c>
      <c r="E90" s="18">
        <v>130</v>
      </c>
      <c r="F90" s="18">
        <v>113</v>
      </c>
      <c r="G90" s="18">
        <v>188</v>
      </c>
      <c r="H90" s="18">
        <v>187</v>
      </c>
      <c r="I90" s="18">
        <v>113</v>
      </c>
      <c r="J90" s="18">
        <v>172</v>
      </c>
      <c r="K90" s="18">
        <v>123</v>
      </c>
      <c r="L90" s="18">
        <v>72</v>
      </c>
    </row>
    <row r="91" ht="12.75" collapsed="1"/>
    <row r="92" ht="15.75">
      <c r="B92" s="23" t="s">
        <v>1512</v>
      </c>
    </row>
    <row r="93" spans="2:12" ht="12.75">
      <c r="B93" t="s">
        <v>1428</v>
      </c>
      <c r="C93" t="s">
        <v>611</v>
      </c>
      <c r="D93" t="s">
        <v>612</v>
      </c>
      <c r="E93" t="s">
        <v>613</v>
      </c>
      <c r="F93" t="s">
        <v>614</v>
      </c>
      <c r="G93" t="s">
        <v>615</v>
      </c>
      <c r="H93" t="s">
        <v>616</v>
      </c>
      <c r="I93" t="s">
        <v>617</v>
      </c>
      <c r="J93" t="s">
        <v>618</v>
      </c>
      <c r="K93" t="s">
        <v>619</v>
      </c>
      <c r="L93" t="s">
        <v>620</v>
      </c>
    </row>
    <row r="94" spans="2:12" ht="12.75">
      <c r="B94" t="s">
        <v>621</v>
      </c>
      <c r="C94">
        <v>33</v>
      </c>
      <c r="D94">
        <v>23</v>
      </c>
      <c r="E94">
        <v>23</v>
      </c>
      <c r="F94">
        <v>23</v>
      </c>
      <c r="G94">
        <v>23</v>
      </c>
      <c r="H94">
        <v>8</v>
      </c>
      <c r="I94">
        <v>0</v>
      </c>
      <c r="J94">
        <v>2</v>
      </c>
      <c r="K94">
        <v>0</v>
      </c>
      <c r="L94">
        <v>0</v>
      </c>
    </row>
    <row r="95" spans="2:12" ht="12.75">
      <c r="B95" t="s">
        <v>370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2:12" ht="12.75">
      <c r="B96" t="s">
        <v>371</v>
      </c>
      <c r="C96">
        <v>11</v>
      </c>
      <c r="D96">
        <v>1</v>
      </c>
      <c r="E96">
        <v>1</v>
      </c>
      <c r="F96">
        <v>0</v>
      </c>
      <c r="G96">
        <v>0</v>
      </c>
      <c r="H96">
        <v>0</v>
      </c>
      <c r="I96">
        <v>0</v>
      </c>
      <c r="J96">
        <v>1</v>
      </c>
      <c r="K96">
        <v>1</v>
      </c>
      <c r="L96">
        <v>0</v>
      </c>
    </row>
    <row r="97" spans="2:12" ht="12.75">
      <c r="B97" t="s">
        <v>372</v>
      </c>
      <c r="C97">
        <v>38</v>
      </c>
      <c r="D97">
        <v>15</v>
      </c>
      <c r="E97">
        <v>9</v>
      </c>
      <c r="F97">
        <v>7</v>
      </c>
      <c r="G97">
        <v>12</v>
      </c>
      <c r="H97">
        <v>2</v>
      </c>
      <c r="I97">
        <v>0</v>
      </c>
      <c r="J97">
        <v>0</v>
      </c>
      <c r="K97">
        <v>0</v>
      </c>
      <c r="L97">
        <v>0</v>
      </c>
    </row>
    <row r="98" spans="2:12" ht="12.75">
      <c r="B98" t="s">
        <v>373</v>
      </c>
      <c r="C98">
        <v>17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2:12" ht="12.75">
      <c r="B99" t="s">
        <v>1314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2:12" ht="12.75">
      <c r="B100" t="s">
        <v>374</v>
      </c>
      <c r="C100">
        <v>72</v>
      </c>
      <c r="D100">
        <v>25</v>
      </c>
      <c r="E100">
        <v>21</v>
      </c>
      <c r="F100">
        <v>19</v>
      </c>
      <c r="G100">
        <v>24</v>
      </c>
      <c r="H100">
        <v>2</v>
      </c>
      <c r="I100">
        <v>0</v>
      </c>
      <c r="J100">
        <v>2</v>
      </c>
      <c r="K100">
        <v>0</v>
      </c>
      <c r="L100">
        <v>2</v>
      </c>
    </row>
    <row r="101" spans="2:12" ht="12.75">
      <c r="B101" t="s">
        <v>375</v>
      </c>
      <c r="C101">
        <v>12</v>
      </c>
      <c r="D101">
        <v>10</v>
      </c>
      <c r="E101">
        <v>4</v>
      </c>
      <c r="F101">
        <v>1</v>
      </c>
      <c r="G101">
        <v>0</v>
      </c>
      <c r="H101">
        <v>8</v>
      </c>
      <c r="I101">
        <v>0</v>
      </c>
      <c r="J101">
        <v>0</v>
      </c>
      <c r="K101">
        <v>0</v>
      </c>
      <c r="L101">
        <v>0</v>
      </c>
    </row>
    <row r="102" spans="2:12" ht="12.75">
      <c r="B102" t="s">
        <v>376</v>
      </c>
      <c r="C102">
        <v>7</v>
      </c>
      <c r="D102">
        <v>4</v>
      </c>
      <c r="E102">
        <v>4</v>
      </c>
      <c r="F102">
        <v>4</v>
      </c>
      <c r="G102">
        <v>4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2:12" ht="12.75">
      <c r="B103" t="s">
        <v>519</v>
      </c>
      <c r="C103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2:4" ht="12.75">
      <c r="B104" t="s">
        <v>1514</v>
      </c>
      <c r="D104">
        <v>2</v>
      </c>
    </row>
    <row r="105" spans="2:12" ht="12.75">
      <c r="B105" t="s">
        <v>401</v>
      </c>
      <c r="C105">
        <v>22</v>
      </c>
      <c r="D105">
        <v>5</v>
      </c>
      <c r="E105">
        <v>2</v>
      </c>
      <c r="F105">
        <v>0</v>
      </c>
      <c r="G105">
        <v>4</v>
      </c>
      <c r="H105">
        <v>1</v>
      </c>
      <c r="I105">
        <v>0</v>
      </c>
      <c r="J105">
        <v>0</v>
      </c>
      <c r="K105">
        <v>1</v>
      </c>
      <c r="L105">
        <v>0</v>
      </c>
    </row>
    <row r="106" spans="2:12" ht="12.75">
      <c r="B106" t="s">
        <v>134</v>
      </c>
      <c r="C106">
        <v>7</v>
      </c>
      <c r="D106">
        <v>7</v>
      </c>
      <c r="E106">
        <v>7</v>
      </c>
      <c r="F106">
        <v>2</v>
      </c>
      <c r="G106">
        <v>7</v>
      </c>
      <c r="H106">
        <v>5</v>
      </c>
      <c r="I106">
        <v>0</v>
      </c>
      <c r="J106">
        <v>0</v>
      </c>
      <c r="K106">
        <v>0</v>
      </c>
      <c r="L106">
        <v>0</v>
      </c>
    </row>
    <row r="107" spans="2:12" ht="12.75">
      <c r="B107" t="s">
        <v>30</v>
      </c>
      <c r="C107">
        <v>16</v>
      </c>
      <c r="D107">
        <v>13</v>
      </c>
      <c r="E107">
        <v>11</v>
      </c>
      <c r="F107">
        <v>8</v>
      </c>
      <c r="G107">
        <v>8</v>
      </c>
      <c r="H107">
        <v>12</v>
      </c>
      <c r="I107">
        <v>0</v>
      </c>
      <c r="J107">
        <v>0</v>
      </c>
      <c r="K107">
        <v>0</v>
      </c>
      <c r="L107">
        <v>0</v>
      </c>
    </row>
    <row r="108" spans="2:12" ht="12.75">
      <c r="B108" t="s">
        <v>1315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2:12" ht="12.75">
      <c r="B109" t="s">
        <v>209</v>
      </c>
      <c r="C109">
        <v>23</v>
      </c>
      <c r="D109">
        <v>9</v>
      </c>
      <c r="E109">
        <v>7</v>
      </c>
      <c r="F109">
        <v>7</v>
      </c>
      <c r="G109">
        <v>9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2:12" ht="12.75">
      <c r="B110" t="s">
        <v>210</v>
      </c>
      <c r="C110">
        <v>12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2:12" ht="12.75">
      <c r="B111" t="s">
        <v>211</v>
      </c>
      <c r="C111">
        <v>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2:12" ht="12.75">
      <c r="B112" t="s">
        <v>212</v>
      </c>
      <c r="C112">
        <v>57</v>
      </c>
      <c r="D112">
        <v>32</v>
      </c>
      <c r="E112">
        <v>28</v>
      </c>
      <c r="F112">
        <v>28</v>
      </c>
      <c r="G112">
        <v>31</v>
      </c>
      <c r="H112">
        <v>0</v>
      </c>
      <c r="I112">
        <v>0</v>
      </c>
      <c r="J112">
        <v>1</v>
      </c>
      <c r="K112">
        <v>0</v>
      </c>
      <c r="L112">
        <v>0</v>
      </c>
    </row>
    <row r="113" spans="2:12" ht="12.75">
      <c r="B113" t="s">
        <v>214</v>
      </c>
      <c r="C113">
        <v>1466</v>
      </c>
      <c r="D113">
        <v>820</v>
      </c>
      <c r="E113">
        <v>199</v>
      </c>
      <c r="F113">
        <v>161</v>
      </c>
      <c r="G113">
        <v>741</v>
      </c>
      <c r="H113">
        <v>14</v>
      </c>
      <c r="I113">
        <v>0</v>
      </c>
      <c r="J113">
        <v>47</v>
      </c>
      <c r="K113">
        <v>0</v>
      </c>
      <c r="L113">
        <v>1</v>
      </c>
    </row>
    <row r="114" spans="2:12" ht="12.75">
      <c r="B114" t="s">
        <v>430</v>
      </c>
      <c r="C114">
        <v>1810</v>
      </c>
      <c r="D114">
        <v>964</v>
      </c>
      <c r="E114">
        <v>316</v>
      </c>
      <c r="F114">
        <v>260</v>
      </c>
      <c r="G114">
        <v>863</v>
      </c>
      <c r="H114">
        <v>52</v>
      </c>
      <c r="I114">
        <v>0</v>
      </c>
      <c r="J114">
        <v>53</v>
      </c>
      <c r="K114">
        <v>2</v>
      </c>
      <c r="L114">
        <v>3</v>
      </c>
    </row>
    <row r="115" spans="4:5" ht="12.75">
      <c r="D115">
        <f>SUM(D94:D113)</f>
        <v>966</v>
      </c>
      <c r="E115" t="s">
        <v>1311</v>
      </c>
    </row>
    <row r="117" ht="12.75">
      <c r="B117" t="s">
        <v>1513</v>
      </c>
    </row>
    <row r="118" spans="2:12" ht="12.75">
      <c r="B118" t="s">
        <v>1428</v>
      </c>
      <c r="C118" t="s">
        <v>749</v>
      </c>
      <c r="D118" t="s">
        <v>750</v>
      </c>
      <c r="E118" t="s">
        <v>613</v>
      </c>
      <c r="F118" t="s">
        <v>614</v>
      </c>
      <c r="G118" t="s">
        <v>615</v>
      </c>
      <c r="H118" t="s">
        <v>616</v>
      </c>
      <c r="I118" t="s">
        <v>617</v>
      </c>
      <c r="J118" t="s">
        <v>618</v>
      </c>
      <c r="K118" t="s">
        <v>619</v>
      </c>
      <c r="L118" t="s">
        <v>620</v>
      </c>
    </row>
    <row r="119" spans="2:12" ht="12.75">
      <c r="B119" t="s">
        <v>621</v>
      </c>
      <c r="C119">
        <v>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2:12" ht="12.75">
      <c r="B120" t="s">
        <v>371</v>
      </c>
      <c r="C120">
        <v>1</v>
      </c>
      <c r="D120">
        <v>3</v>
      </c>
      <c r="E120">
        <v>3</v>
      </c>
      <c r="F120">
        <v>0</v>
      </c>
      <c r="G120">
        <v>13</v>
      </c>
      <c r="H120">
        <v>10</v>
      </c>
      <c r="I120">
        <v>10</v>
      </c>
      <c r="J120">
        <v>8</v>
      </c>
      <c r="K120">
        <v>0</v>
      </c>
      <c r="L120">
        <v>10</v>
      </c>
    </row>
    <row r="121" spans="2:12" ht="12.75">
      <c r="B121" t="s">
        <v>1230</v>
      </c>
      <c r="C121">
        <v>11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2:12" ht="12.75">
      <c r="B122" t="s">
        <v>372</v>
      </c>
      <c r="C122">
        <v>35</v>
      </c>
      <c r="D122">
        <v>29</v>
      </c>
      <c r="E122">
        <v>29</v>
      </c>
      <c r="F122">
        <v>29</v>
      </c>
      <c r="G122">
        <v>29</v>
      </c>
      <c r="H122">
        <v>29</v>
      </c>
      <c r="I122">
        <v>0</v>
      </c>
      <c r="J122">
        <v>28</v>
      </c>
      <c r="K122">
        <v>28</v>
      </c>
      <c r="L122">
        <v>0</v>
      </c>
    </row>
    <row r="123" spans="2:12" ht="12.75">
      <c r="B123" t="s">
        <v>1314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2:12" ht="12.75">
      <c r="B124" t="s">
        <v>751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2:12" ht="12.75">
      <c r="B125" t="s">
        <v>493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2:12" ht="12.75">
      <c r="B126" t="s">
        <v>374</v>
      </c>
      <c r="C126">
        <v>10</v>
      </c>
      <c r="D126">
        <v>8</v>
      </c>
      <c r="E126">
        <v>3</v>
      </c>
      <c r="F126">
        <v>3</v>
      </c>
      <c r="G126">
        <v>8</v>
      </c>
      <c r="H126">
        <v>3</v>
      </c>
      <c r="I126">
        <v>3</v>
      </c>
      <c r="J126">
        <v>2</v>
      </c>
      <c r="K126">
        <v>10</v>
      </c>
      <c r="L126">
        <v>0</v>
      </c>
    </row>
    <row r="127" spans="2:12" ht="12.75">
      <c r="B127" t="s">
        <v>375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2:12" ht="12.75">
      <c r="B128" t="s">
        <v>376</v>
      </c>
      <c r="C128">
        <v>4</v>
      </c>
      <c r="D128">
        <v>4</v>
      </c>
      <c r="E128">
        <v>4</v>
      </c>
      <c r="F128">
        <v>0</v>
      </c>
      <c r="G128">
        <v>4</v>
      </c>
      <c r="H128">
        <v>4</v>
      </c>
      <c r="I128">
        <v>0</v>
      </c>
      <c r="J128">
        <v>4</v>
      </c>
      <c r="K128">
        <v>4</v>
      </c>
      <c r="L128">
        <v>0</v>
      </c>
    </row>
    <row r="129" spans="2:12" ht="12.75">
      <c r="B129" t="s">
        <v>494</v>
      </c>
      <c r="C129">
        <v>4</v>
      </c>
      <c r="D129">
        <v>2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0</v>
      </c>
    </row>
    <row r="130" spans="2:12" ht="12.75">
      <c r="B130" t="s">
        <v>401</v>
      </c>
      <c r="C130">
        <v>37</v>
      </c>
      <c r="D130">
        <v>15</v>
      </c>
      <c r="E130">
        <v>11</v>
      </c>
      <c r="F130">
        <v>0</v>
      </c>
      <c r="G130">
        <v>14</v>
      </c>
      <c r="H130">
        <v>12</v>
      </c>
      <c r="I130">
        <v>10</v>
      </c>
      <c r="J130">
        <v>12</v>
      </c>
      <c r="K130">
        <v>0</v>
      </c>
      <c r="L130">
        <v>14</v>
      </c>
    </row>
    <row r="131" spans="2:12" ht="12.75">
      <c r="B131" t="s">
        <v>279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2:12" ht="12.75">
      <c r="B132" t="s">
        <v>30</v>
      </c>
      <c r="C132">
        <v>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2:12" ht="12.75">
      <c r="B133" t="s">
        <v>211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2:12" ht="12.75">
      <c r="B134" t="s">
        <v>212</v>
      </c>
      <c r="C134">
        <v>26</v>
      </c>
      <c r="D134">
        <v>7</v>
      </c>
      <c r="E134">
        <v>5</v>
      </c>
      <c r="F134">
        <v>5</v>
      </c>
      <c r="G134">
        <v>5</v>
      </c>
      <c r="H134">
        <v>5</v>
      </c>
      <c r="I134">
        <v>3</v>
      </c>
      <c r="J134">
        <v>5</v>
      </c>
      <c r="K134">
        <v>5</v>
      </c>
      <c r="L134">
        <v>0</v>
      </c>
    </row>
    <row r="135" spans="2:12" ht="12.75">
      <c r="B135" t="s">
        <v>214</v>
      </c>
      <c r="C135">
        <v>247</v>
      </c>
      <c r="D135">
        <v>124</v>
      </c>
      <c r="E135">
        <v>78</v>
      </c>
      <c r="F135">
        <v>75</v>
      </c>
      <c r="G135">
        <v>119</v>
      </c>
      <c r="H135">
        <v>121</v>
      </c>
      <c r="I135">
        <v>84</v>
      </c>
      <c r="J135">
        <v>118</v>
      </c>
      <c r="K135">
        <v>75</v>
      </c>
      <c r="L135">
        <v>50</v>
      </c>
    </row>
    <row r="136" spans="2:12" ht="12.75">
      <c r="B136" t="s">
        <v>430</v>
      </c>
      <c r="C136">
        <v>388</v>
      </c>
      <c r="D136">
        <v>202</v>
      </c>
      <c r="E136">
        <v>135</v>
      </c>
      <c r="F136">
        <v>114</v>
      </c>
      <c r="G136">
        <v>194</v>
      </c>
      <c r="H136">
        <v>186</v>
      </c>
      <c r="I136">
        <v>112</v>
      </c>
      <c r="J136">
        <v>179</v>
      </c>
      <c r="K136">
        <v>124</v>
      </c>
      <c r="L136">
        <v>74</v>
      </c>
    </row>
  </sheetData>
  <printOptions/>
  <pageMargins left="0.75" right="0.75" top="1" bottom="1" header="0.5" footer="0.5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7"/>
  <sheetViews>
    <sheetView workbookViewId="0" topLeftCell="A167">
      <selection activeCell="A188" sqref="A188:IV188"/>
    </sheetView>
  </sheetViews>
  <sheetFormatPr defaultColWidth="11.00390625" defaultRowHeight="12" outlineLevelRow="1" outlineLevelCol="1"/>
  <cols>
    <col min="1" max="1" width="5.125" style="28" bestFit="1" customWidth="1"/>
    <col min="2" max="2" width="4.125" style="29" bestFit="1" customWidth="1"/>
    <col min="3" max="3" width="24.50390625" style="29" customWidth="1"/>
    <col min="4" max="4" width="17.375" style="29" bestFit="1" customWidth="1"/>
    <col min="5" max="6" width="10.875" style="29" hidden="1" customWidth="1" outlineLevel="1"/>
    <col min="7" max="7" width="11.125" style="28" bestFit="1" customWidth="1" collapsed="1"/>
    <col min="8" max="9" width="12.125" style="28" bestFit="1" customWidth="1"/>
    <col min="10" max="11" width="10.875" style="28" customWidth="1"/>
    <col min="12" max="12" width="9.50390625" style="28" customWidth="1"/>
    <col min="13" max="13" width="4.125" style="28" bestFit="1" customWidth="1"/>
    <col min="14" max="14" width="4.375" style="28" bestFit="1" customWidth="1"/>
    <col min="15" max="16" width="4.625" style="28" bestFit="1" customWidth="1"/>
    <col min="17" max="17" width="4.375" style="28" bestFit="1" customWidth="1"/>
    <col min="18" max="18" width="6.875" style="28" customWidth="1"/>
    <col min="19" max="19" width="10.875" style="28" customWidth="1"/>
    <col min="20" max="20" width="23.625" style="28" bestFit="1" customWidth="1"/>
    <col min="21" max="21" width="4.00390625" style="28" customWidth="1"/>
    <col min="22" max="24" width="4.125" style="28" bestFit="1" customWidth="1"/>
    <col min="25" max="26" width="4.625" style="28" bestFit="1" customWidth="1"/>
    <col min="27" max="27" width="4.375" style="28" bestFit="1" customWidth="1"/>
    <col min="28" max="16384" width="10.875" style="28" customWidth="1"/>
  </cols>
  <sheetData>
    <row r="1" ht="12.75">
      <c r="G1" s="28" t="s">
        <v>581</v>
      </c>
    </row>
    <row r="2" spans="1:18" ht="78">
      <c r="A2" s="30" t="s">
        <v>315</v>
      </c>
      <c r="B2" s="30" t="s">
        <v>316</v>
      </c>
      <c r="C2" s="30" t="s">
        <v>1365</v>
      </c>
      <c r="D2" s="30" t="s">
        <v>317</v>
      </c>
      <c r="E2" s="31"/>
      <c r="F2" s="31"/>
      <c r="G2" s="32" t="s">
        <v>200</v>
      </c>
      <c r="H2" s="32" t="s">
        <v>105</v>
      </c>
      <c r="I2" s="32" t="s">
        <v>201</v>
      </c>
      <c r="R2" s="33" t="s">
        <v>245</v>
      </c>
    </row>
    <row r="3" spans="1:9" ht="12.75" outlineLevel="1">
      <c r="A3" s="34">
        <v>1</v>
      </c>
      <c r="B3" s="35">
        <v>262</v>
      </c>
      <c r="C3" s="35" t="s">
        <v>1034</v>
      </c>
      <c r="D3" s="35" t="s">
        <v>1035</v>
      </c>
      <c r="E3" s="35" t="s">
        <v>1036</v>
      </c>
      <c r="F3" s="35" t="s">
        <v>1037</v>
      </c>
      <c r="G3" s="34">
        <v>0</v>
      </c>
      <c r="H3" s="34">
        <v>0</v>
      </c>
      <c r="I3" s="34">
        <v>0</v>
      </c>
    </row>
    <row r="4" spans="1:9" ht="12.75" outlineLevel="1">
      <c r="A4" s="34">
        <v>2</v>
      </c>
      <c r="B4" s="35">
        <v>185</v>
      </c>
      <c r="C4" s="35" t="s">
        <v>1038</v>
      </c>
      <c r="D4" s="35" t="s">
        <v>1039</v>
      </c>
      <c r="E4" s="35" t="s">
        <v>1427</v>
      </c>
      <c r="F4" s="35" t="s">
        <v>1131</v>
      </c>
      <c r="G4" s="34">
        <v>1</v>
      </c>
      <c r="H4" s="34">
        <v>1</v>
      </c>
      <c r="I4" s="34">
        <v>1</v>
      </c>
    </row>
    <row r="5" spans="1:18" ht="12.75" outlineLevel="1">
      <c r="A5" s="34">
        <v>3</v>
      </c>
      <c r="B5" s="35">
        <v>192</v>
      </c>
      <c r="C5" s="35" t="s">
        <v>1132</v>
      </c>
      <c r="D5" s="35" t="s">
        <v>1039</v>
      </c>
      <c r="E5" s="35" t="s">
        <v>1125</v>
      </c>
      <c r="F5" s="35" t="s">
        <v>1341</v>
      </c>
      <c r="G5" s="34">
        <v>1</v>
      </c>
      <c r="H5" s="34">
        <v>1</v>
      </c>
      <c r="I5" s="34">
        <v>1</v>
      </c>
      <c r="J5" s="36" t="s">
        <v>1139</v>
      </c>
      <c r="K5" s="36" t="s">
        <v>1064</v>
      </c>
      <c r="Q5" s="36" t="s">
        <v>1065</v>
      </c>
      <c r="R5" s="28">
        <v>1</v>
      </c>
    </row>
    <row r="6" spans="1:15" ht="12.75" outlineLevel="1">
      <c r="A6" s="34">
        <v>4</v>
      </c>
      <c r="B6" s="35">
        <v>190</v>
      </c>
      <c r="C6" s="35" t="s">
        <v>1342</v>
      </c>
      <c r="D6" s="35" t="s">
        <v>1039</v>
      </c>
      <c r="E6" s="35" t="s">
        <v>1343</v>
      </c>
      <c r="F6" s="35" t="s">
        <v>1344</v>
      </c>
      <c r="G6" s="34">
        <v>1</v>
      </c>
      <c r="H6" s="34">
        <v>0</v>
      </c>
      <c r="I6" s="34">
        <v>0</v>
      </c>
      <c r="J6" s="36" t="s">
        <v>862</v>
      </c>
      <c r="O6" s="36" t="s">
        <v>1070</v>
      </c>
    </row>
    <row r="7" spans="1:15" ht="12.75" outlineLevel="1">
      <c r="A7" s="34">
        <v>5</v>
      </c>
      <c r="B7" s="35">
        <v>191</v>
      </c>
      <c r="C7" s="35" t="s">
        <v>1443</v>
      </c>
      <c r="D7" s="35" t="s">
        <v>1039</v>
      </c>
      <c r="E7" s="35" t="s">
        <v>1444</v>
      </c>
      <c r="F7" s="35" t="s">
        <v>1445</v>
      </c>
      <c r="G7" s="34">
        <v>1</v>
      </c>
      <c r="H7" s="34">
        <v>0</v>
      </c>
      <c r="I7" s="34">
        <v>0</v>
      </c>
      <c r="J7" s="36" t="s">
        <v>1138</v>
      </c>
      <c r="O7" s="36" t="s">
        <v>1070</v>
      </c>
    </row>
    <row r="8" spans="1:15" ht="12.75" outlineLevel="1">
      <c r="A8" s="34">
        <v>6</v>
      </c>
      <c r="B8" s="35">
        <v>181</v>
      </c>
      <c r="C8" s="35" t="s">
        <v>1348</v>
      </c>
      <c r="D8" s="35" t="s">
        <v>1039</v>
      </c>
      <c r="E8" s="35" t="s">
        <v>1349</v>
      </c>
      <c r="F8" s="35" t="s">
        <v>1448</v>
      </c>
      <c r="G8" s="34">
        <v>1</v>
      </c>
      <c r="H8" s="34">
        <v>1</v>
      </c>
      <c r="I8" s="34">
        <v>1</v>
      </c>
      <c r="J8" s="36" t="s">
        <v>378</v>
      </c>
      <c r="O8" s="36" t="s">
        <v>1070</v>
      </c>
    </row>
    <row r="9" spans="1:9" ht="12.75" outlineLevel="1">
      <c r="A9" s="34">
        <v>7</v>
      </c>
      <c r="B9" s="35">
        <v>61</v>
      </c>
      <c r="C9" s="35" t="s">
        <v>1210</v>
      </c>
      <c r="D9" s="35" t="s">
        <v>1211</v>
      </c>
      <c r="E9" s="35" t="s">
        <v>1212</v>
      </c>
      <c r="F9" s="35" t="s">
        <v>1213</v>
      </c>
      <c r="G9" s="34">
        <v>1</v>
      </c>
      <c r="H9" s="34">
        <v>1</v>
      </c>
      <c r="I9" s="34">
        <v>1</v>
      </c>
    </row>
    <row r="10" spans="1:9" ht="12.75" outlineLevel="1">
      <c r="A10" s="34">
        <v>8</v>
      </c>
      <c r="B10" s="35">
        <v>58</v>
      </c>
      <c r="C10" s="35" t="s">
        <v>1214</v>
      </c>
      <c r="D10" s="35" t="s">
        <v>1211</v>
      </c>
      <c r="E10" s="35" t="s">
        <v>878</v>
      </c>
      <c r="F10" s="35" t="s">
        <v>879</v>
      </c>
      <c r="G10" s="34">
        <v>1</v>
      </c>
      <c r="H10" s="34">
        <v>0</v>
      </c>
      <c r="I10" s="34">
        <v>0</v>
      </c>
    </row>
    <row r="11" spans="1:9" ht="12.75" outlineLevel="1">
      <c r="A11" s="34">
        <v>9</v>
      </c>
      <c r="B11" s="35">
        <v>40</v>
      </c>
      <c r="C11" s="35" t="s">
        <v>880</v>
      </c>
      <c r="D11" s="35" t="s">
        <v>1211</v>
      </c>
      <c r="E11" s="35" t="s">
        <v>881</v>
      </c>
      <c r="F11" s="35" t="s">
        <v>882</v>
      </c>
      <c r="G11" s="34">
        <v>1</v>
      </c>
      <c r="H11" s="34">
        <v>1</v>
      </c>
      <c r="I11" s="34">
        <v>1</v>
      </c>
    </row>
    <row r="12" spans="1:9" ht="12.75" outlineLevel="1">
      <c r="A12" s="34">
        <v>10</v>
      </c>
      <c r="B12" s="35">
        <v>59</v>
      </c>
      <c r="C12" s="35" t="s">
        <v>883</v>
      </c>
      <c r="D12" s="35" t="s">
        <v>1211</v>
      </c>
      <c r="E12" s="35" t="s">
        <v>636</v>
      </c>
      <c r="F12" s="35" t="s">
        <v>637</v>
      </c>
      <c r="G12" s="34">
        <v>1</v>
      </c>
      <c r="H12" s="34">
        <v>0</v>
      </c>
      <c r="I12" s="34">
        <v>0</v>
      </c>
    </row>
    <row r="13" spans="1:9" ht="12.75" outlineLevel="1">
      <c r="A13" s="34">
        <v>11</v>
      </c>
      <c r="B13" s="35">
        <v>52</v>
      </c>
      <c r="C13" s="35" t="s">
        <v>638</v>
      </c>
      <c r="D13" s="35" t="s">
        <v>1211</v>
      </c>
      <c r="E13" s="35" t="s">
        <v>639</v>
      </c>
      <c r="F13" s="35" t="s">
        <v>640</v>
      </c>
      <c r="G13" s="34">
        <v>1</v>
      </c>
      <c r="H13" s="34">
        <v>0</v>
      </c>
      <c r="I13" s="34">
        <v>0</v>
      </c>
    </row>
    <row r="14" spans="1:18" ht="12.75" outlineLevel="1">
      <c r="A14" s="34">
        <v>12</v>
      </c>
      <c r="B14" s="35">
        <v>278</v>
      </c>
      <c r="C14" s="35" t="s">
        <v>641</v>
      </c>
      <c r="D14" s="35" t="s">
        <v>1211</v>
      </c>
      <c r="E14" s="35" t="s">
        <v>642</v>
      </c>
      <c r="F14" s="35" t="s">
        <v>643</v>
      </c>
      <c r="G14" s="34">
        <v>1</v>
      </c>
      <c r="H14" s="34">
        <v>0</v>
      </c>
      <c r="I14" s="34">
        <v>0</v>
      </c>
      <c r="J14" s="36" t="s">
        <v>744</v>
      </c>
      <c r="O14" s="36" t="s">
        <v>1070</v>
      </c>
      <c r="Q14" s="36" t="s">
        <v>1065</v>
      </c>
      <c r="R14" s="28">
        <v>1</v>
      </c>
    </row>
    <row r="15" spans="1:9" ht="12.75" outlineLevel="1">
      <c r="A15" s="34">
        <v>13</v>
      </c>
      <c r="B15" s="35">
        <v>47</v>
      </c>
      <c r="C15" s="35" t="s">
        <v>387</v>
      </c>
      <c r="D15" s="35" t="s">
        <v>1211</v>
      </c>
      <c r="E15" s="35" t="s">
        <v>388</v>
      </c>
      <c r="F15" s="35" t="s">
        <v>648</v>
      </c>
      <c r="G15" s="34">
        <v>1</v>
      </c>
      <c r="H15" s="34">
        <v>0</v>
      </c>
      <c r="I15" s="34">
        <v>0</v>
      </c>
    </row>
    <row r="16" spans="1:9" ht="12.75" outlineLevel="1">
      <c r="A16" s="34">
        <v>14</v>
      </c>
      <c r="B16" s="35">
        <v>46</v>
      </c>
      <c r="C16" s="35" t="s">
        <v>649</v>
      </c>
      <c r="D16" s="35" t="s">
        <v>1211</v>
      </c>
      <c r="E16" s="35" t="s">
        <v>650</v>
      </c>
      <c r="F16" s="35" t="s">
        <v>651</v>
      </c>
      <c r="G16" s="34">
        <v>1</v>
      </c>
      <c r="H16" s="34">
        <v>1</v>
      </c>
      <c r="I16" s="34">
        <v>1</v>
      </c>
    </row>
    <row r="17" spans="1:13" ht="12.75" outlineLevel="1">
      <c r="A17" s="34">
        <v>15</v>
      </c>
      <c r="B17" s="35">
        <v>62</v>
      </c>
      <c r="C17" s="35" t="s">
        <v>652</v>
      </c>
      <c r="D17" s="35" t="s">
        <v>1211</v>
      </c>
      <c r="E17" s="35" t="s">
        <v>653</v>
      </c>
      <c r="F17" s="35" t="s">
        <v>654</v>
      </c>
      <c r="G17" s="34">
        <v>1</v>
      </c>
      <c r="H17" s="34">
        <v>1</v>
      </c>
      <c r="I17" s="34">
        <v>1</v>
      </c>
      <c r="J17" s="36" t="s">
        <v>1</v>
      </c>
      <c r="M17" s="36" t="s">
        <v>1077</v>
      </c>
    </row>
    <row r="18" spans="1:18" ht="12.75" outlineLevel="1">
      <c r="A18" s="34">
        <v>16</v>
      </c>
      <c r="B18" s="35">
        <v>277</v>
      </c>
      <c r="C18" s="35" t="s">
        <v>655</v>
      </c>
      <c r="D18" s="35" t="s">
        <v>1211</v>
      </c>
      <c r="E18" s="35" t="s">
        <v>391</v>
      </c>
      <c r="F18" s="35" t="s">
        <v>392</v>
      </c>
      <c r="G18" s="34">
        <v>1</v>
      </c>
      <c r="H18" s="34">
        <v>0</v>
      </c>
      <c r="I18" s="34">
        <v>0</v>
      </c>
      <c r="J18" s="36" t="s">
        <v>743</v>
      </c>
      <c r="O18" s="36" t="s">
        <v>1070</v>
      </c>
      <c r="Q18" s="36" t="s">
        <v>1075</v>
      </c>
      <c r="R18" s="28">
        <v>1</v>
      </c>
    </row>
    <row r="19" spans="1:9" ht="12.75" outlineLevel="1">
      <c r="A19" s="34">
        <v>17</v>
      </c>
      <c r="B19" s="35">
        <v>54</v>
      </c>
      <c r="C19" s="35" t="s">
        <v>393</v>
      </c>
      <c r="D19" s="35" t="s">
        <v>1211</v>
      </c>
      <c r="E19" s="35" t="s">
        <v>394</v>
      </c>
      <c r="F19" s="35" t="s">
        <v>658</v>
      </c>
      <c r="G19" s="34">
        <v>1</v>
      </c>
      <c r="H19" s="34">
        <v>1</v>
      </c>
      <c r="I19" s="34">
        <v>1</v>
      </c>
    </row>
    <row r="20" spans="1:18" ht="12.75" outlineLevel="1">
      <c r="A20" s="34">
        <v>18</v>
      </c>
      <c r="B20" s="35">
        <v>53</v>
      </c>
      <c r="C20" s="35" t="s">
        <v>1093</v>
      </c>
      <c r="D20" s="35" t="s">
        <v>1211</v>
      </c>
      <c r="E20" s="35" t="s">
        <v>1094</v>
      </c>
      <c r="F20" s="35" t="s">
        <v>1504</v>
      </c>
      <c r="G20" s="34">
        <v>1</v>
      </c>
      <c r="H20" s="34">
        <v>0</v>
      </c>
      <c r="I20" s="34">
        <v>0</v>
      </c>
      <c r="J20" s="36" t="s">
        <v>2</v>
      </c>
      <c r="M20" s="36" t="s">
        <v>1064</v>
      </c>
      <c r="Q20" s="36" t="s">
        <v>1075</v>
      </c>
      <c r="R20" s="28">
        <v>1</v>
      </c>
    </row>
    <row r="21" spans="1:9" ht="12.75" outlineLevel="1">
      <c r="A21" s="34">
        <v>19</v>
      </c>
      <c r="B21" s="35">
        <v>148</v>
      </c>
      <c r="C21" s="35" t="s">
        <v>1505</v>
      </c>
      <c r="D21" s="35" t="s">
        <v>1211</v>
      </c>
      <c r="E21" s="35" t="s">
        <v>1506</v>
      </c>
      <c r="F21" s="35" t="s">
        <v>1507</v>
      </c>
      <c r="G21" s="34">
        <v>1</v>
      </c>
      <c r="H21" s="34">
        <v>0</v>
      </c>
      <c r="I21" s="34">
        <v>0</v>
      </c>
    </row>
    <row r="22" spans="1:18" ht="12.75" outlineLevel="1">
      <c r="A22" s="34">
        <v>20</v>
      </c>
      <c r="B22" s="35">
        <v>130</v>
      </c>
      <c r="C22" s="35" t="s">
        <v>1508</v>
      </c>
      <c r="D22" s="35" t="s">
        <v>1211</v>
      </c>
      <c r="E22" s="35" t="s">
        <v>1509</v>
      </c>
      <c r="F22" s="35" t="s">
        <v>1510</v>
      </c>
      <c r="G22" s="34">
        <v>1</v>
      </c>
      <c r="H22" s="34">
        <v>0</v>
      </c>
      <c r="I22" s="34">
        <v>0</v>
      </c>
      <c r="J22" s="36" t="s">
        <v>740</v>
      </c>
      <c r="O22" s="36" t="s">
        <v>1070</v>
      </c>
      <c r="Q22" s="36" t="s">
        <v>1065</v>
      </c>
      <c r="R22" s="28">
        <v>1</v>
      </c>
    </row>
    <row r="23" spans="1:18" ht="12.75" outlineLevel="1">
      <c r="A23" s="34">
        <v>21</v>
      </c>
      <c r="B23" s="35">
        <v>22</v>
      </c>
      <c r="C23" s="35" t="s">
        <v>949</v>
      </c>
      <c r="D23" s="35" t="s">
        <v>1211</v>
      </c>
      <c r="E23" s="35" t="s">
        <v>950</v>
      </c>
      <c r="F23" s="35" t="s">
        <v>951</v>
      </c>
      <c r="G23" s="34">
        <v>1</v>
      </c>
      <c r="H23" s="34">
        <v>0</v>
      </c>
      <c r="I23" s="34">
        <v>0</v>
      </c>
      <c r="J23" s="36" t="s">
        <v>742</v>
      </c>
      <c r="O23" s="36" t="s">
        <v>1070</v>
      </c>
      <c r="Q23" s="36" t="s">
        <v>1065</v>
      </c>
      <c r="R23" s="28">
        <v>1</v>
      </c>
    </row>
    <row r="24" spans="1:9" ht="12.75" outlineLevel="1">
      <c r="A24" s="34">
        <v>22</v>
      </c>
      <c r="B24" s="35">
        <v>124</v>
      </c>
      <c r="C24" s="35" t="s">
        <v>958</v>
      </c>
      <c r="D24" s="35" t="s">
        <v>1211</v>
      </c>
      <c r="E24" s="35" t="s">
        <v>959</v>
      </c>
      <c r="F24" s="35" t="s">
        <v>960</v>
      </c>
      <c r="G24" s="34">
        <v>1</v>
      </c>
      <c r="H24" s="34">
        <v>0</v>
      </c>
      <c r="I24" s="34">
        <v>0</v>
      </c>
    </row>
    <row r="25" spans="1:13" ht="12.75" outlineLevel="1">
      <c r="A25" s="34">
        <v>23</v>
      </c>
      <c r="B25" s="35">
        <v>51</v>
      </c>
      <c r="C25" s="35" t="s">
        <v>961</v>
      </c>
      <c r="D25" s="35" t="s">
        <v>1211</v>
      </c>
      <c r="E25" s="35" t="s">
        <v>962</v>
      </c>
      <c r="F25" s="35" t="s">
        <v>701</v>
      </c>
      <c r="G25" s="34">
        <v>1</v>
      </c>
      <c r="H25" s="34">
        <v>0</v>
      </c>
      <c r="I25" s="34">
        <v>0</v>
      </c>
      <c r="J25" s="36" t="s">
        <v>3</v>
      </c>
      <c r="M25" s="36" t="s">
        <v>1064</v>
      </c>
    </row>
    <row r="26" spans="1:9" ht="12.75" outlineLevel="1">
      <c r="A26" s="34">
        <v>24</v>
      </c>
      <c r="B26" s="35">
        <v>55</v>
      </c>
      <c r="C26" s="35" t="s">
        <v>437</v>
      </c>
      <c r="D26" s="35" t="s">
        <v>1211</v>
      </c>
      <c r="E26" s="35" t="s">
        <v>703</v>
      </c>
      <c r="F26" s="35" t="s">
        <v>704</v>
      </c>
      <c r="G26" s="34">
        <v>1</v>
      </c>
      <c r="H26" s="34">
        <v>1</v>
      </c>
      <c r="I26" s="34">
        <v>1</v>
      </c>
    </row>
    <row r="27" spans="1:9" ht="12.75" outlineLevel="1">
      <c r="A27" s="34">
        <v>25</v>
      </c>
      <c r="B27" s="35">
        <v>56</v>
      </c>
      <c r="C27" s="35" t="s">
        <v>1293</v>
      </c>
      <c r="D27" s="35" t="s">
        <v>1211</v>
      </c>
      <c r="E27" s="35" t="s">
        <v>1294</v>
      </c>
      <c r="F27" s="35" t="s">
        <v>1295</v>
      </c>
      <c r="G27" s="34">
        <v>1</v>
      </c>
      <c r="H27" s="34">
        <v>1</v>
      </c>
      <c r="I27" s="34">
        <v>1</v>
      </c>
    </row>
    <row r="28" spans="1:18" ht="12.75" outlineLevel="1">
      <c r="A28" s="34">
        <v>26</v>
      </c>
      <c r="B28" s="35">
        <v>57</v>
      </c>
      <c r="C28" s="35" t="s">
        <v>1107</v>
      </c>
      <c r="D28" s="35" t="s">
        <v>1211</v>
      </c>
      <c r="E28" s="35" t="s">
        <v>1108</v>
      </c>
      <c r="F28" s="35" t="s">
        <v>1109</v>
      </c>
      <c r="G28" s="34">
        <v>1</v>
      </c>
      <c r="H28" s="34">
        <v>0</v>
      </c>
      <c r="I28" s="34">
        <v>0</v>
      </c>
      <c r="J28" s="36" t="s">
        <v>4</v>
      </c>
      <c r="L28" s="36" t="s">
        <v>1064</v>
      </c>
      <c r="Q28" s="36" t="s">
        <v>1075</v>
      </c>
      <c r="R28" s="28">
        <v>1</v>
      </c>
    </row>
    <row r="29" spans="1:13" ht="12.75" outlineLevel="1">
      <c r="A29" s="34">
        <v>27</v>
      </c>
      <c r="B29" s="35">
        <v>308</v>
      </c>
      <c r="C29" s="35" t="s">
        <v>1110</v>
      </c>
      <c r="D29" s="35" t="s">
        <v>1211</v>
      </c>
      <c r="E29" s="35" t="s">
        <v>1111</v>
      </c>
      <c r="F29" s="35" t="s">
        <v>1112</v>
      </c>
      <c r="G29" s="34">
        <v>1</v>
      </c>
      <c r="H29" s="34">
        <v>1</v>
      </c>
      <c r="I29" s="34">
        <v>1</v>
      </c>
      <c r="J29" s="36" t="s">
        <v>5</v>
      </c>
      <c r="M29" s="36" t="s">
        <v>1077</v>
      </c>
    </row>
    <row r="30" spans="1:13" ht="12.75" outlineLevel="1">
      <c r="A30" s="34">
        <v>28</v>
      </c>
      <c r="B30" s="35">
        <v>60</v>
      </c>
      <c r="C30" s="35" t="s">
        <v>1113</v>
      </c>
      <c r="D30" s="35" t="s">
        <v>1211</v>
      </c>
      <c r="E30" s="35" t="s">
        <v>1166</v>
      </c>
      <c r="F30" s="35" t="s">
        <v>1167</v>
      </c>
      <c r="G30" s="34">
        <v>1</v>
      </c>
      <c r="H30" s="34">
        <v>0</v>
      </c>
      <c r="I30" s="34">
        <v>0</v>
      </c>
      <c r="J30" s="36" t="s">
        <v>6</v>
      </c>
      <c r="M30" s="36" t="s">
        <v>1064</v>
      </c>
    </row>
    <row r="31" spans="1:9" ht="12.75" outlineLevel="1">
      <c r="A31" s="34">
        <v>29</v>
      </c>
      <c r="B31" s="29">
        <v>12</v>
      </c>
      <c r="C31" s="29" t="s">
        <v>1045</v>
      </c>
      <c r="D31" s="29" t="s">
        <v>125</v>
      </c>
      <c r="E31" s="29" t="s">
        <v>1046</v>
      </c>
      <c r="F31" s="29" t="s">
        <v>1047</v>
      </c>
      <c r="G31" s="28">
        <v>1</v>
      </c>
      <c r="H31" s="28">
        <v>0</v>
      </c>
      <c r="I31" s="28">
        <v>0</v>
      </c>
    </row>
    <row r="32" spans="1:18" ht="12.75" outlineLevel="1">
      <c r="A32" s="34">
        <v>30</v>
      </c>
      <c r="B32" s="29">
        <v>211</v>
      </c>
      <c r="C32" s="29" t="s">
        <v>1170</v>
      </c>
      <c r="D32" s="29" t="s">
        <v>125</v>
      </c>
      <c r="E32" s="29" t="s">
        <v>1171</v>
      </c>
      <c r="F32" s="29" t="s">
        <v>1172</v>
      </c>
      <c r="G32" s="28">
        <v>1</v>
      </c>
      <c r="H32" s="28">
        <v>1</v>
      </c>
      <c r="I32" s="28">
        <v>1</v>
      </c>
      <c r="J32" s="36" t="s">
        <v>1016</v>
      </c>
      <c r="M32" s="36" t="s">
        <v>1064</v>
      </c>
      <c r="Q32" s="36" t="s">
        <v>1075</v>
      </c>
      <c r="R32" s="28">
        <v>1</v>
      </c>
    </row>
    <row r="33" spans="1:9" ht="12.75" outlineLevel="1">
      <c r="A33" s="34">
        <v>31</v>
      </c>
      <c r="B33" s="35">
        <v>36</v>
      </c>
      <c r="C33" s="35" t="s">
        <v>1307</v>
      </c>
      <c r="D33" s="35" t="s">
        <v>1308</v>
      </c>
      <c r="E33" s="35" t="s">
        <v>1309</v>
      </c>
      <c r="F33" s="35" t="s">
        <v>1310</v>
      </c>
      <c r="G33" s="34">
        <v>0</v>
      </c>
      <c r="H33" s="34">
        <v>0</v>
      </c>
      <c r="I33" s="34">
        <v>0</v>
      </c>
    </row>
    <row r="34" spans="1:15" ht="12.75" outlineLevel="1">
      <c r="A34" s="34">
        <v>32</v>
      </c>
      <c r="B34" s="29">
        <v>120</v>
      </c>
      <c r="C34" s="29" t="s">
        <v>1030</v>
      </c>
      <c r="D34" s="29" t="s">
        <v>120</v>
      </c>
      <c r="E34" s="29" t="s">
        <v>767</v>
      </c>
      <c r="F34" s="29" t="s">
        <v>768</v>
      </c>
      <c r="G34" s="28">
        <v>1</v>
      </c>
      <c r="H34" s="28">
        <v>1</v>
      </c>
      <c r="I34" s="28">
        <v>1</v>
      </c>
      <c r="J34" s="36" t="s">
        <v>676</v>
      </c>
      <c r="O34" s="36" t="s">
        <v>1070</v>
      </c>
    </row>
    <row r="35" spans="1:18" ht="12.75">
      <c r="A35" s="34">
        <v>33</v>
      </c>
      <c r="B35" s="35">
        <v>194</v>
      </c>
      <c r="C35" s="35" t="s">
        <v>1501</v>
      </c>
      <c r="D35" s="35" t="s">
        <v>1502</v>
      </c>
      <c r="E35" s="34" t="s">
        <v>1503</v>
      </c>
      <c r="F35" s="34" t="s">
        <v>942</v>
      </c>
      <c r="G35" s="34">
        <v>1</v>
      </c>
      <c r="H35" s="34">
        <v>0</v>
      </c>
      <c r="I35" s="34">
        <v>0</v>
      </c>
      <c r="J35" s="36" t="s">
        <v>7</v>
      </c>
      <c r="M35" s="36" t="s">
        <v>1064</v>
      </c>
      <c r="Q35" s="36" t="s">
        <v>1065</v>
      </c>
      <c r="R35" s="28">
        <v>1</v>
      </c>
    </row>
    <row r="36" spans="1:9" ht="12.75">
      <c r="A36" s="34">
        <v>34</v>
      </c>
      <c r="B36" s="35">
        <v>198</v>
      </c>
      <c r="C36" s="35" t="s">
        <v>943</v>
      </c>
      <c r="D36" s="35" t="s">
        <v>1502</v>
      </c>
      <c r="E36" s="34" t="s">
        <v>944</v>
      </c>
      <c r="F36" s="34" t="s">
        <v>945</v>
      </c>
      <c r="G36" s="34">
        <v>1</v>
      </c>
      <c r="H36" s="34">
        <v>1</v>
      </c>
      <c r="I36" s="34">
        <v>1</v>
      </c>
    </row>
    <row r="37" spans="1:9" ht="12.75">
      <c r="A37" s="34">
        <v>35</v>
      </c>
      <c r="B37" s="35">
        <v>196</v>
      </c>
      <c r="C37" s="35" t="s">
        <v>224</v>
      </c>
      <c r="D37" s="35" t="s">
        <v>1502</v>
      </c>
      <c r="E37" s="34" t="s">
        <v>225</v>
      </c>
      <c r="F37" s="34" t="s">
        <v>226</v>
      </c>
      <c r="G37" s="34">
        <v>1</v>
      </c>
      <c r="H37" s="34">
        <v>0</v>
      </c>
      <c r="I37" s="34">
        <v>0</v>
      </c>
    </row>
    <row r="38" spans="1:9" ht="12.75">
      <c r="A38" s="34">
        <v>36</v>
      </c>
      <c r="B38" s="35">
        <v>200</v>
      </c>
      <c r="C38" s="35" t="s">
        <v>227</v>
      </c>
      <c r="D38" s="35" t="s">
        <v>1502</v>
      </c>
      <c r="E38" s="34" t="s">
        <v>228</v>
      </c>
      <c r="F38" s="34" t="s">
        <v>229</v>
      </c>
      <c r="G38" s="34">
        <v>1</v>
      </c>
      <c r="H38" s="34">
        <v>0</v>
      </c>
      <c r="I38" s="34">
        <v>0</v>
      </c>
    </row>
    <row r="39" spans="1:9" ht="12.75">
      <c r="A39" s="34">
        <v>37</v>
      </c>
      <c r="B39" s="35">
        <v>197</v>
      </c>
      <c r="C39" s="35" t="s">
        <v>275</v>
      </c>
      <c r="D39" s="35" t="s">
        <v>1502</v>
      </c>
      <c r="E39" s="34" t="s">
        <v>276</v>
      </c>
      <c r="F39" s="34" t="s">
        <v>277</v>
      </c>
      <c r="G39" s="34">
        <v>1</v>
      </c>
      <c r="H39" s="34">
        <v>0</v>
      </c>
      <c r="I39" s="34">
        <v>0</v>
      </c>
    </row>
    <row r="40" spans="1:9" ht="12.75">
      <c r="A40" s="34">
        <v>38</v>
      </c>
      <c r="B40" s="35">
        <v>193</v>
      </c>
      <c r="C40" s="35" t="s">
        <v>278</v>
      </c>
      <c r="D40" s="35" t="s">
        <v>1502</v>
      </c>
      <c r="E40" s="34" t="s">
        <v>443</v>
      </c>
      <c r="F40" s="34" t="s">
        <v>444</v>
      </c>
      <c r="G40" s="34">
        <v>1</v>
      </c>
      <c r="H40" s="34">
        <v>0</v>
      </c>
      <c r="I40" s="34">
        <v>0</v>
      </c>
    </row>
    <row r="41" spans="1:9" ht="12.75">
      <c r="A41" s="34">
        <v>39</v>
      </c>
      <c r="B41" s="35">
        <v>201</v>
      </c>
      <c r="C41" s="35" t="s">
        <v>230</v>
      </c>
      <c r="D41" s="35" t="s">
        <v>1502</v>
      </c>
      <c r="E41" s="34" t="s">
        <v>231</v>
      </c>
      <c r="F41" s="34" t="s">
        <v>95</v>
      </c>
      <c r="G41" s="34">
        <v>1</v>
      </c>
      <c r="H41" s="34">
        <v>0</v>
      </c>
      <c r="I41" s="34">
        <v>0</v>
      </c>
    </row>
    <row r="42" spans="1:9" ht="12.75">
      <c r="A42" s="34">
        <v>40</v>
      </c>
      <c r="B42" s="35">
        <v>195</v>
      </c>
      <c r="C42" s="35" t="s">
        <v>233</v>
      </c>
      <c r="D42" s="35" t="s">
        <v>1502</v>
      </c>
      <c r="E42" s="34" t="s">
        <v>234</v>
      </c>
      <c r="F42" s="34" t="s">
        <v>235</v>
      </c>
      <c r="G42" s="34">
        <v>1</v>
      </c>
      <c r="H42" s="34">
        <v>0</v>
      </c>
      <c r="I42" s="34">
        <v>0</v>
      </c>
    </row>
    <row r="43" spans="1:10" ht="12.75">
      <c r="A43" s="34">
        <v>41</v>
      </c>
      <c r="B43" s="35">
        <v>199</v>
      </c>
      <c r="C43" s="35" t="s">
        <v>236</v>
      </c>
      <c r="D43" s="35" t="s">
        <v>1502</v>
      </c>
      <c r="E43" s="34" t="s">
        <v>450</v>
      </c>
      <c r="F43" s="34" t="s">
        <v>451</v>
      </c>
      <c r="G43" s="44">
        <v>0</v>
      </c>
      <c r="H43" s="45">
        <v>1</v>
      </c>
      <c r="I43" s="44">
        <v>0</v>
      </c>
      <c r="J43" s="37" t="s">
        <v>11</v>
      </c>
    </row>
    <row r="44" spans="1:9" ht="12.75">
      <c r="A44" s="34">
        <v>42</v>
      </c>
      <c r="B44" s="35">
        <v>265</v>
      </c>
      <c r="C44" s="35" t="s">
        <v>452</v>
      </c>
      <c r="D44" s="35" t="s">
        <v>1502</v>
      </c>
      <c r="E44" s="34" t="s">
        <v>453</v>
      </c>
      <c r="F44" s="34" t="s">
        <v>454</v>
      </c>
      <c r="G44" s="34">
        <v>1</v>
      </c>
      <c r="H44" s="34">
        <v>0</v>
      </c>
      <c r="I44" s="34">
        <v>0</v>
      </c>
    </row>
    <row r="45" spans="1:18" ht="12.75">
      <c r="A45" s="41"/>
      <c r="B45" s="42">
        <v>280</v>
      </c>
      <c r="C45" s="42" t="s">
        <v>455</v>
      </c>
      <c r="D45" s="42" t="s">
        <v>456</v>
      </c>
      <c r="E45" s="42" t="s">
        <v>457</v>
      </c>
      <c r="F45" s="42" t="s">
        <v>458</v>
      </c>
      <c r="G45" s="41">
        <v>0</v>
      </c>
      <c r="H45" s="41">
        <v>0</v>
      </c>
      <c r="I45" s="41">
        <v>0</v>
      </c>
      <c r="J45" s="43" t="s">
        <v>13</v>
      </c>
      <c r="K45" s="41"/>
      <c r="L45" s="41"/>
      <c r="M45" s="41"/>
      <c r="N45" s="41"/>
      <c r="O45" s="41"/>
      <c r="P45" s="41"/>
      <c r="Q45" s="41"/>
      <c r="R45" s="41"/>
    </row>
    <row r="46" spans="1:18" ht="12.75">
      <c r="A46" s="28">
        <v>43</v>
      </c>
      <c r="B46" s="29">
        <v>222</v>
      </c>
      <c r="C46" s="29" t="s">
        <v>1232</v>
      </c>
      <c r="D46" s="29" t="s">
        <v>1331</v>
      </c>
      <c r="E46" s="29" t="s">
        <v>1332</v>
      </c>
      <c r="F46" s="29" t="s">
        <v>1333</v>
      </c>
      <c r="G46" s="28">
        <v>1</v>
      </c>
      <c r="H46" s="28">
        <v>1</v>
      </c>
      <c r="I46" s="28">
        <v>1</v>
      </c>
      <c r="J46" s="36" t="s">
        <v>223</v>
      </c>
      <c r="M46" s="36" t="s">
        <v>1064</v>
      </c>
      <c r="Q46" s="36" t="s">
        <v>1065</v>
      </c>
      <c r="R46" s="28">
        <v>1</v>
      </c>
    </row>
    <row r="47" spans="1:10" ht="12.75">
      <c r="A47" s="28">
        <v>44</v>
      </c>
      <c r="B47" s="29">
        <v>153</v>
      </c>
      <c r="C47" s="29" t="s">
        <v>702</v>
      </c>
      <c r="D47" s="29" t="s">
        <v>1331</v>
      </c>
      <c r="E47" s="29" t="s">
        <v>963</v>
      </c>
      <c r="F47" s="29" t="s">
        <v>964</v>
      </c>
      <c r="G47" s="37">
        <v>1</v>
      </c>
      <c r="H47" s="28">
        <v>0</v>
      </c>
      <c r="I47" s="28">
        <v>0</v>
      </c>
      <c r="J47" s="37" t="s">
        <v>11</v>
      </c>
    </row>
    <row r="48" spans="1:13" ht="12.75">
      <c r="A48" s="28">
        <v>45</v>
      </c>
      <c r="B48" s="29">
        <v>224</v>
      </c>
      <c r="C48" s="29" t="s">
        <v>965</v>
      </c>
      <c r="D48" s="29" t="s">
        <v>1331</v>
      </c>
      <c r="E48" s="29" t="s">
        <v>1234</v>
      </c>
      <c r="F48" s="29" t="s">
        <v>988</v>
      </c>
      <c r="G48" s="28">
        <v>1</v>
      </c>
      <c r="H48" s="28">
        <v>0</v>
      </c>
      <c r="I48" s="28">
        <v>0</v>
      </c>
      <c r="J48" s="36" t="s">
        <v>497</v>
      </c>
      <c r="M48" s="36" t="s">
        <v>1064</v>
      </c>
    </row>
    <row r="49" spans="1:13" ht="12.75">
      <c r="A49" s="28">
        <v>46</v>
      </c>
      <c r="B49" s="29">
        <v>155</v>
      </c>
      <c r="C49" s="29" t="s">
        <v>732</v>
      </c>
      <c r="D49" s="29" t="s">
        <v>1331</v>
      </c>
      <c r="E49" s="29" t="s">
        <v>991</v>
      </c>
      <c r="F49" s="29" t="s">
        <v>992</v>
      </c>
      <c r="G49" s="28">
        <v>1</v>
      </c>
      <c r="H49" s="28">
        <v>1</v>
      </c>
      <c r="I49" s="28">
        <v>1</v>
      </c>
      <c r="J49" s="36" t="s">
        <v>937</v>
      </c>
      <c r="M49" s="36" t="s">
        <v>1064</v>
      </c>
    </row>
    <row r="50" spans="1:18" ht="12.75">
      <c r="A50" s="28">
        <v>47</v>
      </c>
      <c r="B50" s="29">
        <v>223</v>
      </c>
      <c r="C50" s="29" t="s">
        <v>993</v>
      </c>
      <c r="D50" s="29" t="s">
        <v>1331</v>
      </c>
      <c r="E50" s="29" t="s">
        <v>994</v>
      </c>
      <c r="F50" s="29" t="s">
        <v>995</v>
      </c>
      <c r="G50" s="28">
        <v>1</v>
      </c>
      <c r="H50" s="28">
        <v>1</v>
      </c>
      <c r="I50" s="28">
        <v>1</v>
      </c>
      <c r="J50" s="36" t="s">
        <v>269</v>
      </c>
      <c r="M50" s="36" t="s">
        <v>1064</v>
      </c>
      <c r="Q50" s="36" t="s">
        <v>1065</v>
      </c>
      <c r="R50" s="28">
        <v>1</v>
      </c>
    </row>
    <row r="51" spans="1:13" ht="12.75">
      <c r="A51" s="28">
        <v>48</v>
      </c>
      <c r="B51" s="29">
        <v>156</v>
      </c>
      <c r="C51" s="29" t="s">
        <v>996</v>
      </c>
      <c r="D51" s="29" t="s">
        <v>1331</v>
      </c>
      <c r="E51" s="29" t="s">
        <v>997</v>
      </c>
      <c r="F51" s="29" t="s">
        <v>1242</v>
      </c>
      <c r="G51" s="28">
        <v>1</v>
      </c>
      <c r="H51" s="28">
        <v>0</v>
      </c>
      <c r="I51" s="28">
        <v>0</v>
      </c>
      <c r="J51" s="36" t="s">
        <v>938</v>
      </c>
      <c r="M51" s="36" t="s">
        <v>1077</v>
      </c>
    </row>
    <row r="52" spans="1:18" ht="12.75">
      <c r="A52" s="41"/>
      <c r="B52" s="42">
        <v>254</v>
      </c>
      <c r="C52" s="42" t="s">
        <v>1247</v>
      </c>
      <c r="D52" s="42" t="s">
        <v>1248</v>
      </c>
      <c r="E52" s="42" t="s">
        <v>1249</v>
      </c>
      <c r="F52" s="42" t="s">
        <v>1471</v>
      </c>
      <c r="G52" s="41">
        <v>1</v>
      </c>
      <c r="H52" s="41">
        <v>0</v>
      </c>
      <c r="I52" s="41">
        <v>0</v>
      </c>
      <c r="J52" s="43" t="s">
        <v>13</v>
      </c>
      <c r="K52" s="41"/>
      <c r="L52" s="41"/>
      <c r="M52" s="41"/>
      <c r="N52" s="41"/>
      <c r="O52" s="41"/>
      <c r="P52" s="41"/>
      <c r="Q52" s="41"/>
      <c r="R52" s="41"/>
    </row>
    <row r="53" spans="1:18" ht="12.75">
      <c r="A53" s="28">
        <v>49</v>
      </c>
      <c r="B53" s="37">
        <v>329</v>
      </c>
      <c r="C53" s="37" t="s">
        <v>12</v>
      </c>
      <c r="D53" s="37" t="s">
        <v>55</v>
      </c>
      <c r="E53" s="37"/>
      <c r="F53" s="37"/>
      <c r="G53" s="37">
        <v>0</v>
      </c>
      <c r="H53" s="37" t="s">
        <v>60</v>
      </c>
      <c r="I53" s="37">
        <v>0</v>
      </c>
      <c r="J53" s="37" t="s">
        <v>108</v>
      </c>
      <c r="O53" s="36" t="s">
        <v>1070</v>
      </c>
      <c r="Q53" s="36" t="s">
        <v>1065</v>
      </c>
      <c r="R53" s="28">
        <v>1</v>
      </c>
    </row>
    <row r="54" spans="1:13" ht="12.75">
      <c r="A54" s="28">
        <v>50</v>
      </c>
      <c r="B54" s="29">
        <v>174</v>
      </c>
      <c r="C54" s="29" t="s">
        <v>1472</v>
      </c>
      <c r="D54" s="29" t="s">
        <v>1255</v>
      </c>
      <c r="E54" s="29" t="s">
        <v>1256</v>
      </c>
      <c r="F54" s="29" t="s">
        <v>1475</v>
      </c>
      <c r="G54" s="28">
        <v>1</v>
      </c>
      <c r="H54" s="28">
        <v>0</v>
      </c>
      <c r="I54" s="28">
        <v>0</v>
      </c>
      <c r="J54" s="36" t="s">
        <v>861</v>
      </c>
      <c r="M54" s="36" t="s">
        <v>1064</v>
      </c>
    </row>
    <row r="55" spans="1:9" ht="12.75">
      <c r="A55" s="28">
        <v>51</v>
      </c>
      <c r="B55" s="29">
        <v>189</v>
      </c>
      <c r="C55" s="29" t="s">
        <v>1319</v>
      </c>
      <c r="D55" s="29" t="s">
        <v>1255</v>
      </c>
      <c r="E55" s="29" t="s">
        <v>1320</v>
      </c>
      <c r="F55" s="29" t="s">
        <v>1321</v>
      </c>
      <c r="G55" s="28">
        <v>1</v>
      </c>
      <c r="H55" s="28">
        <v>0</v>
      </c>
      <c r="I55" s="28">
        <v>0</v>
      </c>
    </row>
    <row r="56" spans="1:9" ht="12.75">
      <c r="A56" s="28">
        <v>52</v>
      </c>
      <c r="B56" s="29">
        <v>180</v>
      </c>
      <c r="C56" s="29" t="s">
        <v>1322</v>
      </c>
      <c r="D56" s="29" t="s">
        <v>1255</v>
      </c>
      <c r="E56" s="29" t="s">
        <v>1323</v>
      </c>
      <c r="F56" s="29" t="s">
        <v>1324</v>
      </c>
      <c r="G56" s="28">
        <v>1</v>
      </c>
      <c r="H56" s="28">
        <v>1</v>
      </c>
      <c r="I56" s="28">
        <v>1</v>
      </c>
    </row>
    <row r="57" spans="1:9" ht="12.75">
      <c r="A57" s="28">
        <v>53</v>
      </c>
      <c r="B57" s="29">
        <v>176</v>
      </c>
      <c r="C57" s="29" t="s">
        <v>761</v>
      </c>
      <c r="D57" s="29" t="s">
        <v>1255</v>
      </c>
      <c r="E57" s="29" t="s">
        <v>762</v>
      </c>
      <c r="F57" s="29" t="s">
        <v>763</v>
      </c>
      <c r="G57" s="28">
        <v>1</v>
      </c>
      <c r="H57" s="28">
        <v>1</v>
      </c>
      <c r="I57" s="28">
        <v>1</v>
      </c>
    </row>
    <row r="58" spans="1:9" ht="12.75">
      <c r="A58" s="28">
        <v>54</v>
      </c>
      <c r="B58" s="29">
        <v>137</v>
      </c>
      <c r="C58" s="29" t="s">
        <v>764</v>
      </c>
      <c r="D58" s="29" t="s">
        <v>1255</v>
      </c>
      <c r="E58" s="29" t="s">
        <v>765</v>
      </c>
      <c r="F58" s="29" t="s">
        <v>766</v>
      </c>
      <c r="G58" s="28">
        <v>1</v>
      </c>
      <c r="H58" s="28">
        <v>1</v>
      </c>
      <c r="I58" s="28">
        <v>1</v>
      </c>
    </row>
    <row r="59" spans="1:9" ht="12.75">
      <c r="A59" s="28">
        <v>55</v>
      </c>
      <c r="B59" s="29">
        <v>178</v>
      </c>
      <c r="C59" s="29" t="s">
        <v>505</v>
      </c>
      <c r="D59" s="29" t="s">
        <v>1255</v>
      </c>
      <c r="E59" s="29" t="s">
        <v>506</v>
      </c>
      <c r="F59" s="29" t="s">
        <v>507</v>
      </c>
      <c r="G59" s="28">
        <v>1</v>
      </c>
      <c r="H59" s="28">
        <v>0</v>
      </c>
      <c r="I59" s="28">
        <v>0</v>
      </c>
    </row>
    <row r="60" spans="1:9" ht="12.75">
      <c r="A60" s="28">
        <v>56</v>
      </c>
      <c r="B60" s="29">
        <v>177</v>
      </c>
      <c r="C60" s="29" t="s">
        <v>508</v>
      </c>
      <c r="D60" s="29" t="s">
        <v>1255</v>
      </c>
      <c r="E60" s="29" t="s">
        <v>509</v>
      </c>
      <c r="F60" s="29" t="s">
        <v>41</v>
      </c>
      <c r="G60" s="28">
        <v>1</v>
      </c>
      <c r="H60" s="28">
        <v>1</v>
      </c>
      <c r="I60" s="28">
        <v>1</v>
      </c>
    </row>
    <row r="61" spans="1:18" ht="12.75">
      <c r="A61" s="28">
        <v>57</v>
      </c>
      <c r="B61" s="29">
        <v>175</v>
      </c>
      <c r="C61" s="29" t="s">
        <v>510</v>
      </c>
      <c r="D61" s="29" t="s">
        <v>1255</v>
      </c>
      <c r="E61" s="29" t="s">
        <v>511</v>
      </c>
      <c r="F61" s="29" t="s">
        <v>512</v>
      </c>
      <c r="G61" s="28">
        <v>1</v>
      </c>
      <c r="H61" s="28">
        <v>1</v>
      </c>
      <c r="I61" s="28">
        <v>1</v>
      </c>
      <c r="J61" s="36" t="s">
        <v>925</v>
      </c>
      <c r="O61" s="36" t="s">
        <v>1070</v>
      </c>
      <c r="Q61" s="36" t="s">
        <v>1075</v>
      </c>
      <c r="R61" s="28">
        <v>1</v>
      </c>
    </row>
    <row r="62" spans="1:13" ht="12.75">
      <c r="A62" s="28">
        <v>58</v>
      </c>
      <c r="B62" s="29">
        <v>94</v>
      </c>
      <c r="C62" s="29" t="s">
        <v>157</v>
      </c>
      <c r="D62" s="29" t="s">
        <v>865</v>
      </c>
      <c r="E62" s="29" t="s">
        <v>866</v>
      </c>
      <c r="F62" s="29" t="s">
        <v>867</v>
      </c>
      <c r="G62" s="28">
        <v>1</v>
      </c>
      <c r="H62" s="28">
        <v>0</v>
      </c>
      <c r="I62" s="28">
        <v>0</v>
      </c>
      <c r="J62" s="36" t="s">
        <v>553</v>
      </c>
      <c r="M62" s="36" t="s">
        <v>1077</v>
      </c>
    </row>
    <row r="63" spans="1:9" ht="12.75">
      <c r="A63" s="28">
        <v>59</v>
      </c>
      <c r="B63" s="29">
        <v>79</v>
      </c>
      <c r="C63" s="29" t="s">
        <v>868</v>
      </c>
      <c r="D63" s="29" t="s">
        <v>865</v>
      </c>
      <c r="E63" s="29" t="s">
        <v>869</v>
      </c>
      <c r="F63" s="29" t="s">
        <v>622</v>
      </c>
      <c r="G63" s="28">
        <v>1</v>
      </c>
      <c r="H63" s="28">
        <v>0</v>
      </c>
      <c r="I63" s="28">
        <v>0</v>
      </c>
    </row>
    <row r="64" spans="1:13" ht="12.75">
      <c r="A64" s="28">
        <v>60</v>
      </c>
      <c r="B64" s="29">
        <v>283</v>
      </c>
      <c r="C64" s="29" t="s">
        <v>207</v>
      </c>
      <c r="D64" s="29" t="s">
        <v>865</v>
      </c>
      <c r="E64" s="29" t="s">
        <v>85</v>
      </c>
      <c r="F64" s="29" t="s">
        <v>86</v>
      </c>
      <c r="G64" s="28">
        <v>1</v>
      </c>
      <c r="H64" s="28">
        <v>0</v>
      </c>
      <c r="I64" s="28">
        <v>0</v>
      </c>
      <c r="J64" s="36" t="s">
        <v>554</v>
      </c>
      <c r="M64" s="36" t="s">
        <v>1077</v>
      </c>
    </row>
    <row r="65" spans="1:18" ht="12.75">
      <c r="A65" s="28">
        <v>61</v>
      </c>
      <c r="B65" s="29">
        <v>247</v>
      </c>
      <c r="C65" s="29" t="s">
        <v>87</v>
      </c>
      <c r="D65" s="29" t="s">
        <v>865</v>
      </c>
      <c r="E65" s="29" t="s">
        <v>523</v>
      </c>
      <c r="F65" s="29" t="s">
        <v>1051</v>
      </c>
      <c r="G65" s="28">
        <v>1</v>
      </c>
      <c r="H65" s="28">
        <v>0</v>
      </c>
      <c r="I65" s="28">
        <v>0</v>
      </c>
      <c r="J65" s="36" t="s">
        <v>288</v>
      </c>
      <c r="M65" s="36" t="s">
        <v>1064</v>
      </c>
      <c r="Q65" s="36" t="s">
        <v>1065</v>
      </c>
      <c r="R65" s="28">
        <v>1</v>
      </c>
    </row>
    <row r="66" spans="1:13" ht="12.75">
      <c r="A66" s="28">
        <v>62</v>
      </c>
      <c r="B66" s="29">
        <v>78</v>
      </c>
      <c r="C66" s="29" t="s">
        <v>1052</v>
      </c>
      <c r="D66" s="29" t="s">
        <v>865</v>
      </c>
      <c r="E66" s="29" t="s">
        <v>782</v>
      </c>
      <c r="F66" s="29" t="s">
        <v>783</v>
      </c>
      <c r="G66" s="28">
        <v>1</v>
      </c>
      <c r="H66" s="28">
        <v>0</v>
      </c>
      <c r="I66" s="28">
        <v>0</v>
      </c>
      <c r="J66" s="36" t="s">
        <v>287</v>
      </c>
      <c r="M66" s="36" t="s">
        <v>1077</v>
      </c>
    </row>
    <row r="67" spans="1:13" ht="12.75">
      <c r="A67" s="28">
        <v>63</v>
      </c>
      <c r="B67" s="29">
        <v>170</v>
      </c>
      <c r="C67" s="29" t="s">
        <v>784</v>
      </c>
      <c r="D67" s="29" t="s">
        <v>785</v>
      </c>
      <c r="E67" s="29" t="s">
        <v>786</v>
      </c>
      <c r="F67" s="29" t="s">
        <v>787</v>
      </c>
      <c r="G67" s="28">
        <v>1</v>
      </c>
      <c r="H67" s="28">
        <v>0</v>
      </c>
      <c r="I67" s="28">
        <v>0</v>
      </c>
      <c r="J67" s="36" t="s">
        <v>492</v>
      </c>
      <c r="M67" s="36" t="s">
        <v>1064</v>
      </c>
    </row>
    <row r="68" spans="1:9" ht="12.75">
      <c r="A68" s="28">
        <v>64</v>
      </c>
      <c r="B68" s="29">
        <v>207</v>
      </c>
      <c r="C68" s="29" t="s">
        <v>1055</v>
      </c>
      <c r="D68" s="29" t="s">
        <v>785</v>
      </c>
      <c r="E68" s="29" t="s">
        <v>1056</v>
      </c>
      <c r="F68" s="29" t="s">
        <v>1057</v>
      </c>
      <c r="G68" s="28">
        <v>1</v>
      </c>
      <c r="H68" s="28">
        <v>0</v>
      </c>
      <c r="I68" s="28">
        <v>0</v>
      </c>
    </row>
    <row r="69" spans="1:9" ht="12.75">
      <c r="A69" s="28">
        <v>65</v>
      </c>
      <c r="B69" s="29">
        <v>171</v>
      </c>
      <c r="C69" s="29" t="s">
        <v>792</v>
      </c>
      <c r="D69" s="29" t="s">
        <v>785</v>
      </c>
      <c r="E69" s="29" t="s">
        <v>1059</v>
      </c>
      <c r="F69" s="29" t="s">
        <v>1060</v>
      </c>
      <c r="G69" s="28">
        <v>1</v>
      </c>
      <c r="H69" s="28">
        <v>0</v>
      </c>
      <c r="I69" s="28">
        <v>0</v>
      </c>
    </row>
    <row r="70" spans="1:15" ht="12.75">
      <c r="A70" s="28">
        <v>66</v>
      </c>
      <c r="B70" s="29">
        <v>261</v>
      </c>
      <c r="C70" s="29" t="s">
        <v>1433</v>
      </c>
      <c r="D70" s="29" t="s">
        <v>1434</v>
      </c>
      <c r="E70" s="29" t="s">
        <v>1435</v>
      </c>
      <c r="F70" s="29" t="s">
        <v>1436</v>
      </c>
      <c r="G70" s="28">
        <v>0</v>
      </c>
      <c r="H70" s="28">
        <v>0</v>
      </c>
      <c r="I70" s="28">
        <v>0</v>
      </c>
      <c r="J70" s="36" t="s">
        <v>421</v>
      </c>
      <c r="O70" s="36" t="s">
        <v>1070</v>
      </c>
    </row>
    <row r="71" spans="1:15" ht="12.75">
      <c r="A71" s="28">
        <v>67</v>
      </c>
      <c r="B71" s="29">
        <v>143</v>
      </c>
      <c r="C71" s="29" t="s">
        <v>1459</v>
      </c>
      <c r="D71" s="29" t="s">
        <v>122</v>
      </c>
      <c r="E71" s="29" t="s">
        <v>1460</v>
      </c>
      <c r="F71" s="29" t="s">
        <v>1461</v>
      </c>
      <c r="G71" s="28">
        <v>1</v>
      </c>
      <c r="H71" s="28">
        <v>1</v>
      </c>
      <c r="I71" s="28">
        <v>1</v>
      </c>
      <c r="J71" s="36" t="s">
        <v>930</v>
      </c>
      <c r="O71" s="36" t="s">
        <v>1070</v>
      </c>
    </row>
    <row r="72" spans="1:15" ht="12.75">
      <c r="A72" s="28">
        <v>68</v>
      </c>
      <c r="B72" s="29">
        <v>139</v>
      </c>
      <c r="C72" s="29" t="s">
        <v>1227</v>
      </c>
      <c r="D72" s="29" t="s">
        <v>122</v>
      </c>
      <c r="E72" s="29" t="s">
        <v>970</v>
      </c>
      <c r="F72" s="29" t="s">
        <v>890</v>
      </c>
      <c r="G72" s="28">
        <v>1</v>
      </c>
      <c r="H72" s="28">
        <v>1</v>
      </c>
      <c r="I72" s="28">
        <v>1</v>
      </c>
      <c r="J72" s="36" t="s">
        <v>379</v>
      </c>
      <c r="O72" s="36" t="s">
        <v>1070</v>
      </c>
    </row>
    <row r="73" spans="1:18" ht="12.75">
      <c r="A73" s="41"/>
      <c r="B73" s="43">
        <v>166</v>
      </c>
      <c r="C73" s="43" t="s">
        <v>1437</v>
      </c>
      <c r="D73" s="43" t="s">
        <v>1438</v>
      </c>
      <c r="E73" s="43" t="s">
        <v>1439</v>
      </c>
      <c r="F73" s="43" t="s">
        <v>1440</v>
      </c>
      <c r="G73" s="41">
        <v>0</v>
      </c>
      <c r="H73" s="41">
        <v>0</v>
      </c>
      <c r="I73" s="41">
        <v>0</v>
      </c>
      <c r="J73" s="43" t="s">
        <v>13</v>
      </c>
      <c r="K73" s="41"/>
      <c r="L73" s="41"/>
      <c r="M73" s="41"/>
      <c r="N73" s="41"/>
      <c r="O73" s="41"/>
      <c r="P73" s="41"/>
      <c r="Q73" s="41"/>
      <c r="R73" s="41"/>
    </row>
    <row r="74" spans="1:9" ht="12.75">
      <c r="A74" s="28">
        <v>69</v>
      </c>
      <c r="B74" s="29">
        <v>167</v>
      </c>
      <c r="C74" s="29" t="s">
        <v>1441</v>
      </c>
      <c r="D74" s="29" t="s">
        <v>1438</v>
      </c>
      <c r="E74" s="29" t="s">
        <v>1442</v>
      </c>
      <c r="F74" s="29" t="s">
        <v>972</v>
      </c>
      <c r="G74" s="28">
        <v>0</v>
      </c>
      <c r="H74" s="28">
        <v>0</v>
      </c>
      <c r="I74" s="28">
        <v>0</v>
      </c>
    </row>
    <row r="75" spans="1:9" ht="12.75">
      <c r="A75" s="28">
        <v>70</v>
      </c>
      <c r="B75" s="29">
        <v>257</v>
      </c>
      <c r="C75" s="29" t="s">
        <v>973</v>
      </c>
      <c r="D75" s="29" t="s">
        <v>974</v>
      </c>
      <c r="E75" s="29" t="s">
        <v>975</v>
      </c>
      <c r="F75" s="29" t="s">
        <v>976</v>
      </c>
      <c r="G75" s="28">
        <v>1</v>
      </c>
      <c r="H75" s="28">
        <v>0</v>
      </c>
      <c r="I75" s="28">
        <v>0</v>
      </c>
    </row>
    <row r="76" spans="1:15" ht="12.75">
      <c r="A76" s="28">
        <v>71</v>
      </c>
      <c r="B76" s="29">
        <v>214</v>
      </c>
      <c r="C76" s="29" t="s">
        <v>977</v>
      </c>
      <c r="D76" s="29" t="s">
        <v>978</v>
      </c>
      <c r="E76" s="29" t="s">
        <v>979</v>
      </c>
      <c r="F76" s="29" t="s">
        <v>980</v>
      </c>
      <c r="G76" s="28">
        <v>1</v>
      </c>
      <c r="H76" s="28">
        <v>0</v>
      </c>
      <c r="I76" s="28">
        <v>0</v>
      </c>
      <c r="J76" s="36" t="s">
        <v>499</v>
      </c>
      <c r="O76" s="36" t="s">
        <v>1070</v>
      </c>
    </row>
    <row r="77" spans="1:9" ht="12.75">
      <c r="A77" s="28">
        <v>72</v>
      </c>
      <c r="B77" s="29">
        <v>276</v>
      </c>
      <c r="C77" s="29" t="s">
        <v>981</v>
      </c>
      <c r="D77" s="29" t="s">
        <v>978</v>
      </c>
      <c r="E77" s="29" t="s">
        <v>982</v>
      </c>
      <c r="F77" s="29" t="s">
        <v>1360</v>
      </c>
      <c r="G77" s="28">
        <v>1</v>
      </c>
      <c r="H77" s="28">
        <v>0</v>
      </c>
      <c r="I77" s="28">
        <v>0</v>
      </c>
    </row>
    <row r="78" spans="1:15" ht="12.75">
      <c r="A78" s="28">
        <v>73</v>
      </c>
      <c r="B78" s="29">
        <v>215</v>
      </c>
      <c r="C78" s="29" t="s">
        <v>1361</v>
      </c>
      <c r="D78" s="29" t="s">
        <v>978</v>
      </c>
      <c r="E78" s="29" t="s">
        <v>1362</v>
      </c>
      <c r="F78" s="29" t="s">
        <v>1490</v>
      </c>
      <c r="G78" s="28">
        <v>1</v>
      </c>
      <c r="H78" s="28">
        <v>0</v>
      </c>
      <c r="I78" s="28">
        <v>0</v>
      </c>
      <c r="J78" s="36" t="s">
        <v>498</v>
      </c>
      <c r="O78" s="36" t="s">
        <v>1070</v>
      </c>
    </row>
    <row r="79" spans="1:9" ht="12.75">
      <c r="A79" s="28">
        <v>74</v>
      </c>
      <c r="B79" s="29">
        <v>228</v>
      </c>
      <c r="C79" s="29" t="s">
        <v>815</v>
      </c>
      <c r="D79" s="29" t="s">
        <v>816</v>
      </c>
      <c r="E79" s="29" t="s">
        <v>817</v>
      </c>
      <c r="F79" s="29" t="s">
        <v>818</v>
      </c>
      <c r="G79" s="28">
        <v>1</v>
      </c>
      <c r="H79" s="28">
        <v>0</v>
      </c>
      <c r="I79" s="28">
        <v>0</v>
      </c>
    </row>
    <row r="80" spans="1:15" ht="12.75">
      <c r="A80" s="28">
        <v>75</v>
      </c>
      <c r="B80" s="29">
        <v>225</v>
      </c>
      <c r="C80" s="29" t="s">
        <v>344</v>
      </c>
      <c r="D80" s="29" t="s">
        <v>816</v>
      </c>
      <c r="E80" s="29" t="s">
        <v>345</v>
      </c>
      <c r="F80" s="29" t="s">
        <v>206</v>
      </c>
      <c r="G80" s="28">
        <v>1</v>
      </c>
      <c r="H80" s="28">
        <v>0</v>
      </c>
      <c r="I80" s="28">
        <v>0</v>
      </c>
      <c r="J80" s="36" t="s">
        <v>403</v>
      </c>
      <c r="O80" s="36" t="s">
        <v>1070</v>
      </c>
    </row>
    <row r="81" spans="1:13" ht="12.75">
      <c r="A81" s="28">
        <v>76</v>
      </c>
      <c r="B81" s="29">
        <v>237</v>
      </c>
      <c r="C81" s="29" t="s">
        <v>314</v>
      </c>
      <c r="D81" s="29" t="s">
        <v>816</v>
      </c>
      <c r="E81" s="29" t="s">
        <v>346</v>
      </c>
      <c r="F81" s="29" t="s">
        <v>347</v>
      </c>
      <c r="G81" s="28">
        <v>1</v>
      </c>
      <c r="H81" s="28">
        <v>0</v>
      </c>
      <c r="I81" s="28">
        <v>0</v>
      </c>
      <c r="J81" s="36" t="s">
        <v>1066</v>
      </c>
      <c r="M81" s="36" t="s">
        <v>1064</v>
      </c>
    </row>
    <row r="82" spans="1:18" ht="12.75">
      <c r="A82" s="41"/>
      <c r="B82" s="42">
        <v>315</v>
      </c>
      <c r="C82" s="42" t="s">
        <v>354</v>
      </c>
      <c r="D82" s="42" t="s">
        <v>816</v>
      </c>
      <c r="E82" s="42" t="s">
        <v>355</v>
      </c>
      <c r="F82" s="42" t="s">
        <v>356</v>
      </c>
      <c r="G82" s="41">
        <v>1</v>
      </c>
      <c r="H82" s="41">
        <v>0</v>
      </c>
      <c r="I82" s="41">
        <v>0</v>
      </c>
      <c r="J82" s="43" t="s">
        <v>13</v>
      </c>
      <c r="K82" s="41"/>
      <c r="L82" s="41"/>
      <c r="M82" s="41"/>
      <c r="N82" s="41"/>
      <c r="O82" s="41"/>
      <c r="P82" s="41"/>
      <c r="Q82" s="41"/>
      <c r="R82" s="41"/>
    </row>
    <row r="83" spans="1:18" ht="12.75">
      <c r="A83" s="41"/>
      <c r="B83" s="42">
        <v>227</v>
      </c>
      <c r="C83" s="42" t="s">
        <v>819</v>
      </c>
      <c r="D83" s="42" t="s">
        <v>816</v>
      </c>
      <c r="E83" s="42" t="s">
        <v>185</v>
      </c>
      <c r="F83" s="42" t="s">
        <v>343</v>
      </c>
      <c r="G83" s="41">
        <v>1</v>
      </c>
      <c r="H83" s="41">
        <v>0</v>
      </c>
      <c r="I83" s="41">
        <v>0</v>
      </c>
      <c r="J83" s="43" t="s">
        <v>13</v>
      </c>
      <c r="K83" s="41"/>
      <c r="L83" s="41"/>
      <c r="M83" s="41"/>
      <c r="N83" s="41"/>
      <c r="O83" s="41"/>
      <c r="P83" s="41"/>
      <c r="Q83" s="41"/>
      <c r="R83" s="41"/>
    </row>
    <row r="84" spans="1:9" ht="12.75">
      <c r="A84" s="28">
        <v>77</v>
      </c>
      <c r="B84" s="29">
        <v>2</v>
      </c>
      <c r="C84" s="29" t="s">
        <v>348</v>
      </c>
      <c r="D84" s="29" t="s">
        <v>348</v>
      </c>
      <c r="E84" s="29" t="s">
        <v>160</v>
      </c>
      <c r="F84" s="29" t="s">
        <v>161</v>
      </c>
      <c r="G84" s="28">
        <v>0</v>
      </c>
      <c r="H84" s="28">
        <v>0</v>
      </c>
      <c r="I84" s="28">
        <v>0</v>
      </c>
    </row>
    <row r="85" spans="1:15" ht="12.75">
      <c r="A85" s="28">
        <v>78</v>
      </c>
      <c r="B85" s="29">
        <v>169</v>
      </c>
      <c r="C85" s="29" t="s">
        <v>162</v>
      </c>
      <c r="D85" s="29" t="s">
        <v>163</v>
      </c>
      <c r="E85" s="29" t="s">
        <v>164</v>
      </c>
      <c r="F85" s="29" t="s">
        <v>320</v>
      </c>
      <c r="G85" s="28">
        <v>1</v>
      </c>
      <c r="H85" s="28">
        <v>1</v>
      </c>
      <c r="I85" s="28">
        <v>1</v>
      </c>
      <c r="J85" s="36" t="s">
        <v>535</v>
      </c>
      <c r="O85" s="36" t="s">
        <v>1070</v>
      </c>
    </row>
    <row r="86" spans="1:18" ht="12.75">
      <c r="A86" s="28">
        <v>79</v>
      </c>
      <c r="B86" s="29">
        <v>172</v>
      </c>
      <c r="C86" s="29" t="s">
        <v>321</v>
      </c>
      <c r="D86" s="29" t="s">
        <v>163</v>
      </c>
      <c r="E86" s="29" t="s">
        <v>322</v>
      </c>
      <c r="F86" s="29" t="s">
        <v>1050</v>
      </c>
      <c r="G86" s="28">
        <v>1</v>
      </c>
      <c r="H86" s="28">
        <v>1</v>
      </c>
      <c r="I86" s="28">
        <v>1</v>
      </c>
      <c r="J86" s="36" t="s">
        <v>518</v>
      </c>
      <c r="M86" s="36" t="s">
        <v>1064</v>
      </c>
      <c r="Q86" s="36" t="s">
        <v>1065</v>
      </c>
      <c r="R86" s="28">
        <v>1</v>
      </c>
    </row>
    <row r="87" spans="1:10" ht="12.75">
      <c r="A87" s="28">
        <v>80</v>
      </c>
      <c r="B87" s="29">
        <v>1</v>
      </c>
      <c r="C87" s="29" t="s">
        <v>323</v>
      </c>
      <c r="D87" s="29" t="s">
        <v>324</v>
      </c>
      <c r="E87" s="29" t="s">
        <v>325</v>
      </c>
      <c r="F87" s="29" t="s">
        <v>326</v>
      </c>
      <c r="G87" s="37">
        <v>0</v>
      </c>
      <c r="H87" s="28">
        <v>0</v>
      </c>
      <c r="I87" s="28">
        <v>0</v>
      </c>
      <c r="J87" s="37" t="s">
        <v>11</v>
      </c>
    </row>
    <row r="88" spans="1:15" ht="12.75">
      <c r="A88" s="28">
        <v>81</v>
      </c>
      <c r="B88" s="29">
        <v>182</v>
      </c>
      <c r="C88" s="29" t="s">
        <v>327</v>
      </c>
      <c r="D88" s="29" t="s">
        <v>841</v>
      </c>
      <c r="E88" s="29" t="s">
        <v>842</v>
      </c>
      <c r="F88" s="29" t="s">
        <v>1118</v>
      </c>
      <c r="G88" s="28">
        <v>0</v>
      </c>
      <c r="H88" s="28">
        <v>0</v>
      </c>
      <c r="I88" s="28">
        <v>0</v>
      </c>
      <c r="J88" s="36" t="s">
        <v>204</v>
      </c>
      <c r="O88" s="36" t="s">
        <v>1070</v>
      </c>
    </row>
    <row r="89" spans="1:15" ht="12.75">
      <c r="A89" s="28">
        <v>82</v>
      </c>
      <c r="B89" s="29">
        <v>117</v>
      </c>
      <c r="C89" s="29" t="s">
        <v>1473</v>
      </c>
      <c r="D89" s="29" t="s">
        <v>118</v>
      </c>
      <c r="E89" s="29" t="s">
        <v>1474</v>
      </c>
      <c r="F89" s="29" t="s">
        <v>1318</v>
      </c>
      <c r="G89" s="28">
        <v>1</v>
      </c>
      <c r="H89" s="28">
        <v>1</v>
      </c>
      <c r="I89" s="28">
        <v>1</v>
      </c>
      <c r="J89" s="36" t="s">
        <v>928</v>
      </c>
      <c r="O89" s="36" t="s">
        <v>1070</v>
      </c>
    </row>
    <row r="90" spans="1:15" ht="12.75">
      <c r="A90" s="28">
        <v>83</v>
      </c>
      <c r="B90" s="29">
        <v>115</v>
      </c>
      <c r="C90" s="29" t="s">
        <v>1221</v>
      </c>
      <c r="D90" s="29" t="s">
        <v>118</v>
      </c>
      <c r="E90" s="29" t="s">
        <v>1222</v>
      </c>
      <c r="F90" s="29" t="s">
        <v>1223</v>
      </c>
      <c r="G90" s="28">
        <v>1</v>
      </c>
      <c r="H90" s="28">
        <v>1</v>
      </c>
      <c r="I90" s="28">
        <v>1</v>
      </c>
      <c r="J90" s="36" t="s">
        <v>679</v>
      </c>
      <c r="O90" s="36" t="s">
        <v>1070</v>
      </c>
    </row>
    <row r="91" spans="10:15" ht="12.75">
      <c r="J91" s="36"/>
      <c r="O91" s="36"/>
    </row>
    <row r="92" spans="1:15" ht="12.75">
      <c r="A92" s="28">
        <v>84</v>
      </c>
      <c r="B92" s="29">
        <v>119</v>
      </c>
      <c r="C92" s="29" t="s">
        <v>585</v>
      </c>
      <c r="D92" s="29" t="s">
        <v>118</v>
      </c>
      <c r="E92" s="29" t="s">
        <v>586</v>
      </c>
      <c r="F92" s="29" t="s">
        <v>587</v>
      </c>
      <c r="G92" s="28">
        <v>1</v>
      </c>
      <c r="H92" s="28">
        <v>0</v>
      </c>
      <c r="I92" s="28">
        <v>0</v>
      </c>
      <c r="J92" s="36" t="s">
        <v>677</v>
      </c>
      <c r="O92" s="36" t="s">
        <v>1070</v>
      </c>
    </row>
    <row r="93" spans="1:18" ht="12.75">
      <c r="A93" s="28">
        <v>85</v>
      </c>
      <c r="B93" s="29">
        <v>122</v>
      </c>
      <c r="C93" s="29" t="s">
        <v>846</v>
      </c>
      <c r="D93" s="29" t="s">
        <v>109</v>
      </c>
      <c r="E93" s="29" t="s">
        <v>843</v>
      </c>
      <c r="F93" s="29" t="s">
        <v>844</v>
      </c>
      <c r="G93" s="28">
        <v>1</v>
      </c>
      <c r="H93" s="28">
        <v>1</v>
      </c>
      <c r="I93" s="28">
        <v>1</v>
      </c>
      <c r="J93" s="36" t="s">
        <v>678</v>
      </c>
      <c r="O93" s="36" t="s">
        <v>1070</v>
      </c>
      <c r="Q93" s="36" t="s">
        <v>1065</v>
      </c>
      <c r="R93" s="28">
        <v>1</v>
      </c>
    </row>
    <row r="94" spans="1:18" ht="12.75">
      <c r="A94" s="28">
        <v>86</v>
      </c>
      <c r="B94" s="29">
        <v>242</v>
      </c>
      <c r="C94" s="29" t="s">
        <v>1465</v>
      </c>
      <c r="D94" s="29" t="s">
        <v>1466</v>
      </c>
      <c r="E94" s="29" t="s">
        <v>1412</v>
      </c>
      <c r="F94" s="29" t="s">
        <v>1201</v>
      </c>
      <c r="G94" s="28">
        <v>1</v>
      </c>
      <c r="H94" s="28">
        <v>1</v>
      </c>
      <c r="I94" s="28">
        <v>1</v>
      </c>
      <c r="J94" s="36" t="s">
        <v>1081</v>
      </c>
      <c r="M94" s="36" t="s">
        <v>1064</v>
      </c>
      <c r="Q94" s="36" t="s">
        <v>1065</v>
      </c>
      <c r="R94" s="28">
        <v>1</v>
      </c>
    </row>
    <row r="95" spans="1:9" ht="12.75">
      <c r="A95" s="28">
        <v>87</v>
      </c>
      <c r="B95" s="29">
        <v>165</v>
      </c>
      <c r="C95" s="29" t="s">
        <v>849</v>
      </c>
      <c r="D95" s="29" t="s">
        <v>1466</v>
      </c>
      <c r="E95" s="29" t="s">
        <v>850</v>
      </c>
      <c r="F95" s="29" t="s">
        <v>851</v>
      </c>
      <c r="G95" s="28">
        <v>0</v>
      </c>
      <c r="H95" s="28">
        <v>0</v>
      </c>
      <c r="I95" s="28">
        <v>0</v>
      </c>
    </row>
    <row r="96" spans="1:15" ht="12.75">
      <c r="A96" s="28">
        <v>88</v>
      </c>
      <c r="B96" s="29">
        <v>21</v>
      </c>
      <c r="C96" s="29" t="s">
        <v>852</v>
      </c>
      <c r="D96" s="29" t="s">
        <v>1466</v>
      </c>
      <c r="E96" s="29" t="s">
        <v>1126</v>
      </c>
      <c r="F96" s="29" t="s">
        <v>1127</v>
      </c>
      <c r="G96" s="28">
        <v>0</v>
      </c>
      <c r="H96" s="28">
        <v>0</v>
      </c>
      <c r="I96" s="28">
        <v>0</v>
      </c>
      <c r="J96" s="36" t="s">
        <v>336</v>
      </c>
      <c r="O96" s="36" t="s">
        <v>1070</v>
      </c>
    </row>
    <row r="97" spans="1:18" ht="12.75">
      <c r="A97" s="28">
        <v>89</v>
      </c>
      <c r="B97" s="29">
        <v>131</v>
      </c>
      <c r="C97" s="29" t="s">
        <v>1128</v>
      </c>
      <c r="D97" s="29" t="s">
        <v>1466</v>
      </c>
      <c r="E97" s="29" t="s">
        <v>1129</v>
      </c>
      <c r="F97" s="29" t="s">
        <v>1130</v>
      </c>
      <c r="G97" s="28">
        <v>0</v>
      </c>
      <c r="H97" s="28">
        <v>0</v>
      </c>
      <c r="I97" s="28">
        <v>0</v>
      </c>
      <c r="J97" s="36" t="s">
        <v>741</v>
      </c>
      <c r="O97" s="36" t="s">
        <v>1070</v>
      </c>
      <c r="Q97" s="36" t="s">
        <v>1065</v>
      </c>
      <c r="R97" s="28">
        <v>1</v>
      </c>
    </row>
    <row r="98" spans="1:9" ht="12.75">
      <c r="A98" s="28">
        <v>90</v>
      </c>
      <c r="B98" s="29">
        <v>96</v>
      </c>
      <c r="C98" s="29" t="s">
        <v>870</v>
      </c>
      <c r="D98" s="29" t="s">
        <v>1466</v>
      </c>
      <c r="E98" s="29" t="s">
        <v>871</v>
      </c>
      <c r="F98" s="29" t="s">
        <v>872</v>
      </c>
      <c r="G98" s="28">
        <v>1</v>
      </c>
      <c r="H98" s="28">
        <v>0</v>
      </c>
      <c r="I98" s="28">
        <v>0</v>
      </c>
    </row>
    <row r="99" spans="1:15" ht="12.75">
      <c r="A99" s="28">
        <v>91</v>
      </c>
      <c r="B99" s="29">
        <v>23</v>
      </c>
      <c r="C99" s="29" t="s">
        <v>1350</v>
      </c>
      <c r="D99" s="29" t="s">
        <v>1466</v>
      </c>
      <c r="E99" s="29" t="s">
        <v>1449</v>
      </c>
      <c r="F99" s="29" t="s">
        <v>1450</v>
      </c>
      <c r="G99" s="28">
        <v>0</v>
      </c>
      <c r="H99" s="28">
        <v>0</v>
      </c>
      <c r="I99" s="28">
        <v>0</v>
      </c>
      <c r="J99" s="36" t="s">
        <v>335</v>
      </c>
      <c r="O99" s="36" t="s">
        <v>1070</v>
      </c>
    </row>
    <row r="100" spans="1:9" ht="12.75">
      <c r="A100" s="28">
        <v>92</v>
      </c>
      <c r="B100" s="29">
        <v>204</v>
      </c>
      <c r="C100" s="29" t="s">
        <v>1451</v>
      </c>
      <c r="D100" s="29" t="s">
        <v>1466</v>
      </c>
      <c r="E100" s="29" t="s">
        <v>1356</v>
      </c>
      <c r="F100" s="29" t="s">
        <v>1357</v>
      </c>
      <c r="G100" s="28">
        <v>1</v>
      </c>
      <c r="H100" s="28">
        <v>0</v>
      </c>
      <c r="I100" s="28">
        <v>0</v>
      </c>
    </row>
    <row r="101" spans="1:18" ht="12.75">
      <c r="A101" s="28">
        <v>93</v>
      </c>
      <c r="B101" s="29">
        <v>205</v>
      </c>
      <c r="C101" s="29" t="s">
        <v>1358</v>
      </c>
      <c r="D101" s="29" t="s">
        <v>1466</v>
      </c>
      <c r="E101" s="29" t="s">
        <v>1359</v>
      </c>
      <c r="F101" s="29" t="s">
        <v>1144</v>
      </c>
      <c r="G101" s="28">
        <v>1</v>
      </c>
      <c r="H101" s="28">
        <v>0</v>
      </c>
      <c r="I101" s="28">
        <v>0</v>
      </c>
      <c r="J101" s="36" t="s">
        <v>1084</v>
      </c>
      <c r="M101" s="36" t="s">
        <v>1064</v>
      </c>
      <c r="Q101" s="36" t="s">
        <v>1065</v>
      </c>
      <c r="R101" s="28">
        <v>1</v>
      </c>
    </row>
    <row r="102" spans="1:18" ht="12.75">
      <c r="A102" s="28">
        <v>94</v>
      </c>
      <c r="B102" s="29">
        <v>123</v>
      </c>
      <c r="C102" s="29" t="s">
        <v>384</v>
      </c>
      <c r="D102" s="29" t="s">
        <v>110</v>
      </c>
      <c r="E102" s="29" t="s">
        <v>385</v>
      </c>
      <c r="F102" s="29" t="s">
        <v>386</v>
      </c>
      <c r="G102" s="28">
        <v>1</v>
      </c>
      <c r="H102" s="28">
        <v>1</v>
      </c>
      <c r="I102" s="28">
        <v>1</v>
      </c>
      <c r="J102" s="36" t="s">
        <v>692</v>
      </c>
      <c r="O102" s="36" t="s">
        <v>1070</v>
      </c>
      <c r="Q102" s="36" t="s">
        <v>1065</v>
      </c>
      <c r="R102" s="28">
        <v>1</v>
      </c>
    </row>
    <row r="103" spans="1:9" ht="12.75">
      <c r="A103" s="28">
        <v>95</v>
      </c>
      <c r="B103" s="29">
        <v>142</v>
      </c>
      <c r="C103" s="29" t="s">
        <v>746</v>
      </c>
      <c r="D103" s="29" t="s">
        <v>110</v>
      </c>
      <c r="E103" s="29" t="s">
        <v>747</v>
      </c>
      <c r="F103" s="29" t="s">
        <v>748</v>
      </c>
      <c r="G103" s="28">
        <v>1</v>
      </c>
      <c r="H103" s="28">
        <v>1</v>
      </c>
      <c r="I103" s="28">
        <v>1</v>
      </c>
    </row>
    <row r="104" spans="1:18" ht="12.75">
      <c r="A104" s="28">
        <v>96</v>
      </c>
      <c r="B104" s="29">
        <v>17</v>
      </c>
      <c r="C104" s="29" t="s">
        <v>877</v>
      </c>
      <c r="D104" s="29" t="s">
        <v>1466</v>
      </c>
      <c r="E104" s="29" t="s">
        <v>634</v>
      </c>
      <c r="F104" s="29" t="s">
        <v>635</v>
      </c>
      <c r="G104" s="28">
        <v>1</v>
      </c>
      <c r="H104" s="28">
        <v>0</v>
      </c>
      <c r="I104" s="28">
        <v>0</v>
      </c>
      <c r="J104" s="36" t="s">
        <v>920</v>
      </c>
      <c r="O104" s="36" t="s">
        <v>1070</v>
      </c>
      <c r="Q104" s="36" t="s">
        <v>1065</v>
      </c>
      <c r="R104" s="28">
        <v>1</v>
      </c>
    </row>
    <row r="105" spans="1:9" ht="12.75">
      <c r="A105" s="28">
        <v>97</v>
      </c>
      <c r="B105" s="29">
        <v>24</v>
      </c>
      <c r="C105" s="29" t="s">
        <v>381</v>
      </c>
      <c r="D105" s="29" t="s">
        <v>1466</v>
      </c>
      <c r="E105" s="29" t="s">
        <v>382</v>
      </c>
      <c r="F105" s="29" t="s">
        <v>383</v>
      </c>
      <c r="G105" s="28">
        <v>0</v>
      </c>
      <c r="H105" s="28">
        <v>0</v>
      </c>
      <c r="I105" s="28">
        <v>0</v>
      </c>
    </row>
    <row r="106" spans="1:10" ht="12.75">
      <c r="A106" s="28">
        <v>98</v>
      </c>
      <c r="B106" s="29">
        <v>202</v>
      </c>
      <c r="C106" s="29" t="s">
        <v>1339</v>
      </c>
      <c r="D106" s="29" t="s">
        <v>56</v>
      </c>
      <c r="E106" s="29" t="s">
        <v>1117</v>
      </c>
      <c r="F106" s="29" t="s">
        <v>848</v>
      </c>
      <c r="G106" s="37">
        <v>0</v>
      </c>
      <c r="H106" s="28">
        <v>0</v>
      </c>
      <c r="I106" s="28">
        <v>0</v>
      </c>
      <c r="J106" s="37" t="s">
        <v>11</v>
      </c>
    </row>
    <row r="107" spans="1:18" ht="12.75">
      <c r="A107" s="28">
        <v>99</v>
      </c>
      <c r="B107" s="29">
        <v>140</v>
      </c>
      <c r="C107" s="29" t="s">
        <v>193</v>
      </c>
      <c r="D107" s="29" t="s">
        <v>57</v>
      </c>
      <c r="E107" s="29" t="s">
        <v>194</v>
      </c>
      <c r="F107" s="29" t="s">
        <v>426</v>
      </c>
      <c r="G107" s="28">
        <v>1</v>
      </c>
      <c r="H107" s="28">
        <v>1</v>
      </c>
      <c r="I107" s="28">
        <v>1</v>
      </c>
      <c r="J107" s="36" t="s">
        <v>534</v>
      </c>
      <c r="O107" s="36" t="s">
        <v>1070</v>
      </c>
      <c r="Q107" s="36" t="s">
        <v>1075</v>
      </c>
      <c r="R107" s="28">
        <v>1</v>
      </c>
    </row>
    <row r="108" spans="1:15" ht="12.75">
      <c r="A108" s="28">
        <v>100</v>
      </c>
      <c r="B108" s="29">
        <v>138</v>
      </c>
      <c r="C108" s="29" t="s">
        <v>427</v>
      </c>
      <c r="D108" s="29" t="s">
        <v>57</v>
      </c>
      <c r="E108" s="29" t="s">
        <v>428</v>
      </c>
      <c r="F108" s="29" t="s">
        <v>429</v>
      </c>
      <c r="G108" s="28">
        <v>1</v>
      </c>
      <c r="H108" s="28">
        <v>0</v>
      </c>
      <c r="I108" s="28">
        <v>0</v>
      </c>
      <c r="J108" s="36" t="s">
        <v>932</v>
      </c>
      <c r="O108" s="36" t="s">
        <v>1070</v>
      </c>
    </row>
    <row r="109" spans="1:18" ht="12.75">
      <c r="A109" s="28">
        <v>101</v>
      </c>
      <c r="B109" s="29">
        <v>284</v>
      </c>
      <c r="C109" s="29" t="s">
        <v>694</v>
      </c>
      <c r="D109" s="29" t="s">
        <v>695</v>
      </c>
      <c r="E109" s="29" t="s">
        <v>432</v>
      </c>
      <c r="F109" s="29" t="s">
        <v>433</v>
      </c>
      <c r="G109" s="28">
        <v>1</v>
      </c>
      <c r="H109" s="28">
        <v>0</v>
      </c>
      <c r="I109" s="28">
        <v>0</v>
      </c>
      <c r="J109" s="36" t="s">
        <v>1074</v>
      </c>
      <c r="M109" s="36" t="s">
        <v>1064</v>
      </c>
      <c r="Q109" s="36" t="s">
        <v>1075</v>
      </c>
      <c r="R109" s="28">
        <v>1</v>
      </c>
    </row>
    <row r="110" spans="1:9" ht="12.75">
      <c r="A110" s="28">
        <v>102</v>
      </c>
      <c r="B110" s="29">
        <v>258</v>
      </c>
      <c r="C110" s="29" t="s">
        <v>434</v>
      </c>
      <c r="D110" s="29" t="s">
        <v>395</v>
      </c>
      <c r="E110" s="29" t="s">
        <v>659</v>
      </c>
      <c r="F110" s="29" t="s">
        <v>660</v>
      </c>
      <c r="G110" s="28">
        <v>1</v>
      </c>
      <c r="H110" s="28">
        <v>0</v>
      </c>
      <c r="I110" s="28">
        <v>0</v>
      </c>
    </row>
    <row r="111" spans="1:9" ht="12.75">
      <c r="A111" s="28">
        <v>103</v>
      </c>
      <c r="B111" s="29">
        <v>255</v>
      </c>
      <c r="C111" s="29" t="s">
        <v>661</v>
      </c>
      <c r="D111" s="29" t="s">
        <v>662</v>
      </c>
      <c r="E111" s="29" t="s">
        <v>586</v>
      </c>
      <c r="F111" s="29" t="s">
        <v>663</v>
      </c>
      <c r="G111" s="28">
        <v>0</v>
      </c>
      <c r="H111" s="28">
        <v>0</v>
      </c>
      <c r="I111" s="28">
        <v>0</v>
      </c>
    </row>
    <row r="112" spans="1:15" ht="12.75">
      <c r="A112" s="28">
        <v>104</v>
      </c>
      <c r="B112" s="29">
        <v>209</v>
      </c>
      <c r="C112" s="29" t="s">
        <v>664</v>
      </c>
      <c r="D112" s="29" t="s">
        <v>903</v>
      </c>
      <c r="E112" s="29" t="s">
        <v>904</v>
      </c>
      <c r="F112" s="29" t="s">
        <v>905</v>
      </c>
      <c r="G112" s="28">
        <v>0</v>
      </c>
      <c r="H112" s="28">
        <v>0</v>
      </c>
      <c r="I112" s="28">
        <v>0</v>
      </c>
      <c r="J112" s="36" t="s">
        <v>1258</v>
      </c>
      <c r="O112" s="36" t="s">
        <v>1070</v>
      </c>
    </row>
    <row r="113" spans="1:9" ht="12.75">
      <c r="A113" s="28">
        <v>105</v>
      </c>
      <c r="B113" s="29">
        <v>77</v>
      </c>
      <c r="C113" s="29" t="s">
        <v>906</v>
      </c>
      <c r="D113" s="29" t="s">
        <v>907</v>
      </c>
      <c r="E113" s="29" t="s">
        <v>908</v>
      </c>
      <c r="F113" s="29" t="s">
        <v>909</v>
      </c>
      <c r="G113" s="28">
        <v>1</v>
      </c>
      <c r="H113" s="28">
        <v>1</v>
      </c>
      <c r="I113" s="28">
        <v>1</v>
      </c>
    </row>
    <row r="114" spans="1:18" ht="12.75">
      <c r="A114" s="28">
        <v>106</v>
      </c>
      <c r="B114" s="29">
        <v>229</v>
      </c>
      <c r="C114" s="29" t="s">
        <v>910</v>
      </c>
      <c r="D114" s="29" t="s">
        <v>1205</v>
      </c>
      <c r="E114" s="29" t="s">
        <v>1206</v>
      </c>
      <c r="F114" s="29" t="s">
        <v>1207</v>
      </c>
      <c r="G114" s="28">
        <v>1</v>
      </c>
      <c r="H114" s="28">
        <v>0</v>
      </c>
      <c r="I114" s="28">
        <v>0</v>
      </c>
      <c r="J114" s="36" t="s">
        <v>1063</v>
      </c>
      <c r="M114" s="36" t="s">
        <v>1064</v>
      </c>
      <c r="Q114" s="36" t="s">
        <v>1065</v>
      </c>
      <c r="R114" s="28">
        <v>1</v>
      </c>
    </row>
    <row r="115" spans="1:15" ht="12.75">
      <c r="A115" s="28">
        <v>107</v>
      </c>
      <c r="B115" s="29">
        <v>32</v>
      </c>
      <c r="C115" s="29" t="s">
        <v>1208</v>
      </c>
      <c r="D115" s="29" t="s">
        <v>1209</v>
      </c>
      <c r="E115" s="29" t="s">
        <v>1190</v>
      </c>
      <c r="F115" s="29" t="s">
        <v>1191</v>
      </c>
      <c r="G115" s="28">
        <v>1</v>
      </c>
      <c r="H115" s="28">
        <v>0</v>
      </c>
      <c r="I115" s="28">
        <v>0</v>
      </c>
      <c r="J115" s="36" t="s">
        <v>282</v>
      </c>
      <c r="O115" s="36" t="s">
        <v>1070</v>
      </c>
    </row>
    <row r="116" spans="1:15" ht="12.75">
      <c r="A116" s="28">
        <v>108</v>
      </c>
      <c r="B116" s="29">
        <v>34</v>
      </c>
      <c r="C116" s="29" t="s">
        <v>1192</v>
      </c>
      <c r="D116" s="29" t="s">
        <v>1209</v>
      </c>
      <c r="E116" s="29" t="s">
        <v>1272</v>
      </c>
      <c r="F116" s="29" t="s">
        <v>1273</v>
      </c>
      <c r="G116" s="28">
        <v>1</v>
      </c>
      <c r="H116" s="28">
        <v>0</v>
      </c>
      <c r="I116" s="28">
        <v>0</v>
      </c>
      <c r="J116" s="36" t="s">
        <v>283</v>
      </c>
      <c r="O116" s="36" t="s">
        <v>1070</v>
      </c>
    </row>
    <row r="117" spans="1:9" ht="12.75">
      <c r="A117" s="28">
        <v>109</v>
      </c>
      <c r="B117" s="29">
        <v>281</v>
      </c>
      <c r="C117" s="29" t="s">
        <v>1274</v>
      </c>
      <c r="D117" s="29" t="s">
        <v>1209</v>
      </c>
      <c r="E117" s="29" t="s">
        <v>1275</v>
      </c>
      <c r="F117" s="29" t="s">
        <v>1276</v>
      </c>
      <c r="G117" s="37">
        <v>0</v>
      </c>
      <c r="H117" s="28">
        <v>0</v>
      </c>
      <c r="I117" s="28">
        <v>0</v>
      </c>
    </row>
    <row r="118" spans="1:9" ht="12.75">
      <c r="A118" s="28">
        <v>110</v>
      </c>
      <c r="B118" s="29">
        <v>29</v>
      </c>
      <c r="C118" s="29" t="s">
        <v>1277</v>
      </c>
      <c r="D118" s="29" t="s">
        <v>1209</v>
      </c>
      <c r="E118" s="29" t="s">
        <v>1278</v>
      </c>
      <c r="F118" s="29" t="s">
        <v>1279</v>
      </c>
      <c r="G118" s="28">
        <v>1</v>
      </c>
      <c r="H118" s="28">
        <v>0</v>
      </c>
      <c r="I118" s="28">
        <v>0</v>
      </c>
    </row>
    <row r="119" spans="1:9" ht="12.75">
      <c r="A119" s="28">
        <v>111</v>
      </c>
      <c r="B119" s="29">
        <v>41</v>
      </c>
      <c r="C119" s="29" t="s">
        <v>1280</v>
      </c>
      <c r="D119" s="29" t="s">
        <v>1209</v>
      </c>
      <c r="E119" s="29" t="s">
        <v>1281</v>
      </c>
      <c r="F119" s="29" t="s">
        <v>1498</v>
      </c>
      <c r="G119" s="37">
        <v>0</v>
      </c>
      <c r="H119" s="28">
        <v>0</v>
      </c>
      <c r="I119" s="28">
        <v>0</v>
      </c>
    </row>
    <row r="120" spans="1:9" ht="12.75">
      <c r="A120" s="28">
        <v>112</v>
      </c>
      <c r="B120" s="29">
        <v>38</v>
      </c>
      <c r="C120" s="29" t="s">
        <v>1425</v>
      </c>
      <c r="D120" s="29" t="s">
        <v>1209</v>
      </c>
      <c r="E120" s="29" t="s">
        <v>1426</v>
      </c>
      <c r="F120" s="29" t="s">
        <v>1499</v>
      </c>
      <c r="G120" s="37">
        <v>0</v>
      </c>
      <c r="H120" s="28">
        <v>0</v>
      </c>
      <c r="I120" s="28">
        <v>0</v>
      </c>
    </row>
    <row r="121" spans="1:9" ht="12.75">
      <c r="A121" s="28">
        <v>113</v>
      </c>
      <c r="B121" s="29">
        <v>31</v>
      </c>
      <c r="C121" s="29" t="s">
        <v>1500</v>
      </c>
      <c r="D121" s="29" t="s">
        <v>1209</v>
      </c>
      <c r="E121" s="29" t="s">
        <v>952</v>
      </c>
      <c r="F121" s="29" t="s">
        <v>953</v>
      </c>
      <c r="G121" s="28">
        <v>1</v>
      </c>
      <c r="H121" s="28">
        <v>0</v>
      </c>
      <c r="I121" s="28">
        <v>0</v>
      </c>
    </row>
    <row r="122" spans="1:18" ht="12.75">
      <c r="A122" s="28">
        <v>114</v>
      </c>
      <c r="B122" s="29">
        <v>35</v>
      </c>
      <c r="C122" s="29" t="s">
        <v>696</v>
      </c>
      <c r="D122" s="29" t="s">
        <v>1209</v>
      </c>
      <c r="E122" s="29" t="s">
        <v>435</v>
      </c>
      <c r="F122" s="29" t="s">
        <v>218</v>
      </c>
      <c r="G122" s="28">
        <v>1</v>
      </c>
      <c r="H122" s="28">
        <v>0</v>
      </c>
      <c r="I122" s="28">
        <v>0</v>
      </c>
      <c r="J122" s="36" t="s">
        <v>284</v>
      </c>
      <c r="O122" s="36" t="s">
        <v>1070</v>
      </c>
      <c r="Q122" s="36" t="s">
        <v>1065</v>
      </c>
      <c r="R122" s="28">
        <v>1</v>
      </c>
    </row>
    <row r="123" spans="1:9" ht="12.75">
      <c r="A123" s="28">
        <v>115</v>
      </c>
      <c r="B123" s="29">
        <v>68</v>
      </c>
      <c r="C123" s="29" t="s">
        <v>219</v>
      </c>
      <c r="D123" s="29" t="s">
        <v>438</v>
      </c>
      <c r="E123" s="29" t="s">
        <v>439</v>
      </c>
      <c r="F123" s="29" t="s">
        <v>293</v>
      </c>
      <c r="G123" s="28">
        <v>1</v>
      </c>
      <c r="H123" s="28">
        <v>0</v>
      </c>
      <c r="I123" s="28">
        <v>0</v>
      </c>
    </row>
    <row r="124" spans="1:15" ht="12.75">
      <c r="A124" s="28">
        <v>116</v>
      </c>
      <c r="B124" s="29">
        <v>49</v>
      </c>
      <c r="C124" s="29" t="s">
        <v>294</v>
      </c>
      <c r="D124" s="29" t="s">
        <v>438</v>
      </c>
      <c r="E124" s="29" t="s">
        <v>295</v>
      </c>
      <c r="F124" s="29" t="s">
        <v>296</v>
      </c>
      <c r="G124" s="37">
        <v>0</v>
      </c>
      <c r="H124" s="28">
        <v>0</v>
      </c>
      <c r="I124" s="28">
        <v>0</v>
      </c>
      <c r="J124" s="36" t="s">
        <v>216</v>
      </c>
      <c r="O124" s="36" t="s">
        <v>1070</v>
      </c>
    </row>
    <row r="125" spans="1:9" ht="12.75">
      <c r="A125" s="28">
        <v>117</v>
      </c>
      <c r="B125" s="29">
        <v>291</v>
      </c>
      <c r="C125" s="29" t="s">
        <v>297</v>
      </c>
      <c r="D125" s="29" t="s">
        <v>438</v>
      </c>
      <c r="E125" s="29" t="s">
        <v>566</v>
      </c>
      <c r="F125" s="29" t="s">
        <v>567</v>
      </c>
      <c r="G125" s="28">
        <v>1</v>
      </c>
      <c r="H125" s="28">
        <v>0</v>
      </c>
      <c r="I125" s="28">
        <v>0</v>
      </c>
    </row>
    <row r="126" spans="1:9" ht="12.75">
      <c r="A126" s="28">
        <v>118</v>
      </c>
      <c r="B126" s="29">
        <v>50</v>
      </c>
      <c r="C126" s="29" t="s">
        <v>407</v>
      </c>
      <c r="D126" s="29" t="s">
        <v>438</v>
      </c>
      <c r="E126" s="29" t="s">
        <v>408</v>
      </c>
      <c r="F126" s="29" t="s">
        <v>409</v>
      </c>
      <c r="G126" s="37">
        <v>0</v>
      </c>
      <c r="H126" s="28">
        <v>0</v>
      </c>
      <c r="I126" s="28">
        <v>0</v>
      </c>
    </row>
    <row r="127" spans="1:15" ht="12.75">
      <c r="A127" s="28">
        <v>119</v>
      </c>
      <c r="B127" s="29">
        <v>69</v>
      </c>
      <c r="C127" s="29" t="s">
        <v>410</v>
      </c>
      <c r="D127" s="29" t="s">
        <v>438</v>
      </c>
      <c r="E127" s="29" t="s">
        <v>411</v>
      </c>
      <c r="F127" s="29" t="s">
        <v>199</v>
      </c>
      <c r="G127" s="37">
        <v>0</v>
      </c>
      <c r="H127" s="28">
        <v>0</v>
      </c>
      <c r="I127" s="28">
        <v>0</v>
      </c>
      <c r="J127" s="36" t="s">
        <v>78</v>
      </c>
      <c r="O127" s="36" t="s">
        <v>927</v>
      </c>
    </row>
    <row r="128" spans="1:15" ht="12.75">
      <c r="A128" s="28">
        <v>120</v>
      </c>
      <c r="B128" s="29">
        <v>45</v>
      </c>
      <c r="C128" s="29" t="s">
        <v>102</v>
      </c>
      <c r="D128" s="29" t="s">
        <v>438</v>
      </c>
      <c r="E128" s="29" t="s">
        <v>103</v>
      </c>
      <c r="F128" s="29" t="s">
        <v>104</v>
      </c>
      <c r="G128" s="37">
        <v>0</v>
      </c>
      <c r="H128" s="28">
        <v>0</v>
      </c>
      <c r="I128" s="28">
        <v>0</v>
      </c>
      <c r="J128" s="36" t="s">
        <v>215</v>
      </c>
      <c r="O128" s="36" t="s">
        <v>1070</v>
      </c>
    </row>
    <row r="129" spans="1:9" ht="12.75">
      <c r="A129" s="28">
        <v>121</v>
      </c>
      <c r="B129" s="29">
        <v>67</v>
      </c>
      <c r="C129" s="29" t="s">
        <v>96</v>
      </c>
      <c r="D129" s="29" t="s">
        <v>438</v>
      </c>
      <c r="E129" s="29" t="s">
        <v>97</v>
      </c>
      <c r="F129" s="29" t="s">
        <v>98</v>
      </c>
      <c r="G129" s="28">
        <v>0</v>
      </c>
      <c r="H129" s="28">
        <v>0</v>
      </c>
      <c r="I129" s="28">
        <v>0</v>
      </c>
    </row>
    <row r="130" spans="1:15" ht="12.75">
      <c r="A130" s="28">
        <v>122</v>
      </c>
      <c r="B130" s="29">
        <v>292</v>
      </c>
      <c r="C130" s="29" t="s">
        <v>99</v>
      </c>
      <c r="D130" s="29" t="s">
        <v>438</v>
      </c>
      <c r="E130" s="29" t="s">
        <v>100</v>
      </c>
      <c r="F130" s="29" t="s">
        <v>101</v>
      </c>
      <c r="G130" s="28">
        <v>1</v>
      </c>
      <c r="H130" s="28">
        <v>0</v>
      </c>
      <c r="I130" s="28">
        <v>0</v>
      </c>
      <c r="J130" s="36" t="s">
        <v>217</v>
      </c>
      <c r="O130" s="36" t="s">
        <v>1070</v>
      </c>
    </row>
    <row r="131" spans="1:9" ht="12.75">
      <c r="A131" s="28">
        <v>123</v>
      </c>
      <c r="B131" s="29">
        <v>240</v>
      </c>
      <c r="C131" s="29" t="s">
        <v>237</v>
      </c>
      <c r="D131" s="29" t="s">
        <v>238</v>
      </c>
      <c r="E131" s="29" t="s">
        <v>239</v>
      </c>
      <c r="F131" s="29" t="s">
        <v>240</v>
      </c>
      <c r="G131" s="28">
        <v>0</v>
      </c>
      <c r="H131" s="28">
        <v>0</v>
      </c>
      <c r="I131" s="28">
        <v>0</v>
      </c>
    </row>
    <row r="132" spans="1:13" ht="12.75">
      <c r="A132" s="28">
        <v>124</v>
      </c>
      <c r="B132" s="29">
        <v>239</v>
      </c>
      <c r="C132" s="29" t="s">
        <v>241</v>
      </c>
      <c r="D132" s="29" t="s">
        <v>238</v>
      </c>
      <c r="E132" s="29" t="s">
        <v>242</v>
      </c>
      <c r="F132" s="29" t="s">
        <v>459</v>
      </c>
      <c r="G132" s="28">
        <v>1</v>
      </c>
      <c r="H132" s="28">
        <v>0</v>
      </c>
      <c r="I132" s="28">
        <v>0</v>
      </c>
      <c r="J132" s="36" t="s">
        <v>1080</v>
      </c>
      <c r="M132" s="36" t="s">
        <v>1064</v>
      </c>
    </row>
    <row r="133" spans="1:13" ht="12.75">
      <c r="A133" s="28">
        <v>125</v>
      </c>
      <c r="B133" s="29">
        <v>80</v>
      </c>
      <c r="C133" s="29" t="s">
        <v>460</v>
      </c>
      <c r="D133" s="29" t="s">
        <v>461</v>
      </c>
      <c r="E133" s="29" t="s">
        <v>462</v>
      </c>
      <c r="F133" s="29" t="s">
        <v>990</v>
      </c>
      <c r="G133" s="28">
        <v>1</v>
      </c>
      <c r="H133" s="28">
        <v>1</v>
      </c>
      <c r="I133" s="28">
        <v>1</v>
      </c>
      <c r="J133" s="36" t="s">
        <v>205</v>
      </c>
      <c r="M133" s="36" t="s">
        <v>1064</v>
      </c>
    </row>
    <row r="134" spans="1:9" ht="12.75">
      <c r="A134" s="28">
        <v>126</v>
      </c>
      <c r="B134" s="29">
        <v>210</v>
      </c>
      <c r="C134" s="29" t="s">
        <v>300</v>
      </c>
      <c r="D134" s="29" t="s">
        <v>301</v>
      </c>
      <c r="E134" s="29" t="s">
        <v>302</v>
      </c>
      <c r="F134" s="29" t="s">
        <v>989</v>
      </c>
      <c r="G134" s="28">
        <v>1</v>
      </c>
      <c r="H134" s="28">
        <v>0</v>
      </c>
      <c r="I134" s="28">
        <v>0</v>
      </c>
    </row>
    <row r="135" spans="1:10" ht="12.75">
      <c r="A135" s="28">
        <v>127</v>
      </c>
      <c r="B135" s="37">
        <v>327</v>
      </c>
      <c r="C135" s="37" t="s">
        <v>14</v>
      </c>
      <c r="D135" s="37" t="s">
        <v>83</v>
      </c>
      <c r="E135" s="37"/>
      <c r="F135" s="37"/>
      <c r="G135" s="37">
        <v>0</v>
      </c>
      <c r="H135" s="37"/>
      <c r="I135" s="37"/>
      <c r="J135" s="37" t="s">
        <v>15</v>
      </c>
    </row>
    <row r="136" spans="1:13" ht="12.75">
      <c r="A136" s="28">
        <v>128</v>
      </c>
      <c r="B136" s="29">
        <v>82</v>
      </c>
      <c r="C136" s="29" t="s">
        <v>1233</v>
      </c>
      <c r="D136" s="29" t="s">
        <v>463</v>
      </c>
      <c r="E136" s="29" t="s">
        <v>727</v>
      </c>
      <c r="F136" s="29" t="s">
        <v>728</v>
      </c>
      <c r="G136" s="28">
        <v>1</v>
      </c>
      <c r="H136" s="28">
        <v>1</v>
      </c>
      <c r="I136" s="28">
        <v>1</v>
      </c>
      <c r="J136" s="36" t="s">
        <v>627</v>
      </c>
      <c r="M136" s="36" t="s">
        <v>1064</v>
      </c>
    </row>
    <row r="137" spans="1:13" ht="12.75">
      <c r="A137" s="28">
        <v>129</v>
      </c>
      <c r="B137" s="29">
        <v>103</v>
      </c>
      <c r="C137" s="29" t="s">
        <v>735</v>
      </c>
      <c r="D137" s="29" t="s">
        <v>463</v>
      </c>
      <c r="E137" s="29" t="s">
        <v>736</v>
      </c>
      <c r="F137" s="29" t="s">
        <v>998</v>
      </c>
      <c r="G137" s="28">
        <v>1</v>
      </c>
      <c r="H137" s="28">
        <v>1</v>
      </c>
      <c r="I137" s="28">
        <v>1</v>
      </c>
      <c r="J137" s="36" t="s">
        <v>609</v>
      </c>
      <c r="M137" s="36" t="s">
        <v>1077</v>
      </c>
    </row>
    <row r="138" spans="1:13" ht="12.75">
      <c r="A138" s="28">
        <v>130</v>
      </c>
      <c r="B138" s="29">
        <v>88</v>
      </c>
      <c r="C138" s="29" t="s">
        <v>999</v>
      </c>
      <c r="D138" s="29" t="s">
        <v>463</v>
      </c>
      <c r="E138" s="29" t="s">
        <v>1000</v>
      </c>
      <c r="F138" s="29" t="s">
        <v>1001</v>
      </c>
      <c r="G138" s="28">
        <v>1</v>
      </c>
      <c r="H138" s="28">
        <v>1</v>
      </c>
      <c r="I138" s="28">
        <v>1</v>
      </c>
      <c r="J138" s="36" t="s">
        <v>425</v>
      </c>
      <c r="M138" s="36" t="s">
        <v>1077</v>
      </c>
    </row>
    <row r="139" spans="1:13" ht="12.75">
      <c r="A139" s="28">
        <v>131</v>
      </c>
      <c r="B139" s="37">
        <v>326</v>
      </c>
      <c r="C139" s="37" t="s">
        <v>16</v>
      </c>
      <c r="D139" s="37" t="s">
        <v>83</v>
      </c>
      <c r="E139" s="37"/>
      <c r="F139" s="37"/>
      <c r="G139" s="37">
        <v>0</v>
      </c>
      <c r="H139" s="37"/>
      <c r="I139" s="37"/>
      <c r="J139" s="37" t="s">
        <v>15</v>
      </c>
      <c r="M139" s="36"/>
    </row>
    <row r="140" spans="1:13" ht="12.75">
      <c r="A140" s="28">
        <v>132</v>
      </c>
      <c r="B140" s="29">
        <v>85</v>
      </c>
      <c r="C140" s="29" t="s">
        <v>1002</v>
      </c>
      <c r="D140" s="29" t="s">
        <v>463</v>
      </c>
      <c r="E140" s="29" t="s">
        <v>1003</v>
      </c>
      <c r="F140" s="29" t="s">
        <v>1004</v>
      </c>
      <c r="G140" s="28">
        <v>1</v>
      </c>
      <c r="H140" s="28">
        <v>1</v>
      </c>
      <c r="I140" s="28">
        <v>1</v>
      </c>
      <c r="J140" s="36" t="s">
        <v>626</v>
      </c>
      <c r="M140" s="36" t="s">
        <v>1064</v>
      </c>
    </row>
    <row r="141" spans="1:13" ht="12.75">
      <c r="A141" s="28">
        <v>133</v>
      </c>
      <c r="B141" s="29">
        <v>89</v>
      </c>
      <c r="C141" s="29" t="s">
        <v>1005</v>
      </c>
      <c r="D141" s="29" t="s">
        <v>463</v>
      </c>
      <c r="E141" s="29" t="s">
        <v>1006</v>
      </c>
      <c r="F141" s="29" t="s">
        <v>1007</v>
      </c>
      <c r="G141" s="28">
        <v>1</v>
      </c>
      <c r="H141" s="28">
        <v>1</v>
      </c>
      <c r="I141" s="28">
        <v>1</v>
      </c>
      <c r="J141" s="36" t="s">
        <v>424</v>
      </c>
      <c r="M141" s="36" t="s">
        <v>1064</v>
      </c>
    </row>
    <row r="142" spans="1:18" ht="12.75">
      <c r="A142" s="28">
        <v>134</v>
      </c>
      <c r="B142" s="29">
        <v>86</v>
      </c>
      <c r="C142" s="29" t="s">
        <v>1008</v>
      </c>
      <c r="D142" s="29" t="s">
        <v>463</v>
      </c>
      <c r="E142" s="29" t="s">
        <v>1245</v>
      </c>
      <c r="F142" s="29" t="s">
        <v>1246</v>
      </c>
      <c r="G142" s="28">
        <v>1</v>
      </c>
      <c r="H142" s="28">
        <v>1</v>
      </c>
      <c r="I142" s="28">
        <v>1</v>
      </c>
      <c r="J142" s="36" t="s">
        <v>625</v>
      </c>
      <c r="M142" s="36" t="s">
        <v>1064</v>
      </c>
      <c r="Q142" s="36" t="s">
        <v>1065</v>
      </c>
      <c r="R142" s="28">
        <v>1</v>
      </c>
    </row>
    <row r="143" spans="1:13" ht="12.75">
      <c r="A143" s="28">
        <v>135</v>
      </c>
      <c r="B143" s="29">
        <v>104</v>
      </c>
      <c r="C143" s="29" t="s">
        <v>753</v>
      </c>
      <c r="D143" s="29" t="s">
        <v>463</v>
      </c>
      <c r="E143" s="29" t="s">
        <v>1257</v>
      </c>
      <c r="F143" s="29" t="s">
        <v>1476</v>
      </c>
      <c r="G143" s="28">
        <v>1</v>
      </c>
      <c r="H143" s="28">
        <v>1</v>
      </c>
      <c r="I143" s="28">
        <v>1</v>
      </c>
      <c r="J143" s="36" t="s">
        <v>610</v>
      </c>
      <c r="M143" s="36" t="s">
        <v>1064</v>
      </c>
    </row>
    <row r="144" spans="1:9" ht="12.75">
      <c r="A144" s="28">
        <v>136</v>
      </c>
      <c r="B144" s="29">
        <v>83</v>
      </c>
      <c r="C144" s="29" t="s">
        <v>1477</v>
      </c>
      <c r="D144" s="29" t="s">
        <v>463</v>
      </c>
      <c r="E144" s="29" t="s">
        <v>1478</v>
      </c>
      <c r="F144" s="29" t="s">
        <v>1479</v>
      </c>
      <c r="G144" s="28">
        <v>1</v>
      </c>
      <c r="H144" s="28">
        <v>1</v>
      </c>
      <c r="I144" s="28">
        <v>1</v>
      </c>
    </row>
    <row r="145" spans="1:9" ht="12.75">
      <c r="A145" s="28">
        <v>137</v>
      </c>
      <c r="B145" s="29">
        <v>81</v>
      </c>
      <c r="C145" s="29" t="s">
        <v>1259</v>
      </c>
      <c r="D145" s="29" t="s">
        <v>463</v>
      </c>
      <c r="E145" s="29" t="s">
        <v>1260</v>
      </c>
      <c r="F145" s="29" t="s">
        <v>1261</v>
      </c>
      <c r="G145" s="28">
        <v>1</v>
      </c>
      <c r="H145" s="28">
        <v>1</v>
      </c>
      <c r="I145" s="28">
        <v>1</v>
      </c>
    </row>
    <row r="146" spans="1:9" ht="12.75">
      <c r="A146" s="28">
        <v>138</v>
      </c>
      <c r="B146" s="29">
        <v>87</v>
      </c>
      <c r="C146" s="29" t="s">
        <v>1021</v>
      </c>
      <c r="D146" s="29" t="s">
        <v>463</v>
      </c>
      <c r="E146" s="29" t="s">
        <v>1022</v>
      </c>
      <c r="F146" s="29" t="s">
        <v>1023</v>
      </c>
      <c r="G146" s="28">
        <v>1</v>
      </c>
      <c r="H146" s="28">
        <v>1</v>
      </c>
      <c r="I146" s="28">
        <v>1</v>
      </c>
    </row>
    <row r="147" spans="1:18" ht="12.75">
      <c r="A147" s="28">
        <v>139</v>
      </c>
      <c r="B147" s="29">
        <v>95</v>
      </c>
      <c r="C147" s="29" t="s">
        <v>756</v>
      </c>
      <c r="D147" s="29" t="s">
        <v>463</v>
      </c>
      <c r="E147" s="29" t="s">
        <v>757</v>
      </c>
      <c r="F147" s="29" t="s">
        <v>758</v>
      </c>
      <c r="G147" s="37">
        <v>0</v>
      </c>
      <c r="H147" s="28">
        <v>0</v>
      </c>
      <c r="I147" s="28">
        <v>0</v>
      </c>
      <c r="J147" s="36" t="s">
        <v>917</v>
      </c>
      <c r="O147" s="36" t="s">
        <v>1070</v>
      </c>
      <c r="Q147" s="36" t="s">
        <v>1075</v>
      </c>
      <c r="R147" s="28">
        <v>1</v>
      </c>
    </row>
    <row r="148" spans="1:17" ht="12.75">
      <c r="A148" s="28">
        <v>140</v>
      </c>
      <c r="B148" s="37">
        <v>325</v>
      </c>
      <c r="C148" s="37" t="s">
        <v>17</v>
      </c>
      <c r="D148" s="37" t="s">
        <v>83</v>
      </c>
      <c r="G148" s="37">
        <v>0</v>
      </c>
      <c r="J148" s="37" t="s">
        <v>15</v>
      </c>
      <c r="O148" s="36"/>
      <c r="Q148" s="36"/>
    </row>
    <row r="149" spans="1:17" ht="12.75">
      <c r="A149" s="28">
        <v>141</v>
      </c>
      <c r="B149" s="37">
        <v>324</v>
      </c>
      <c r="C149" s="37" t="s">
        <v>18</v>
      </c>
      <c r="D149" s="37" t="s">
        <v>83</v>
      </c>
      <c r="G149" s="37">
        <v>0</v>
      </c>
      <c r="J149" s="37" t="s">
        <v>15</v>
      </c>
      <c r="O149" s="36"/>
      <c r="Q149" s="36"/>
    </row>
    <row r="150" spans="1:15" ht="12.75">
      <c r="A150" s="28">
        <v>142</v>
      </c>
      <c r="B150" s="29">
        <v>8</v>
      </c>
      <c r="C150" s="29" t="s">
        <v>759</v>
      </c>
      <c r="D150" s="29" t="s">
        <v>760</v>
      </c>
      <c r="E150" s="29" t="s">
        <v>602</v>
      </c>
      <c r="F150" s="29" t="s">
        <v>603</v>
      </c>
      <c r="G150" s="37">
        <v>0</v>
      </c>
      <c r="H150" s="28">
        <v>0</v>
      </c>
      <c r="I150" s="28">
        <v>0</v>
      </c>
      <c r="J150" s="36" t="s">
        <v>916</v>
      </c>
      <c r="O150" s="36" t="s">
        <v>1070</v>
      </c>
    </row>
    <row r="151" spans="1:15" ht="12.75">
      <c r="A151" s="28">
        <v>143</v>
      </c>
      <c r="B151" s="29">
        <v>145</v>
      </c>
      <c r="C151" s="29" t="s">
        <v>1470</v>
      </c>
      <c r="D151" s="29" t="s">
        <v>114</v>
      </c>
      <c r="E151" s="29" t="s">
        <v>1089</v>
      </c>
      <c r="F151" s="29" t="s">
        <v>1097</v>
      </c>
      <c r="G151" s="28">
        <v>1</v>
      </c>
      <c r="H151" s="28">
        <v>1</v>
      </c>
      <c r="I151" s="28">
        <v>1</v>
      </c>
      <c r="J151" s="36" t="s">
        <v>251</v>
      </c>
      <c r="O151" s="36" t="s">
        <v>1070</v>
      </c>
    </row>
    <row r="152" spans="1:15" ht="12.75">
      <c r="A152" s="28">
        <v>144</v>
      </c>
      <c r="B152" s="29">
        <v>146</v>
      </c>
      <c r="C152" s="29" t="s">
        <v>1267</v>
      </c>
      <c r="D152" s="29" t="s">
        <v>114</v>
      </c>
      <c r="E152" s="29" t="s">
        <v>1268</v>
      </c>
      <c r="F152" s="29" t="s">
        <v>1031</v>
      </c>
      <c r="G152" s="28">
        <v>1</v>
      </c>
      <c r="H152" s="28">
        <v>1</v>
      </c>
      <c r="I152" s="28">
        <v>1</v>
      </c>
      <c r="J152" s="36" t="s">
        <v>250</v>
      </c>
      <c r="O152" s="36" t="s">
        <v>1070</v>
      </c>
    </row>
    <row r="153" spans="1:15" ht="12.75">
      <c r="A153" s="28">
        <v>145</v>
      </c>
      <c r="B153" s="29">
        <v>113</v>
      </c>
      <c r="C153" s="29" t="s">
        <v>308</v>
      </c>
      <c r="D153" s="29" t="s">
        <v>114</v>
      </c>
      <c r="E153" s="29" t="s">
        <v>309</v>
      </c>
      <c r="F153" s="29" t="s">
        <v>310</v>
      </c>
      <c r="G153" s="28">
        <v>1</v>
      </c>
      <c r="H153" s="28">
        <v>1</v>
      </c>
      <c r="I153" s="28">
        <v>1</v>
      </c>
      <c r="J153" s="36" t="s">
        <v>406</v>
      </c>
      <c r="O153" s="36" t="s">
        <v>1070</v>
      </c>
    </row>
    <row r="154" spans="1:9" ht="12.75">
      <c r="A154" s="28">
        <v>146</v>
      </c>
      <c r="B154" s="29">
        <v>307</v>
      </c>
      <c r="C154" s="29" t="s">
        <v>484</v>
      </c>
      <c r="D154" s="29" t="s">
        <v>111</v>
      </c>
      <c r="E154" s="29" t="s">
        <v>486</v>
      </c>
      <c r="F154" s="29" t="s">
        <v>487</v>
      </c>
      <c r="G154" s="28">
        <v>1</v>
      </c>
      <c r="H154" s="28">
        <v>0</v>
      </c>
      <c r="I154" s="28">
        <v>0</v>
      </c>
    </row>
    <row r="155" spans="1:13" ht="12.75">
      <c r="A155" s="28">
        <v>147</v>
      </c>
      <c r="B155" s="29">
        <v>84</v>
      </c>
      <c r="C155" s="29" t="s">
        <v>480</v>
      </c>
      <c r="D155" s="29" t="s">
        <v>481</v>
      </c>
      <c r="E155" s="29" t="s">
        <v>482</v>
      </c>
      <c r="F155" s="29" t="s">
        <v>483</v>
      </c>
      <c r="G155" s="37">
        <v>0</v>
      </c>
      <c r="H155" s="28">
        <v>0</v>
      </c>
      <c r="I155" s="28">
        <v>0</v>
      </c>
      <c r="J155" s="36" t="s">
        <v>555</v>
      </c>
      <c r="M155" s="36" t="s">
        <v>1077</v>
      </c>
    </row>
    <row r="156" spans="1:9" ht="12.75">
      <c r="A156" s="28">
        <v>148</v>
      </c>
      <c r="B156" s="29">
        <v>271</v>
      </c>
      <c r="C156" s="29" t="s">
        <v>35</v>
      </c>
      <c r="D156" s="29" t="s">
        <v>143</v>
      </c>
      <c r="E156" s="29" t="s">
        <v>1503</v>
      </c>
      <c r="F156" s="29" t="s">
        <v>144</v>
      </c>
      <c r="G156" s="37">
        <v>0</v>
      </c>
      <c r="H156" s="28">
        <v>0</v>
      </c>
      <c r="I156" s="28">
        <v>0</v>
      </c>
    </row>
    <row r="157" spans="1:15" ht="12.75">
      <c r="A157" s="28">
        <v>149</v>
      </c>
      <c r="B157" s="29">
        <v>15</v>
      </c>
      <c r="C157" s="29" t="s">
        <v>145</v>
      </c>
      <c r="D157" s="29" t="s">
        <v>143</v>
      </c>
      <c r="E157" s="29" t="s">
        <v>146</v>
      </c>
      <c r="F157" s="29" t="s">
        <v>147</v>
      </c>
      <c r="G157" s="28">
        <v>0</v>
      </c>
      <c r="H157" s="28">
        <v>0</v>
      </c>
      <c r="I157" s="28">
        <v>0</v>
      </c>
      <c r="J157" s="36" t="s">
        <v>673</v>
      </c>
      <c r="O157" s="36" t="s">
        <v>1070</v>
      </c>
    </row>
    <row r="158" spans="1:9" ht="12.75">
      <c r="A158" s="28">
        <v>150</v>
      </c>
      <c r="B158" s="29">
        <v>293</v>
      </c>
      <c r="C158" s="29" t="s">
        <v>470</v>
      </c>
      <c r="D158" s="29" t="s">
        <v>471</v>
      </c>
      <c r="E158" s="29" t="s">
        <v>472</v>
      </c>
      <c r="F158" s="29" t="s">
        <v>473</v>
      </c>
      <c r="G158" s="28">
        <v>1</v>
      </c>
      <c r="H158" s="28">
        <v>0</v>
      </c>
      <c r="I158" s="28">
        <v>0</v>
      </c>
    </row>
    <row r="159" spans="1:9" ht="12.75">
      <c r="A159" s="28">
        <v>151</v>
      </c>
      <c r="B159" s="29">
        <v>43</v>
      </c>
      <c r="C159" s="29" t="s">
        <v>737</v>
      </c>
      <c r="D159" s="29" t="s">
        <v>471</v>
      </c>
      <c r="E159" s="29" t="s">
        <v>738</v>
      </c>
      <c r="F159" s="29" t="s">
        <v>739</v>
      </c>
      <c r="G159" s="28">
        <v>1</v>
      </c>
      <c r="H159" s="28">
        <v>0</v>
      </c>
      <c r="I159" s="28">
        <v>0</v>
      </c>
    </row>
    <row r="160" spans="1:9" ht="12.75">
      <c r="A160" s="28">
        <v>152</v>
      </c>
      <c r="B160" s="29">
        <v>27</v>
      </c>
      <c r="C160" s="29" t="s">
        <v>820</v>
      </c>
      <c r="D160" s="29" t="s">
        <v>116</v>
      </c>
      <c r="E160" s="29" t="s">
        <v>821</v>
      </c>
      <c r="F160" s="29" t="s">
        <v>1090</v>
      </c>
      <c r="G160" s="38">
        <v>0</v>
      </c>
      <c r="H160" s="38">
        <v>1</v>
      </c>
      <c r="I160" s="38">
        <v>0</v>
      </c>
    </row>
    <row r="161" spans="1:18" ht="12.75">
      <c r="A161" s="28">
        <v>153</v>
      </c>
      <c r="B161" s="29">
        <v>28</v>
      </c>
      <c r="C161" s="29" t="s">
        <v>769</v>
      </c>
      <c r="D161" s="29" t="s">
        <v>116</v>
      </c>
      <c r="E161" s="29" t="s">
        <v>770</v>
      </c>
      <c r="F161" s="29" t="s">
        <v>771</v>
      </c>
      <c r="G161" s="28">
        <v>0</v>
      </c>
      <c r="H161" s="28">
        <v>0</v>
      </c>
      <c r="I161" s="28">
        <v>0</v>
      </c>
      <c r="J161" s="36" t="s">
        <v>680</v>
      </c>
      <c r="O161" s="36" t="s">
        <v>1070</v>
      </c>
      <c r="Q161" s="36" t="s">
        <v>1075</v>
      </c>
      <c r="R161" s="28">
        <v>1</v>
      </c>
    </row>
    <row r="162" spans="1:18" ht="12.75">
      <c r="A162" s="28">
        <v>154</v>
      </c>
      <c r="B162" s="29">
        <v>111</v>
      </c>
      <c r="C162" s="29" t="s">
        <v>969</v>
      </c>
      <c r="D162" s="29" t="s">
        <v>119</v>
      </c>
      <c r="E162" s="29" t="s">
        <v>712</v>
      </c>
      <c r="F162" s="29" t="s">
        <v>1325</v>
      </c>
      <c r="G162" s="28">
        <v>1</v>
      </c>
      <c r="H162" s="28">
        <v>1</v>
      </c>
      <c r="I162" s="28">
        <v>1</v>
      </c>
      <c r="J162" s="36" t="s">
        <v>416</v>
      </c>
      <c r="M162" s="36" t="s">
        <v>1064</v>
      </c>
      <c r="Q162" s="36" t="s">
        <v>1065</v>
      </c>
      <c r="R162" s="28">
        <v>1</v>
      </c>
    </row>
    <row r="163" spans="1:15" ht="12.75">
      <c r="A163" s="28">
        <v>155</v>
      </c>
      <c r="B163" s="29">
        <v>112</v>
      </c>
      <c r="C163" s="29" t="s">
        <v>1027</v>
      </c>
      <c r="D163" s="29" t="s">
        <v>119</v>
      </c>
      <c r="E163" s="29" t="s">
        <v>1028</v>
      </c>
      <c r="F163" s="29" t="s">
        <v>1029</v>
      </c>
      <c r="G163" s="28">
        <v>1</v>
      </c>
      <c r="H163" s="28">
        <v>1</v>
      </c>
      <c r="I163" s="28">
        <v>1</v>
      </c>
      <c r="J163" s="36" t="s">
        <v>929</v>
      </c>
      <c r="O163" s="36" t="s">
        <v>1070</v>
      </c>
    </row>
    <row r="164" spans="1:18" ht="12.75">
      <c r="A164" s="41"/>
      <c r="B164" s="42">
        <v>252</v>
      </c>
      <c r="C164" s="42" t="s">
        <v>524</v>
      </c>
      <c r="D164" s="42" t="s">
        <v>525</v>
      </c>
      <c r="E164" s="42" t="s">
        <v>526</v>
      </c>
      <c r="F164" s="42" t="s">
        <v>527</v>
      </c>
      <c r="G164" s="41">
        <v>0</v>
      </c>
      <c r="H164" s="41">
        <v>0</v>
      </c>
      <c r="I164" s="41">
        <v>0</v>
      </c>
      <c r="J164" s="43" t="s">
        <v>13</v>
      </c>
      <c r="K164" s="41"/>
      <c r="L164" s="41"/>
      <c r="M164" s="41"/>
      <c r="N164" s="41"/>
      <c r="O164" s="41"/>
      <c r="P164" s="41"/>
      <c r="Q164" s="41"/>
      <c r="R164" s="41"/>
    </row>
    <row r="165" spans="1:15" ht="12.75">
      <c r="A165" s="28">
        <v>156</v>
      </c>
      <c r="B165" s="29">
        <v>18</v>
      </c>
      <c r="C165" s="29" t="s">
        <v>788</v>
      </c>
      <c r="D165" s="29" t="s">
        <v>789</v>
      </c>
      <c r="E165" s="29" t="s">
        <v>790</v>
      </c>
      <c r="F165" s="29" t="s">
        <v>791</v>
      </c>
      <c r="G165" s="28">
        <v>1</v>
      </c>
      <c r="H165" s="28">
        <v>1</v>
      </c>
      <c r="I165" s="28">
        <v>1</v>
      </c>
      <c r="J165" s="36" t="s">
        <v>669</v>
      </c>
      <c r="O165" s="36" t="s">
        <v>1070</v>
      </c>
    </row>
    <row r="166" spans="1:15" ht="12.75">
      <c r="A166" s="28">
        <v>157</v>
      </c>
      <c r="B166" s="29">
        <v>19</v>
      </c>
      <c r="C166" s="29" t="s">
        <v>793</v>
      </c>
      <c r="D166" s="29" t="s">
        <v>789</v>
      </c>
      <c r="E166" s="29" t="s">
        <v>1061</v>
      </c>
      <c r="F166" s="29" t="s">
        <v>1062</v>
      </c>
      <c r="G166" s="28">
        <v>1</v>
      </c>
      <c r="H166" s="28">
        <v>1</v>
      </c>
      <c r="I166" s="28">
        <v>1</v>
      </c>
      <c r="J166" s="36" t="s">
        <v>921</v>
      </c>
      <c r="O166" s="36" t="s">
        <v>1070</v>
      </c>
    </row>
    <row r="167" spans="1:13" ht="12.75">
      <c r="A167" s="28">
        <v>158</v>
      </c>
      <c r="B167" s="29">
        <v>267</v>
      </c>
      <c r="C167" s="29" t="s">
        <v>1296</v>
      </c>
      <c r="D167" s="29" t="s">
        <v>1297</v>
      </c>
      <c r="E167" s="29" t="s">
        <v>1298</v>
      </c>
      <c r="F167" s="29" t="s">
        <v>1299</v>
      </c>
      <c r="G167" s="28">
        <v>1</v>
      </c>
      <c r="H167" s="28">
        <v>0</v>
      </c>
      <c r="I167" s="28">
        <v>0</v>
      </c>
      <c r="J167" s="36" t="s">
        <v>690</v>
      </c>
      <c r="M167" s="36" t="s">
        <v>1077</v>
      </c>
    </row>
    <row r="168" spans="1:9" ht="12.75">
      <c r="A168" s="28">
        <v>159</v>
      </c>
      <c r="B168" s="29">
        <v>161</v>
      </c>
      <c r="C168" s="29" t="s">
        <v>1300</v>
      </c>
      <c r="D168" s="29" t="s">
        <v>1297</v>
      </c>
      <c r="E168" s="29" t="s">
        <v>1071</v>
      </c>
      <c r="F168" s="29" t="s">
        <v>1072</v>
      </c>
      <c r="G168" s="28">
        <v>1</v>
      </c>
      <c r="H168" s="28">
        <v>1</v>
      </c>
      <c r="I168" s="28">
        <v>1</v>
      </c>
    </row>
    <row r="169" spans="1:9" ht="12.75">
      <c r="A169" s="28">
        <v>160</v>
      </c>
      <c r="B169" s="29">
        <v>160</v>
      </c>
      <c r="C169" s="29" t="s">
        <v>1114</v>
      </c>
      <c r="D169" s="29" t="s">
        <v>1297</v>
      </c>
      <c r="E169" s="29" t="s">
        <v>1115</v>
      </c>
      <c r="F169" s="29" t="s">
        <v>1336</v>
      </c>
      <c r="G169" s="28">
        <v>1</v>
      </c>
      <c r="H169" s="28">
        <v>1</v>
      </c>
      <c r="I169" s="28">
        <v>1</v>
      </c>
    </row>
    <row r="170" spans="1:18" ht="12.75">
      <c r="A170" s="28">
        <v>161</v>
      </c>
      <c r="B170" s="29">
        <v>163</v>
      </c>
      <c r="C170" s="29" t="s">
        <v>1401</v>
      </c>
      <c r="D170" s="29" t="s">
        <v>1297</v>
      </c>
      <c r="E170" s="29" t="s">
        <v>1402</v>
      </c>
      <c r="F170" s="29" t="s">
        <v>1403</v>
      </c>
      <c r="G170" s="28">
        <v>1</v>
      </c>
      <c r="H170" s="28">
        <v>0</v>
      </c>
      <c r="I170" s="28">
        <v>0</v>
      </c>
      <c r="J170" s="36" t="s">
        <v>924</v>
      </c>
      <c r="O170" s="36" t="s">
        <v>1070</v>
      </c>
      <c r="Q170" s="36" t="s">
        <v>1065</v>
      </c>
      <c r="R170" s="28">
        <v>1</v>
      </c>
    </row>
    <row r="171" spans="1:9" ht="12.75">
      <c r="A171" s="28">
        <v>162</v>
      </c>
      <c r="B171" s="29">
        <v>213</v>
      </c>
      <c r="C171" s="29" t="s">
        <v>1404</v>
      </c>
      <c r="D171" s="29" t="s">
        <v>1297</v>
      </c>
      <c r="E171" s="29" t="s">
        <v>1243</v>
      </c>
      <c r="F171" s="29" t="s">
        <v>1405</v>
      </c>
      <c r="G171" s="28">
        <v>1</v>
      </c>
      <c r="H171" s="28">
        <v>0</v>
      </c>
      <c r="I171" s="28">
        <v>0</v>
      </c>
    </row>
    <row r="172" spans="1:9" ht="12.75">
      <c r="A172" s="28">
        <v>163</v>
      </c>
      <c r="B172" s="29">
        <v>164</v>
      </c>
      <c r="C172" s="29" t="s">
        <v>1406</v>
      </c>
      <c r="D172" s="29" t="s">
        <v>1297</v>
      </c>
      <c r="E172" s="29" t="s">
        <v>1407</v>
      </c>
      <c r="F172" s="29" t="s">
        <v>1489</v>
      </c>
      <c r="G172" s="28">
        <v>1</v>
      </c>
      <c r="H172" s="28">
        <v>0</v>
      </c>
      <c r="I172" s="28">
        <v>0</v>
      </c>
    </row>
    <row r="173" spans="1:9" ht="12.75">
      <c r="A173" s="28">
        <v>164</v>
      </c>
      <c r="B173" s="29">
        <v>162</v>
      </c>
      <c r="C173" s="29" t="s">
        <v>1408</v>
      </c>
      <c r="D173" s="29" t="s">
        <v>1297</v>
      </c>
      <c r="E173" s="29" t="s">
        <v>1409</v>
      </c>
      <c r="F173" s="29" t="s">
        <v>1410</v>
      </c>
      <c r="G173" s="28">
        <v>1</v>
      </c>
      <c r="H173" s="28">
        <v>1</v>
      </c>
      <c r="I173" s="28">
        <v>1</v>
      </c>
    </row>
    <row r="174" spans="1:15" ht="12.75">
      <c r="A174" s="28">
        <v>165</v>
      </c>
      <c r="B174" s="29">
        <v>212</v>
      </c>
      <c r="C174" s="29" t="s">
        <v>1215</v>
      </c>
      <c r="D174" s="29" t="s">
        <v>1297</v>
      </c>
      <c r="E174" s="29" t="s">
        <v>823</v>
      </c>
      <c r="F174" s="29" t="s">
        <v>824</v>
      </c>
      <c r="G174" s="28">
        <v>1</v>
      </c>
      <c r="H174" s="28">
        <v>0</v>
      </c>
      <c r="I174" s="28">
        <v>0</v>
      </c>
      <c r="J174" s="36" t="s">
        <v>31</v>
      </c>
      <c r="O174" s="36" t="s">
        <v>1070</v>
      </c>
    </row>
    <row r="175" spans="1:9" ht="12.75">
      <c r="A175" s="28">
        <v>166</v>
      </c>
      <c r="B175" s="29">
        <v>282</v>
      </c>
      <c r="C175" s="29" t="s">
        <v>568</v>
      </c>
      <c r="D175" s="29" t="s">
        <v>569</v>
      </c>
      <c r="E175" s="29" t="s">
        <v>570</v>
      </c>
      <c r="F175" s="29" t="s">
        <v>571</v>
      </c>
      <c r="G175" s="28">
        <v>1</v>
      </c>
      <c r="H175" s="28">
        <v>0</v>
      </c>
      <c r="I175" s="28">
        <v>0</v>
      </c>
    </row>
    <row r="176" spans="1:9" ht="12.75">
      <c r="A176" s="28">
        <v>167</v>
      </c>
      <c r="B176" s="29">
        <v>10</v>
      </c>
      <c r="C176" s="29" t="s">
        <v>303</v>
      </c>
      <c r="D176" s="29" t="s">
        <v>139</v>
      </c>
      <c r="E176" s="29" t="s">
        <v>306</v>
      </c>
      <c r="F176" s="29" t="s">
        <v>307</v>
      </c>
      <c r="G176" s="37">
        <v>0</v>
      </c>
      <c r="H176" s="28">
        <v>0</v>
      </c>
      <c r="I176" s="28">
        <v>0</v>
      </c>
    </row>
    <row r="177" spans="1:15" ht="12.75">
      <c r="A177" s="28">
        <v>168</v>
      </c>
      <c r="B177" s="29">
        <v>11</v>
      </c>
      <c r="C177" s="29" t="s">
        <v>556</v>
      </c>
      <c r="D177" s="29" t="s">
        <v>139</v>
      </c>
      <c r="E177" s="29" t="s">
        <v>135</v>
      </c>
      <c r="F177" s="29" t="s">
        <v>136</v>
      </c>
      <c r="G177" s="37">
        <v>0</v>
      </c>
      <c r="H177" s="28">
        <v>0</v>
      </c>
      <c r="I177" s="28">
        <v>0</v>
      </c>
      <c r="J177" s="36" t="s">
        <v>203</v>
      </c>
      <c r="O177" s="36" t="s">
        <v>1070</v>
      </c>
    </row>
    <row r="178" spans="1:9" ht="12.75">
      <c r="A178" s="28">
        <v>169</v>
      </c>
      <c r="B178" s="29">
        <v>37</v>
      </c>
      <c r="C178" s="29" t="s">
        <v>137</v>
      </c>
      <c r="D178" s="29" t="s">
        <v>138</v>
      </c>
      <c r="E178" s="29" t="s">
        <v>8</v>
      </c>
      <c r="F178" s="29" t="s">
        <v>140</v>
      </c>
      <c r="G178" s="28">
        <v>0</v>
      </c>
      <c r="H178" s="28">
        <v>0</v>
      </c>
      <c r="I178" s="28">
        <v>0</v>
      </c>
    </row>
    <row r="179" spans="1:9" ht="12.75">
      <c r="A179" s="28">
        <v>170</v>
      </c>
      <c r="B179" s="29">
        <v>141</v>
      </c>
      <c r="C179" s="29" t="s">
        <v>141</v>
      </c>
      <c r="D179" s="29" t="s">
        <v>138</v>
      </c>
      <c r="E179" s="29" t="s">
        <v>42</v>
      </c>
      <c r="F179" s="29" t="s">
        <v>43</v>
      </c>
      <c r="G179" s="28">
        <v>0</v>
      </c>
      <c r="H179" s="28">
        <v>0</v>
      </c>
      <c r="I179" s="28">
        <v>0</v>
      </c>
    </row>
    <row r="180" spans="1:15" ht="12.75">
      <c r="A180" s="28">
        <v>171</v>
      </c>
      <c r="B180" s="29">
        <v>314</v>
      </c>
      <c r="C180" s="29" t="s">
        <v>44</v>
      </c>
      <c r="D180" s="29" t="s">
        <v>45</v>
      </c>
      <c r="E180" s="29" t="s">
        <v>357</v>
      </c>
      <c r="F180" s="29" t="s">
        <v>358</v>
      </c>
      <c r="G180" s="28">
        <v>0</v>
      </c>
      <c r="H180" s="28">
        <v>0</v>
      </c>
      <c r="I180" s="28">
        <v>0</v>
      </c>
      <c r="J180" s="36" t="s">
        <v>670</v>
      </c>
      <c r="O180" s="36" t="s">
        <v>1070</v>
      </c>
    </row>
    <row r="181" spans="1:15" ht="12.75">
      <c r="A181" s="28">
        <v>172</v>
      </c>
      <c r="B181" s="29">
        <v>114</v>
      </c>
      <c r="C181" s="29" t="s">
        <v>780</v>
      </c>
      <c r="D181" s="29" t="s">
        <v>121</v>
      </c>
      <c r="E181" s="29" t="s">
        <v>781</v>
      </c>
      <c r="F181" s="29" t="s">
        <v>522</v>
      </c>
      <c r="G181" s="28">
        <v>1</v>
      </c>
      <c r="H181" s="28">
        <v>1</v>
      </c>
      <c r="I181" s="28">
        <v>1</v>
      </c>
      <c r="J181" s="36" t="s">
        <v>926</v>
      </c>
      <c r="O181" s="36" t="s">
        <v>927</v>
      </c>
    </row>
    <row r="182" spans="1:18" ht="12.75">
      <c r="A182" s="28">
        <v>173</v>
      </c>
      <c r="B182" s="29">
        <v>127</v>
      </c>
      <c r="C182" s="29" t="s">
        <v>359</v>
      </c>
      <c r="D182" s="29" t="s">
        <v>349</v>
      </c>
      <c r="E182" s="29" t="s">
        <v>350</v>
      </c>
      <c r="F182" s="29" t="s">
        <v>351</v>
      </c>
      <c r="G182" s="28">
        <v>1</v>
      </c>
      <c r="H182" s="28">
        <v>0</v>
      </c>
      <c r="I182" s="28">
        <v>0</v>
      </c>
      <c r="J182" s="36" t="s">
        <v>413</v>
      </c>
      <c r="M182" s="36" t="s">
        <v>1064</v>
      </c>
      <c r="Q182" s="36" t="s">
        <v>1065</v>
      </c>
      <c r="R182" s="28">
        <v>1</v>
      </c>
    </row>
    <row r="183" spans="1:9" ht="12.75">
      <c r="A183" s="28">
        <v>174</v>
      </c>
      <c r="B183" s="29">
        <v>129</v>
      </c>
      <c r="C183" s="29" t="s">
        <v>352</v>
      </c>
      <c r="D183" s="29" t="s">
        <v>349</v>
      </c>
      <c r="E183" s="29" t="s">
        <v>353</v>
      </c>
      <c r="F183" s="29" t="s">
        <v>165</v>
      </c>
      <c r="G183" s="28">
        <v>1</v>
      </c>
      <c r="H183" s="28">
        <v>0</v>
      </c>
      <c r="I183" s="28">
        <v>0</v>
      </c>
    </row>
    <row r="184" spans="1:18" ht="12.75">
      <c r="A184" s="28">
        <v>175</v>
      </c>
      <c r="B184" s="29">
        <v>128</v>
      </c>
      <c r="C184" s="29" t="s">
        <v>166</v>
      </c>
      <c r="D184" s="29" t="s">
        <v>349</v>
      </c>
      <c r="E184" s="29" t="s">
        <v>167</v>
      </c>
      <c r="F184" s="29" t="s">
        <v>168</v>
      </c>
      <c r="G184" s="38">
        <v>0</v>
      </c>
      <c r="H184" s="38">
        <v>1</v>
      </c>
      <c r="I184" s="38">
        <v>0</v>
      </c>
      <c r="J184" s="36" t="s">
        <v>691</v>
      </c>
      <c r="O184" s="36" t="s">
        <v>1070</v>
      </c>
      <c r="Q184" s="36" t="s">
        <v>1065</v>
      </c>
      <c r="R184" s="28">
        <v>1</v>
      </c>
    </row>
    <row r="185" spans="1:9" ht="12.75">
      <c r="A185" s="28">
        <v>176</v>
      </c>
      <c r="B185" s="29">
        <v>134</v>
      </c>
      <c r="C185" s="29" t="s">
        <v>169</v>
      </c>
      <c r="D185" s="29" t="s">
        <v>349</v>
      </c>
      <c r="E185" s="29" t="s">
        <v>170</v>
      </c>
      <c r="F185" s="29" t="s">
        <v>328</v>
      </c>
      <c r="G185" s="28">
        <v>1</v>
      </c>
      <c r="H185" s="28">
        <v>0</v>
      </c>
      <c r="I185" s="28">
        <v>0</v>
      </c>
    </row>
    <row r="186" spans="1:18" ht="12.75">
      <c r="A186" s="28">
        <v>177</v>
      </c>
      <c r="B186" s="29">
        <v>101</v>
      </c>
      <c r="C186" s="29" t="s">
        <v>329</v>
      </c>
      <c r="D186" s="29" t="s">
        <v>349</v>
      </c>
      <c r="E186" s="29" t="s">
        <v>597</v>
      </c>
      <c r="F186" s="29" t="s">
        <v>598</v>
      </c>
      <c r="G186" s="28">
        <v>1</v>
      </c>
      <c r="H186" s="28">
        <v>0</v>
      </c>
      <c r="I186" s="28">
        <v>0</v>
      </c>
      <c r="J186" s="36" t="s">
        <v>414</v>
      </c>
      <c r="M186" s="36" t="s">
        <v>1064</v>
      </c>
      <c r="Q186" s="36" t="s">
        <v>1065</v>
      </c>
      <c r="R186" s="28">
        <v>1</v>
      </c>
    </row>
    <row r="187" spans="1:15" ht="12.75">
      <c r="A187" s="28">
        <v>178</v>
      </c>
      <c r="B187" s="29">
        <v>259</v>
      </c>
      <c r="C187" s="29" t="s">
        <v>599</v>
      </c>
      <c r="D187" s="29" t="s">
        <v>488</v>
      </c>
      <c r="E187" s="29" t="s">
        <v>489</v>
      </c>
      <c r="F187" s="29" t="s">
        <v>490</v>
      </c>
      <c r="G187" s="28">
        <v>1</v>
      </c>
      <c r="H187" s="28">
        <v>1</v>
      </c>
      <c r="I187" s="28">
        <v>1</v>
      </c>
      <c r="J187" s="36" t="s">
        <v>405</v>
      </c>
      <c r="O187" s="36" t="s">
        <v>1070</v>
      </c>
    </row>
    <row r="188" spans="1:15" ht="12.75">
      <c r="A188" s="28">
        <v>179</v>
      </c>
      <c r="B188" s="29">
        <v>118</v>
      </c>
      <c r="C188" s="29" t="s">
        <v>891</v>
      </c>
      <c r="D188" s="29" t="s">
        <v>123</v>
      </c>
      <c r="E188" s="29" t="s">
        <v>892</v>
      </c>
      <c r="F188" s="29" t="s">
        <v>893</v>
      </c>
      <c r="G188" s="28">
        <v>1</v>
      </c>
      <c r="H188" s="28">
        <v>0</v>
      </c>
      <c r="I188" s="28">
        <v>0</v>
      </c>
      <c r="J188" s="36" t="s">
        <v>939</v>
      </c>
      <c r="O188" s="36" t="s">
        <v>1070</v>
      </c>
    </row>
    <row r="189" spans="1:15" ht="12.75">
      <c r="A189" s="28">
        <v>180</v>
      </c>
      <c r="B189" s="37">
        <v>322</v>
      </c>
      <c r="C189" s="37" t="s">
        <v>20</v>
      </c>
      <c r="D189" s="37" t="s">
        <v>79</v>
      </c>
      <c r="E189" s="37"/>
      <c r="F189" s="37"/>
      <c r="G189" s="37">
        <v>0</v>
      </c>
      <c r="H189" s="37"/>
      <c r="I189" s="37"/>
      <c r="J189" s="37" t="s">
        <v>15</v>
      </c>
      <c r="O189" s="36"/>
    </row>
    <row r="190" spans="1:9" ht="12.75">
      <c r="A190" s="28">
        <v>181</v>
      </c>
      <c r="B190" s="29">
        <v>232</v>
      </c>
      <c r="C190" s="29" t="s">
        <v>604</v>
      </c>
      <c r="D190" s="29" t="s">
        <v>605</v>
      </c>
      <c r="E190" s="29" t="s">
        <v>606</v>
      </c>
      <c r="F190" s="29" t="s">
        <v>853</v>
      </c>
      <c r="G190" s="28">
        <v>0</v>
      </c>
      <c r="H190" s="28">
        <v>0</v>
      </c>
      <c r="I190" s="28">
        <v>0</v>
      </c>
    </row>
    <row r="191" spans="1:9" ht="12.75">
      <c r="A191" s="28">
        <v>182</v>
      </c>
      <c r="B191" s="29">
        <v>275</v>
      </c>
      <c r="C191" s="29" t="s">
        <v>854</v>
      </c>
      <c r="D191" s="29" t="s">
        <v>605</v>
      </c>
      <c r="E191" s="29" t="s">
        <v>855</v>
      </c>
      <c r="F191" s="29" t="s">
        <v>856</v>
      </c>
      <c r="G191" s="28">
        <v>1</v>
      </c>
      <c r="H191" s="28">
        <v>1</v>
      </c>
      <c r="I191" s="28">
        <v>1</v>
      </c>
    </row>
    <row r="192" spans="1:9" ht="12.75">
      <c r="A192" s="28">
        <v>183</v>
      </c>
      <c r="B192" s="29">
        <v>230</v>
      </c>
      <c r="C192" s="29" t="s">
        <v>857</v>
      </c>
      <c r="D192" s="29" t="s">
        <v>605</v>
      </c>
      <c r="E192" s="29" t="s">
        <v>858</v>
      </c>
      <c r="F192" s="29" t="s">
        <v>859</v>
      </c>
      <c r="G192" s="28">
        <v>0</v>
      </c>
      <c r="H192" s="28">
        <v>0</v>
      </c>
      <c r="I192" s="28">
        <v>0</v>
      </c>
    </row>
    <row r="193" spans="1:13" ht="12.75">
      <c r="A193" s="28">
        <v>184</v>
      </c>
      <c r="B193" s="29">
        <v>235</v>
      </c>
      <c r="C193" s="29" t="s">
        <v>860</v>
      </c>
      <c r="D193" s="29" t="s">
        <v>605</v>
      </c>
      <c r="E193" s="29" t="s">
        <v>1133</v>
      </c>
      <c r="F193" s="29" t="s">
        <v>1134</v>
      </c>
      <c r="G193" s="28">
        <v>1</v>
      </c>
      <c r="H193" s="28">
        <v>1</v>
      </c>
      <c r="I193" s="28">
        <v>1</v>
      </c>
      <c r="J193" s="36" t="s">
        <v>801</v>
      </c>
      <c r="M193" s="36" t="s">
        <v>1064</v>
      </c>
    </row>
    <row r="194" spans="1:9" ht="12.75">
      <c r="A194" s="28">
        <v>185</v>
      </c>
      <c r="B194" s="29">
        <v>234</v>
      </c>
      <c r="C194" s="29" t="s">
        <v>1135</v>
      </c>
      <c r="D194" s="29" t="s">
        <v>605</v>
      </c>
      <c r="E194" s="29" t="s">
        <v>1136</v>
      </c>
      <c r="F194" s="29" t="s">
        <v>1137</v>
      </c>
      <c r="G194" s="28">
        <v>1</v>
      </c>
      <c r="H194" s="28">
        <v>1</v>
      </c>
      <c r="I194" s="28">
        <v>1</v>
      </c>
    </row>
    <row r="195" spans="1:13" ht="12.75">
      <c r="A195" s="28">
        <v>186</v>
      </c>
      <c r="B195" s="37">
        <v>321</v>
      </c>
      <c r="C195" s="37" t="s">
        <v>21</v>
      </c>
      <c r="D195" s="37" t="s">
        <v>79</v>
      </c>
      <c r="E195" s="37"/>
      <c r="F195" s="37"/>
      <c r="G195" s="37">
        <v>0</v>
      </c>
      <c r="H195" s="37"/>
      <c r="I195" s="37"/>
      <c r="J195" s="37" t="s">
        <v>112</v>
      </c>
      <c r="M195" s="36" t="s">
        <v>1064</v>
      </c>
    </row>
    <row r="196" spans="1:10" ht="12.75">
      <c r="A196" s="28">
        <v>187</v>
      </c>
      <c r="B196" s="37">
        <v>323</v>
      </c>
      <c r="C196" s="37" t="s">
        <v>22</v>
      </c>
      <c r="D196" s="37" t="s">
        <v>79</v>
      </c>
      <c r="E196" s="37"/>
      <c r="F196" s="37"/>
      <c r="G196" s="37">
        <v>0</v>
      </c>
      <c r="H196" s="37"/>
      <c r="I196" s="37"/>
      <c r="J196" s="37" t="s">
        <v>23</v>
      </c>
    </row>
    <row r="197" spans="1:15" ht="12.75">
      <c r="A197" s="28">
        <v>188</v>
      </c>
      <c r="B197" s="29">
        <v>4</v>
      </c>
      <c r="C197" s="29" t="s">
        <v>1345</v>
      </c>
      <c r="D197" s="29" t="s">
        <v>1346</v>
      </c>
      <c r="E197" s="29" t="s">
        <v>1347</v>
      </c>
      <c r="F197" s="29" t="s">
        <v>1033</v>
      </c>
      <c r="G197" s="38">
        <v>0</v>
      </c>
      <c r="H197" s="38">
        <v>1</v>
      </c>
      <c r="I197" s="38">
        <v>0</v>
      </c>
      <c r="J197" s="36" t="s">
        <v>1012</v>
      </c>
      <c r="O197" s="36" t="s">
        <v>1070</v>
      </c>
    </row>
    <row r="198" spans="1:9" ht="12.75">
      <c r="A198" s="28">
        <v>189</v>
      </c>
      <c r="B198" s="29">
        <v>295</v>
      </c>
      <c r="C198" s="29" t="s">
        <v>873</v>
      </c>
      <c r="D198" s="29" t="s">
        <v>874</v>
      </c>
      <c r="E198" s="29" t="s">
        <v>875</v>
      </c>
      <c r="F198" s="29" t="s">
        <v>623</v>
      </c>
      <c r="G198" s="28">
        <v>1</v>
      </c>
      <c r="H198" s="28">
        <v>0</v>
      </c>
      <c r="I198" s="28">
        <v>0</v>
      </c>
    </row>
    <row r="199" spans="1:9" ht="12.75">
      <c r="A199" s="28">
        <v>190</v>
      </c>
      <c r="B199" s="29">
        <v>30</v>
      </c>
      <c r="C199" s="29" t="s">
        <v>624</v>
      </c>
      <c r="D199" s="29" t="s">
        <v>874</v>
      </c>
      <c r="E199" s="29" t="s">
        <v>1351</v>
      </c>
      <c r="F199" s="29" t="s">
        <v>1352</v>
      </c>
      <c r="G199" s="28">
        <v>1</v>
      </c>
      <c r="H199" s="28">
        <v>0</v>
      </c>
      <c r="I199" s="28">
        <v>0</v>
      </c>
    </row>
    <row r="200" spans="1:18" ht="12.75">
      <c r="A200" s="28">
        <v>191</v>
      </c>
      <c r="B200" s="29">
        <v>168</v>
      </c>
      <c r="C200" s="29" t="s">
        <v>1353</v>
      </c>
      <c r="D200" s="29" t="s">
        <v>1354</v>
      </c>
      <c r="E200" s="29" t="s">
        <v>1355</v>
      </c>
      <c r="F200" s="29" t="s">
        <v>1142</v>
      </c>
      <c r="G200" s="38">
        <v>0</v>
      </c>
      <c r="H200" s="38">
        <v>1</v>
      </c>
      <c r="I200" s="38">
        <v>0</v>
      </c>
      <c r="J200" s="36" t="s">
        <v>491</v>
      </c>
      <c r="M200" s="36" t="s">
        <v>1064</v>
      </c>
      <c r="Q200" s="36" t="s">
        <v>1065</v>
      </c>
      <c r="R200" s="28">
        <v>1</v>
      </c>
    </row>
    <row r="201" spans="1:9" ht="12.75">
      <c r="A201" s="28">
        <v>192</v>
      </c>
      <c r="B201" s="29">
        <v>208</v>
      </c>
      <c r="C201" s="29" t="s">
        <v>1143</v>
      </c>
      <c r="D201" s="29" t="s">
        <v>1354</v>
      </c>
      <c r="E201" s="29" t="s">
        <v>876</v>
      </c>
      <c r="F201" s="29" t="s">
        <v>628</v>
      </c>
      <c r="G201" s="38">
        <v>0</v>
      </c>
      <c r="H201" s="38">
        <v>1</v>
      </c>
      <c r="I201" s="38">
        <v>0</v>
      </c>
    </row>
    <row r="202" spans="1:9" ht="12.75">
      <c r="A202" s="28">
        <v>193</v>
      </c>
      <c r="B202" s="29">
        <v>63</v>
      </c>
      <c r="C202" s="29" t="s">
        <v>629</v>
      </c>
      <c r="D202" s="29" t="s">
        <v>630</v>
      </c>
      <c r="E202" s="29" t="s">
        <v>631</v>
      </c>
      <c r="F202" s="29" t="s">
        <v>632</v>
      </c>
      <c r="G202" s="37">
        <v>0</v>
      </c>
      <c r="H202" s="28">
        <v>0</v>
      </c>
      <c r="I202" s="28">
        <v>0</v>
      </c>
    </row>
    <row r="203" spans="1:9" ht="12.75">
      <c r="A203" s="28">
        <v>194</v>
      </c>
      <c r="B203" s="29">
        <v>272</v>
      </c>
      <c r="C203" s="29" t="s">
        <v>633</v>
      </c>
      <c r="D203" s="29" t="s">
        <v>630</v>
      </c>
      <c r="E203" s="29" t="s">
        <v>247</v>
      </c>
      <c r="F203" s="29" t="s">
        <v>248</v>
      </c>
      <c r="G203" s="28">
        <v>0</v>
      </c>
      <c r="H203" s="28">
        <v>0</v>
      </c>
      <c r="I203" s="28">
        <v>0</v>
      </c>
    </row>
    <row r="204" spans="1:9" ht="12.75">
      <c r="A204" s="28">
        <v>195</v>
      </c>
      <c r="B204" s="29">
        <v>65</v>
      </c>
      <c r="C204" s="29" t="s">
        <v>249</v>
      </c>
      <c r="D204" s="29" t="s">
        <v>630</v>
      </c>
      <c r="E204" s="29" t="s">
        <v>468</v>
      </c>
      <c r="F204" s="29" t="s">
        <v>731</v>
      </c>
      <c r="G204" s="28">
        <v>1</v>
      </c>
      <c r="H204" s="28">
        <v>1</v>
      </c>
      <c r="I204" s="28">
        <v>1</v>
      </c>
    </row>
    <row r="205" spans="1:9" ht="12.75">
      <c r="A205" s="28">
        <v>196</v>
      </c>
      <c r="B205" s="29">
        <v>64</v>
      </c>
      <c r="C205" s="29" t="s">
        <v>469</v>
      </c>
      <c r="D205" s="29" t="s">
        <v>630</v>
      </c>
      <c r="E205" s="29" t="s">
        <v>733</v>
      </c>
      <c r="F205" s="29" t="s">
        <v>734</v>
      </c>
      <c r="G205" s="28">
        <v>0</v>
      </c>
      <c r="H205" s="28">
        <v>0</v>
      </c>
      <c r="I205" s="28">
        <v>0</v>
      </c>
    </row>
    <row r="206" spans="1:15" ht="12.75">
      <c r="A206" s="28">
        <v>197</v>
      </c>
      <c r="B206" s="29">
        <v>173</v>
      </c>
      <c r="C206" s="29" t="s">
        <v>142</v>
      </c>
      <c r="D206" s="29" t="s">
        <v>298</v>
      </c>
      <c r="E206" s="29" t="s">
        <v>299</v>
      </c>
      <c r="F206" s="29" t="s">
        <v>74</v>
      </c>
      <c r="G206" s="28">
        <v>1</v>
      </c>
      <c r="H206" s="28">
        <v>0</v>
      </c>
      <c r="I206" s="28">
        <v>0</v>
      </c>
      <c r="J206" s="36" t="s">
        <v>730</v>
      </c>
      <c r="O206" s="36" t="s">
        <v>1070</v>
      </c>
    </row>
    <row r="207" spans="1:9" ht="12.75">
      <c r="A207" s="28">
        <v>198</v>
      </c>
      <c r="B207" s="29">
        <v>71</v>
      </c>
      <c r="C207" s="29" t="s">
        <v>501</v>
      </c>
      <c r="D207" s="29" t="s">
        <v>502</v>
      </c>
      <c r="E207" s="29" t="s">
        <v>503</v>
      </c>
      <c r="F207" s="29" t="s">
        <v>504</v>
      </c>
      <c r="G207" s="28">
        <v>1</v>
      </c>
      <c r="H207" s="28">
        <v>0</v>
      </c>
      <c r="I207" s="28">
        <v>0</v>
      </c>
    </row>
    <row r="208" spans="1:15" ht="12.75">
      <c r="A208" s="28">
        <v>199</v>
      </c>
      <c r="B208" s="29">
        <v>70</v>
      </c>
      <c r="C208" s="29" t="s">
        <v>149</v>
      </c>
      <c r="D208" s="29" t="s">
        <v>502</v>
      </c>
      <c r="E208" s="29" t="s">
        <v>150</v>
      </c>
      <c r="F208" s="29" t="s">
        <v>151</v>
      </c>
      <c r="G208" s="28">
        <v>1</v>
      </c>
      <c r="H208" s="28">
        <v>0</v>
      </c>
      <c r="I208" s="28">
        <v>0</v>
      </c>
      <c r="J208" s="36" t="s">
        <v>271</v>
      </c>
      <c r="O208" s="36" t="s">
        <v>1070</v>
      </c>
    </row>
    <row r="209" spans="1:9" ht="12.75">
      <c r="A209" s="28">
        <v>200</v>
      </c>
      <c r="B209" s="29">
        <v>72</v>
      </c>
      <c r="C209" s="29" t="s">
        <v>152</v>
      </c>
      <c r="D209" s="29" t="s">
        <v>502</v>
      </c>
      <c r="E209" s="29" t="s">
        <v>153</v>
      </c>
      <c r="F209" s="29" t="s">
        <v>154</v>
      </c>
      <c r="G209" s="28">
        <v>1</v>
      </c>
      <c r="H209" s="28">
        <v>0</v>
      </c>
      <c r="I209" s="28">
        <v>0</v>
      </c>
    </row>
    <row r="210" spans="1:15" ht="12.75">
      <c r="A210" s="28">
        <v>201</v>
      </c>
      <c r="B210" s="29">
        <v>73</v>
      </c>
      <c r="C210" s="29" t="s">
        <v>155</v>
      </c>
      <c r="D210" s="29" t="s">
        <v>502</v>
      </c>
      <c r="E210" s="29" t="s">
        <v>396</v>
      </c>
      <c r="F210" s="29" t="s">
        <v>397</v>
      </c>
      <c r="G210" s="28">
        <v>1</v>
      </c>
      <c r="H210" s="28">
        <v>0</v>
      </c>
      <c r="I210" s="28">
        <v>0</v>
      </c>
      <c r="J210" s="36" t="s">
        <v>270</v>
      </c>
      <c r="O210" s="36" t="s">
        <v>1070</v>
      </c>
    </row>
    <row r="211" spans="1:9" ht="12.75">
      <c r="A211" s="28">
        <v>202</v>
      </c>
      <c r="B211" s="29">
        <v>246</v>
      </c>
      <c r="C211" s="29" t="s">
        <v>398</v>
      </c>
      <c r="D211" s="29" t="s">
        <v>399</v>
      </c>
      <c r="E211" s="29" t="s">
        <v>402</v>
      </c>
      <c r="F211" s="29" t="s">
        <v>665</v>
      </c>
      <c r="G211" s="28">
        <v>1</v>
      </c>
      <c r="H211" s="28">
        <v>0</v>
      </c>
      <c r="I211" s="28">
        <v>0</v>
      </c>
    </row>
    <row r="212" spans="1:9" ht="12.75">
      <c r="A212" s="28">
        <v>203</v>
      </c>
      <c r="B212" s="29">
        <v>244</v>
      </c>
      <c r="C212" s="29" t="s">
        <v>666</v>
      </c>
      <c r="D212" s="29" t="s">
        <v>399</v>
      </c>
      <c r="E212" s="29" t="s">
        <v>667</v>
      </c>
      <c r="F212" s="29" t="s">
        <v>400</v>
      </c>
      <c r="G212" s="28">
        <v>1</v>
      </c>
      <c r="H212" s="28">
        <v>0</v>
      </c>
      <c r="I212" s="28">
        <v>0</v>
      </c>
    </row>
    <row r="213" spans="1:9" ht="12.75">
      <c r="A213" s="28">
        <v>204</v>
      </c>
      <c r="B213" s="29">
        <v>250</v>
      </c>
      <c r="C213" s="29" t="s">
        <v>668</v>
      </c>
      <c r="D213" s="29" t="s">
        <v>399</v>
      </c>
      <c r="E213" s="29" t="s">
        <v>913</v>
      </c>
      <c r="F213" s="29" t="s">
        <v>914</v>
      </c>
      <c r="G213" s="28">
        <v>1</v>
      </c>
      <c r="H213" s="28">
        <v>0</v>
      </c>
      <c r="I213" s="28">
        <v>0</v>
      </c>
    </row>
    <row r="214" spans="1:18" ht="12.75">
      <c r="A214" s="28">
        <v>205</v>
      </c>
      <c r="B214" s="29">
        <v>245</v>
      </c>
      <c r="C214" s="29" t="s">
        <v>915</v>
      </c>
      <c r="D214" s="29" t="s">
        <v>399</v>
      </c>
      <c r="E214" s="29" t="s">
        <v>1184</v>
      </c>
      <c r="F214" s="29" t="s">
        <v>1185</v>
      </c>
      <c r="G214" s="28">
        <v>1</v>
      </c>
      <c r="H214" s="28">
        <v>0</v>
      </c>
      <c r="I214" s="28">
        <v>0</v>
      </c>
      <c r="J214" s="36" t="s">
        <v>1086</v>
      </c>
      <c r="M214" s="36" t="s">
        <v>1064</v>
      </c>
      <c r="Q214" s="36" t="s">
        <v>1075</v>
      </c>
      <c r="R214" s="28">
        <v>1</v>
      </c>
    </row>
    <row r="215" spans="1:9" ht="12.75">
      <c r="A215" s="28">
        <v>206</v>
      </c>
      <c r="B215" s="29">
        <v>206</v>
      </c>
      <c r="C215" s="29" t="s">
        <v>24</v>
      </c>
      <c r="D215" s="29" t="s">
        <v>124</v>
      </c>
      <c r="E215" s="29" t="s">
        <v>897</v>
      </c>
      <c r="F215" s="29" t="s">
        <v>895</v>
      </c>
      <c r="G215" s="38">
        <v>0</v>
      </c>
      <c r="H215" s="38">
        <v>1</v>
      </c>
      <c r="I215" s="38">
        <v>0</v>
      </c>
    </row>
    <row r="216" spans="1:13" ht="12.75">
      <c r="A216" s="28">
        <v>207</v>
      </c>
      <c r="B216" s="29">
        <v>231</v>
      </c>
      <c r="C216" s="29" t="s">
        <v>1186</v>
      </c>
      <c r="D216" s="29" t="s">
        <v>1187</v>
      </c>
      <c r="E216" s="29" t="s">
        <v>1188</v>
      </c>
      <c r="F216" s="29" t="s">
        <v>1189</v>
      </c>
      <c r="G216" s="28">
        <v>1</v>
      </c>
      <c r="H216" s="28">
        <v>0</v>
      </c>
      <c r="I216" s="28">
        <v>0</v>
      </c>
      <c r="J216" s="36" t="s">
        <v>1067</v>
      </c>
      <c r="M216" s="36" t="s">
        <v>1064</v>
      </c>
    </row>
    <row r="217" spans="1:15" ht="12.75">
      <c r="A217" s="28">
        <v>208</v>
      </c>
      <c r="B217" s="29">
        <v>312</v>
      </c>
      <c r="C217" s="29" t="s">
        <v>922</v>
      </c>
      <c r="D217" s="29" t="s">
        <v>1187</v>
      </c>
      <c r="E217" s="29" t="s">
        <v>923</v>
      </c>
      <c r="F217" s="29" t="s">
        <v>1193</v>
      </c>
      <c r="G217" s="28">
        <v>0</v>
      </c>
      <c r="H217" s="28">
        <v>0</v>
      </c>
      <c r="I217" s="28">
        <v>0</v>
      </c>
      <c r="J217" s="36" t="s">
        <v>1069</v>
      </c>
      <c r="O217" s="36" t="s">
        <v>1070</v>
      </c>
    </row>
    <row r="218" spans="1:9" ht="12.75">
      <c r="A218" s="28">
        <v>209</v>
      </c>
      <c r="B218" s="29">
        <v>97</v>
      </c>
      <c r="C218" s="29" t="s">
        <v>1194</v>
      </c>
      <c r="D218" s="29" t="s">
        <v>1187</v>
      </c>
      <c r="E218" s="29" t="s">
        <v>1195</v>
      </c>
      <c r="F218" s="29" t="s">
        <v>1196</v>
      </c>
      <c r="G218" s="28">
        <v>1</v>
      </c>
      <c r="H218" s="28">
        <v>0</v>
      </c>
      <c r="I218" s="28">
        <v>0</v>
      </c>
    </row>
    <row r="219" spans="1:9" ht="12.75">
      <c r="A219" s="28">
        <v>210</v>
      </c>
      <c r="B219" s="29">
        <v>310</v>
      </c>
      <c r="C219" s="29" t="s">
        <v>1197</v>
      </c>
      <c r="D219" s="29" t="s">
        <v>1187</v>
      </c>
      <c r="E219" s="29" t="s">
        <v>1198</v>
      </c>
      <c r="F219" s="29" t="s">
        <v>1199</v>
      </c>
      <c r="G219" s="28">
        <v>0</v>
      </c>
      <c r="H219" s="28">
        <v>0</v>
      </c>
      <c r="I219" s="28">
        <v>0</v>
      </c>
    </row>
    <row r="220" spans="1:9" ht="12.75">
      <c r="A220" s="28">
        <v>211</v>
      </c>
      <c r="B220" s="29">
        <v>25</v>
      </c>
      <c r="C220" s="29" t="s">
        <v>1200</v>
      </c>
      <c r="D220" s="29" t="s">
        <v>1187</v>
      </c>
      <c r="E220" s="29" t="s">
        <v>940</v>
      </c>
      <c r="F220" s="29" t="s">
        <v>941</v>
      </c>
      <c r="G220" s="28">
        <v>0</v>
      </c>
      <c r="H220" s="28">
        <v>0</v>
      </c>
      <c r="I220" s="28">
        <v>0</v>
      </c>
    </row>
    <row r="221" spans="1:13" ht="12.75">
      <c r="A221" s="28">
        <v>212</v>
      </c>
      <c r="B221" s="29">
        <v>274</v>
      </c>
      <c r="C221" s="29" t="s">
        <v>1411</v>
      </c>
      <c r="D221" s="29" t="s">
        <v>1187</v>
      </c>
      <c r="E221" s="29" t="s">
        <v>934</v>
      </c>
      <c r="F221" s="29" t="s">
        <v>693</v>
      </c>
      <c r="G221" s="28">
        <v>1</v>
      </c>
      <c r="H221" s="28">
        <v>0</v>
      </c>
      <c r="I221" s="28">
        <v>0</v>
      </c>
      <c r="J221" s="36" t="s">
        <v>1068</v>
      </c>
      <c r="M221" s="36" t="s">
        <v>1064</v>
      </c>
    </row>
    <row r="222" spans="1:15" ht="12.75">
      <c r="A222" s="28">
        <v>213</v>
      </c>
      <c r="B222" s="29">
        <v>92</v>
      </c>
      <c r="C222" s="29" t="s">
        <v>474</v>
      </c>
      <c r="D222" s="29" t="s">
        <v>1187</v>
      </c>
      <c r="E222" s="29" t="s">
        <v>475</v>
      </c>
      <c r="F222" s="29" t="s">
        <v>476</v>
      </c>
      <c r="G222" s="28">
        <v>1</v>
      </c>
      <c r="H222" s="28">
        <v>0</v>
      </c>
      <c r="I222" s="28">
        <v>0</v>
      </c>
      <c r="J222" s="36" t="s">
        <v>208</v>
      </c>
      <c r="O222" s="36" t="s">
        <v>1070</v>
      </c>
    </row>
    <row r="223" spans="1:9" ht="12.75">
      <c r="A223" s="28">
        <v>214</v>
      </c>
      <c r="B223" s="29">
        <v>311</v>
      </c>
      <c r="C223" s="29" t="s">
        <v>477</v>
      </c>
      <c r="D223" s="29" t="s">
        <v>1187</v>
      </c>
      <c r="E223" s="29" t="s">
        <v>478</v>
      </c>
      <c r="F223" s="29" t="s">
        <v>479</v>
      </c>
      <c r="G223" s="28">
        <v>0</v>
      </c>
      <c r="H223" s="28">
        <v>0</v>
      </c>
      <c r="I223" s="28">
        <v>0</v>
      </c>
    </row>
    <row r="224" spans="1:12" ht="12.75">
      <c r="A224" s="28">
        <v>215</v>
      </c>
      <c r="B224" s="29">
        <v>93</v>
      </c>
      <c r="C224" s="29" t="s">
        <v>290</v>
      </c>
      <c r="D224" s="29" t="s">
        <v>1187</v>
      </c>
      <c r="E224" s="29" t="s">
        <v>291</v>
      </c>
      <c r="F224" s="29" t="s">
        <v>292</v>
      </c>
      <c r="G224" s="28">
        <v>1</v>
      </c>
      <c r="H224" s="28">
        <v>0</v>
      </c>
      <c r="I224" s="28">
        <v>0</v>
      </c>
      <c r="J224" s="36" t="s">
        <v>423</v>
      </c>
      <c r="L224" s="36" t="s">
        <v>1070</v>
      </c>
    </row>
    <row r="225" spans="1:18" ht="12.75">
      <c r="A225" s="28">
        <v>216</v>
      </c>
      <c r="B225" s="29">
        <v>98</v>
      </c>
      <c r="C225" s="29" t="s">
        <v>252</v>
      </c>
      <c r="D225" s="29" t="s">
        <v>1187</v>
      </c>
      <c r="E225" s="29" t="s">
        <v>253</v>
      </c>
      <c r="F225" s="29" t="s">
        <v>254</v>
      </c>
      <c r="G225" s="28">
        <v>1</v>
      </c>
      <c r="H225" s="28">
        <v>0</v>
      </c>
      <c r="I225" s="28">
        <v>0</v>
      </c>
      <c r="J225" s="36" t="s">
        <v>810</v>
      </c>
      <c r="O225" s="36" t="s">
        <v>1070</v>
      </c>
      <c r="Q225" s="36" t="s">
        <v>1065</v>
      </c>
      <c r="R225" s="28">
        <v>1</v>
      </c>
    </row>
    <row r="226" spans="1:9" ht="12.75">
      <c r="A226" s="28">
        <v>217</v>
      </c>
      <c r="B226" s="29">
        <v>309</v>
      </c>
      <c r="C226" s="29" t="s">
        <v>255</v>
      </c>
      <c r="D226" s="29" t="s">
        <v>1187</v>
      </c>
      <c r="E226" s="29" t="s">
        <v>1157</v>
      </c>
      <c r="F226" s="29" t="s">
        <v>256</v>
      </c>
      <c r="G226" s="28">
        <v>0</v>
      </c>
      <c r="H226" s="28">
        <v>0</v>
      </c>
      <c r="I226" s="28">
        <v>0</v>
      </c>
    </row>
    <row r="227" spans="1:9" ht="12.75">
      <c r="A227" s="28">
        <v>218</v>
      </c>
      <c r="B227" s="29">
        <v>99</v>
      </c>
      <c r="C227" s="29" t="s">
        <v>548</v>
      </c>
      <c r="D227" s="29" t="s">
        <v>1187</v>
      </c>
      <c r="E227" s="29" t="s">
        <v>549</v>
      </c>
      <c r="F227" s="29" t="s">
        <v>550</v>
      </c>
      <c r="G227" s="28">
        <v>1</v>
      </c>
      <c r="H227" s="28">
        <v>0</v>
      </c>
      <c r="I227" s="28">
        <v>0</v>
      </c>
    </row>
    <row r="228" spans="1:15" ht="12.75">
      <c r="A228" s="28">
        <v>219</v>
      </c>
      <c r="B228" s="29">
        <v>313</v>
      </c>
      <c r="C228" s="29" t="s">
        <v>551</v>
      </c>
      <c r="D228" s="29" t="s">
        <v>1187</v>
      </c>
      <c r="E228" s="29" t="s">
        <v>552</v>
      </c>
      <c r="F228" s="29" t="s">
        <v>811</v>
      </c>
      <c r="G228" s="28">
        <v>0</v>
      </c>
      <c r="H228" s="28">
        <v>0</v>
      </c>
      <c r="I228" s="28">
        <v>0</v>
      </c>
      <c r="J228" s="36" t="s">
        <v>800</v>
      </c>
      <c r="O228" s="36" t="s">
        <v>1070</v>
      </c>
    </row>
    <row r="229" spans="1:9" ht="12.75">
      <c r="A229" s="28">
        <v>220</v>
      </c>
      <c r="B229" s="29">
        <v>90</v>
      </c>
      <c r="C229" s="29" t="s">
        <v>812</v>
      </c>
      <c r="D229" s="29" t="s">
        <v>1187</v>
      </c>
      <c r="E229" s="29" t="s">
        <v>813</v>
      </c>
      <c r="F229" s="29" t="s">
        <v>289</v>
      </c>
      <c r="G229" s="28">
        <v>1</v>
      </c>
      <c r="H229" s="28">
        <v>0</v>
      </c>
      <c r="I229" s="28">
        <v>0</v>
      </c>
    </row>
    <row r="230" spans="1:15" ht="12.75">
      <c r="A230" s="28">
        <v>221</v>
      </c>
      <c r="B230" s="29">
        <v>260</v>
      </c>
      <c r="C230" s="29" t="s">
        <v>558</v>
      </c>
      <c r="D230" s="29" t="s">
        <v>559</v>
      </c>
      <c r="E230" s="29" t="s">
        <v>560</v>
      </c>
      <c r="F230" s="29" t="s">
        <v>561</v>
      </c>
      <c r="G230" s="28">
        <v>0</v>
      </c>
      <c r="H230" s="28">
        <v>0</v>
      </c>
      <c r="I230" s="28">
        <v>0</v>
      </c>
      <c r="J230" s="36" t="s">
        <v>202</v>
      </c>
      <c r="O230" s="36" t="s">
        <v>1070</v>
      </c>
    </row>
    <row r="231" spans="1:15" ht="12.75">
      <c r="A231" s="28">
        <v>222</v>
      </c>
      <c r="B231" s="29">
        <v>253</v>
      </c>
      <c r="C231" s="29" t="s">
        <v>562</v>
      </c>
      <c r="D231" s="29" t="s">
        <v>563</v>
      </c>
      <c r="E231" s="29" t="s">
        <v>564</v>
      </c>
      <c r="F231" s="29" t="s">
        <v>565</v>
      </c>
      <c r="G231" s="38">
        <v>0</v>
      </c>
      <c r="H231" s="38">
        <v>1</v>
      </c>
      <c r="I231" s="38">
        <v>0</v>
      </c>
      <c r="J231" s="36" t="s">
        <v>342</v>
      </c>
      <c r="O231" s="36" t="s">
        <v>1070</v>
      </c>
    </row>
    <row r="232" spans="1:9" ht="12.75">
      <c r="A232" s="28">
        <v>223</v>
      </c>
      <c r="B232" s="29">
        <v>273</v>
      </c>
      <c r="C232" s="29" t="s">
        <v>822</v>
      </c>
      <c r="D232" s="29" t="s">
        <v>360</v>
      </c>
      <c r="E232" s="29" t="s">
        <v>361</v>
      </c>
      <c r="F232" s="29" t="s">
        <v>362</v>
      </c>
      <c r="G232" s="38">
        <v>0</v>
      </c>
      <c r="H232" s="38">
        <v>1</v>
      </c>
      <c r="I232" s="38">
        <v>0</v>
      </c>
    </row>
    <row r="233" spans="1:9" ht="12.75">
      <c r="A233" s="28">
        <v>224</v>
      </c>
      <c r="B233" s="29">
        <v>256</v>
      </c>
      <c r="C233" s="29" t="s">
        <v>363</v>
      </c>
      <c r="D233" s="29" t="s">
        <v>243</v>
      </c>
      <c r="E233" s="29" t="s">
        <v>244</v>
      </c>
      <c r="F233" s="29" t="s">
        <v>464</v>
      </c>
      <c r="G233" s="28">
        <v>1</v>
      </c>
      <c r="H233" s="28">
        <v>0</v>
      </c>
      <c r="I233" s="28">
        <v>0</v>
      </c>
    </row>
    <row r="234" spans="1:9" ht="12.75">
      <c r="A234" s="28">
        <v>225</v>
      </c>
      <c r="B234" s="29">
        <v>44</v>
      </c>
      <c r="C234" s="29" t="s">
        <v>465</v>
      </c>
      <c r="D234" s="29" t="s">
        <v>466</v>
      </c>
      <c r="E234" s="29" t="s">
        <v>467</v>
      </c>
      <c r="F234" s="29" t="s">
        <v>729</v>
      </c>
      <c r="G234" s="37">
        <v>0</v>
      </c>
      <c r="H234" s="28">
        <v>0</v>
      </c>
      <c r="I234" s="28">
        <v>0</v>
      </c>
    </row>
    <row r="235" spans="1:15" ht="12.75">
      <c r="A235" s="28">
        <v>226</v>
      </c>
      <c r="B235" s="29">
        <v>66</v>
      </c>
      <c r="C235" s="29" t="s">
        <v>828</v>
      </c>
      <c r="D235" s="29" t="s">
        <v>117</v>
      </c>
      <c r="E235" s="29" t="s">
        <v>829</v>
      </c>
      <c r="F235" s="29" t="s">
        <v>830</v>
      </c>
      <c r="G235" s="28">
        <v>1</v>
      </c>
      <c r="H235" s="28">
        <v>1</v>
      </c>
      <c r="I235" s="28">
        <v>1</v>
      </c>
      <c r="J235" s="36" t="s">
        <v>863</v>
      </c>
      <c r="O235" s="36" t="s">
        <v>1070</v>
      </c>
    </row>
    <row r="236" spans="1:9" ht="12.75">
      <c r="A236" s="28">
        <v>227</v>
      </c>
      <c r="B236" s="29">
        <v>6</v>
      </c>
      <c r="C236" s="29" t="s">
        <v>181</v>
      </c>
      <c r="D236" s="29" t="s">
        <v>182</v>
      </c>
      <c r="E236" s="29" t="s">
        <v>183</v>
      </c>
      <c r="F236" s="29" t="s">
        <v>184</v>
      </c>
      <c r="G236" s="28">
        <v>0</v>
      </c>
      <c r="H236" s="28">
        <v>0</v>
      </c>
      <c r="I236" s="28">
        <v>0</v>
      </c>
    </row>
    <row r="237" spans="1:9" ht="12.75">
      <c r="A237" s="28">
        <v>228</v>
      </c>
      <c r="B237" s="29">
        <v>7</v>
      </c>
      <c r="C237" s="29" t="s">
        <v>338</v>
      </c>
      <c r="D237" s="29" t="s">
        <v>182</v>
      </c>
      <c r="E237" s="29" t="s">
        <v>339</v>
      </c>
      <c r="F237" s="29" t="s">
        <v>340</v>
      </c>
      <c r="G237" s="28">
        <v>0</v>
      </c>
      <c r="H237" s="28">
        <v>0</v>
      </c>
      <c r="I237" s="28">
        <v>0</v>
      </c>
    </row>
    <row r="238" spans="1:15" ht="12.75">
      <c r="A238" s="28">
        <v>229</v>
      </c>
      <c r="B238" s="29">
        <v>13</v>
      </c>
      <c r="C238" s="29" t="s">
        <v>341</v>
      </c>
      <c r="D238" s="29" t="s">
        <v>1009</v>
      </c>
      <c r="E238" s="29" t="s">
        <v>1010</v>
      </c>
      <c r="F238" s="29" t="s">
        <v>1011</v>
      </c>
      <c r="G238" s="37">
        <v>0</v>
      </c>
      <c r="H238" s="28">
        <v>0</v>
      </c>
      <c r="I238" s="28">
        <v>0</v>
      </c>
      <c r="J238" s="36" t="s">
        <v>672</v>
      </c>
      <c r="O238" s="36" t="s">
        <v>1070</v>
      </c>
    </row>
    <row r="239" spans="1:9" ht="12.75">
      <c r="A239" s="28">
        <v>230</v>
      </c>
      <c r="B239" s="29">
        <v>20</v>
      </c>
      <c r="C239" s="29" t="s">
        <v>1250</v>
      </c>
      <c r="D239" s="29" t="s">
        <v>1009</v>
      </c>
      <c r="E239" s="29" t="s">
        <v>1251</v>
      </c>
      <c r="F239" s="29" t="s">
        <v>1252</v>
      </c>
      <c r="G239" s="37">
        <v>0</v>
      </c>
      <c r="H239" s="28">
        <v>0</v>
      </c>
      <c r="I239" s="28">
        <v>0</v>
      </c>
    </row>
    <row r="240" spans="1:9" ht="12.75">
      <c r="A240" s="28">
        <v>231</v>
      </c>
      <c r="B240" s="29">
        <v>76</v>
      </c>
      <c r="C240" s="29" t="s">
        <v>1253</v>
      </c>
      <c r="D240" s="29" t="s">
        <v>1009</v>
      </c>
      <c r="E240" s="29" t="s">
        <v>1254</v>
      </c>
      <c r="F240" s="29" t="s">
        <v>1017</v>
      </c>
      <c r="G240" s="37">
        <v>0</v>
      </c>
      <c r="H240" s="28">
        <v>0</v>
      </c>
      <c r="I240" s="28">
        <v>0</v>
      </c>
    </row>
    <row r="241" spans="1:18" ht="12.75">
      <c r="A241" s="28">
        <v>232</v>
      </c>
      <c r="B241" s="29">
        <v>268</v>
      </c>
      <c r="C241" s="29" t="s">
        <v>752</v>
      </c>
      <c r="D241" s="29" t="s">
        <v>1009</v>
      </c>
      <c r="E241" s="29" t="s">
        <v>795</v>
      </c>
      <c r="F241" s="29" t="s">
        <v>796</v>
      </c>
      <c r="G241" s="37">
        <v>0</v>
      </c>
      <c r="H241" s="28">
        <v>0</v>
      </c>
      <c r="I241" s="28">
        <v>0</v>
      </c>
      <c r="J241" s="36" t="s">
        <v>671</v>
      </c>
      <c r="O241" s="36" t="s">
        <v>1070</v>
      </c>
      <c r="Q241" s="36" t="s">
        <v>1065</v>
      </c>
      <c r="R241" s="28">
        <v>1</v>
      </c>
    </row>
    <row r="242" spans="1:18" ht="12.75">
      <c r="A242" s="28">
        <v>233</v>
      </c>
      <c r="B242" s="29">
        <v>249</v>
      </c>
      <c r="C242" s="29" t="s">
        <v>797</v>
      </c>
      <c r="D242" s="29" t="s">
        <v>798</v>
      </c>
      <c r="E242" s="29" t="s">
        <v>799</v>
      </c>
      <c r="F242" s="29" t="s">
        <v>544</v>
      </c>
      <c r="G242" s="28">
        <v>1</v>
      </c>
      <c r="H242" s="28">
        <v>1</v>
      </c>
      <c r="I242" s="28">
        <v>1</v>
      </c>
      <c r="J242" s="36" t="s">
        <v>1014</v>
      </c>
      <c r="M242" s="36" t="s">
        <v>1064</v>
      </c>
      <c r="Q242" s="36" t="s">
        <v>1065</v>
      </c>
      <c r="R242" s="28">
        <v>1</v>
      </c>
    </row>
    <row r="243" spans="1:18" ht="12.75">
      <c r="A243" s="28">
        <v>234</v>
      </c>
      <c r="B243" s="29">
        <v>243</v>
      </c>
      <c r="C243" s="29" t="s">
        <v>545</v>
      </c>
      <c r="D243" s="29" t="s">
        <v>798</v>
      </c>
      <c r="E243" s="29" t="s">
        <v>546</v>
      </c>
      <c r="F243" s="29" t="s">
        <v>547</v>
      </c>
      <c r="G243" s="28">
        <v>1</v>
      </c>
      <c r="H243" s="28">
        <v>0</v>
      </c>
      <c r="I243" s="28">
        <v>0</v>
      </c>
      <c r="J243" s="36" t="s">
        <v>1082</v>
      </c>
      <c r="M243" s="36" t="s">
        <v>1064</v>
      </c>
      <c r="Q243" s="36" t="s">
        <v>1075</v>
      </c>
      <c r="R243" s="28">
        <v>1</v>
      </c>
    </row>
    <row r="244" spans="1:12" ht="12.75">
      <c r="A244" s="28">
        <v>235</v>
      </c>
      <c r="B244" s="29">
        <v>251</v>
      </c>
      <c r="C244" s="29" t="s">
        <v>805</v>
      </c>
      <c r="D244" s="29" t="s">
        <v>798</v>
      </c>
      <c r="E244" s="29" t="s">
        <v>806</v>
      </c>
      <c r="F244" s="29" t="s">
        <v>807</v>
      </c>
      <c r="G244" s="28">
        <v>1</v>
      </c>
      <c r="H244" s="28">
        <v>0</v>
      </c>
      <c r="I244" s="28">
        <v>0</v>
      </c>
      <c r="J244" s="36" t="s">
        <v>608</v>
      </c>
      <c r="L244" s="36" t="s">
        <v>1070</v>
      </c>
    </row>
    <row r="245" spans="1:9" ht="12.75">
      <c r="A245" s="28">
        <v>236</v>
      </c>
      <c r="B245" s="29">
        <v>33</v>
      </c>
      <c r="C245" s="29" t="s">
        <v>808</v>
      </c>
      <c r="D245" s="29" t="s">
        <v>809</v>
      </c>
      <c r="E245" s="29" t="s">
        <v>814</v>
      </c>
      <c r="F245" s="29" t="s">
        <v>557</v>
      </c>
      <c r="G245" s="28">
        <v>0</v>
      </c>
      <c r="H245" s="28">
        <v>0</v>
      </c>
      <c r="I245" s="28">
        <v>0</v>
      </c>
    </row>
    <row r="246" spans="1:9" ht="12.75">
      <c r="A246" s="28">
        <v>237</v>
      </c>
      <c r="B246" s="29">
        <v>233</v>
      </c>
      <c r="C246" s="29" t="s">
        <v>1083</v>
      </c>
      <c r="D246" s="29" t="s">
        <v>281</v>
      </c>
      <c r="E246" s="29" t="s">
        <v>171</v>
      </c>
      <c r="F246" s="29" t="s">
        <v>172</v>
      </c>
      <c r="G246" s="28">
        <v>1</v>
      </c>
      <c r="H246" s="28">
        <v>0</v>
      </c>
      <c r="I246" s="28">
        <v>0</v>
      </c>
    </row>
    <row r="247" spans="1:9" ht="12.75">
      <c r="A247" s="28">
        <v>238</v>
      </c>
      <c r="B247" s="29">
        <v>9</v>
      </c>
      <c r="C247" s="29" t="s">
        <v>330</v>
      </c>
      <c r="D247" s="29" t="s">
        <v>331</v>
      </c>
      <c r="E247" s="29" t="s">
        <v>332</v>
      </c>
      <c r="F247" s="29" t="s">
        <v>333</v>
      </c>
      <c r="G247" s="28">
        <v>1</v>
      </c>
      <c r="H247" s="28">
        <v>0</v>
      </c>
      <c r="I247" s="28">
        <v>0</v>
      </c>
    </row>
    <row r="248" spans="1:9" ht="12.75">
      <c r="A248" s="28">
        <v>239</v>
      </c>
      <c r="B248" s="29">
        <v>297</v>
      </c>
      <c r="C248" s="29" t="s">
        <v>334</v>
      </c>
      <c r="D248" s="29" t="s">
        <v>331</v>
      </c>
      <c r="E248" s="29" t="s">
        <v>600</v>
      </c>
      <c r="F248" s="29" t="s">
        <v>601</v>
      </c>
      <c r="G248" s="28">
        <v>1</v>
      </c>
      <c r="H248" s="28">
        <v>1</v>
      </c>
      <c r="I248" s="28">
        <v>1</v>
      </c>
    </row>
    <row r="249" spans="1:18" ht="12.75">
      <c r="A249" s="28">
        <v>240</v>
      </c>
      <c r="B249" s="29">
        <v>39</v>
      </c>
      <c r="C249" s="29" t="s">
        <v>845</v>
      </c>
      <c r="D249" s="29" t="s">
        <v>847</v>
      </c>
      <c r="E249" s="29" t="s">
        <v>46</v>
      </c>
      <c r="F249" s="29" t="s">
        <v>47</v>
      </c>
      <c r="G249" s="28">
        <v>1</v>
      </c>
      <c r="H249" s="28">
        <v>0</v>
      </c>
      <c r="I249" s="28">
        <v>0</v>
      </c>
      <c r="J249" s="36" t="s">
        <v>286</v>
      </c>
      <c r="O249" s="36" t="s">
        <v>1070</v>
      </c>
      <c r="Q249" s="36" t="s">
        <v>1065</v>
      </c>
      <c r="R249" s="28">
        <v>1</v>
      </c>
    </row>
    <row r="250" spans="1:15" ht="12.75">
      <c r="A250" s="28">
        <v>241</v>
      </c>
      <c r="B250" s="29">
        <v>42</v>
      </c>
      <c r="C250" s="29" t="s">
        <v>48</v>
      </c>
      <c r="D250" s="29" t="s">
        <v>847</v>
      </c>
      <c r="E250" s="29" t="s">
        <v>49</v>
      </c>
      <c r="F250" s="29" t="s">
        <v>50</v>
      </c>
      <c r="G250" s="28">
        <v>1</v>
      </c>
      <c r="H250" s="28">
        <v>0</v>
      </c>
      <c r="I250" s="28">
        <v>0</v>
      </c>
      <c r="J250" s="36" t="s">
        <v>285</v>
      </c>
      <c r="O250" s="36" t="s">
        <v>1070</v>
      </c>
    </row>
    <row r="251" spans="1:9" ht="12.75">
      <c r="A251" s="28">
        <v>242</v>
      </c>
      <c r="B251" s="29">
        <v>125</v>
      </c>
      <c r="C251" s="29" t="s">
        <v>311</v>
      </c>
      <c r="D251" s="29" t="s">
        <v>126</v>
      </c>
      <c r="E251" s="29" t="s">
        <v>312</v>
      </c>
      <c r="F251" s="29" t="s">
        <v>313</v>
      </c>
      <c r="G251" s="28">
        <v>0</v>
      </c>
      <c r="H251" s="28">
        <v>0</v>
      </c>
      <c r="I251" s="28">
        <v>0</v>
      </c>
    </row>
    <row r="252" spans="1:9" ht="12.75">
      <c r="A252" s="28">
        <v>243</v>
      </c>
      <c r="B252" s="29">
        <v>203</v>
      </c>
      <c r="C252" s="29" t="s">
        <v>51</v>
      </c>
      <c r="D252" s="29" t="s">
        <v>52</v>
      </c>
      <c r="E252" s="29" t="s">
        <v>53</v>
      </c>
      <c r="F252" s="29" t="s">
        <v>173</v>
      </c>
      <c r="G252" s="28">
        <v>1</v>
      </c>
      <c r="H252" s="28">
        <v>0</v>
      </c>
      <c r="I252" s="28">
        <v>0</v>
      </c>
    </row>
    <row r="253" spans="1:18" ht="12.75">
      <c r="A253" s="28">
        <v>244</v>
      </c>
      <c r="B253" s="29">
        <v>121</v>
      </c>
      <c r="C253" s="29" t="s">
        <v>1216</v>
      </c>
      <c r="D253" s="29" t="s">
        <v>115</v>
      </c>
      <c r="E253" s="29" t="s">
        <v>1415</v>
      </c>
      <c r="F253" s="29" t="s">
        <v>1416</v>
      </c>
      <c r="G253" s="28">
        <v>1</v>
      </c>
      <c r="H253" s="28">
        <v>1</v>
      </c>
      <c r="I253" s="28">
        <v>1</v>
      </c>
      <c r="J253" s="36" t="s">
        <v>380</v>
      </c>
      <c r="O253" s="36" t="s">
        <v>1070</v>
      </c>
      <c r="Q253" s="36" t="s">
        <v>1075</v>
      </c>
      <c r="R253" s="28">
        <v>1</v>
      </c>
    </row>
    <row r="254" spans="1:9" ht="12.75">
      <c r="A254" s="28">
        <v>245</v>
      </c>
      <c r="B254" s="29">
        <v>263</v>
      </c>
      <c r="C254" s="29" t="s">
        <v>174</v>
      </c>
      <c r="D254" s="29" t="s">
        <v>699</v>
      </c>
      <c r="E254" s="29" t="s">
        <v>175</v>
      </c>
      <c r="F254" s="29" t="s">
        <v>176</v>
      </c>
      <c r="G254" s="28">
        <v>1</v>
      </c>
      <c r="H254" s="28">
        <v>1</v>
      </c>
      <c r="I254" s="28">
        <v>1</v>
      </c>
    </row>
    <row r="255" spans="1:18" ht="12.75">
      <c r="A255" s="28">
        <v>246</v>
      </c>
      <c r="B255" s="29">
        <v>221</v>
      </c>
      <c r="C255" s="29" t="s">
        <v>1264</v>
      </c>
      <c r="D255" s="29" t="s">
        <v>113</v>
      </c>
      <c r="E255" s="29" t="s">
        <v>1265</v>
      </c>
      <c r="F255" s="29" t="s">
        <v>1266</v>
      </c>
      <c r="G255" s="28">
        <v>1</v>
      </c>
      <c r="H255" s="28">
        <v>1</v>
      </c>
      <c r="I255" s="28">
        <v>1</v>
      </c>
      <c r="J255" s="36" t="s">
        <v>156</v>
      </c>
      <c r="M255" s="36" t="s">
        <v>1064</v>
      </c>
      <c r="Q255" s="36" t="s">
        <v>1065</v>
      </c>
      <c r="R255" s="28">
        <v>1</v>
      </c>
    </row>
    <row r="256" spans="1:18" ht="12.75">
      <c r="A256" s="28">
        <v>247</v>
      </c>
      <c r="B256" s="29">
        <v>26</v>
      </c>
      <c r="C256" s="29" t="s">
        <v>775</v>
      </c>
      <c r="D256" s="29" t="s">
        <v>113</v>
      </c>
      <c r="E256" s="29" t="s">
        <v>515</v>
      </c>
      <c r="F256" s="29" t="s">
        <v>516</v>
      </c>
      <c r="G256" s="38">
        <v>0</v>
      </c>
      <c r="H256" s="38">
        <v>1</v>
      </c>
      <c r="I256" s="38">
        <v>0</v>
      </c>
      <c r="J256" s="36" t="s">
        <v>377</v>
      </c>
      <c r="O256" s="36" t="s">
        <v>1070</v>
      </c>
      <c r="Q256" s="36" t="s">
        <v>1065</v>
      </c>
      <c r="R256" s="28">
        <v>1</v>
      </c>
    </row>
    <row r="257" spans="1:9" ht="12.75">
      <c r="A257" s="28">
        <v>248</v>
      </c>
      <c r="B257" s="29">
        <v>266</v>
      </c>
      <c r="C257" s="29" t="s">
        <v>88</v>
      </c>
      <c r="D257" s="29" t="s">
        <v>699</v>
      </c>
      <c r="E257" s="29" t="s">
        <v>89</v>
      </c>
      <c r="F257" s="29" t="s">
        <v>90</v>
      </c>
      <c r="G257" s="28">
        <v>1</v>
      </c>
      <c r="H257" s="28">
        <v>1</v>
      </c>
      <c r="I257" s="28">
        <v>1</v>
      </c>
    </row>
    <row r="258" spans="1:13" ht="12.75">
      <c r="A258" s="28">
        <v>249</v>
      </c>
      <c r="B258" s="29">
        <v>188</v>
      </c>
      <c r="C258" s="29" t="s">
        <v>528</v>
      </c>
      <c r="D258" s="29" t="s">
        <v>699</v>
      </c>
      <c r="E258" s="29" t="s">
        <v>529</v>
      </c>
      <c r="F258" s="29" t="s">
        <v>530</v>
      </c>
      <c r="G258" s="46">
        <v>0</v>
      </c>
      <c r="H258" s="38">
        <v>1</v>
      </c>
      <c r="I258" s="46">
        <v>0</v>
      </c>
      <c r="J258" s="36" t="s">
        <v>404</v>
      </c>
      <c r="M258" s="36" t="s">
        <v>1064</v>
      </c>
    </row>
    <row r="259" spans="1:13" ht="12.75">
      <c r="A259" s="28">
        <v>250</v>
      </c>
      <c r="B259" s="29">
        <v>248</v>
      </c>
      <c r="C259" s="29" t="s">
        <v>531</v>
      </c>
      <c r="D259" s="29" t="s">
        <v>699</v>
      </c>
      <c r="E259" s="29" t="s">
        <v>532</v>
      </c>
      <c r="F259" s="29" t="s">
        <v>179</v>
      </c>
      <c r="G259" s="37">
        <v>0</v>
      </c>
      <c r="H259" s="28">
        <v>0</v>
      </c>
      <c r="I259" s="28">
        <v>0</v>
      </c>
      <c r="J259" s="36" t="s">
        <v>1013</v>
      </c>
      <c r="M259" s="36" t="s">
        <v>1077</v>
      </c>
    </row>
    <row r="260" spans="1:13" ht="12.75">
      <c r="A260" s="28">
        <v>251</v>
      </c>
      <c r="B260" s="29">
        <v>236</v>
      </c>
      <c r="C260" s="29" t="s">
        <v>533</v>
      </c>
      <c r="D260" s="29" t="s">
        <v>699</v>
      </c>
      <c r="E260" s="29" t="s">
        <v>794</v>
      </c>
      <c r="F260" s="29" t="s">
        <v>697</v>
      </c>
      <c r="G260" s="28">
        <v>1</v>
      </c>
      <c r="H260" s="28">
        <v>1</v>
      </c>
      <c r="I260" s="28">
        <v>1</v>
      </c>
      <c r="J260" s="36" t="s">
        <v>1076</v>
      </c>
      <c r="M260" s="36" t="s">
        <v>1077</v>
      </c>
    </row>
    <row r="261" spans="1:18" ht="12.75">
      <c r="A261" s="28">
        <v>252</v>
      </c>
      <c r="B261" s="29">
        <v>241</v>
      </c>
      <c r="C261" s="29" t="s">
        <v>698</v>
      </c>
      <c r="D261" s="29" t="s">
        <v>699</v>
      </c>
      <c r="E261" s="29" t="s">
        <v>700</v>
      </c>
      <c r="F261" s="29" t="s">
        <v>436</v>
      </c>
      <c r="G261" s="28">
        <v>1</v>
      </c>
      <c r="H261" s="28">
        <v>1</v>
      </c>
      <c r="I261" s="28">
        <v>1</v>
      </c>
      <c r="J261" s="36" t="s">
        <v>1078</v>
      </c>
      <c r="M261" s="36" t="s">
        <v>1064</v>
      </c>
      <c r="Q261" s="36" t="s">
        <v>1065</v>
      </c>
      <c r="R261" s="28">
        <v>1</v>
      </c>
    </row>
    <row r="262" spans="1:15" ht="12.75">
      <c r="A262" s="28">
        <v>253</v>
      </c>
      <c r="B262" s="29">
        <v>306</v>
      </c>
      <c r="C262" s="29" t="s">
        <v>440</v>
      </c>
      <c r="D262" s="29" t="s">
        <v>699</v>
      </c>
      <c r="E262" s="29" t="s">
        <v>441</v>
      </c>
      <c r="F262" s="29" t="s">
        <v>442</v>
      </c>
      <c r="G262" s="46">
        <v>0</v>
      </c>
      <c r="H262" s="38">
        <v>1</v>
      </c>
      <c r="I262" s="46">
        <v>0</v>
      </c>
      <c r="J262" s="36" t="s">
        <v>1018</v>
      </c>
      <c r="O262" s="36" t="s">
        <v>1070</v>
      </c>
    </row>
    <row r="263" spans="1:9" ht="12.75">
      <c r="A263" s="28">
        <v>254</v>
      </c>
      <c r="B263" s="29">
        <v>296</v>
      </c>
      <c r="C263" s="29" t="s">
        <v>445</v>
      </c>
      <c r="D263" s="29" t="s">
        <v>699</v>
      </c>
      <c r="E263" s="29" t="s">
        <v>446</v>
      </c>
      <c r="F263" s="29" t="s">
        <v>232</v>
      </c>
      <c r="G263" s="38">
        <v>0</v>
      </c>
      <c r="H263" s="38">
        <v>1</v>
      </c>
      <c r="I263" s="38">
        <v>0</v>
      </c>
    </row>
    <row r="264" spans="1:10" ht="12.75">
      <c r="A264" s="28">
        <v>255</v>
      </c>
      <c r="B264" s="37">
        <v>187</v>
      </c>
      <c r="C264" s="37" t="s">
        <v>25</v>
      </c>
      <c r="D264" s="37" t="s">
        <v>26</v>
      </c>
      <c r="E264" s="37"/>
      <c r="F264" s="37"/>
      <c r="G264" s="39">
        <v>0</v>
      </c>
      <c r="H264" s="39"/>
      <c r="I264" s="39"/>
      <c r="J264" s="37" t="s">
        <v>15</v>
      </c>
    </row>
    <row r="265" spans="1:13" ht="12.75">
      <c r="A265" s="28">
        <v>256</v>
      </c>
      <c r="B265" s="29">
        <v>264</v>
      </c>
      <c r="C265" s="29" t="s">
        <v>448</v>
      </c>
      <c r="D265" s="29" t="s">
        <v>699</v>
      </c>
      <c r="E265" s="29" t="s">
        <v>449</v>
      </c>
      <c r="F265" s="29" t="s">
        <v>719</v>
      </c>
      <c r="G265" s="28">
        <v>1</v>
      </c>
      <c r="H265" s="28">
        <v>1</v>
      </c>
      <c r="I265" s="28">
        <v>1</v>
      </c>
      <c r="J265" s="36" t="s">
        <v>919</v>
      </c>
      <c r="M265" s="36" t="s">
        <v>1064</v>
      </c>
    </row>
    <row r="266" spans="1:18" ht="12.75">
      <c r="A266" s="28">
        <v>257</v>
      </c>
      <c r="B266" s="29">
        <v>305</v>
      </c>
      <c r="C266" s="29" t="s">
        <v>720</v>
      </c>
      <c r="D266" s="29" t="s">
        <v>699</v>
      </c>
      <c r="E266" s="29" t="s">
        <v>721</v>
      </c>
      <c r="F266" s="29" t="s">
        <v>722</v>
      </c>
      <c r="G266" s="46">
        <v>0</v>
      </c>
      <c r="H266" s="38">
        <v>1</v>
      </c>
      <c r="I266" s="46">
        <v>0</v>
      </c>
      <c r="J266" s="36" t="s">
        <v>1020</v>
      </c>
      <c r="M266" s="36" t="s">
        <v>1077</v>
      </c>
      <c r="Q266" s="36" t="s">
        <v>1065</v>
      </c>
      <c r="R266" s="28">
        <v>1</v>
      </c>
    </row>
    <row r="267" spans="1:13" ht="12.75">
      <c r="A267" s="28">
        <v>258</v>
      </c>
      <c r="B267" s="29">
        <v>238</v>
      </c>
      <c r="C267" s="29" t="s">
        <v>723</v>
      </c>
      <c r="D267" s="29" t="s">
        <v>699</v>
      </c>
      <c r="E267" s="29" t="s">
        <v>724</v>
      </c>
      <c r="F267" s="29" t="s">
        <v>725</v>
      </c>
      <c r="G267" s="28">
        <v>1</v>
      </c>
      <c r="H267" s="28">
        <v>1</v>
      </c>
      <c r="I267" s="28">
        <v>1</v>
      </c>
      <c r="J267" s="36" t="s">
        <v>1079</v>
      </c>
      <c r="M267" s="36" t="s">
        <v>1064</v>
      </c>
    </row>
    <row r="268" spans="1:13" ht="12.75">
      <c r="A268" s="28">
        <v>259</v>
      </c>
      <c r="B268" s="29">
        <v>302</v>
      </c>
      <c r="C268" s="29" t="s">
        <v>726</v>
      </c>
      <c r="D268" s="29" t="s">
        <v>986</v>
      </c>
      <c r="E268" s="29" t="s">
        <v>987</v>
      </c>
      <c r="F268" s="29" t="s">
        <v>1231</v>
      </c>
      <c r="G268" s="28">
        <v>1</v>
      </c>
      <c r="H268" s="28">
        <v>1</v>
      </c>
      <c r="I268" s="28">
        <v>1</v>
      </c>
      <c r="J268" s="36" t="s">
        <v>936</v>
      </c>
      <c r="M268" s="36" t="s">
        <v>1077</v>
      </c>
    </row>
    <row r="269" spans="1:13" ht="12.75">
      <c r="A269" s="28">
        <v>260</v>
      </c>
      <c r="B269" s="29">
        <v>149</v>
      </c>
      <c r="C269" s="29" t="s">
        <v>713</v>
      </c>
      <c r="D269" s="29" t="s">
        <v>986</v>
      </c>
      <c r="E269" s="29" t="s">
        <v>714</v>
      </c>
      <c r="F269" s="29" t="s">
        <v>715</v>
      </c>
      <c r="G269" s="28">
        <v>1</v>
      </c>
      <c r="H269" s="28">
        <v>0</v>
      </c>
      <c r="I269" s="28">
        <v>0</v>
      </c>
      <c r="J269" s="36" t="s">
        <v>415</v>
      </c>
      <c r="M269" s="36" t="s">
        <v>1064</v>
      </c>
    </row>
    <row r="270" spans="1:18" ht="12.75">
      <c r="A270" s="28">
        <v>261</v>
      </c>
      <c r="B270" s="29">
        <v>219</v>
      </c>
      <c r="C270" s="29" t="s">
        <v>517</v>
      </c>
      <c r="D270" s="29" t="s">
        <v>986</v>
      </c>
      <c r="E270" s="29" t="s">
        <v>1043</v>
      </c>
      <c r="F270" s="29" t="s">
        <v>1044</v>
      </c>
      <c r="G270" s="28">
        <v>1</v>
      </c>
      <c r="H270" s="28">
        <v>1</v>
      </c>
      <c r="I270" s="28">
        <v>1</v>
      </c>
      <c r="J270" s="36" t="s">
        <v>607</v>
      </c>
      <c r="M270" s="36" t="s">
        <v>1064</v>
      </c>
      <c r="Q270" s="36" t="s">
        <v>1065</v>
      </c>
      <c r="R270" s="28">
        <v>1</v>
      </c>
    </row>
    <row r="271" spans="1:13" ht="12.75">
      <c r="A271" s="28">
        <v>262</v>
      </c>
      <c r="B271" s="29">
        <v>289</v>
      </c>
      <c r="C271" s="29" t="s">
        <v>1048</v>
      </c>
      <c r="D271" s="29" t="s">
        <v>986</v>
      </c>
      <c r="E271" s="29" t="s">
        <v>1049</v>
      </c>
      <c r="F271" s="29" t="s">
        <v>1050</v>
      </c>
      <c r="G271" s="28">
        <v>1</v>
      </c>
      <c r="H271" s="28">
        <v>1</v>
      </c>
      <c r="I271" s="28">
        <v>1</v>
      </c>
      <c r="J271" s="36" t="s">
        <v>220</v>
      </c>
      <c r="M271" s="36" t="s">
        <v>1077</v>
      </c>
    </row>
    <row r="272" spans="1:9" ht="12.75">
      <c r="A272" s="28">
        <v>263</v>
      </c>
      <c r="B272" s="29">
        <v>107</v>
      </c>
      <c r="C272" s="29" t="s">
        <v>1491</v>
      </c>
      <c r="D272" s="29" t="s">
        <v>986</v>
      </c>
      <c r="E272" s="29" t="s">
        <v>1492</v>
      </c>
      <c r="F272" s="29" t="s">
        <v>1493</v>
      </c>
      <c r="G272" s="28">
        <v>1</v>
      </c>
      <c r="H272" s="28">
        <v>1</v>
      </c>
      <c r="I272" s="28">
        <v>1</v>
      </c>
    </row>
    <row r="273" spans="1:18" ht="12.75">
      <c r="A273" s="28">
        <v>264</v>
      </c>
      <c r="B273" s="29">
        <v>217</v>
      </c>
      <c r="C273" s="29" t="s">
        <v>1417</v>
      </c>
      <c r="D273" s="29" t="s">
        <v>986</v>
      </c>
      <c r="E273" s="29" t="s">
        <v>1418</v>
      </c>
      <c r="F273" s="29" t="s">
        <v>1419</v>
      </c>
      <c r="G273" s="28">
        <v>1</v>
      </c>
      <c r="H273" s="28">
        <v>1</v>
      </c>
      <c r="I273" s="28">
        <v>1</v>
      </c>
      <c r="J273" s="36" t="s">
        <v>32</v>
      </c>
      <c r="M273" s="36" t="s">
        <v>1064</v>
      </c>
      <c r="Q273" s="36" t="s">
        <v>1065</v>
      </c>
      <c r="R273" s="28">
        <v>1</v>
      </c>
    </row>
    <row r="274" spans="1:9" ht="12.75">
      <c r="A274" s="28">
        <v>265</v>
      </c>
      <c r="B274" s="29">
        <v>287</v>
      </c>
      <c r="C274" s="29" t="s">
        <v>1091</v>
      </c>
      <c r="D274" s="29" t="s">
        <v>986</v>
      </c>
      <c r="E274" s="29" t="s">
        <v>826</v>
      </c>
      <c r="F274" s="29" t="s">
        <v>827</v>
      </c>
      <c r="G274" s="28">
        <v>1</v>
      </c>
      <c r="H274" s="28">
        <v>1</v>
      </c>
      <c r="I274" s="28">
        <v>1</v>
      </c>
    </row>
    <row r="275" spans="1:18" ht="12.75">
      <c r="A275" s="28">
        <v>266</v>
      </c>
      <c r="B275" s="29">
        <v>108</v>
      </c>
      <c r="C275" s="29" t="s">
        <v>576</v>
      </c>
      <c r="D275" s="29" t="s">
        <v>986</v>
      </c>
      <c r="E275" s="29" t="s">
        <v>1243</v>
      </c>
      <c r="F275" s="29" t="s">
        <v>1244</v>
      </c>
      <c r="G275" s="28">
        <v>1</v>
      </c>
      <c r="H275" s="28">
        <v>1</v>
      </c>
      <c r="I275" s="28">
        <v>1</v>
      </c>
      <c r="J275" s="36" t="s">
        <v>935</v>
      </c>
      <c r="M275" s="36" t="s">
        <v>1064</v>
      </c>
      <c r="Q275" s="36" t="s">
        <v>1065</v>
      </c>
      <c r="R275" s="28">
        <v>1</v>
      </c>
    </row>
    <row r="277" spans="1:13" ht="12.75">
      <c r="A277" s="28">
        <v>267</v>
      </c>
      <c r="B277" s="29">
        <v>216</v>
      </c>
      <c r="C277" s="29" t="s">
        <v>966</v>
      </c>
      <c r="D277" s="29" t="s">
        <v>986</v>
      </c>
      <c r="E277" s="29" t="s">
        <v>967</v>
      </c>
      <c r="F277" s="29" t="s">
        <v>968</v>
      </c>
      <c r="G277" s="28">
        <v>1</v>
      </c>
      <c r="H277" s="28">
        <v>0</v>
      </c>
      <c r="I277" s="28">
        <v>0</v>
      </c>
      <c r="J277" s="36" t="s">
        <v>34</v>
      </c>
      <c r="M277" s="36" t="s">
        <v>1077</v>
      </c>
    </row>
    <row r="278" spans="1:18" ht="12.75">
      <c r="A278" s="28">
        <v>268</v>
      </c>
      <c r="B278" s="29">
        <v>159</v>
      </c>
      <c r="C278" s="29" t="s">
        <v>1024</v>
      </c>
      <c r="D278" s="29" t="s">
        <v>986</v>
      </c>
      <c r="E278" s="29" t="s">
        <v>1025</v>
      </c>
      <c r="F278" s="29" t="s">
        <v>1026</v>
      </c>
      <c r="G278" s="28">
        <v>1</v>
      </c>
      <c r="H278" s="28">
        <v>1</v>
      </c>
      <c r="I278" s="28">
        <v>1</v>
      </c>
      <c r="J278" s="36" t="s">
        <v>689</v>
      </c>
      <c r="L278" s="36" t="s">
        <v>1064</v>
      </c>
      <c r="Q278" s="36" t="s">
        <v>1065</v>
      </c>
      <c r="R278" s="28">
        <v>1</v>
      </c>
    </row>
    <row r="279" spans="1:9" ht="12.75">
      <c r="A279" s="28">
        <v>269</v>
      </c>
      <c r="B279" s="29">
        <v>303</v>
      </c>
      <c r="C279" s="29" t="s">
        <v>772</v>
      </c>
      <c r="D279" s="29" t="s">
        <v>986</v>
      </c>
      <c r="E279" s="29" t="s">
        <v>513</v>
      </c>
      <c r="F279" s="29" t="s">
        <v>514</v>
      </c>
      <c r="G279" s="28">
        <v>0</v>
      </c>
      <c r="H279" s="28">
        <v>0</v>
      </c>
      <c r="I279" s="28">
        <v>0</v>
      </c>
    </row>
    <row r="280" spans="1:9" ht="12.75">
      <c r="A280" s="28">
        <v>270</v>
      </c>
      <c r="B280" s="29">
        <v>218</v>
      </c>
      <c r="C280" s="29" t="s">
        <v>39</v>
      </c>
      <c r="D280" s="29" t="s">
        <v>986</v>
      </c>
      <c r="E280" s="29" t="s">
        <v>40</v>
      </c>
      <c r="F280" s="29" t="s">
        <v>41</v>
      </c>
      <c r="G280" s="28">
        <v>1</v>
      </c>
      <c r="H280" s="28">
        <v>1</v>
      </c>
      <c r="I280" s="28">
        <v>1</v>
      </c>
    </row>
    <row r="281" spans="1:13" ht="12.75">
      <c r="A281" s="28">
        <v>271</v>
      </c>
      <c r="B281" s="29">
        <v>106</v>
      </c>
      <c r="C281" s="29" t="s">
        <v>777</v>
      </c>
      <c r="D281" s="29" t="s">
        <v>986</v>
      </c>
      <c r="E281" s="29" t="s">
        <v>778</v>
      </c>
      <c r="F281" s="29" t="s">
        <v>779</v>
      </c>
      <c r="G281" s="28">
        <v>1</v>
      </c>
      <c r="H281" s="28">
        <v>1</v>
      </c>
      <c r="I281" s="28">
        <v>1</v>
      </c>
      <c r="J281" s="36" t="s">
        <v>684</v>
      </c>
      <c r="M281" s="36" t="s">
        <v>1064</v>
      </c>
    </row>
    <row r="282" spans="1:18" ht="12.75">
      <c r="A282" s="28">
        <v>272</v>
      </c>
      <c r="B282" s="29">
        <v>290</v>
      </c>
      <c r="C282" s="29" t="s">
        <v>1366</v>
      </c>
      <c r="D282" s="29" t="s">
        <v>986</v>
      </c>
      <c r="E282" s="29" t="s">
        <v>1367</v>
      </c>
      <c r="F282" s="29" t="s">
        <v>1368</v>
      </c>
      <c r="G282" s="28">
        <v>1</v>
      </c>
      <c r="H282" s="28">
        <v>0</v>
      </c>
      <c r="I282" s="28">
        <v>0</v>
      </c>
      <c r="J282" s="36" t="s">
        <v>222</v>
      </c>
      <c r="M282" s="36" t="s">
        <v>1064</v>
      </c>
      <c r="Q282" s="36" t="s">
        <v>1065</v>
      </c>
      <c r="R282" s="28">
        <v>1</v>
      </c>
    </row>
    <row r="283" spans="1:9" ht="12.75">
      <c r="A283" s="28">
        <v>273</v>
      </c>
      <c r="B283" s="29">
        <v>74</v>
      </c>
      <c r="C283" s="29" t="s">
        <v>1156</v>
      </c>
      <c r="D283" s="29" t="s">
        <v>986</v>
      </c>
      <c r="E283" s="29" t="s">
        <v>1157</v>
      </c>
      <c r="F283" s="29" t="s">
        <v>1158</v>
      </c>
      <c r="G283" s="38">
        <v>0</v>
      </c>
      <c r="H283" s="38">
        <v>1</v>
      </c>
      <c r="I283" s="38">
        <v>0</v>
      </c>
    </row>
    <row r="284" spans="1:13" ht="12.75">
      <c r="A284" s="28">
        <v>274</v>
      </c>
      <c r="B284" s="29">
        <v>144</v>
      </c>
      <c r="C284" s="29" t="s">
        <v>582</v>
      </c>
      <c r="D284" s="29" t="s">
        <v>986</v>
      </c>
      <c r="E284" s="29" t="s">
        <v>583</v>
      </c>
      <c r="F284" s="29" t="s">
        <v>1458</v>
      </c>
      <c r="G284" s="28">
        <v>1</v>
      </c>
      <c r="H284" s="28">
        <v>1</v>
      </c>
      <c r="I284" s="28">
        <v>1</v>
      </c>
      <c r="J284" s="36" t="s">
        <v>683</v>
      </c>
      <c r="M284" s="36" t="s">
        <v>1077</v>
      </c>
    </row>
    <row r="285" spans="1:18" ht="12.75">
      <c r="A285" s="28">
        <v>275</v>
      </c>
      <c r="B285" s="29">
        <v>288</v>
      </c>
      <c r="C285" s="29" t="s">
        <v>1218</v>
      </c>
      <c r="D285" s="29" t="s">
        <v>986</v>
      </c>
      <c r="E285" s="29" t="s">
        <v>1219</v>
      </c>
      <c r="F285" s="29" t="s">
        <v>1220</v>
      </c>
      <c r="G285" s="28">
        <v>1</v>
      </c>
      <c r="H285" s="28">
        <v>0</v>
      </c>
      <c r="I285" s="28">
        <v>0</v>
      </c>
      <c r="J285" s="36" t="s">
        <v>33</v>
      </c>
      <c r="M285" s="36" t="s">
        <v>1064</v>
      </c>
      <c r="Q285" s="36" t="s">
        <v>1065</v>
      </c>
      <c r="R285" s="28">
        <v>1</v>
      </c>
    </row>
    <row r="286" spans="1:15" ht="12.75">
      <c r="A286" s="28">
        <v>276</v>
      </c>
      <c r="B286" s="29">
        <v>151</v>
      </c>
      <c r="C286" s="29" t="s">
        <v>1224</v>
      </c>
      <c r="D286" s="29" t="s">
        <v>986</v>
      </c>
      <c r="E286" s="29" t="s">
        <v>1225</v>
      </c>
      <c r="F286" s="29" t="s">
        <v>1226</v>
      </c>
      <c r="G286" s="28">
        <v>1</v>
      </c>
      <c r="H286" s="28">
        <v>1</v>
      </c>
      <c r="I286" s="28">
        <v>1</v>
      </c>
      <c r="J286" s="36" t="s">
        <v>536</v>
      </c>
      <c r="O286" s="36" t="s">
        <v>1070</v>
      </c>
    </row>
    <row r="287" spans="1:18" ht="12.75">
      <c r="A287" s="28">
        <v>277</v>
      </c>
      <c r="B287" s="29">
        <v>158</v>
      </c>
      <c r="C287" s="29" t="s">
        <v>894</v>
      </c>
      <c r="D287" s="29" t="s">
        <v>986</v>
      </c>
      <c r="E287" s="29" t="s">
        <v>646</v>
      </c>
      <c r="F287" s="29" t="s">
        <v>647</v>
      </c>
      <c r="G287" s="28">
        <v>1</v>
      </c>
      <c r="H287" s="28">
        <v>1</v>
      </c>
      <c r="I287" s="28">
        <v>1</v>
      </c>
      <c r="J287" s="36" t="s">
        <v>688</v>
      </c>
      <c r="M287" s="36" t="s">
        <v>1064</v>
      </c>
      <c r="Q287" s="36" t="s">
        <v>1075</v>
      </c>
      <c r="R287" s="28">
        <v>1</v>
      </c>
    </row>
    <row r="288" spans="1:9" ht="12.75">
      <c r="A288" s="28">
        <v>278</v>
      </c>
      <c r="B288" s="29">
        <v>100</v>
      </c>
      <c r="C288" s="29" t="s">
        <v>896</v>
      </c>
      <c r="D288" s="29" t="s">
        <v>986</v>
      </c>
      <c r="E288" s="29" t="s">
        <v>1168</v>
      </c>
      <c r="F288" s="29" t="s">
        <v>1169</v>
      </c>
      <c r="G288" s="28">
        <v>1</v>
      </c>
      <c r="H288" s="28">
        <v>1</v>
      </c>
      <c r="I288" s="28">
        <v>1</v>
      </c>
    </row>
    <row r="289" spans="1:13" ht="12.75">
      <c r="A289" s="28">
        <v>279</v>
      </c>
      <c r="B289" s="29">
        <v>150</v>
      </c>
      <c r="C289" s="29" t="s">
        <v>1173</v>
      </c>
      <c r="D289" s="29" t="s">
        <v>986</v>
      </c>
      <c r="E289" s="29" t="s">
        <v>1174</v>
      </c>
      <c r="F289" s="29" t="s">
        <v>1175</v>
      </c>
      <c r="G289" s="28">
        <v>1</v>
      </c>
      <c r="H289" s="28">
        <v>1</v>
      </c>
      <c r="I289" s="28">
        <v>1</v>
      </c>
      <c r="J289" s="36" t="s">
        <v>422</v>
      </c>
      <c r="M289" s="36" t="s">
        <v>1064</v>
      </c>
    </row>
    <row r="290" spans="1:13" ht="12.75">
      <c r="A290" s="28">
        <v>280</v>
      </c>
      <c r="B290" s="29">
        <v>154</v>
      </c>
      <c r="C290" s="29" t="s">
        <v>1176</v>
      </c>
      <c r="D290" s="29" t="s">
        <v>986</v>
      </c>
      <c r="E290" s="29" t="s">
        <v>825</v>
      </c>
      <c r="F290" s="29" t="s">
        <v>572</v>
      </c>
      <c r="G290" s="28">
        <v>1</v>
      </c>
      <c r="H290" s="28">
        <v>1</v>
      </c>
      <c r="I290" s="28">
        <v>1</v>
      </c>
      <c r="J290" s="36" t="s">
        <v>933</v>
      </c>
      <c r="M290" s="36" t="s">
        <v>1064</v>
      </c>
    </row>
    <row r="291" spans="1:9" ht="12.75">
      <c r="A291" s="28">
        <v>281</v>
      </c>
      <c r="B291" s="29">
        <v>157</v>
      </c>
      <c r="C291" s="29" t="s">
        <v>304</v>
      </c>
      <c r="D291" s="29" t="s">
        <v>986</v>
      </c>
      <c r="E291" s="29" t="s">
        <v>305</v>
      </c>
      <c r="F291" s="29" t="s">
        <v>575</v>
      </c>
      <c r="G291" s="28">
        <v>1</v>
      </c>
      <c r="H291" s="28">
        <v>1</v>
      </c>
      <c r="I291" s="28">
        <v>1</v>
      </c>
    </row>
    <row r="292" spans="1:13" ht="12.75">
      <c r="A292" s="28">
        <v>282</v>
      </c>
      <c r="B292" s="29">
        <v>102</v>
      </c>
      <c r="C292" s="29" t="s">
        <v>577</v>
      </c>
      <c r="D292" s="29" t="s">
        <v>986</v>
      </c>
      <c r="E292" s="29" t="s">
        <v>158</v>
      </c>
      <c r="F292" s="29" t="s">
        <v>159</v>
      </c>
      <c r="G292" s="28">
        <v>1</v>
      </c>
      <c r="H292" s="28">
        <v>1</v>
      </c>
      <c r="I292" s="28">
        <v>1</v>
      </c>
      <c r="J292" s="36" t="s">
        <v>687</v>
      </c>
      <c r="M292" s="36" t="s">
        <v>1064</v>
      </c>
    </row>
    <row r="293" spans="1:18" ht="12.75">
      <c r="A293" s="28">
        <v>283</v>
      </c>
      <c r="B293" s="29">
        <v>220</v>
      </c>
      <c r="C293" s="29" t="s">
        <v>27</v>
      </c>
      <c r="D293" s="29" t="s">
        <v>986</v>
      </c>
      <c r="E293" s="29" t="s">
        <v>1262</v>
      </c>
      <c r="F293" s="29" t="s">
        <v>1263</v>
      </c>
      <c r="G293" s="28">
        <v>1</v>
      </c>
      <c r="H293" s="28">
        <v>0</v>
      </c>
      <c r="I293" s="28">
        <v>0</v>
      </c>
      <c r="J293" s="36" t="s">
        <v>221</v>
      </c>
      <c r="M293" s="36" t="s">
        <v>1064</v>
      </c>
      <c r="Q293" s="36" t="s">
        <v>1065</v>
      </c>
      <c r="R293" s="28">
        <v>1</v>
      </c>
    </row>
    <row r="294" spans="1:13" ht="12.75">
      <c r="A294" s="28">
        <v>284</v>
      </c>
      <c r="B294" s="29">
        <v>105</v>
      </c>
      <c r="C294" s="29" t="s">
        <v>318</v>
      </c>
      <c r="D294" s="29" t="s">
        <v>986</v>
      </c>
      <c r="E294" s="29" t="s">
        <v>319</v>
      </c>
      <c r="F294" s="29" t="s">
        <v>584</v>
      </c>
      <c r="G294" s="28">
        <v>1</v>
      </c>
      <c r="H294" s="28">
        <v>1</v>
      </c>
      <c r="I294" s="28">
        <v>1</v>
      </c>
      <c r="J294" s="36" t="s">
        <v>682</v>
      </c>
      <c r="M294" s="36" t="s">
        <v>1064</v>
      </c>
    </row>
    <row r="295" spans="1:9" ht="12.75">
      <c r="A295" s="28">
        <v>285</v>
      </c>
      <c r="B295" s="29">
        <v>300</v>
      </c>
      <c r="C295" s="29" t="s">
        <v>588</v>
      </c>
      <c r="D295" s="29" t="s">
        <v>589</v>
      </c>
      <c r="E295" s="29" t="s">
        <v>590</v>
      </c>
      <c r="F295" s="29" t="s">
        <v>591</v>
      </c>
      <c r="G295" s="28">
        <v>1</v>
      </c>
      <c r="H295" s="28">
        <v>0</v>
      </c>
      <c r="I295" s="28">
        <v>0</v>
      </c>
    </row>
    <row r="296" spans="1:15" ht="12.75">
      <c r="A296" s="28">
        <v>286</v>
      </c>
      <c r="B296" s="37">
        <v>328</v>
      </c>
      <c r="C296" s="37" t="s">
        <v>28</v>
      </c>
      <c r="D296" s="37" t="s">
        <v>29</v>
      </c>
      <c r="E296" s="37"/>
      <c r="F296" s="37"/>
      <c r="G296" s="37">
        <v>0</v>
      </c>
      <c r="H296" s="37"/>
      <c r="I296" s="37"/>
      <c r="J296" s="37" t="s">
        <v>127</v>
      </c>
      <c r="O296" s="36" t="s">
        <v>1070</v>
      </c>
    </row>
    <row r="297" spans="1:9" ht="12.75">
      <c r="A297" s="28">
        <v>287</v>
      </c>
      <c r="B297" s="29">
        <v>75</v>
      </c>
      <c r="C297" s="29" t="s">
        <v>592</v>
      </c>
      <c r="D297" s="29" t="s">
        <v>593</v>
      </c>
      <c r="E297" s="29" t="s">
        <v>594</v>
      </c>
      <c r="F297" s="29" t="s">
        <v>595</v>
      </c>
      <c r="G297" s="28">
        <v>1</v>
      </c>
      <c r="H297" s="28">
        <v>0</v>
      </c>
      <c r="I297" s="28">
        <v>0</v>
      </c>
    </row>
    <row r="298" spans="1:16" ht="12.75">
      <c r="A298" s="28">
        <v>288</v>
      </c>
      <c r="B298" s="29">
        <v>3</v>
      </c>
      <c r="C298" s="29" t="s">
        <v>596</v>
      </c>
      <c r="D298" s="29" t="s">
        <v>1462</v>
      </c>
      <c r="E298" s="29" t="s">
        <v>1463</v>
      </c>
      <c r="F298" s="29" t="s">
        <v>1464</v>
      </c>
      <c r="G298" s="28">
        <v>0</v>
      </c>
      <c r="H298" s="28">
        <v>0</v>
      </c>
      <c r="I298" s="28">
        <v>0</v>
      </c>
      <c r="P298" s="29"/>
    </row>
    <row r="299" spans="1:18" ht="12.75">
      <c r="A299" s="41"/>
      <c r="B299" s="42">
        <v>304</v>
      </c>
      <c r="C299" s="42" t="s">
        <v>902</v>
      </c>
      <c r="D299" s="42" t="s">
        <v>1462</v>
      </c>
      <c r="E299" s="42" t="s">
        <v>1032</v>
      </c>
      <c r="F299" s="42" t="s">
        <v>1033</v>
      </c>
      <c r="G299" s="41">
        <v>0</v>
      </c>
      <c r="H299" s="41">
        <v>0</v>
      </c>
      <c r="I299" s="41">
        <v>0</v>
      </c>
      <c r="J299" s="43" t="s">
        <v>13</v>
      </c>
      <c r="K299" s="41"/>
      <c r="L299" s="41"/>
      <c r="M299" s="41"/>
      <c r="N299" s="41"/>
      <c r="O299" s="41"/>
      <c r="P299" s="41"/>
      <c r="Q299" s="41"/>
      <c r="R299" s="41"/>
    </row>
    <row r="300" spans="7:18" ht="12.75">
      <c r="G300" s="37">
        <f>SUM(G3:G44)+SUM(G46:G51)+SUM(G53:G72)+SUM(G74:G81)+SUM(G84:G163)+SUM(G165:G298)</f>
        <v>204</v>
      </c>
      <c r="H300" s="37">
        <f>SUM(H3:H44)+SUM(H46:H51)+SUM(H53:H72)+SUM(H74:H81)+SUM(H84:H163)+SUM(H165:H298)</f>
        <v>106</v>
      </c>
      <c r="I300" s="37">
        <f>SUM(I3:I44)+SUM(I46:I51)+SUM(I53:I72)+SUM(I74:I81)+SUM(I84:I163)+SUM(I165:I298)</f>
        <v>91</v>
      </c>
      <c r="R300" s="28">
        <f>SUM(R3:R44)+SUM(R46:R51)+SUM(R53:R72)+SUM(R74:R81)+SUM(R84:R163)+SUM(R165:R298)</f>
        <v>53</v>
      </c>
    </row>
    <row r="302" spans="1:18" ht="12.75">
      <c r="A302" s="40"/>
      <c r="B302" s="28">
        <v>116</v>
      </c>
      <c r="C302" s="28" t="s">
        <v>9</v>
      </c>
      <c r="D302" s="28" t="s">
        <v>118</v>
      </c>
      <c r="E302" s="28" t="s">
        <v>773</v>
      </c>
      <c r="F302" s="28" t="s">
        <v>774</v>
      </c>
      <c r="G302" s="28">
        <v>1</v>
      </c>
      <c r="H302" s="28">
        <v>1</v>
      </c>
      <c r="I302" s="28">
        <v>1</v>
      </c>
      <c r="J302" s="40"/>
      <c r="K302" s="40"/>
      <c r="L302" s="40"/>
      <c r="M302" s="40"/>
      <c r="N302" s="40"/>
      <c r="O302" s="40"/>
      <c r="P302" s="40"/>
      <c r="Q302" s="40"/>
      <c r="R302" s="40"/>
    </row>
    <row r="303" spans="1:18" ht="12.75">
      <c r="A303" s="40"/>
      <c r="B303" s="28">
        <v>109</v>
      </c>
      <c r="C303" s="28" t="s">
        <v>1241</v>
      </c>
      <c r="D303" s="28" t="s">
        <v>986</v>
      </c>
      <c r="E303" s="28" t="s">
        <v>1468</v>
      </c>
      <c r="F303" s="28" t="s">
        <v>1469</v>
      </c>
      <c r="G303" s="28">
        <v>1</v>
      </c>
      <c r="H303" s="28">
        <v>1</v>
      </c>
      <c r="I303" s="28">
        <v>1</v>
      </c>
      <c r="J303" s="40"/>
      <c r="K303" s="40"/>
      <c r="L303" s="40"/>
      <c r="M303" s="40"/>
      <c r="N303" s="40"/>
      <c r="O303" s="40"/>
      <c r="P303" s="40"/>
      <c r="Q303" s="40"/>
      <c r="R303" s="40"/>
    </row>
    <row r="305" ht="12.75">
      <c r="C305" s="29" t="s">
        <v>1467</v>
      </c>
    </row>
    <row r="308" spans="10:15" ht="12.75">
      <c r="J308" s="36" t="s">
        <v>366</v>
      </c>
      <c r="O308" s="36" t="s">
        <v>1070</v>
      </c>
    </row>
    <row r="309" spans="10:15" ht="12.75">
      <c r="J309" s="36" t="s">
        <v>496</v>
      </c>
      <c r="O309" s="36" t="s">
        <v>927</v>
      </c>
    </row>
    <row r="310" spans="10:15" ht="12.75">
      <c r="J310" s="36" t="s">
        <v>91</v>
      </c>
      <c r="O310" s="36" t="s">
        <v>1070</v>
      </c>
    </row>
    <row r="311" spans="10:15" ht="12.75">
      <c r="J311" s="36" t="s">
        <v>500</v>
      </c>
      <c r="O311" s="36" t="s">
        <v>1070</v>
      </c>
    </row>
    <row r="313" spans="10:13" ht="12.75">
      <c r="J313" s="36" t="s">
        <v>804</v>
      </c>
      <c r="M313" s="36" t="s">
        <v>1064</v>
      </c>
    </row>
    <row r="314" spans="10:13" ht="12.75">
      <c r="J314" s="36" t="s">
        <v>1073</v>
      </c>
      <c r="M314" s="36" t="s">
        <v>1064</v>
      </c>
    </row>
    <row r="315" spans="10:15" ht="12.75">
      <c r="J315" s="36" t="s">
        <v>337</v>
      </c>
      <c r="O315" s="36" t="s">
        <v>1070</v>
      </c>
    </row>
    <row r="317" spans="10:13" ht="12.75">
      <c r="J317" s="36" t="s">
        <v>755</v>
      </c>
      <c r="M317" s="36" t="s">
        <v>1077</v>
      </c>
    </row>
    <row r="318" spans="10:13" ht="12.75">
      <c r="J318" s="36" t="s">
        <v>754</v>
      </c>
      <c r="M318" s="36" t="s">
        <v>1064</v>
      </c>
    </row>
    <row r="319" spans="10:13" ht="12.75">
      <c r="J319" s="36" t="s">
        <v>495</v>
      </c>
      <c r="M319" s="36" t="s">
        <v>1077</v>
      </c>
    </row>
    <row r="321" spans="10:15" ht="12.75">
      <c r="J321" s="36" t="s">
        <v>864</v>
      </c>
      <c r="O321" s="36" t="s">
        <v>1070</v>
      </c>
    </row>
    <row r="322" spans="10:15" ht="12.75">
      <c r="J322" s="36" t="s">
        <v>365</v>
      </c>
      <c r="O322" s="36" t="s">
        <v>1070</v>
      </c>
    </row>
    <row r="324" spans="10:18" ht="12.75">
      <c r="J324" s="36" t="s">
        <v>803</v>
      </c>
      <c r="M324" s="36" t="s">
        <v>1064</v>
      </c>
      <c r="Q324" s="36" t="s">
        <v>1065</v>
      </c>
      <c r="R324" s="28">
        <v>1</v>
      </c>
    </row>
    <row r="326" spans="10:18" ht="12.75">
      <c r="J326" s="36" t="s">
        <v>1085</v>
      </c>
      <c r="M326" s="36" t="s">
        <v>1064</v>
      </c>
      <c r="Q326" s="36" t="s">
        <v>1075</v>
      </c>
      <c r="R326" s="28">
        <v>1</v>
      </c>
    </row>
    <row r="327" spans="10:18" ht="12.75">
      <c r="J327" s="36" t="s">
        <v>1015</v>
      </c>
      <c r="M327" s="36" t="s">
        <v>1064</v>
      </c>
      <c r="Q327" s="36" t="s">
        <v>1065</v>
      </c>
      <c r="R327" s="28">
        <v>1</v>
      </c>
    </row>
  </sheetData>
  <printOptions/>
  <pageMargins left="0.75" right="0.75" top="1" bottom="1" header="0.5" footer="0.5"/>
  <pageSetup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31">
      <selection activeCell="B171" sqref="B171"/>
    </sheetView>
  </sheetViews>
  <sheetFormatPr defaultColWidth="11.00390625" defaultRowHeight="12"/>
  <cols>
    <col min="1" max="1" width="33.50390625" style="0" bestFit="1" customWidth="1"/>
  </cols>
  <sheetData>
    <row r="1" spans="1:8" ht="15">
      <c r="A1" s="3" t="s">
        <v>1063</v>
      </c>
      <c r="F1" s="3" t="s">
        <v>1064</v>
      </c>
      <c r="H1" s="3" t="s">
        <v>1065</v>
      </c>
    </row>
    <row r="2" spans="1:6" ht="15">
      <c r="A2" s="3" t="s">
        <v>1066</v>
      </c>
      <c r="F2" s="3" t="s">
        <v>1064</v>
      </c>
    </row>
    <row r="3" spans="1:5" ht="15">
      <c r="A3" s="3" t="s">
        <v>1067</v>
      </c>
      <c r="E3" s="3" t="s">
        <v>1064</v>
      </c>
    </row>
    <row r="4" spans="1:6" ht="15">
      <c r="A4" s="3" t="s">
        <v>1068</v>
      </c>
      <c r="F4" s="3" t="s">
        <v>1064</v>
      </c>
    </row>
    <row r="5" spans="1:7" ht="15">
      <c r="A5" s="3" t="s">
        <v>1069</v>
      </c>
      <c r="G5" s="3" t="s">
        <v>1070</v>
      </c>
    </row>
    <row r="6" spans="1:5" ht="15">
      <c r="A6" s="3" t="s">
        <v>800</v>
      </c>
      <c r="E6" s="3" t="s">
        <v>1070</v>
      </c>
    </row>
    <row r="7" spans="1:6" ht="15">
      <c r="A7" s="3" t="s">
        <v>801</v>
      </c>
      <c r="F7" s="3" t="s">
        <v>1064</v>
      </c>
    </row>
    <row r="8" spans="1:6" ht="15">
      <c r="A8" s="3" t="s">
        <v>802</v>
      </c>
      <c r="F8" s="3" t="s">
        <v>1064</v>
      </c>
    </row>
    <row r="9" spans="1:7" ht="15">
      <c r="A9" s="3" t="s">
        <v>803</v>
      </c>
      <c r="E9" s="3" t="s">
        <v>1064</v>
      </c>
      <c r="G9" s="3" t="s">
        <v>1065</v>
      </c>
    </row>
    <row r="10" spans="1:6" ht="15">
      <c r="A10" s="3" t="s">
        <v>804</v>
      </c>
      <c r="F10" s="3" t="s">
        <v>1064</v>
      </c>
    </row>
    <row r="11" spans="1:6" ht="15">
      <c r="A11" s="3" t="s">
        <v>1073</v>
      </c>
      <c r="F11" s="3" t="s">
        <v>1064</v>
      </c>
    </row>
    <row r="12" spans="1:7" ht="15">
      <c r="A12" s="3" t="s">
        <v>1074</v>
      </c>
      <c r="E12" s="3" t="s">
        <v>1064</v>
      </c>
      <c r="G12" s="3" t="s">
        <v>1075</v>
      </c>
    </row>
    <row r="13" spans="1:6" ht="15">
      <c r="A13" s="3" t="s">
        <v>1076</v>
      </c>
      <c r="F13" s="3" t="s">
        <v>1077</v>
      </c>
    </row>
    <row r="14" spans="1:8" ht="15">
      <c r="A14" s="3" t="s">
        <v>1078</v>
      </c>
      <c r="F14" s="3" t="s">
        <v>1064</v>
      </c>
      <c r="H14" s="3" t="s">
        <v>1065</v>
      </c>
    </row>
    <row r="15" spans="1:5" ht="15">
      <c r="A15" s="3" t="s">
        <v>1079</v>
      </c>
      <c r="E15" s="3" t="s">
        <v>1064</v>
      </c>
    </row>
    <row r="16" spans="1:5" ht="15">
      <c r="A16" s="3" t="s">
        <v>1080</v>
      </c>
      <c r="E16" s="3" t="s">
        <v>1064</v>
      </c>
    </row>
    <row r="17" spans="1:8" ht="15">
      <c r="A17" s="3" t="s">
        <v>1081</v>
      </c>
      <c r="F17" s="3" t="s">
        <v>1064</v>
      </c>
      <c r="H17" s="3" t="s">
        <v>1065</v>
      </c>
    </row>
    <row r="18" spans="1:7" ht="15">
      <c r="A18" s="3" t="s">
        <v>1082</v>
      </c>
      <c r="E18" s="3" t="s">
        <v>1064</v>
      </c>
      <c r="G18" s="3" t="s">
        <v>1075</v>
      </c>
    </row>
    <row r="19" spans="1:8" ht="15">
      <c r="A19" s="3" t="s">
        <v>1084</v>
      </c>
      <c r="F19" s="3" t="s">
        <v>1064</v>
      </c>
      <c r="H19" s="3" t="s">
        <v>1065</v>
      </c>
    </row>
    <row r="20" spans="1:8" ht="15">
      <c r="A20" s="3" t="s">
        <v>1085</v>
      </c>
      <c r="F20" s="3" t="s">
        <v>1064</v>
      </c>
      <c r="H20" s="3" t="s">
        <v>1075</v>
      </c>
    </row>
    <row r="21" spans="1:8" ht="15">
      <c r="A21" s="3" t="s">
        <v>810</v>
      </c>
      <c r="G21" s="3" t="s">
        <v>1070</v>
      </c>
      <c r="H21" s="3" t="s">
        <v>1065</v>
      </c>
    </row>
    <row r="22" spans="1:7" ht="15">
      <c r="A22" s="3" t="s">
        <v>1086</v>
      </c>
      <c r="E22" s="3" t="s">
        <v>1064</v>
      </c>
      <c r="G22" s="3" t="s">
        <v>1075</v>
      </c>
    </row>
    <row r="23" spans="1:5" ht="15">
      <c r="A23" s="3" t="s">
        <v>282</v>
      </c>
      <c r="E23" s="3" t="s">
        <v>1070</v>
      </c>
    </row>
    <row r="24" spans="1:5" ht="15">
      <c r="A24" s="3" t="s">
        <v>283</v>
      </c>
      <c r="E24" s="3" t="s">
        <v>1070</v>
      </c>
    </row>
    <row r="25" spans="1:6" ht="15">
      <c r="A25" s="3" t="s">
        <v>284</v>
      </c>
      <c r="E25" s="3" t="s">
        <v>1070</v>
      </c>
      <c r="F25" s="3" t="s">
        <v>1065</v>
      </c>
    </row>
    <row r="26" spans="1:6" ht="15">
      <c r="A26" s="3" t="s">
        <v>285</v>
      </c>
      <c r="F26" s="3" t="s">
        <v>1070</v>
      </c>
    </row>
    <row r="27" spans="1:8" ht="15">
      <c r="A27" s="3" t="s">
        <v>286</v>
      </c>
      <c r="G27" s="3" t="s">
        <v>1070</v>
      </c>
      <c r="H27" s="3" t="s">
        <v>1065</v>
      </c>
    </row>
    <row r="28" spans="1:6" ht="15">
      <c r="A28" s="3" t="s">
        <v>287</v>
      </c>
      <c r="F28" s="3" t="s">
        <v>1077</v>
      </c>
    </row>
    <row r="29" spans="1:8" ht="15">
      <c r="A29" s="3" t="s">
        <v>288</v>
      </c>
      <c r="F29" s="3" t="s">
        <v>1064</v>
      </c>
      <c r="H29" s="3" t="s">
        <v>1065</v>
      </c>
    </row>
    <row r="30" spans="1:6" ht="15">
      <c r="A30" s="3" t="s">
        <v>553</v>
      </c>
      <c r="F30" s="3" t="s">
        <v>1077</v>
      </c>
    </row>
    <row r="31" spans="1:7" ht="15">
      <c r="A31" s="3" t="s">
        <v>554</v>
      </c>
      <c r="G31" s="3" t="s">
        <v>1077</v>
      </c>
    </row>
    <row r="32" spans="1:6" ht="15">
      <c r="A32" s="3" t="s">
        <v>555</v>
      </c>
      <c r="F32" s="3" t="s">
        <v>1077</v>
      </c>
    </row>
    <row r="33" spans="1:7" ht="15">
      <c r="A33" s="3" t="s">
        <v>208</v>
      </c>
      <c r="G33" s="3" t="s">
        <v>1070</v>
      </c>
    </row>
    <row r="34" spans="1:3" ht="15">
      <c r="A34" s="3" t="s">
        <v>423</v>
      </c>
      <c r="C34" s="3" t="s">
        <v>1070</v>
      </c>
    </row>
    <row r="35" spans="1:6" ht="15">
      <c r="A35" s="3" t="s">
        <v>424</v>
      </c>
      <c r="F35" s="3" t="s">
        <v>1064</v>
      </c>
    </row>
    <row r="36" spans="1:5" ht="15">
      <c r="A36" s="3" t="s">
        <v>425</v>
      </c>
      <c r="E36" s="3" t="s">
        <v>1077</v>
      </c>
    </row>
    <row r="37" spans="1:8" ht="15">
      <c r="A37" s="3" t="s">
        <v>625</v>
      </c>
      <c r="F37" s="3" t="s">
        <v>1064</v>
      </c>
      <c r="H37" s="3" t="s">
        <v>1065</v>
      </c>
    </row>
    <row r="38" spans="1:5" ht="15">
      <c r="A38" s="3" t="s">
        <v>626</v>
      </c>
      <c r="E38" s="3" t="s">
        <v>1064</v>
      </c>
    </row>
    <row r="39" spans="1:6" ht="15">
      <c r="A39" s="3" t="s">
        <v>627</v>
      </c>
      <c r="F39" s="3" t="s">
        <v>1064</v>
      </c>
    </row>
    <row r="40" spans="1:5" ht="15">
      <c r="A40" s="3" t="s">
        <v>270</v>
      </c>
      <c r="E40" s="3" t="s">
        <v>1070</v>
      </c>
    </row>
    <row r="41" spans="1:7" ht="15">
      <c r="A41" s="3" t="s">
        <v>271</v>
      </c>
      <c r="G41" s="3" t="s">
        <v>1070</v>
      </c>
    </row>
    <row r="42" spans="1:6" ht="15">
      <c r="A42" s="3" t="s">
        <v>272</v>
      </c>
      <c r="F42" s="3" t="s">
        <v>1077</v>
      </c>
    </row>
    <row r="43" spans="1:5" ht="15">
      <c r="A43" s="3" t="s">
        <v>273</v>
      </c>
      <c r="E43" s="3" t="s">
        <v>1064</v>
      </c>
    </row>
    <row r="44" spans="1:5" ht="15">
      <c r="A44" s="3" t="s">
        <v>274</v>
      </c>
      <c r="C44" s="3" t="s">
        <v>1064</v>
      </c>
      <c r="E44" s="3" t="s">
        <v>1075</v>
      </c>
    </row>
    <row r="45" spans="1:5" ht="15">
      <c r="A45" s="3" t="s">
        <v>674</v>
      </c>
      <c r="E45" s="3" t="s">
        <v>1077</v>
      </c>
    </row>
    <row r="46" spans="1:7" ht="15">
      <c r="A46" s="3" t="s">
        <v>675</v>
      </c>
      <c r="E46" s="3" t="s">
        <v>1064</v>
      </c>
      <c r="G46" s="3" t="s">
        <v>1075</v>
      </c>
    </row>
    <row r="47" spans="1:5" ht="15">
      <c r="A47" s="3" t="s">
        <v>412</v>
      </c>
      <c r="E47" s="3" t="s">
        <v>1064</v>
      </c>
    </row>
    <row r="48" spans="1:7" ht="15">
      <c r="A48" s="3" t="s">
        <v>413</v>
      </c>
      <c r="E48" s="3" t="s">
        <v>1064</v>
      </c>
      <c r="G48" s="3" t="s">
        <v>1065</v>
      </c>
    </row>
    <row r="49" spans="1:7" ht="15">
      <c r="A49" s="3" t="s">
        <v>414</v>
      </c>
      <c r="E49" s="3" t="s">
        <v>1064</v>
      </c>
      <c r="G49" s="3" t="s">
        <v>1065</v>
      </c>
    </row>
    <row r="50" spans="1:6" ht="15">
      <c r="A50" s="3" t="s">
        <v>415</v>
      </c>
      <c r="F50" s="3" t="s">
        <v>1064</v>
      </c>
    </row>
    <row r="51" spans="1:7" ht="15">
      <c r="A51" s="3" t="s">
        <v>416</v>
      </c>
      <c r="E51" s="3" t="s">
        <v>1064</v>
      </c>
      <c r="G51" s="3" t="s">
        <v>1065</v>
      </c>
    </row>
    <row r="52" spans="1:5" ht="15">
      <c r="A52" s="3" t="s">
        <v>682</v>
      </c>
      <c r="E52" s="3" t="s">
        <v>1064</v>
      </c>
    </row>
    <row r="53" spans="1:6" ht="15">
      <c r="A53" s="3" t="s">
        <v>683</v>
      </c>
      <c r="F53" s="3" t="s">
        <v>1077</v>
      </c>
    </row>
    <row r="54" spans="1:5" ht="15">
      <c r="A54" s="3" t="s">
        <v>684</v>
      </c>
      <c r="E54" s="3" t="s">
        <v>1064</v>
      </c>
    </row>
    <row r="55" spans="1:8" ht="15">
      <c r="A55" s="3" t="s">
        <v>935</v>
      </c>
      <c r="F55" s="3" t="s">
        <v>1064</v>
      </c>
      <c r="H55" s="3" t="s">
        <v>1065</v>
      </c>
    </row>
    <row r="56" spans="1:4" ht="15">
      <c r="A56" s="3" t="s">
        <v>936</v>
      </c>
      <c r="D56" s="3" t="s">
        <v>1077</v>
      </c>
    </row>
    <row r="57" spans="1:6" ht="15">
      <c r="A57" s="3" t="s">
        <v>687</v>
      </c>
      <c r="F57" s="3" t="s">
        <v>1064</v>
      </c>
    </row>
    <row r="58" spans="1:6" ht="15">
      <c r="A58" s="3" t="s">
        <v>422</v>
      </c>
      <c r="F58" s="3" t="s">
        <v>1064</v>
      </c>
    </row>
    <row r="59" spans="1:6" ht="15">
      <c r="A59" s="3" t="s">
        <v>933</v>
      </c>
      <c r="F59" s="3" t="s">
        <v>1064</v>
      </c>
    </row>
    <row r="60" spans="1:5" ht="15">
      <c r="A60" s="3" t="s">
        <v>937</v>
      </c>
      <c r="E60" s="3" t="s">
        <v>1064</v>
      </c>
    </row>
    <row r="61" spans="1:6" ht="15">
      <c r="A61" s="3" t="s">
        <v>938</v>
      </c>
      <c r="F61" s="3" t="s">
        <v>1077</v>
      </c>
    </row>
    <row r="62" spans="1:7" ht="15">
      <c r="A62" s="3" t="s">
        <v>688</v>
      </c>
      <c r="E62" s="3" t="s">
        <v>1064</v>
      </c>
      <c r="G62" s="3" t="s">
        <v>1075</v>
      </c>
    </row>
    <row r="63" spans="1:5" ht="15">
      <c r="A63" s="3" t="s">
        <v>689</v>
      </c>
      <c r="C63" s="3" t="s">
        <v>1064</v>
      </c>
      <c r="E63" s="3" t="s">
        <v>1065</v>
      </c>
    </row>
    <row r="64" spans="1:6" ht="15">
      <c r="A64" s="3" t="s">
        <v>690</v>
      </c>
      <c r="F64" s="3" t="s">
        <v>1077</v>
      </c>
    </row>
    <row r="65" spans="1:8" ht="15">
      <c r="A65" s="3" t="s">
        <v>491</v>
      </c>
      <c r="F65" s="3" t="s">
        <v>1064</v>
      </c>
      <c r="H65" s="3" t="s">
        <v>1065</v>
      </c>
    </row>
    <row r="66" spans="1:5" ht="15">
      <c r="A66" s="3" t="s">
        <v>492</v>
      </c>
      <c r="E66" s="3" t="s">
        <v>1064</v>
      </c>
    </row>
    <row r="67" spans="1:7" ht="15">
      <c r="A67" s="3" t="s">
        <v>518</v>
      </c>
      <c r="E67" s="3" t="s">
        <v>1064</v>
      </c>
      <c r="G67" s="3" t="s">
        <v>1065</v>
      </c>
    </row>
    <row r="68" spans="1:5" ht="15">
      <c r="A68" s="3" t="s">
        <v>861</v>
      </c>
      <c r="E68" s="3" t="s">
        <v>1064</v>
      </c>
    </row>
    <row r="69" spans="1:5" ht="15">
      <c r="A69" s="3" t="s">
        <v>862</v>
      </c>
      <c r="E69" s="3" t="s">
        <v>1070</v>
      </c>
    </row>
    <row r="70" spans="1:6" ht="15">
      <c r="A70" s="3" t="s">
        <v>1138</v>
      </c>
      <c r="F70" s="3" t="s">
        <v>1070</v>
      </c>
    </row>
    <row r="71" spans="1:4" ht="15">
      <c r="A71" s="3" t="s">
        <v>1139</v>
      </c>
      <c r="B71" s="3" t="s">
        <v>1064</v>
      </c>
      <c r="D71" s="3" t="s">
        <v>1065</v>
      </c>
    </row>
    <row r="72" spans="1:8" ht="15">
      <c r="A72" s="3" t="s">
        <v>1140</v>
      </c>
      <c r="F72" s="3" t="s">
        <v>1064</v>
      </c>
      <c r="H72" s="3" t="s">
        <v>1065</v>
      </c>
    </row>
    <row r="73" spans="1:7" ht="15">
      <c r="A73" s="3" t="s">
        <v>1141</v>
      </c>
      <c r="G73" s="3" t="s">
        <v>1070</v>
      </c>
    </row>
    <row r="74" spans="1:7" ht="15">
      <c r="A74" s="3" t="s">
        <v>31</v>
      </c>
      <c r="G74" s="3" t="s">
        <v>1070</v>
      </c>
    </row>
    <row r="75" spans="1:6" ht="15">
      <c r="A75" s="3" t="s">
        <v>32</v>
      </c>
      <c r="D75" s="3" t="s">
        <v>1064</v>
      </c>
      <c r="F75" s="3" t="s">
        <v>1065</v>
      </c>
    </row>
    <row r="76" spans="1:8" ht="15">
      <c r="A76" s="3" t="s">
        <v>33</v>
      </c>
      <c r="F76" s="3" t="s">
        <v>1064</v>
      </c>
      <c r="H76" s="3" t="s">
        <v>1065</v>
      </c>
    </row>
    <row r="77" spans="1:6" ht="15">
      <c r="A77" s="3" t="s">
        <v>34</v>
      </c>
      <c r="F77" s="3" t="s">
        <v>1077</v>
      </c>
    </row>
    <row r="78" spans="1:6" ht="15">
      <c r="A78" s="3" t="s">
        <v>156</v>
      </c>
      <c r="D78" s="3" t="s">
        <v>1064</v>
      </c>
      <c r="F78" s="3" t="s">
        <v>1065</v>
      </c>
    </row>
    <row r="79" spans="1:5" ht="15">
      <c r="A79" s="3" t="s">
        <v>220</v>
      </c>
      <c r="E79" s="3" t="s">
        <v>1077</v>
      </c>
    </row>
    <row r="80" spans="1:7" ht="15">
      <c r="A80" s="3" t="s">
        <v>221</v>
      </c>
      <c r="E80" s="3" t="s">
        <v>1064</v>
      </c>
      <c r="G80" s="3" t="s">
        <v>1065</v>
      </c>
    </row>
    <row r="81" spans="1:8" ht="15">
      <c r="A81" s="3" t="s">
        <v>222</v>
      </c>
      <c r="F81" s="3" t="s">
        <v>1064</v>
      </c>
      <c r="H81" s="3" t="s">
        <v>1065</v>
      </c>
    </row>
    <row r="82" spans="1:8" ht="15">
      <c r="A82" s="3" t="s">
        <v>223</v>
      </c>
      <c r="F82" s="3" t="s">
        <v>1064</v>
      </c>
      <c r="H82" s="3" t="s">
        <v>1065</v>
      </c>
    </row>
    <row r="83" spans="1:7" ht="15">
      <c r="A83" s="3" t="s">
        <v>269</v>
      </c>
      <c r="E83" s="3" t="s">
        <v>1064</v>
      </c>
      <c r="G83" s="3" t="s">
        <v>1065</v>
      </c>
    </row>
    <row r="84" spans="1:7" ht="15">
      <c r="A84" s="3" t="s">
        <v>403</v>
      </c>
      <c r="G84" s="3" t="s">
        <v>1070</v>
      </c>
    </row>
    <row r="85" spans="1:4" ht="15">
      <c r="A85" s="3" t="s">
        <v>404</v>
      </c>
      <c r="D85" s="3" t="s">
        <v>1064</v>
      </c>
    </row>
    <row r="86" spans="1:7" ht="15">
      <c r="A86" s="3" t="s">
        <v>405</v>
      </c>
      <c r="G86" s="3" t="s">
        <v>1070</v>
      </c>
    </row>
    <row r="87" spans="1:6" ht="15">
      <c r="A87" s="3" t="s">
        <v>670</v>
      </c>
      <c r="F87" s="3" t="s">
        <v>1070</v>
      </c>
    </row>
    <row r="88" spans="1:7" ht="15">
      <c r="A88" s="3" t="s">
        <v>671</v>
      </c>
      <c r="F88" s="3" t="s">
        <v>1070</v>
      </c>
      <c r="G88" s="3" t="s">
        <v>1065</v>
      </c>
    </row>
    <row r="89" spans="1:7" ht="15">
      <c r="A89" s="3" t="s">
        <v>672</v>
      </c>
      <c r="G89" s="3" t="s">
        <v>1070</v>
      </c>
    </row>
    <row r="90" spans="1:7" ht="15">
      <c r="A90" s="3" t="s">
        <v>673</v>
      </c>
      <c r="G90" s="3" t="s">
        <v>1070</v>
      </c>
    </row>
    <row r="91" spans="1:7" ht="15">
      <c r="A91" s="3" t="s">
        <v>669</v>
      </c>
      <c r="G91" s="3" t="s">
        <v>1070</v>
      </c>
    </row>
    <row r="92" spans="1:7" ht="15">
      <c r="A92" s="3" t="s">
        <v>916</v>
      </c>
      <c r="G92" s="3" t="s">
        <v>1070</v>
      </c>
    </row>
    <row r="93" spans="1:8" ht="15">
      <c r="A93" s="3" t="s">
        <v>917</v>
      </c>
      <c r="G93" s="3" t="s">
        <v>1070</v>
      </c>
      <c r="H93" s="3" t="s">
        <v>1075</v>
      </c>
    </row>
    <row r="94" spans="1:7" ht="15">
      <c r="A94" s="3" t="s">
        <v>918</v>
      </c>
      <c r="E94" s="3" t="s">
        <v>1064</v>
      </c>
      <c r="G94" s="3" t="s">
        <v>1065</v>
      </c>
    </row>
    <row r="95" spans="1:6" ht="15">
      <c r="A95" s="3" t="s">
        <v>919</v>
      </c>
      <c r="F95" s="3" t="s">
        <v>1064</v>
      </c>
    </row>
    <row r="96" spans="1:8" ht="15">
      <c r="A96" s="3" t="s">
        <v>920</v>
      </c>
      <c r="G96" s="3" t="s">
        <v>1070</v>
      </c>
      <c r="H96" s="3" t="s">
        <v>1065</v>
      </c>
    </row>
    <row r="97" spans="1:7" ht="15">
      <c r="A97" s="3" t="s">
        <v>921</v>
      </c>
      <c r="G97" s="3" t="s">
        <v>1070</v>
      </c>
    </row>
    <row r="98" spans="1:7" ht="15">
      <c r="A98" s="3" t="s">
        <v>676</v>
      </c>
      <c r="G98" s="3" t="s">
        <v>1070</v>
      </c>
    </row>
    <row r="99" spans="1:8" ht="15">
      <c r="A99" s="3" t="s">
        <v>677</v>
      </c>
      <c r="H99" s="3" t="s">
        <v>1070</v>
      </c>
    </row>
    <row r="100" spans="1:8" ht="15">
      <c r="A100" s="3" t="s">
        <v>678</v>
      </c>
      <c r="G100" s="3" t="s">
        <v>1070</v>
      </c>
      <c r="H100" s="3" t="s">
        <v>1065</v>
      </c>
    </row>
    <row r="101" spans="1:7" ht="15">
      <c r="A101" s="3" t="s">
        <v>679</v>
      </c>
      <c r="G101" s="3" t="s">
        <v>1070</v>
      </c>
    </row>
    <row r="102" spans="1:7" ht="15">
      <c r="A102" s="3" t="s">
        <v>680</v>
      </c>
      <c r="F102" s="3" t="s">
        <v>1070</v>
      </c>
      <c r="G102" s="3" t="s">
        <v>1075</v>
      </c>
    </row>
    <row r="103" spans="1:8" ht="15">
      <c r="A103" s="3" t="s">
        <v>681</v>
      </c>
      <c r="G103" s="3" t="s">
        <v>1070</v>
      </c>
      <c r="H103" s="3" t="s">
        <v>1065</v>
      </c>
    </row>
    <row r="104" spans="1:7" ht="15">
      <c r="A104" s="3" t="s">
        <v>924</v>
      </c>
      <c r="F104" s="3" t="s">
        <v>1070</v>
      </c>
      <c r="G104" s="3" t="s">
        <v>1065</v>
      </c>
    </row>
    <row r="105" spans="1:7" ht="15">
      <c r="A105" s="3" t="s">
        <v>925</v>
      </c>
      <c r="F105" s="3" t="s">
        <v>1070</v>
      </c>
      <c r="G105" s="3" t="s">
        <v>1075</v>
      </c>
    </row>
    <row r="106" spans="1:7" ht="15">
      <c r="A106" s="3" t="s">
        <v>926</v>
      </c>
      <c r="G106" s="3" t="s">
        <v>927</v>
      </c>
    </row>
    <row r="107" spans="1:5" ht="15">
      <c r="A107" s="3" t="s">
        <v>928</v>
      </c>
      <c r="E107" s="3" t="s">
        <v>1070</v>
      </c>
    </row>
    <row r="108" spans="1:7" ht="15">
      <c r="A108" s="3" t="s">
        <v>929</v>
      </c>
      <c r="G108" s="3" t="s">
        <v>1070</v>
      </c>
    </row>
    <row r="109" spans="1:7" ht="15">
      <c r="A109" s="3" t="s">
        <v>930</v>
      </c>
      <c r="G109" s="3" t="s">
        <v>1070</v>
      </c>
    </row>
    <row r="110" spans="1:6" ht="15">
      <c r="A110" s="3" t="s">
        <v>931</v>
      </c>
      <c r="F110" s="3" t="s">
        <v>1070</v>
      </c>
    </row>
    <row r="111" spans="1:7" ht="15">
      <c r="A111" s="3" t="s">
        <v>932</v>
      </c>
      <c r="G111" s="3" t="s">
        <v>1070</v>
      </c>
    </row>
    <row r="112" spans="1:7" ht="15">
      <c r="A112" s="3" t="s">
        <v>939</v>
      </c>
      <c r="G112" s="3" t="s">
        <v>1070</v>
      </c>
    </row>
    <row r="113" spans="1:7" ht="15">
      <c r="A113" s="3" t="s">
        <v>691</v>
      </c>
      <c r="F113" s="3" t="s">
        <v>1070</v>
      </c>
      <c r="G113" s="3" t="s">
        <v>1065</v>
      </c>
    </row>
    <row r="114" spans="1:8" ht="15">
      <c r="A114" s="3" t="s">
        <v>692</v>
      </c>
      <c r="G114" s="3" t="s">
        <v>1070</v>
      </c>
      <c r="H114" s="3" t="s">
        <v>1065</v>
      </c>
    </row>
    <row r="115" spans="1:7" ht="15">
      <c r="A115" s="3" t="s">
        <v>377</v>
      </c>
      <c r="F115" s="3" t="s">
        <v>1070</v>
      </c>
      <c r="G115" s="3" t="s">
        <v>1065</v>
      </c>
    </row>
    <row r="116" spans="1:7" ht="15">
      <c r="A116" s="3" t="s">
        <v>378</v>
      </c>
      <c r="G116" s="3" t="s">
        <v>1070</v>
      </c>
    </row>
    <row r="117" spans="1:6" ht="15">
      <c r="A117" s="3" t="s">
        <v>379</v>
      </c>
      <c r="F117" s="3" t="s">
        <v>1070</v>
      </c>
    </row>
    <row r="118" spans="1:8" ht="15">
      <c r="A118" s="3" t="s">
        <v>380</v>
      </c>
      <c r="G118" s="3" t="s">
        <v>1070</v>
      </c>
      <c r="H118" s="3" t="s">
        <v>1075</v>
      </c>
    </row>
    <row r="119" spans="1:6" ht="15">
      <c r="A119" s="3" t="s">
        <v>406</v>
      </c>
      <c r="F119" s="3" t="s">
        <v>1070</v>
      </c>
    </row>
    <row r="120" spans="1:7" ht="15">
      <c r="A120" s="3" t="s">
        <v>863</v>
      </c>
      <c r="G120" s="3" t="s">
        <v>1070</v>
      </c>
    </row>
    <row r="121" spans="1:6" ht="15">
      <c r="A121" s="3" t="s">
        <v>864</v>
      </c>
      <c r="F121" s="3" t="s">
        <v>1070</v>
      </c>
    </row>
    <row r="122" spans="1:7" ht="15">
      <c r="A122" s="3" t="s">
        <v>730</v>
      </c>
      <c r="G122" s="3" t="s">
        <v>1070</v>
      </c>
    </row>
    <row r="123" spans="1:6" ht="15">
      <c r="A123" s="3" t="s">
        <v>421</v>
      </c>
      <c r="F123" s="3" t="s">
        <v>1070</v>
      </c>
    </row>
    <row r="124" spans="1:7" ht="15">
      <c r="A124" s="3" t="s">
        <v>202</v>
      </c>
      <c r="G124" s="3" t="s">
        <v>1070</v>
      </c>
    </row>
    <row r="125" spans="1:7" ht="15">
      <c r="A125" s="3" t="s">
        <v>203</v>
      </c>
      <c r="G125" s="3" t="s">
        <v>1070</v>
      </c>
    </row>
    <row r="126" spans="1:7" ht="15">
      <c r="A126" s="3" t="s">
        <v>204</v>
      </c>
      <c r="G126" s="3" t="s">
        <v>1070</v>
      </c>
    </row>
    <row r="127" spans="1:6" ht="15">
      <c r="A127" s="3" t="s">
        <v>205</v>
      </c>
      <c r="F127" s="3" t="s">
        <v>1064</v>
      </c>
    </row>
    <row r="128" spans="1:7" ht="15">
      <c r="A128" s="3" t="s">
        <v>342</v>
      </c>
      <c r="G128" s="3" t="s">
        <v>1070</v>
      </c>
    </row>
    <row r="129" spans="1:7" ht="15">
      <c r="A129" s="3" t="s">
        <v>1012</v>
      </c>
      <c r="G129" s="3" t="s">
        <v>1070</v>
      </c>
    </row>
    <row r="130" spans="1:6" ht="15">
      <c r="A130" s="3" t="s">
        <v>1013</v>
      </c>
      <c r="F130" s="3" t="s">
        <v>1077</v>
      </c>
    </row>
    <row r="131" spans="1:8" ht="15">
      <c r="A131" s="3" t="s">
        <v>1014</v>
      </c>
      <c r="F131" s="3" t="s">
        <v>1064</v>
      </c>
      <c r="H131" s="3" t="s">
        <v>1065</v>
      </c>
    </row>
    <row r="132" spans="1:7" ht="15">
      <c r="A132" s="3" t="s">
        <v>1015</v>
      </c>
      <c r="E132" s="3" t="s">
        <v>1064</v>
      </c>
      <c r="G132" s="3" t="s">
        <v>1065</v>
      </c>
    </row>
    <row r="133" spans="1:6" ht="15">
      <c r="A133" s="3" t="s">
        <v>1016</v>
      </c>
      <c r="D133" s="3" t="s">
        <v>1064</v>
      </c>
      <c r="F133" s="3" t="s">
        <v>1075</v>
      </c>
    </row>
    <row r="134" spans="1:6" ht="15">
      <c r="A134" s="3" t="s">
        <v>607</v>
      </c>
      <c r="D134" s="3" t="s">
        <v>1064</v>
      </c>
      <c r="F134" s="3" t="s">
        <v>1065</v>
      </c>
    </row>
    <row r="135" spans="1:3" ht="15">
      <c r="A135" s="3" t="s">
        <v>608</v>
      </c>
      <c r="C135" s="3" t="s">
        <v>1070</v>
      </c>
    </row>
    <row r="136" spans="1:6" ht="15">
      <c r="A136" s="3" t="s">
        <v>609</v>
      </c>
      <c r="F136" s="3" t="s">
        <v>1077</v>
      </c>
    </row>
    <row r="137" spans="1:4" ht="15">
      <c r="A137" s="3" t="s">
        <v>610</v>
      </c>
      <c r="D137" s="3" t="s">
        <v>1064</v>
      </c>
    </row>
    <row r="138" spans="1:6" ht="15">
      <c r="A138" s="3" t="s">
        <v>754</v>
      </c>
      <c r="F138" s="3" t="s">
        <v>1064</v>
      </c>
    </row>
    <row r="139" spans="1:5" ht="15">
      <c r="A139" s="3" t="s">
        <v>755</v>
      </c>
      <c r="E139" s="3" t="s">
        <v>1077</v>
      </c>
    </row>
    <row r="140" spans="1:5" ht="15">
      <c r="A140" s="3" t="s">
        <v>495</v>
      </c>
      <c r="E140" s="3" t="s">
        <v>1077</v>
      </c>
    </row>
    <row r="141" spans="1:6" ht="15">
      <c r="A141" s="3" t="s">
        <v>496</v>
      </c>
      <c r="F141" s="3" t="s">
        <v>927</v>
      </c>
    </row>
    <row r="142" spans="1:9" ht="15">
      <c r="A142" s="3" t="s">
        <v>497</v>
      </c>
      <c r="G142" s="3" t="s">
        <v>1064</v>
      </c>
      <c r="I142" s="3" t="s">
        <v>1075</v>
      </c>
    </row>
    <row r="143" spans="1:7" ht="15">
      <c r="A143" s="3" t="s">
        <v>498</v>
      </c>
      <c r="G143" s="3" t="s">
        <v>1070</v>
      </c>
    </row>
    <row r="144" spans="1:5" ht="15">
      <c r="A144" s="3" t="s">
        <v>499</v>
      </c>
      <c r="E144" s="3" t="s">
        <v>1070</v>
      </c>
    </row>
    <row r="145" spans="1:5" ht="15">
      <c r="A145" s="3" t="s">
        <v>500</v>
      </c>
      <c r="E145" s="3" t="s">
        <v>1070</v>
      </c>
    </row>
    <row r="146" spans="1:6" ht="15">
      <c r="A146" s="3" t="s">
        <v>1258</v>
      </c>
      <c r="F146" s="3" t="s">
        <v>1070</v>
      </c>
    </row>
    <row r="147" spans="1:7" ht="15">
      <c r="A147" s="3" t="s">
        <v>1018</v>
      </c>
      <c r="G147" s="3" t="s">
        <v>1070</v>
      </c>
    </row>
    <row r="148" spans="1:7" ht="15">
      <c r="A148" s="3" t="s">
        <v>1019</v>
      </c>
      <c r="G148" s="3" t="s">
        <v>1070</v>
      </c>
    </row>
    <row r="149" spans="1:8" ht="15">
      <c r="A149" s="3" t="s">
        <v>1020</v>
      </c>
      <c r="F149" s="3" t="s">
        <v>1077</v>
      </c>
      <c r="H149" s="3" t="s">
        <v>1065</v>
      </c>
    </row>
    <row r="150" spans="1:7" ht="15">
      <c r="A150" s="3" t="s">
        <v>365</v>
      </c>
      <c r="G150" s="3" t="s">
        <v>1070</v>
      </c>
    </row>
    <row r="151" spans="1:5" ht="15">
      <c r="A151" s="3" t="s">
        <v>366</v>
      </c>
      <c r="E151" s="3" t="s">
        <v>1070</v>
      </c>
    </row>
    <row r="152" spans="1:7" ht="15">
      <c r="A152" s="3" t="s">
        <v>335</v>
      </c>
      <c r="G152" s="3" t="s">
        <v>1070</v>
      </c>
    </row>
    <row r="153" spans="1:7" ht="15">
      <c r="A153" s="3" t="s">
        <v>336</v>
      </c>
      <c r="G153" s="3" t="s">
        <v>1070</v>
      </c>
    </row>
    <row r="154" spans="1:7" ht="15">
      <c r="A154" s="3" t="s">
        <v>337</v>
      </c>
      <c r="G154" s="3" t="s">
        <v>1070</v>
      </c>
    </row>
    <row r="155" spans="1:6" ht="15">
      <c r="A155" s="3" t="s">
        <v>740</v>
      </c>
      <c r="E155" s="3" t="s">
        <v>1070</v>
      </c>
      <c r="F155" s="3" t="s">
        <v>1065</v>
      </c>
    </row>
    <row r="156" spans="1:6" ht="15">
      <c r="A156" s="3" t="s">
        <v>741</v>
      </c>
      <c r="E156" s="3" t="s">
        <v>1070</v>
      </c>
      <c r="F156" s="3" t="s">
        <v>1065</v>
      </c>
    </row>
    <row r="157" spans="1:8" ht="15">
      <c r="A157" s="3" t="s">
        <v>742</v>
      </c>
      <c r="G157" s="3" t="s">
        <v>1070</v>
      </c>
      <c r="H157" s="3" t="s">
        <v>1065</v>
      </c>
    </row>
    <row r="158" spans="1:8" ht="15">
      <c r="A158" s="3" t="s">
        <v>743</v>
      </c>
      <c r="G158" s="3" t="s">
        <v>1070</v>
      </c>
      <c r="H158" s="3" t="s">
        <v>1075</v>
      </c>
    </row>
    <row r="159" spans="1:8" ht="15">
      <c r="A159" s="3" t="s">
        <v>744</v>
      </c>
      <c r="G159" s="3" t="s">
        <v>1070</v>
      </c>
      <c r="H159" s="3" t="s">
        <v>1065</v>
      </c>
    </row>
    <row r="160" spans="1:6" ht="15">
      <c r="A160" s="3" t="s">
        <v>91</v>
      </c>
      <c r="F160" s="3" t="s">
        <v>1070</v>
      </c>
    </row>
    <row r="161" spans="1:4" ht="15">
      <c r="A161" s="3" t="s">
        <v>215</v>
      </c>
      <c r="D161" s="3" t="s">
        <v>1070</v>
      </c>
    </row>
    <row r="162" spans="1:7" ht="15">
      <c r="A162" s="3" t="s">
        <v>216</v>
      </c>
      <c r="G162" s="3" t="s">
        <v>1070</v>
      </c>
    </row>
    <row r="163" spans="1:6" ht="15">
      <c r="A163" s="3" t="s">
        <v>217</v>
      </c>
      <c r="F163" s="3" t="s">
        <v>1070</v>
      </c>
    </row>
    <row r="164" spans="1:7" ht="15">
      <c r="A164" s="3" t="s">
        <v>78</v>
      </c>
      <c r="G164" s="3" t="s">
        <v>927</v>
      </c>
    </row>
    <row r="165" spans="1:5" ht="15">
      <c r="A165" s="3" t="s">
        <v>250</v>
      </c>
      <c r="E165" s="3" t="s">
        <v>1070</v>
      </c>
    </row>
    <row r="166" spans="1:5" ht="15">
      <c r="A166" s="3" t="s">
        <v>251</v>
      </c>
      <c r="E166" s="3" t="s">
        <v>1070</v>
      </c>
    </row>
    <row r="167" spans="1:8" ht="15">
      <c r="A167" s="3" t="s">
        <v>534</v>
      </c>
      <c r="G167" s="3" t="s">
        <v>1070</v>
      </c>
      <c r="H167" s="3" t="s">
        <v>1075</v>
      </c>
    </row>
    <row r="168" spans="1:7" ht="15">
      <c r="A168" s="3" t="s">
        <v>535</v>
      </c>
      <c r="G168" s="3" t="s">
        <v>1070</v>
      </c>
    </row>
    <row r="169" spans="1:6" ht="15">
      <c r="A169" s="3" t="s">
        <v>536</v>
      </c>
      <c r="F169" s="3" t="s">
        <v>1070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zoomScale="75" zoomScaleNormal="75" workbookViewId="0" topLeftCell="A32">
      <selection activeCell="M47" sqref="M47"/>
    </sheetView>
  </sheetViews>
  <sheetFormatPr defaultColWidth="11.00390625" defaultRowHeight="12"/>
  <cols>
    <col min="1" max="16384" width="10.875" style="13" customWidth="1"/>
  </cols>
  <sheetData>
    <row r="1" spans="1:9" ht="15.75">
      <c r="A1" s="13" t="s">
        <v>1487</v>
      </c>
      <c r="I1" s="13" t="s">
        <v>1098</v>
      </c>
    </row>
    <row r="2" spans="1:16" ht="45">
      <c r="A2" s="13">
        <f>SUM(G2:G11)</f>
        <v>2863</v>
      </c>
      <c r="B2" s="9" t="s">
        <v>1303</v>
      </c>
      <c r="C2" s="10" t="s">
        <v>1282</v>
      </c>
      <c r="D2" s="11" t="s">
        <v>1283</v>
      </c>
      <c r="E2" s="11" t="s">
        <v>1304</v>
      </c>
      <c r="F2" s="10" t="s">
        <v>1305</v>
      </c>
      <c r="G2" s="12">
        <v>584</v>
      </c>
      <c r="H2" s="10">
        <v>23</v>
      </c>
      <c r="I2" s="13">
        <f>SUM(O2:O3)</f>
        <v>617</v>
      </c>
      <c r="J2" s="9" t="s">
        <v>1328</v>
      </c>
      <c r="K2" s="10" t="s">
        <v>1329</v>
      </c>
      <c r="L2" s="11" t="s">
        <v>1329</v>
      </c>
      <c r="M2" s="11" t="s">
        <v>1105</v>
      </c>
      <c r="N2" s="10" t="s">
        <v>1269</v>
      </c>
      <c r="O2" s="12">
        <v>218</v>
      </c>
      <c r="P2" s="10">
        <v>4</v>
      </c>
    </row>
    <row r="3" spans="2:16" ht="30">
      <c r="B3" s="9" t="s">
        <v>1120</v>
      </c>
      <c r="C3" s="10" t="s">
        <v>717</v>
      </c>
      <c r="D3" s="11" t="s">
        <v>1282</v>
      </c>
      <c r="E3" s="11" t="s">
        <v>1121</v>
      </c>
      <c r="F3" s="10" t="s">
        <v>1305</v>
      </c>
      <c r="G3" s="12">
        <v>742</v>
      </c>
      <c r="H3" s="10">
        <v>15</v>
      </c>
      <c r="J3" s="9" t="s">
        <v>1287</v>
      </c>
      <c r="K3" s="10" t="s">
        <v>1282</v>
      </c>
      <c r="L3" s="11" t="s">
        <v>1282</v>
      </c>
      <c r="M3" s="11" t="s">
        <v>1288</v>
      </c>
      <c r="N3" s="10" t="s">
        <v>1269</v>
      </c>
      <c r="O3" s="12">
        <v>399</v>
      </c>
      <c r="P3" s="10">
        <v>8</v>
      </c>
    </row>
    <row r="4" spans="1:8" ht="60">
      <c r="A4" s="13" t="s">
        <v>538</v>
      </c>
      <c r="B4" s="9" t="s">
        <v>1122</v>
      </c>
      <c r="C4" s="10" t="s">
        <v>1282</v>
      </c>
      <c r="D4" s="11" t="s">
        <v>1282</v>
      </c>
      <c r="E4" s="11" t="s">
        <v>1123</v>
      </c>
      <c r="F4" s="10" t="s">
        <v>1305</v>
      </c>
      <c r="G4" s="12">
        <v>261</v>
      </c>
      <c r="H4" s="10">
        <v>10</v>
      </c>
    </row>
    <row r="5" spans="1:8" ht="60">
      <c r="A5" s="13" t="s">
        <v>539</v>
      </c>
      <c r="B5" s="9" t="s">
        <v>1163</v>
      </c>
      <c r="C5" s="10" t="s">
        <v>717</v>
      </c>
      <c r="D5" s="11" t="s">
        <v>1282</v>
      </c>
      <c r="E5" s="11" t="s">
        <v>1164</v>
      </c>
      <c r="F5" s="10" t="s">
        <v>1305</v>
      </c>
      <c r="G5" s="12">
        <v>131</v>
      </c>
      <c r="H5" s="10">
        <v>8</v>
      </c>
    </row>
    <row r="6" spans="2:8" ht="30">
      <c r="B6" s="9" t="s">
        <v>574</v>
      </c>
      <c r="C6" s="10" t="s">
        <v>717</v>
      </c>
      <c r="D6" s="11" t="s">
        <v>718</v>
      </c>
      <c r="E6" s="11" t="s">
        <v>832</v>
      </c>
      <c r="F6" s="10" t="s">
        <v>1305</v>
      </c>
      <c r="G6" s="12">
        <v>1</v>
      </c>
      <c r="H6" s="10">
        <v>1</v>
      </c>
    </row>
    <row r="7" spans="2:8" ht="60">
      <c r="B7" s="9" t="s">
        <v>1485</v>
      </c>
      <c r="C7" s="10" t="s">
        <v>718</v>
      </c>
      <c r="D7" s="11" t="s">
        <v>718</v>
      </c>
      <c r="E7" s="11" t="s">
        <v>1486</v>
      </c>
      <c r="F7" s="10" t="s">
        <v>1305</v>
      </c>
      <c r="G7" s="12">
        <v>37</v>
      </c>
      <c r="H7" s="10">
        <v>7</v>
      </c>
    </row>
    <row r="8" spans="2:8" ht="60">
      <c r="B8" s="9" t="s">
        <v>1124</v>
      </c>
      <c r="C8" s="10" t="s">
        <v>1329</v>
      </c>
      <c r="D8" s="11" t="s">
        <v>1329</v>
      </c>
      <c r="E8" s="11" t="s">
        <v>1159</v>
      </c>
      <c r="F8" s="10" t="s">
        <v>1160</v>
      </c>
      <c r="G8" s="12">
        <v>624</v>
      </c>
      <c r="H8" s="10">
        <v>8</v>
      </c>
    </row>
    <row r="9" spans="2:8" ht="60">
      <c r="B9" s="9" t="s">
        <v>1095</v>
      </c>
      <c r="C9" s="10" t="s">
        <v>1329</v>
      </c>
      <c r="D9" s="11" t="s">
        <v>1329</v>
      </c>
      <c r="E9" s="11" t="s">
        <v>1096</v>
      </c>
      <c r="F9" s="10" t="s">
        <v>1160</v>
      </c>
      <c r="G9" s="12">
        <v>211</v>
      </c>
      <c r="H9" s="10">
        <v>2</v>
      </c>
    </row>
    <row r="10" spans="2:8" ht="30">
      <c r="B10" s="9" t="s">
        <v>833</v>
      </c>
      <c r="C10" s="10" t="s">
        <v>1329</v>
      </c>
      <c r="D10" s="11" t="s">
        <v>1329</v>
      </c>
      <c r="E10" s="11" t="s">
        <v>834</v>
      </c>
      <c r="F10" s="10" t="s">
        <v>1160</v>
      </c>
      <c r="G10" s="12">
        <v>168</v>
      </c>
      <c r="H10" s="10">
        <v>3</v>
      </c>
    </row>
    <row r="11" spans="2:8" ht="60">
      <c r="B11" s="9" t="s">
        <v>1485</v>
      </c>
      <c r="C11" s="10" t="s">
        <v>718</v>
      </c>
      <c r="D11" s="11" t="s">
        <v>718</v>
      </c>
      <c r="E11" s="11" t="s">
        <v>1486</v>
      </c>
      <c r="F11" s="10" t="s">
        <v>1160</v>
      </c>
      <c r="G11" s="12">
        <v>104</v>
      </c>
      <c r="H11" s="10">
        <v>1</v>
      </c>
    </row>
    <row r="12" spans="1:8" ht="27" customHeight="1">
      <c r="A12" s="13" t="s">
        <v>1099</v>
      </c>
      <c r="B12" s="14"/>
      <c r="C12" s="14"/>
      <c r="D12" s="15"/>
      <c r="E12" s="15"/>
      <c r="F12" s="14"/>
      <c r="G12" s="16"/>
      <c r="H12" s="14"/>
    </row>
    <row r="13" spans="1:8" ht="75">
      <c r="A13" s="13">
        <f>SUM(G13:G16)</f>
        <v>386</v>
      </c>
      <c r="B13" s="9" t="s">
        <v>716</v>
      </c>
      <c r="C13" s="10" t="s">
        <v>717</v>
      </c>
      <c r="D13" s="11" t="s">
        <v>718</v>
      </c>
      <c r="E13" s="11" t="s">
        <v>1326</v>
      </c>
      <c r="F13" s="10" t="s">
        <v>1327</v>
      </c>
      <c r="G13" s="12">
        <v>35</v>
      </c>
      <c r="H13" s="10">
        <v>2</v>
      </c>
    </row>
    <row r="14" spans="2:8" ht="45">
      <c r="B14" s="9" t="s">
        <v>1432</v>
      </c>
      <c r="C14" s="10" t="s">
        <v>717</v>
      </c>
      <c r="D14" s="11" t="s">
        <v>718</v>
      </c>
      <c r="E14" s="11" t="s">
        <v>776</v>
      </c>
      <c r="F14" s="10" t="s">
        <v>1327</v>
      </c>
      <c r="G14" s="12">
        <v>82</v>
      </c>
      <c r="H14" s="10">
        <v>9</v>
      </c>
    </row>
    <row r="15" spans="1:8" ht="60">
      <c r="A15" s="13" t="s">
        <v>540</v>
      </c>
      <c r="B15" s="9" t="s">
        <v>1289</v>
      </c>
      <c r="C15" s="10" t="s">
        <v>1282</v>
      </c>
      <c r="D15" s="11" t="s">
        <v>1282</v>
      </c>
      <c r="E15" s="11" t="s">
        <v>1290</v>
      </c>
      <c r="F15" s="10" t="s">
        <v>1327</v>
      </c>
      <c r="G15" s="12">
        <v>245</v>
      </c>
      <c r="H15" s="10">
        <v>12</v>
      </c>
    </row>
    <row r="16" spans="1:8" ht="45">
      <c r="A16" s="13" t="s">
        <v>541</v>
      </c>
      <c r="B16" s="9" t="s">
        <v>1054</v>
      </c>
      <c r="C16" s="10" t="s">
        <v>717</v>
      </c>
      <c r="D16" s="11" t="s">
        <v>1282</v>
      </c>
      <c r="E16" s="11" t="s">
        <v>1363</v>
      </c>
      <c r="F16" s="10" t="s">
        <v>1327</v>
      </c>
      <c r="G16" s="12">
        <v>24</v>
      </c>
      <c r="H16" s="10">
        <v>2</v>
      </c>
    </row>
    <row r="17" spans="1:8" ht="34.5" customHeight="1">
      <c r="A17" s="13" t="s">
        <v>1100</v>
      </c>
      <c r="B17" s="14"/>
      <c r="C17" s="14"/>
      <c r="D17" s="15"/>
      <c r="E17" s="15"/>
      <c r="F17" s="14"/>
      <c r="G17" s="16"/>
      <c r="H17" s="14"/>
    </row>
    <row r="18" spans="1:8" ht="45">
      <c r="A18" s="13">
        <f>SUM(G18:G24)</f>
        <v>685</v>
      </c>
      <c r="B18" s="9" t="s">
        <v>1328</v>
      </c>
      <c r="C18" s="20" t="s">
        <v>1329</v>
      </c>
      <c r="D18" s="11" t="s">
        <v>1329</v>
      </c>
      <c r="E18" s="11" t="s">
        <v>1105</v>
      </c>
      <c r="F18" s="10" t="s">
        <v>1270</v>
      </c>
      <c r="G18" s="12">
        <v>89</v>
      </c>
      <c r="H18" s="10">
        <v>4</v>
      </c>
    </row>
    <row r="19" spans="2:8" ht="45">
      <c r="B19" s="9" t="s">
        <v>1303</v>
      </c>
      <c r="C19" s="20" t="s">
        <v>1282</v>
      </c>
      <c r="D19" s="11" t="s">
        <v>1283</v>
      </c>
      <c r="E19" s="11" t="s">
        <v>1304</v>
      </c>
      <c r="F19" s="10" t="s">
        <v>1270</v>
      </c>
      <c r="G19" s="12">
        <v>32</v>
      </c>
      <c r="H19" s="10">
        <v>4</v>
      </c>
    </row>
    <row r="20" spans="1:8" ht="60">
      <c r="A20" s="13" t="s">
        <v>540</v>
      </c>
      <c r="B20" s="9" t="s">
        <v>580</v>
      </c>
      <c r="C20" s="20" t="s">
        <v>717</v>
      </c>
      <c r="D20" s="11" t="s">
        <v>1329</v>
      </c>
      <c r="E20" s="11" t="s">
        <v>1119</v>
      </c>
      <c r="F20" s="10" t="s">
        <v>1270</v>
      </c>
      <c r="G20" s="12">
        <v>67</v>
      </c>
      <c r="H20" s="10">
        <v>4</v>
      </c>
    </row>
    <row r="21" spans="1:8" ht="45">
      <c r="A21" s="13" t="s">
        <v>541</v>
      </c>
      <c r="B21" s="9" t="s">
        <v>1165</v>
      </c>
      <c r="C21" s="20" t="s">
        <v>1282</v>
      </c>
      <c r="D21" s="11" t="s">
        <v>1283</v>
      </c>
      <c r="E21" s="11" t="s">
        <v>1446</v>
      </c>
      <c r="F21" s="10" t="s">
        <v>1270</v>
      </c>
      <c r="G21" s="12">
        <v>55</v>
      </c>
      <c r="H21" s="10">
        <v>8</v>
      </c>
    </row>
    <row r="22" spans="2:8" ht="45">
      <c r="B22" s="9" t="s">
        <v>1395</v>
      </c>
      <c r="C22" s="10" t="s">
        <v>1282</v>
      </c>
      <c r="D22" s="11" t="s">
        <v>1282</v>
      </c>
      <c r="E22" s="11" t="s">
        <v>1177</v>
      </c>
      <c r="F22" s="10" t="s">
        <v>1270</v>
      </c>
      <c r="G22" s="12">
        <v>268</v>
      </c>
      <c r="H22" s="10">
        <v>8</v>
      </c>
    </row>
    <row r="23" spans="2:8" ht="45">
      <c r="B23" s="9" t="s">
        <v>912</v>
      </c>
      <c r="C23" s="10" t="s">
        <v>717</v>
      </c>
      <c r="D23" s="11" t="s">
        <v>718</v>
      </c>
      <c r="E23" s="11" t="s">
        <v>1182</v>
      </c>
      <c r="F23" s="10" t="s">
        <v>1270</v>
      </c>
      <c r="G23" s="12">
        <v>108</v>
      </c>
      <c r="H23" s="10">
        <v>6</v>
      </c>
    </row>
    <row r="24" spans="2:8" ht="60">
      <c r="B24" s="9" t="s">
        <v>1095</v>
      </c>
      <c r="C24" s="20" t="s">
        <v>1329</v>
      </c>
      <c r="D24" s="11" t="s">
        <v>1329</v>
      </c>
      <c r="E24" s="11" t="s">
        <v>1096</v>
      </c>
      <c r="F24" s="10" t="s">
        <v>1270</v>
      </c>
      <c r="G24" s="12">
        <v>66</v>
      </c>
      <c r="H24" s="10">
        <v>7</v>
      </c>
    </row>
    <row r="25" spans="1:8" ht="27.75" customHeight="1">
      <c r="A25" s="13" t="s">
        <v>1101</v>
      </c>
      <c r="B25" s="14"/>
      <c r="C25" s="14"/>
      <c r="D25" s="15"/>
      <c r="E25" s="15"/>
      <c r="F25" s="14"/>
      <c r="G25" s="16"/>
      <c r="H25" s="14"/>
    </row>
    <row r="26" spans="1:8" ht="60">
      <c r="A26" s="13">
        <f>SUM(G26:G31)</f>
        <v>1153</v>
      </c>
      <c r="B26" s="9" t="s">
        <v>447</v>
      </c>
      <c r="C26" s="10" t="s">
        <v>717</v>
      </c>
      <c r="D26" s="11" t="s">
        <v>718</v>
      </c>
      <c r="E26" s="11" t="s">
        <v>1235</v>
      </c>
      <c r="F26" s="10" t="s">
        <v>1236</v>
      </c>
      <c r="G26" s="12">
        <v>156</v>
      </c>
      <c r="H26" s="10">
        <v>4</v>
      </c>
    </row>
    <row r="27" spans="2:8" ht="45">
      <c r="B27" s="9" t="s">
        <v>1237</v>
      </c>
      <c r="C27" s="10" t="s">
        <v>717</v>
      </c>
      <c r="D27" s="11" t="s">
        <v>718</v>
      </c>
      <c r="E27" s="11" t="s">
        <v>1238</v>
      </c>
      <c r="F27" s="10" t="s">
        <v>1236</v>
      </c>
      <c r="G27" s="12">
        <v>107</v>
      </c>
      <c r="H27" s="10">
        <v>4</v>
      </c>
    </row>
    <row r="28" spans="1:8" ht="45">
      <c r="A28" s="13" t="s">
        <v>538</v>
      </c>
      <c r="B28" s="9" t="s">
        <v>1337</v>
      </c>
      <c r="C28" s="10" t="s">
        <v>1282</v>
      </c>
      <c r="D28" s="11" t="s">
        <v>718</v>
      </c>
      <c r="E28" s="11" t="s">
        <v>578</v>
      </c>
      <c r="F28" s="10" t="s">
        <v>579</v>
      </c>
      <c r="G28" s="12">
        <v>204</v>
      </c>
      <c r="H28" s="10">
        <v>14</v>
      </c>
    </row>
    <row r="29" spans="1:8" ht="60">
      <c r="A29" s="13" t="s">
        <v>542</v>
      </c>
      <c r="B29" s="9" t="s">
        <v>580</v>
      </c>
      <c r="C29" s="10" t="s">
        <v>717</v>
      </c>
      <c r="D29" s="11" t="s">
        <v>1329</v>
      </c>
      <c r="E29" s="11" t="s">
        <v>1119</v>
      </c>
      <c r="F29" s="10" t="s">
        <v>579</v>
      </c>
      <c r="G29" s="12">
        <v>152</v>
      </c>
      <c r="H29" s="10">
        <v>14</v>
      </c>
    </row>
    <row r="30" spans="2:8" ht="45">
      <c r="B30" s="9" t="s">
        <v>1165</v>
      </c>
      <c r="C30" s="10" t="s">
        <v>1282</v>
      </c>
      <c r="D30" s="11" t="s">
        <v>1283</v>
      </c>
      <c r="E30" s="11" t="s">
        <v>1446</v>
      </c>
      <c r="F30" s="10" t="s">
        <v>579</v>
      </c>
      <c r="G30" s="12">
        <v>294</v>
      </c>
      <c r="H30" s="10">
        <v>8</v>
      </c>
    </row>
    <row r="31" spans="2:8" ht="45">
      <c r="B31" s="9" t="s">
        <v>707</v>
      </c>
      <c r="C31" s="10" t="s">
        <v>1329</v>
      </c>
      <c r="D31" s="11" t="s">
        <v>1329</v>
      </c>
      <c r="E31" s="11" t="s">
        <v>708</v>
      </c>
      <c r="F31" s="10" t="s">
        <v>709</v>
      </c>
      <c r="G31" s="12">
        <v>240</v>
      </c>
      <c r="H31" s="10">
        <v>2</v>
      </c>
    </row>
    <row r="32" spans="1:8" ht="42.75" customHeight="1">
      <c r="A32" s="13" t="s">
        <v>1102</v>
      </c>
      <c r="B32" s="14"/>
      <c r="C32" s="14"/>
      <c r="D32" s="15"/>
      <c r="E32" s="15"/>
      <c r="F32" s="14"/>
      <c r="G32" s="16"/>
      <c r="H32" s="14"/>
    </row>
    <row r="33" spans="1:11" ht="30">
      <c r="A33" s="13">
        <f>SUM(G33:G70)</f>
        <v>12709</v>
      </c>
      <c r="B33" s="9" t="s">
        <v>1338</v>
      </c>
      <c r="C33" s="10" t="s">
        <v>717</v>
      </c>
      <c r="D33" s="11" t="s">
        <v>718</v>
      </c>
      <c r="E33" s="11" t="s">
        <v>1430</v>
      </c>
      <c r="F33" s="10" t="s">
        <v>1431</v>
      </c>
      <c r="G33" s="12">
        <v>735</v>
      </c>
      <c r="H33" s="10">
        <v>37</v>
      </c>
      <c r="K33" s="13">
        <f>A33+A26+A18+A13+A2+I2</f>
        <v>18413</v>
      </c>
    </row>
    <row r="34" spans="2:8" ht="45">
      <c r="B34" s="9" t="s">
        <v>1040</v>
      </c>
      <c r="C34" s="10" t="s">
        <v>1329</v>
      </c>
      <c r="D34" s="11" t="s">
        <v>1329</v>
      </c>
      <c r="E34" s="11" t="s">
        <v>1041</v>
      </c>
      <c r="F34" s="10" t="s">
        <v>1431</v>
      </c>
      <c r="G34" s="12">
        <v>368</v>
      </c>
      <c r="H34" s="10">
        <v>6</v>
      </c>
    </row>
    <row r="35" spans="1:8" ht="45">
      <c r="A35" s="13" t="s">
        <v>971</v>
      </c>
      <c r="B35" s="9" t="s">
        <v>1042</v>
      </c>
      <c r="C35" s="10" t="s">
        <v>1282</v>
      </c>
      <c r="D35" s="11" t="s">
        <v>1283</v>
      </c>
      <c r="E35" s="11" t="s">
        <v>1284</v>
      </c>
      <c r="F35" s="10" t="s">
        <v>1431</v>
      </c>
      <c r="G35" s="12">
        <v>560</v>
      </c>
      <c r="H35" s="10">
        <v>12</v>
      </c>
    </row>
    <row r="36" spans="1:8" ht="45">
      <c r="A36" s="13" t="s">
        <v>984</v>
      </c>
      <c r="B36" s="9" t="s">
        <v>1285</v>
      </c>
      <c r="C36" s="10" t="s">
        <v>1329</v>
      </c>
      <c r="D36" s="11" t="s">
        <v>1283</v>
      </c>
      <c r="E36" s="11" t="s">
        <v>1286</v>
      </c>
      <c r="F36" s="10" t="s">
        <v>1431</v>
      </c>
      <c r="G36" s="12">
        <v>425</v>
      </c>
      <c r="H36" s="10">
        <v>12</v>
      </c>
    </row>
    <row r="37" spans="2:8" ht="75">
      <c r="B37" s="9" t="s">
        <v>1291</v>
      </c>
      <c r="C37" s="10" t="s">
        <v>717</v>
      </c>
      <c r="D37" s="11" t="s">
        <v>1329</v>
      </c>
      <c r="E37" s="11" t="s">
        <v>1053</v>
      </c>
      <c r="F37" s="10" t="s">
        <v>1431</v>
      </c>
      <c r="G37" s="12">
        <v>188</v>
      </c>
      <c r="H37" s="10">
        <v>1</v>
      </c>
    </row>
    <row r="38" spans="2:8" ht="75">
      <c r="B38" s="9" t="s">
        <v>1496</v>
      </c>
      <c r="C38" s="10" t="s">
        <v>1282</v>
      </c>
      <c r="D38" s="11" t="s">
        <v>1282</v>
      </c>
      <c r="E38" s="11" t="s">
        <v>1497</v>
      </c>
      <c r="F38" s="10" t="s">
        <v>1431</v>
      </c>
      <c r="G38" s="12">
        <v>283</v>
      </c>
      <c r="H38" s="10">
        <v>8</v>
      </c>
    </row>
    <row r="39" spans="2:8" ht="30">
      <c r="B39" s="9" t="s">
        <v>1301</v>
      </c>
      <c r="C39" s="10" t="s">
        <v>717</v>
      </c>
      <c r="D39" s="11" t="s">
        <v>718</v>
      </c>
      <c r="E39" s="11" t="s">
        <v>1302</v>
      </c>
      <c r="F39" s="10" t="s">
        <v>1431</v>
      </c>
      <c r="G39" s="12">
        <v>192</v>
      </c>
      <c r="H39" s="10">
        <v>10</v>
      </c>
    </row>
    <row r="40" spans="2:8" ht="60">
      <c r="B40" s="9" t="s">
        <v>1124</v>
      </c>
      <c r="C40" s="20" t="s">
        <v>1329</v>
      </c>
      <c r="D40" s="11" t="s">
        <v>1329</v>
      </c>
      <c r="E40" s="11" t="s">
        <v>1159</v>
      </c>
      <c r="F40" s="10" t="s">
        <v>1431</v>
      </c>
      <c r="G40" s="12">
        <v>19</v>
      </c>
      <c r="H40" s="10">
        <v>1</v>
      </c>
    </row>
    <row r="41" spans="2:8" ht="45">
      <c r="B41" s="9" t="s">
        <v>1161</v>
      </c>
      <c r="C41" s="10" t="s">
        <v>717</v>
      </c>
      <c r="D41" s="11" t="s">
        <v>718</v>
      </c>
      <c r="E41" s="11" t="s">
        <v>1162</v>
      </c>
      <c r="F41" s="10" t="s">
        <v>1431</v>
      </c>
      <c r="G41" s="12">
        <v>28</v>
      </c>
      <c r="H41" s="10">
        <v>2</v>
      </c>
    </row>
    <row r="42" spans="2:8" ht="60">
      <c r="B42" s="9" t="s">
        <v>1447</v>
      </c>
      <c r="C42" s="10" t="s">
        <v>1329</v>
      </c>
      <c r="D42" s="11" t="s">
        <v>1329</v>
      </c>
      <c r="E42" s="11" t="s">
        <v>1202</v>
      </c>
      <c r="F42" s="10" t="s">
        <v>1431</v>
      </c>
      <c r="G42" s="12">
        <v>358</v>
      </c>
      <c r="H42" s="10">
        <v>7</v>
      </c>
    </row>
    <row r="43" spans="2:8" ht="60">
      <c r="B43" s="9" t="s">
        <v>1203</v>
      </c>
      <c r="C43" s="10" t="s">
        <v>717</v>
      </c>
      <c r="D43" s="11" t="s">
        <v>1282</v>
      </c>
      <c r="E43" s="11" t="s">
        <v>1387</v>
      </c>
      <c r="F43" s="10" t="s">
        <v>1431</v>
      </c>
      <c r="G43" s="12">
        <v>333</v>
      </c>
      <c r="H43" s="10">
        <v>7</v>
      </c>
    </row>
    <row r="44" spans="2:8" ht="45">
      <c r="B44" s="9" t="s">
        <v>1388</v>
      </c>
      <c r="C44" s="19" t="s">
        <v>1283</v>
      </c>
      <c r="D44" s="11" t="s">
        <v>1283</v>
      </c>
      <c r="E44" s="11" t="s">
        <v>1389</v>
      </c>
      <c r="F44" s="10" t="s">
        <v>1431</v>
      </c>
      <c r="G44" s="12">
        <v>310</v>
      </c>
      <c r="H44" s="10">
        <v>7</v>
      </c>
    </row>
    <row r="45" spans="2:10" ht="45">
      <c r="B45" s="9" t="s">
        <v>1390</v>
      </c>
      <c r="C45" s="10" t="s">
        <v>1329</v>
      </c>
      <c r="D45" s="11" t="s">
        <v>1329</v>
      </c>
      <c r="E45" s="11" t="s">
        <v>1391</v>
      </c>
      <c r="F45" s="10" t="s">
        <v>1431</v>
      </c>
      <c r="G45" s="12">
        <v>282</v>
      </c>
      <c r="H45" s="10">
        <v>18</v>
      </c>
      <c r="J45" s="13">
        <v>5</v>
      </c>
    </row>
    <row r="46" spans="2:8" ht="45">
      <c r="B46" s="9" t="s">
        <v>1393</v>
      </c>
      <c r="C46" s="10" t="s">
        <v>717</v>
      </c>
      <c r="D46" s="11" t="s">
        <v>1282</v>
      </c>
      <c r="E46" s="11" t="s">
        <v>1394</v>
      </c>
      <c r="F46" s="10" t="s">
        <v>1431</v>
      </c>
      <c r="G46" s="12">
        <v>1447</v>
      </c>
      <c r="H46" s="10">
        <v>30</v>
      </c>
    </row>
    <row r="47" spans="2:8" ht="30">
      <c r="B47" s="9" t="s">
        <v>1178</v>
      </c>
      <c r="C47" s="10" t="s">
        <v>1282</v>
      </c>
      <c r="D47" s="11" t="s">
        <v>1282</v>
      </c>
      <c r="E47" s="11" t="s">
        <v>1179</v>
      </c>
      <c r="F47" s="10" t="s">
        <v>1431</v>
      </c>
      <c r="G47" s="12">
        <v>619</v>
      </c>
      <c r="H47" s="10">
        <v>16</v>
      </c>
    </row>
    <row r="48" spans="2:8" ht="45">
      <c r="B48" s="9" t="s">
        <v>1180</v>
      </c>
      <c r="C48" s="10" t="s">
        <v>717</v>
      </c>
      <c r="D48" s="11" t="s">
        <v>718</v>
      </c>
      <c r="E48" s="11" t="s">
        <v>1181</v>
      </c>
      <c r="F48" s="10" t="s">
        <v>1431</v>
      </c>
      <c r="G48" s="12">
        <v>550</v>
      </c>
      <c r="H48" s="10">
        <v>12</v>
      </c>
    </row>
    <row r="49" spans="2:8" ht="30">
      <c r="B49" s="9" t="s">
        <v>983</v>
      </c>
      <c r="C49" s="10" t="s">
        <v>911</v>
      </c>
      <c r="D49" s="11" t="s">
        <v>718</v>
      </c>
      <c r="E49" s="11" t="s">
        <v>911</v>
      </c>
      <c r="F49" s="10" t="s">
        <v>1431</v>
      </c>
      <c r="G49" s="12">
        <v>859</v>
      </c>
      <c r="H49" s="10">
        <v>55</v>
      </c>
    </row>
    <row r="50" spans="2:8" ht="30">
      <c r="B50" s="9" t="s">
        <v>1183</v>
      </c>
      <c r="C50" s="10" t="s">
        <v>717</v>
      </c>
      <c r="D50" s="11" t="s">
        <v>718</v>
      </c>
      <c r="E50" s="11" t="s">
        <v>1204</v>
      </c>
      <c r="F50" s="10" t="s">
        <v>1431</v>
      </c>
      <c r="G50" s="12">
        <v>19</v>
      </c>
      <c r="H50" s="10">
        <v>1</v>
      </c>
    </row>
    <row r="51" spans="2:11" ht="45">
      <c r="B51" s="9" t="s">
        <v>831</v>
      </c>
      <c r="C51" s="10" t="s">
        <v>717</v>
      </c>
      <c r="D51" s="11" t="s">
        <v>1283</v>
      </c>
      <c r="E51" s="11" t="s">
        <v>573</v>
      </c>
      <c r="F51" s="10" t="s">
        <v>1431</v>
      </c>
      <c r="G51" s="12">
        <v>38</v>
      </c>
      <c r="H51" s="10">
        <v>2</v>
      </c>
      <c r="K51" s="13">
        <v>6</v>
      </c>
    </row>
    <row r="52" spans="2:8" ht="30">
      <c r="B52" s="9" t="s">
        <v>835</v>
      </c>
      <c r="C52" s="10" t="s">
        <v>1329</v>
      </c>
      <c r="D52" s="11" t="s">
        <v>1329</v>
      </c>
      <c r="E52" s="11" t="s">
        <v>836</v>
      </c>
      <c r="F52" s="10" t="s">
        <v>1431</v>
      </c>
      <c r="G52" s="12">
        <v>117</v>
      </c>
      <c r="H52" s="10">
        <v>14</v>
      </c>
    </row>
    <row r="53" spans="2:8" ht="30">
      <c r="B53" s="9" t="s">
        <v>707</v>
      </c>
      <c r="C53" s="20" t="s">
        <v>1329</v>
      </c>
      <c r="D53" s="11" t="s">
        <v>1329</v>
      </c>
      <c r="E53" s="11" t="s">
        <v>708</v>
      </c>
      <c r="F53" s="10" t="s">
        <v>1431</v>
      </c>
      <c r="G53" s="12">
        <v>51</v>
      </c>
      <c r="H53" s="10">
        <v>2</v>
      </c>
    </row>
    <row r="54" spans="2:8" ht="45">
      <c r="B54" s="9" t="s">
        <v>710</v>
      </c>
      <c r="C54" s="10" t="s">
        <v>1329</v>
      </c>
      <c r="D54" s="11" t="s">
        <v>1329</v>
      </c>
      <c r="E54" s="11" t="s">
        <v>711</v>
      </c>
      <c r="F54" s="10" t="s">
        <v>1431</v>
      </c>
      <c r="G54" s="12">
        <v>150</v>
      </c>
      <c r="H54" s="10">
        <v>14</v>
      </c>
    </row>
    <row r="55" spans="2:8" ht="45">
      <c r="B55" s="9" t="s">
        <v>1239</v>
      </c>
      <c r="C55" s="10" t="s">
        <v>717</v>
      </c>
      <c r="D55" s="11" t="s">
        <v>718</v>
      </c>
      <c r="E55" s="11" t="s">
        <v>1240</v>
      </c>
      <c r="F55" s="10" t="s">
        <v>1431</v>
      </c>
      <c r="G55" s="12">
        <v>15</v>
      </c>
      <c r="H55" s="10">
        <v>2</v>
      </c>
    </row>
    <row r="56" spans="2:8" ht="30">
      <c r="B56" s="9" t="s">
        <v>985</v>
      </c>
      <c r="C56" s="10" t="s">
        <v>1329</v>
      </c>
      <c r="D56" s="11" t="s">
        <v>1329</v>
      </c>
      <c r="E56" s="11" t="s">
        <v>1480</v>
      </c>
      <c r="F56" s="10" t="s">
        <v>1431</v>
      </c>
      <c r="G56" s="12">
        <v>102</v>
      </c>
      <c r="H56" s="10">
        <v>3</v>
      </c>
    </row>
    <row r="57" spans="2:8" ht="45">
      <c r="B57" s="9" t="s">
        <v>1481</v>
      </c>
      <c r="C57" s="10" t="s">
        <v>1329</v>
      </c>
      <c r="D57" s="11" t="s">
        <v>1329</v>
      </c>
      <c r="E57" s="11" t="s">
        <v>1482</v>
      </c>
      <c r="F57" s="10" t="s">
        <v>1431</v>
      </c>
      <c r="G57" s="12">
        <v>48</v>
      </c>
      <c r="H57" s="10">
        <v>2</v>
      </c>
    </row>
    <row r="58" spans="2:8" ht="30">
      <c r="B58" s="9" t="s">
        <v>1483</v>
      </c>
      <c r="C58" s="10" t="s">
        <v>717</v>
      </c>
      <c r="D58" s="11" t="s">
        <v>718</v>
      </c>
      <c r="E58" s="11" t="s">
        <v>1484</v>
      </c>
      <c r="F58" s="10" t="s">
        <v>1431</v>
      </c>
      <c r="G58" s="12">
        <v>5</v>
      </c>
      <c r="H58" s="10">
        <v>1</v>
      </c>
    </row>
    <row r="59" spans="2:8" ht="60">
      <c r="B59" s="9" t="s">
        <v>1485</v>
      </c>
      <c r="C59" s="20" t="s">
        <v>718</v>
      </c>
      <c r="D59" s="11" t="s">
        <v>718</v>
      </c>
      <c r="E59" s="11" t="s">
        <v>1486</v>
      </c>
      <c r="F59" s="10" t="s">
        <v>1431</v>
      </c>
      <c r="G59" s="12">
        <v>3</v>
      </c>
      <c r="H59" s="10">
        <v>3</v>
      </c>
    </row>
    <row r="60" spans="2:8" ht="45">
      <c r="B60" s="9" t="s">
        <v>1390</v>
      </c>
      <c r="C60" s="20" t="s">
        <v>1329</v>
      </c>
      <c r="D60" s="11" t="s">
        <v>1329</v>
      </c>
      <c r="E60" s="11" t="s">
        <v>1391</v>
      </c>
      <c r="F60" s="10" t="s">
        <v>1392</v>
      </c>
      <c r="G60" s="12">
        <v>519</v>
      </c>
      <c r="H60" s="10">
        <v>4</v>
      </c>
    </row>
    <row r="61" spans="2:8" ht="45">
      <c r="B61" s="9" t="s">
        <v>1180</v>
      </c>
      <c r="C61" s="20" t="s">
        <v>717</v>
      </c>
      <c r="D61" s="11" t="s">
        <v>718</v>
      </c>
      <c r="E61" s="11" t="s">
        <v>1181</v>
      </c>
      <c r="F61" s="10" t="s">
        <v>1392</v>
      </c>
      <c r="G61" s="12">
        <v>838</v>
      </c>
      <c r="H61" s="10">
        <v>4</v>
      </c>
    </row>
    <row r="62" spans="2:8" ht="30">
      <c r="B62" s="9" t="s">
        <v>835</v>
      </c>
      <c r="C62" s="20" t="s">
        <v>1329</v>
      </c>
      <c r="D62" s="11" t="s">
        <v>1329</v>
      </c>
      <c r="E62" s="11" t="s">
        <v>836</v>
      </c>
      <c r="F62" s="10" t="s">
        <v>1392</v>
      </c>
      <c r="G62" s="12">
        <v>348</v>
      </c>
      <c r="H62" s="10">
        <v>4</v>
      </c>
    </row>
    <row r="63" spans="2:8" ht="30">
      <c r="B63" s="9" t="s">
        <v>705</v>
      </c>
      <c r="C63" s="10" t="s">
        <v>1329</v>
      </c>
      <c r="D63" s="11" t="s">
        <v>1329</v>
      </c>
      <c r="E63" s="11" t="s">
        <v>706</v>
      </c>
      <c r="F63" s="10" t="s">
        <v>1392</v>
      </c>
      <c r="G63" s="12">
        <v>228</v>
      </c>
      <c r="H63" s="10">
        <v>2</v>
      </c>
    </row>
    <row r="64" spans="2:8" ht="45">
      <c r="B64" s="9" t="s">
        <v>710</v>
      </c>
      <c r="C64" s="20" t="s">
        <v>1329</v>
      </c>
      <c r="D64" s="11" t="s">
        <v>1329</v>
      </c>
      <c r="E64" s="11" t="s">
        <v>711</v>
      </c>
      <c r="F64" s="10" t="s">
        <v>1392</v>
      </c>
      <c r="G64" s="12">
        <v>367</v>
      </c>
      <c r="H64" s="10">
        <v>4</v>
      </c>
    </row>
    <row r="65" spans="2:8" ht="30">
      <c r="B65" s="9" t="s">
        <v>985</v>
      </c>
      <c r="C65" s="20" t="s">
        <v>1329</v>
      </c>
      <c r="D65" s="11" t="s">
        <v>1329</v>
      </c>
      <c r="E65" s="11" t="s">
        <v>1480</v>
      </c>
      <c r="F65" s="10" t="s">
        <v>1392</v>
      </c>
      <c r="G65" s="12">
        <v>518</v>
      </c>
      <c r="H65" s="10">
        <v>2</v>
      </c>
    </row>
    <row r="66" spans="2:8" ht="30">
      <c r="B66" s="9" t="s">
        <v>1364</v>
      </c>
      <c r="C66" s="10" t="s">
        <v>1329</v>
      </c>
      <c r="D66" s="11" t="s">
        <v>1329</v>
      </c>
      <c r="E66" s="11" t="s">
        <v>1494</v>
      </c>
      <c r="F66" s="10" t="s">
        <v>1495</v>
      </c>
      <c r="G66" s="12">
        <v>534</v>
      </c>
      <c r="H66" s="10">
        <v>7</v>
      </c>
    </row>
    <row r="67" spans="2:8" ht="60">
      <c r="B67" s="9" t="s">
        <v>1306</v>
      </c>
      <c r="C67" s="10" t="s">
        <v>717</v>
      </c>
      <c r="D67" s="11" t="s">
        <v>718</v>
      </c>
      <c r="E67" s="11" t="s">
        <v>1116</v>
      </c>
      <c r="F67" s="10" t="s">
        <v>1495</v>
      </c>
      <c r="G67" s="12">
        <v>242</v>
      </c>
      <c r="H67" s="10">
        <v>1</v>
      </c>
    </row>
    <row r="68" spans="2:8" ht="60">
      <c r="B68" s="9" t="s">
        <v>1447</v>
      </c>
      <c r="C68" s="20" t="s">
        <v>1329</v>
      </c>
      <c r="D68" s="11" t="s">
        <v>1329</v>
      </c>
      <c r="E68" s="11" t="s">
        <v>1202</v>
      </c>
      <c r="F68" s="10" t="s">
        <v>1495</v>
      </c>
      <c r="G68" s="12">
        <v>257</v>
      </c>
      <c r="H68" s="10">
        <v>4</v>
      </c>
    </row>
    <row r="69" spans="2:8" ht="45">
      <c r="B69" s="9" t="s">
        <v>1388</v>
      </c>
      <c r="C69" s="20" t="s">
        <v>1283</v>
      </c>
      <c r="D69" s="11" t="s">
        <v>1283</v>
      </c>
      <c r="E69" s="11" t="s">
        <v>1389</v>
      </c>
      <c r="F69" s="10" t="s">
        <v>1495</v>
      </c>
      <c r="G69" s="12">
        <v>585</v>
      </c>
      <c r="H69" s="10">
        <v>4</v>
      </c>
    </row>
    <row r="70" spans="2:10" ht="30">
      <c r="B70" s="9" t="s">
        <v>705</v>
      </c>
      <c r="C70" s="20" t="s">
        <v>1329</v>
      </c>
      <c r="D70" s="11" t="s">
        <v>1329</v>
      </c>
      <c r="E70" s="11" t="s">
        <v>706</v>
      </c>
      <c r="F70" s="10" t="s">
        <v>1495</v>
      </c>
      <c r="G70" s="12">
        <v>169</v>
      </c>
      <c r="H70" s="10">
        <v>2</v>
      </c>
      <c r="J70" s="13">
        <v>6</v>
      </c>
    </row>
  </sheetData>
  <printOptions/>
  <pageMargins left="0.75" right="0.75" top="1" bottom="1" header="0.5" footer="0.5"/>
  <pageSetup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L33" sqref="L33"/>
    </sheetView>
  </sheetViews>
  <sheetFormatPr defaultColWidth="11.00390625" defaultRowHeight="12"/>
  <sheetData>
    <row r="1" ht="12.75">
      <c r="A1" t="s">
        <v>196</v>
      </c>
    </row>
    <row r="3" ht="12.75">
      <c r="A3" t="s">
        <v>197</v>
      </c>
    </row>
    <row r="4" ht="12.75">
      <c r="A4" t="s">
        <v>198</v>
      </c>
    </row>
    <row r="6" spans="1:13" ht="12.75">
      <c r="A6" t="s">
        <v>84</v>
      </c>
      <c r="I6" t="s">
        <v>79</v>
      </c>
      <c r="J6">
        <v>1</v>
      </c>
      <c r="L6" t="s">
        <v>79</v>
      </c>
      <c r="M6">
        <f>SUM(J6:J8)</f>
        <v>3</v>
      </c>
    </row>
    <row r="7" spans="1:10" ht="12.75">
      <c r="A7" t="s">
        <v>10</v>
      </c>
      <c r="I7" t="s">
        <v>79</v>
      </c>
      <c r="J7">
        <v>1</v>
      </c>
    </row>
    <row r="8" spans="1:10" ht="12.75">
      <c r="A8" t="s">
        <v>92</v>
      </c>
      <c r="I8" t="s">
        <v>79</v>
      </c>
      <c r="J8">
        <v>1</v>
      </c>
    </row>
    <row r="9" spans="1:13" ht="12.75">
      <c r="A9" t="s">
        <v>93</v>
      </c>
      <c r="I9" t="s">
        <v>80</v>
      </c>
      <c r="J9">
        <v>1</v>
      </c>
      <c r="L9" t="s">
        <v>80</v>
      </c>
      <c r="M9">
        <f>SUM(J9:J10)+SUM(J12:J13)+SUM(J21:J36)+SUM(J39:J42)</f>
        <v>24</v>
      </c>
    </row>
    <row r="10" spans="1:10" ht="12.75">
      <c r="A10" t="s">
        <v>94</v>
      </c>
      <c r="I10" t="s">
        <v>80</v>
      </c>
      <c r="J10">
        <v>1</v>
      </c>
    </row>
    <row r="11" spans="1:13" ht="12.75">
      <c r="A11" t="s">
        <v>36</v>
      </c>
      <c r="I11" t="s">
        <v>81</v>
      </c>
      <c r="J11">
        <v>1</v>
      </c>
      <c r="L11" t="s">
        <v>81</v>
      </c>
      <c r="M11">
        <f>J11+SUM(J15:J18)+J20</f>
        <v>6</v>
      </c>
    </row>
    <row r="12" spans="1:10" ht="12.75">
      <c r="A12" t="s">
        <v>37</v>
      </c>
      <c r="I12" t="s">
        <v>80</v>
      </c>
      <c r="J12">
        <v>1</v>
      </c>
    </row>
    <row r="13" spans="1:10" ht="12.75">
      <c r="A13" t="s">
        <v>106</v>
      </c>
      <c r="I13" t="s">
        <v>80</v>
      </c>
      <c r="J13">
        <v>1</v>
      </c>
    </row>
    <row r="14" spans="1:13" ht="12.75">
      <c r="A14" t="s">
        <v>107</v>
      </c>
      <c r="I14" t="s">
        <v>82</v>
      </c>
      <c r="J14">
        <v>1</v>
      </c>
      <c r="L14" t="s">
        <v>82</v>
      </c>
      <c r="M14">
        <f>J14</f>
        <v>1</v>
      </c>
    </row>
    <row r="15" spans="1:10" ht="12.75">
      <c r="A15" t="s">
        <v>257</v>
      </c>
      <c r="I15" t="s">
        <v>81</v>
      </c>
      <c r="J15">
        <v>1</v>
      </c>
    </row>
    <row r="16" spans="1:10" ht="12.75">
      <c r="A16" t="s">
        <v>258</v>
      </c>
      <c r="I16" t="s">
        <v>81</v>
      </c>
      <c r="J16">
        <v>1</v>
      </c>
    </row>
    <row r="17" spans="1:10" ht="12.75">
      <c r="A17" t="s">
        <v>259</v>
      </c>
      <c r="I17" t="s">
        <v>81</v>
      </c>
      <c r="J17">
        <v>1</v>
      </c>
    </row>
    <row r="18" spans="1:10" ht="12.75">
      <c r="A18" t="s">
        <v>260</v>
      </c>
      <c r="I18" t="s">
        <v>81</v>
      </c>
      <c r="J18">
        <v>1</v>
      </c>
    </row>
    <row r="19" spans="1:13" ht="12.75">
      <c r="A19" t="s">
        <v>261</v>
      </c>
      <c r="I19" t="s">
        <v>83</v>
      </c>
      <c r="J19">
        <v>1</v>
      </c>
      <c r="L19" t="s">
        <v>83</v>
      </c>
      <c r="M19">
        <f>J19+SUM(J37:J38)</f>
        <v>3</v>
      </c>
    </row>
    <row r="20" spans="1:10" ht="12.75">
      <c r="A20" t="s">
        <v>262</v>
      </c>
      <c r="I20" t="s">
        <v>81</v>
      </c>
      <c r="J20">
        <v>1</v>
      </c>
    </row>
    <row r="21" spans="1:13" ht="12.75">
      <c r="A21" t="s">
        <v>263</v>
      </c>
      <c r="I21" t="s">
        <v>80</v>
      </c>
      <c r="J21">
        <v>1</v>
      </c>
      <c r="M21">
        <f>SUM(M6:M19)</f>
        <v>37</v>
      </c>
    </row>
    <row r="22" spans="1:10" ht="12.75">
      <c r="A22" t="s">
        <v>264</v>
      </c>
      <c r="I22" t="s">
        <v>80</v>
      </c>
      <c r="J22">
        <v>1</v>
      </c>
    </row>
    <row r="23" spans="1:10" ht="12.75">
      <c r="A23" t="s">
        <v>128</v>
      </c>
      <c r="I23" t="s">
        <v>80</v>
      </c>
      <c r="J23">
        <v>1</v>
      </c>
    </row>
    <row r="24" spans="1:10" ht="12.75">
      <c r="A24" t="s">
        <v>129</v>
      </c>
      <c r="I24" t="s">
        <v>80</v>
      </c>
      <c r="J24">
        <v>1</v>
      </c>
    </row>
    <row r="25" spans="1:10" ht="12.75">
      <c r="A25" t="s">
        <v>130</v>
      </c>
      <c r="I25" t="s">
        <v>80</v>
      </c>
      <c r="J25">
        <v>1</v>
      </c>
    </row>
    <row r="26" spans="1:10" ht="12.75">
      <c r="A26" t="s">
        <v>131</v>
      </c>
      <c r="I26" t="s">
        <v>80</v>
      </c>
      <c r="J26">
        <v>1</v>
      </c>
    </row>
    <row r="27" spans="1:10" ht="12.75">
      <c r="A27" t="s">
        <v>132</v>
      </c>
      <c r="I27" t="s">
        <v>80</v>
      </c>
      <c r="J27">
        <v>1</v>
      </c>
    </row>
    <row r="28" spans="1:10" ht="12.75">
      <c r="A28" t="s">
        <v>133</v>
      </c>
      <c r="I28" t="s">
        <v>80</v>
      </c>
      <c r="J28">
        <v>1</v>
      </c>
    </row>
    <row r="29" spans="1:10" ht="12.75">
      <c r="A29" t="s">
        <v>54</v>
      </c>
      <c r="I29" t="s">
        <v>80</v>
      </c>
      <c r="J29">
        <v>1</v>
      </c>
    </row>
    <row r="30" spans="1:10" ht="12.75">
      <c r="A30" t="s">
        <v>186</v>
      </c>
      <c r="I30" t="s">
        <v>80</v>
      </c>
      <c r="J30">
        <v>1</v>
      </c>
    </row>
    <row r="31" spans="1:10" ht="12.75">
      <c r="A31" t="s">
        <v>187</v>
      </c>
      <c r="I31" t="s">
        <v>80</v>
      </c>
      <c r="J31">
        <v>1</v>
      </c>
    </row>
    <row r="32" spans="1:10" ht="12.75">
      <c r="A32" t="s">
        <v>188</v>
      </c>
      <c r="I32" t="s">
        <v>80</v>
      </c>
      <c r="J32">
        <v>1</v>
      </c>
    </row>
    <row r="33" spans="1:10" ht="12.75">
      <c r="A33" t="s">
        <v>189</v>
      </c>
      <c r="I33" t="s">
        <v>80</v>
      </c>
      <c r="J33">
        <v>1</v>
      </c>
    </row>
    <row r="34" spans="1:10" ht="12.75">
      <c r="A34" t="s">
        <v>190</v>
      </c>
      <c r="I34" t="s">
        <v>80</v>
      </c>
      <c r="J34">
        <v>1</v>
      </c>
    </row>
    <row r="35" spans="1:10" ht="12.75">
      <c r="A35" t="s">
        <v>191</v>
      </c>
      <c r="I35" t="s">
        <v>80</v>
      </c>
      <c r="J35">
        <v>1</v>
      </c>
    </row>
    <row r="36" spans="1:10" ht="12.75">
      <c r="A36" t="s">
        <v>192</v>
      </c>
      <c r="I36" t="s">
        <v>80</v>
      </c>
      <c r="J36">
        <v>1</v>
      </c>
    </row>
    <row r="37" spans="1:10" ht="12.75">
      <c r="A37" t="s">
        <v>70</v>
      </c>
      <c r="I37" t="s">
        <v>83</v>
      </c>
      <c r="J37">
        <v>1</v>
      </c>
    </row>
    <row r="38" spans="1:10" ht="12.75">
      <c r="A38" t="s">
        <v>71</v>
      </c>
      <c r="I38" t="s">
        <v>83</v>
      </c>
      <c r="J38">
        <v>1</v>
      </c>
    </row>
    <row r="39" spans="1:10" ht="12.75">
      <c r="A39" t="s">
        <v>72</v>
      </c>
      <c r="I39" t="s">
        <v>80</v>
      </c>
      <c r="J39">
        <v>1</v>
      </c>
    </row>
    <row r="40" spans="1:10" ht="12.75">
      <c r="A40" t="s">
        <v>75</v>
      </c>
      <c r="I40" t="s">
        <v>80</v>
      </c>
      <c r="J40">
        <v>1</v>
      </c>
    </row>
    <row r="41" spans="1:10" ht="12.75">
      <c r="A41" t="s">
        <v>76</v>
      </c>
      <c r="I41" t="s">
        <v>80</v>
      </c>
      <c r="J41">
        <v>1</v>
      </c>
    </row>
    <row r="42" spans="1:10" ht="12.75">
      <c r="A42" t="s">
        <v>77</v>
      </c>
      <c r="I42" t="s">
        <v>80</v>
      </c>
      <c r="J42">
        <v>1</v>
      </c>
    </row>
    <row r="44" ht="12.75">
      <c r="J44">
        <f>SUM(J6:J42)</f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H. Keenan</dc:creator>
  <cp:keywords/>
  <dc:description/>
  <cp:lastModifiedBy>Masahiko Kamei</cp:lastModifiedBy>
  <cp:lastPrinted>2004-12-10T19:05:14Z</cp:lastPrinted>
  <dcterms:created xsi:type="dcterms:W3CDTF">2004-04-23T23:47:09Z</dcterms:created>
  <cp:category/>
  <cp:version/>
  <cp:contentType/>
  <cp:contentStatus/>
</cp:coreProperties>
</file>