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F">'Sheet1'!$F$2</definedName>
    <definedName name="solver_adj" localSheetId="0" hidden="1">'Sheet1'!$F$2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0">'Sheet1'!$G$2</definedName>
  </definedNames>
  <calcPr fullCalcOnLoad="1"/>
</workbook>
</file>

<file path=xl/sharedStrings.xml><?xml version="1.0" encoding="utf-8"?>
<sst xmlns="http://schemas.openxmlformats.org/spreadsheetml/2006/main" count="56" uniqueCount="40">
  <si>
    <t>F</t>
  </si>
  <si>
    <t>GJ</t>
  </si>
  <si>
    <t>sec</t>
  </si>
  <si>
    <t>MW</t>
  </si>
  <si>
    <t>$/W</t>
  </si>
  <si>
    <t>PSCostTot</t>
  </si>
  <si>
    <t>$M</t>
  </si>
  <si>
    <t>Ebeam</t>
  </si>
  <si>
    <t>E2beams</t>
  </si>
  <si>
    <t>RF Cost</t>
  </si>
  <si>
    <t>RF costTot</t>
  </si>
  <si>
    <t>Tot Cost</t>
  </si>
  <si>
    <t>Magnet Power Supply Limited</t>
  </si>
  <si>
    <t>RF Limited Ramp</t>
  </si>
  <si>
    <t>Normalized Ramp Time</t>
  </si>
  <si>
    <t>Composite Ramp</t>
  </si>
  <si>
    <t>SCENARIO</t>
  </si>
  <si>
    <t>PS Cost</t>
  </si>
  <si>
    <t>Total Cost</t>
  </si>
  <si>
    <t>t0</t>
  </si>
  <si>
    <t>Ramp Time</t>
  </si>
  <si>
    <t>E(magnets)</t>
  </si>
  <si>
    <t>RF Power</t>
  </si>
  <si>
    <t>PS Power</t>
  </si>
  <si>
    <t>Linear Ramp</t>
  </si>
  <si>
    <t>Sqrt(t) Ramp</t>
  </si>
  <si>
    <t>Norm Slope</t>
  </si>
  <si>
    <t>RF Volts</t>
  </si>
  <si>
    <t>MV/turn</t>
  </si>
  <si>
    <t>PS Voltage</t>
  </si>
  <si>
    <t>kA</t>
  </si>
  <si>
    <t>PS Current</t>
  </si>
  <si>
    <t>kV</t>
  </si>
  <si>
    <t>PS Inductance</t>
  </si>
  <si>
    <t>H</t>
  </si>
  <si>
    <t>Hybrid (F=0.35)</t>
  </si>
  <si>
    <t>PS Voltage (kV total)</t>
  </si>
  <si>
    <t>PS Current (kA)</t>
  </si>
  <si>
    <t>PS Power per Sextant (MW)</t>
  </si>
  <si>
    <t>RF accelerating MV/Turn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</si>
</sst>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Ramp Optimization for High Field 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875"/>
          <c:w val="0.83225"/>
          <c:h val="0.81875"/>
        </c:manualLayout>
      </c:layout>
      <c:scatterChart>
        <c:scatterStyle val="line"/>
        <c:varyColors val="0"/>
        <c:ser>
          <c:idx val="2"/>
          <c:order val="0"/>
          <c:tx>
            <c:strRef>
              <c:f>Sheet1!$B$1</c:f>
              <c:strCache>
                <c:ptCount val="1"/>
                <c:pt idx="0">
                  <c:v>Composite Ramp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Sheet1!$B$2:$B$52</c:f>
              <c:numCache>
                <c:ptCount val="51"/>
                <c:pt idx="0">
                  <c:v>0</c:v>
                </c:pt>
                <c:pt idx="1">
                  <c:v>0.024341421776503003</c:v>
                </c:pt>
                <c:pt idx="2">
                  <c:v>0.048682843553006006</c:v>
                </c:pt>
                <c:pt idx="3">
                  <c:v>0.07302426532950901</c:v>
                </c:pt>
                <c:pt idx="4">
                  <c:v>0.09736568710601201</c:v>
                </c:pt>
                <c:pt idx="5">
                  <c:v>0.12170710888251503</c:v>
                </c:pt>
                <c:pt idx="6">
                  <c:v>0.14604853065901802</c:v>
                </c:pt>
                <c:pt idx="7">
                  <c:v>0.17038995243552102</c:v>
                </c:pt>
                <c:pt idx="8">
                  <c:v>0.19473137421202402</c:v>
                </c:pt>
                <c:pt idx="9">
                  <c:v>0.219072795988527</c:v>
                </c:pt>
                <c:pt idx="10">
                  <c:v>0.24341421776503006</c:v>
                </c:pt>
                <c:pt idx="11">
                  <c:v>0.26775563954153303</c:v>
                </c:pt>
                <c:pt idx="12">
                  <c:v>0.29209706131803603</c:v>
                </c:pt>
                <c:pt idx="13">
                  <c:v>0.31643848309453904</c:v>
                </c:pt>
                <c:pt idx="14">
                  <c:v>0.34077990487104204</c:v>
                </c:pt>
                <c:pt idx="15">
                  <c:v>0.365121326647545</c:v>
                </c:pt>
                <c:pt idx="16">
                  <c:v>0.38946274842404804</c:v>
                </c:pt>
                <c:pt idx="17">
                  <c:v>0.41380417020055105</c:v>
                </c:pt>
                <c:pt idx="18">
                  <c:v>0.438145591977054</c:v>
                </c:pt>
                <c:pt idx="19">
                  <c:v>0.4624870137535571</c:v>
                </c:pt>
                <c:pt idx="20">
                  <c:v>0.4868284355300601</c:v>
                </c:pt>
                <c:pt idx="21">
                  <c:v>0.5111698573065631</c:v>
                </c:pt>
                <c:pt idx="22">
                  <c:v>0.5353729576861873</c:v>
                </c:pt>
                <c:pt idx="23">
                  <c:v>0.5586608191273356</c:v>
                </c:pt>
                <c:pt idx="24">
                  <c:v>0.5810160220117815</c:v>
                </c:pt>
                <c:pt idx="25">
                  <c:v>0.6025423842691602</c:v>
                </c:pt>
                <c:pt idx="26">
                  <c:v>0.6233257830758597</c:v>
                </c:pt>
                <c:pt idx="27">
                  <c:v>0.6434382168114536</c:v>
                </c:pt>
                <c:pt idx="28">
                  <c:v>0.6629407559200692</c:v>
                </c:pt>
                <c:pt idx="29">
                  <c:v>0.6818857329980162</c:v>
                </c:pt>
                <c:pt idx="30">
                  <c:v>0.7003183989248115</c:v>
                </c:pt>
                <c:pt idx="31">
                  <c:v>0.71827819602086</c:v>
                </c:pt>
                <c:pt idx="32">
                  <c:v>0.7357997512131615</c:v>
                </c:pt>
                <c:pt idx="33">
                  <c:v>0.7529136609809386</c:v>
                </c:pt>
                <c:pt idx="34">
                  <c:v>0.7696471190734682</c:v>
                </c:pt>
                <c:pt idx="35">
                  <c:v>0.7860244238600087</c:v>
                </c:pt>
                <c:pt idx="36">
                  <c:v>0.802067392374748</c:v>
                </c:pt>
                <c:pt idx="37">
                  <c:v>0.817795701209781</c:v>
                </c:pt>
                <c:pt idx="38">
                  <c:v>0.8332271694583457</c:v>
                </c:pt>
                <c:pt idx="39">
                  <c:v>0.8483779953121935</c:v>
                </c:pt>
                <c:pt idx="40">
                  <c:v>0.8632629552669949</c:v>
                </c:pt>
                <c:pt idx="41">
                  <c:v>0.8778955729143845</c:v>
                </c:pt>
                <c:pt idx="42">
                  <c:v>0.8922882628103121</c:v>
                </c:pt>
                <c:pt idx="43">
                  <c:v>0.9064524537753836</c:v>
                </c:pt>
                <c:pt idx="44">
                  <c:v>0.9203986951108653</c:v>
                </c:pt>
                <c:pt idx="45">
                  <c:v>0.9341367485374681</c:v>
                </c:pt>
                <c:pt idx="46">
                  <c:v>0.9476756681346854</c:v>
                </c:pt>
                <c:pt idx="47">
                  <c:v>0.9610238701410552</c:v>
                </c:pt>
                <c:pt idx="48">
                  <c:v>0.9741891941441668</c:v>
                </c:pt>
                <c:pt idx="49">
                  <c:v>0.9871789569240373</c:v>
                </c:pt>
                <c:pt idx="50">
                  <c:v>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Sheet1!$D$1</c:f>
              <c:strCache>
                <c:ptCount val="1"/>
                <c:pt idx="0">
                  <c:v>RF Limited Ramp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Sheet1!$D$2:$D$52</c:f>
              <c:numCache>
                <c:ptCount val="51"/>
                <c:pt idx="0">
                  <c:v>0</c:v>
                </c:pt>
                <c:pt idx="1">
                  <c:v>0.024341421776503003</c:v>
                </c:pt>
                <c:pt idx="2">
                  <c:v>0.048682843553006006</c:v>
                </c:pt>
                <c:pt idx="3">
                  <c:v>0.07302426532950901</c:v>
                </c:pt>
                <c:pt idx="4">
                  <c:v>0.09736568710601201</c:v>
                </c:pt>
                <c:pt idx="5">
                  <c:v>0.12170710888251503</c:v>
                </c:pt>
                <c:pt idx="6">
                  <c:v>0.14604853065901802</c:v>
                </c:pt>
                <c:pt idx="7">
                  <c:v>0.17038995243552102</c:v>
                </c:pt>
                <c:pt idx="8">
                  <c:v>0.19473137421202402</c:v>
                </c:pt>
                <c:pt idx="9">
                  <c:v>0.219072795988527</c:v>
                </c:pt>
                <c:pt idx="10">
                  <c:v>0.24341421776503006</c:v>
                </c:pt>
                <c:pt idx="11">
                  <c:v>0.26775563954153303</c:v>
                </c:pt>
                <c:pt idx="12">
                  <c:v>0.29209706131803603</c:v>
                </c:pt>
                <c:pt idx="13">
                  <c:v>0.31643848309453904</c:v>
                </c:pt>
                <c:pt idx="14">
                  <c:v>0.34077990487104204</c:v>
                </c:pt>
                <c:pt idx="15">
                  <c:v>0.365121326647545</c:v>
                </c:pt>
                <c:pt idx="16">
                  <c:v>0.38946274842404804</c:v>
                </c:pt>
                <c:pt idx="17">
                  <c:v>0.41380417020055105</c:v>
                </c:pt>
                <c:pt idx="18">
                  <c:v>0.438145591977054</c:v>
                </c:pt>
                <c:pt idx="19">
                  <c:v>0.4624870137535571</c:v>
                </c:pt>
                <c:pt idx="20">
                  <c:v>0.4868284355300601</c:v>
                </c:pt>
                <c:pt idx="21">
                  <c:v>0.5111698573065631</c:v>
                </c:pt>
                <c:pt idx="22">
                  <c:v>0.5355112790830661</c:v>
                </c:pt>
                <c:pt idx="23">
                  <c:v>0.5598527008595691</c:v>
                </c:pt>
                <c:pt idx="24">
                  <c:v>0.5841941226360721</c:v>
                </c:pt>
                <c:pt idx="25">
                  <c:v>0.608535544412575</c:v>
                </c:pt>
                <c:pt idx="26">
                  <c:v>0.6328769661890781</c:v>
                </c:pt>
                <c:pt idx="27">
                  <c:v>0.6572183879655812</c:v>
                </c:pt>
                <c:pt idx="28">
                  <c:v>0.6815598097420841</c:v>
                </c:pt>
                <c:pt idx="29">
                  <c:v>0.7059012315185871</c:v>
                </c:pt>
                <c:pt idx="30">
                  <c:v>0.73024265329509</c:v>
                </c:pt>
                <c:pt idx="31">
                  <c:v>0.7545840750715932</c:v>
                </c:pt>
                <c:pt idx="32">
                  <c:v>0.7789254968480961</c:v>
                </c:pt>
                <c:pt idx="33">
                  <c:v>0.8032669186245992</c:v>
                </c:pt>
                <c:pt idx="34">
                  <c:v>0.8276083404011021</c:v>
                </c:pt>
                <c:pt idx="35">
                  <c:v>0.8519497621776051</c:v>
                </c:pt>
                <c:pt idx="36">
                  <c:v>0.876291183954108</c:v>
                </c:pt>
                <c:pt idx="37">
                  <c:v>0.9006326057306111</c:v>
                </c:pt>
                <c:pt idx="38">
                  <c:v>0.9249740275071142</c:v>
                </c:pt>
                <c:pt idx="39">
                  <c:v>0.9493154492836171</c:v>
                </c:pt>
                <c:pt idx="40">
                  <c:v>0.9736568710601202</c:v>
                </c:pt>
                <c:pt idx="41">
                  <c:v>0.997998292836623</c:v>
                </c:pt>
                <c:pt idx="42">
                  <c:v>1.0223397146131261</c:v>
                </c:pt>
                <c:pt idx="43">
                  <c:v>1.0466811363896291</c:v>
                </c:pt>
                <c:pt idx="44">
                  <c:v>1.0710225581661321</c:v>
                </c:pt>
                <c:pt idx="45">
                  <c:v>1.0953639799426351</c:v>
                </c:pt>
                <c:pt idx="46">
                  <c:v>1.1197054017191381</c:v>
                </c:pt>
                <c:pt idx="47">
                  <c:v>1.1440468234956411</c:v>
                </c:pt>
                <c:pt idx="48">
                  <c:v>1.1683882452721441</c:v>
                </c:pt>
                <c:pt idx="49">
                  <c:v>1.1927296670486471</c:v>
                </c:pt>
                <c:pt idx="50">
                  <c:v>1.21707108882515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Sheet1!$C$1</c:f>
              <c:strCache>
                <c:ptCount val="1"/>
                <c:pt idx="0">
                  <c:v>Magnet Power Supply Limited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xVal>
          <c:yVal>
            <c:numRef>
              <c:f>Sheet1!$C$2:$C$52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0.07980868844676203</c:v>
                </c:pt>
                <c:pt idx="12">
                  <c:v>0.1784576525620623</c:v>
                </c:pt>
                <c:pt idx="13">
                  <c:v>0.23942606534028663</c:v>
                </c:pt>
                <c:pt idx="14">
                  <c:v>0.2877543184223317</c:v>
                </c:pt>
                <c:pt idx="15">
                  <c:v>0.3290596523080124</c:v>
                </c:pt>
                <c:pt idx="16">
                  <c:v>0.36572935592243544</c:v>
                </c:pt>
                <c:pt idx="17">
                  <c:v>0.3990434422338111</c:v>
                </c:pt>
                <c:pt idx="18">
                  <c:v>0.42978294032706593</c:v>
                </c:pt>
                <c:pt idx="19">
                  <c:v>0.4584660105204614</c:v>
                </c:pt>
                <c:pt idx="20">
                  <c:v>0.4854572996762096</c:v>
                </c:pt>
                <c:pt idx="21">
                  <c:v>0.5110249473511901</c:v>
                </c:pt>
                <c:pt idx="22">
                  <c:v>0.5353729576861873</c:v>
                </c:pt>
                <c:pt idx="23">
                  <c:v>0.5586608191273356</c:v>
                </c:pt>
                <c:pt idx="24">
                  <c:v>0.5810160220117815</c:v>
                </c:pt>
                <c:pt idx="25">
                  <c:v>0.6025423842691602</c:v>
                </c:pt>
                <c:pt idx="26">
                  <c:v>0.6233257830758597</c:v>
                </c:pt>
                <c:pt idx="27">
                  <c:v>0.6434382168114536</c:v>
                </c:pt>
                <c:pt idx="28">
                  <c:v>0.6629407559200692</c:v>
                </c:pt>
                <c:pt idx="29">
                  <c:v>0.6818857329980162</c:v>
                </c:pt>
                <c:pt idx="30">
                  <c:v>0.7003183989248115</c:v>
                </c:pt>
                <c:pt idx="31">
                  <c:v>0.71827819602086</c:v>
                </c:pt>
                <c:pt idx="32">
                  <c:v>0.7357997512131615</c:v>
                </c:pt>
                <c:pt idx="33">
                  <c:v>0.7529136609809386</c:v>
                </c:pt>
                <c:pt idx="34">
                  <c:v>0.7696471190734682</c:v>
                </c:pt>
                <c:pt idx="35">
                  <c:v>0.7860244238600087</c:v>
                </c:pt>
                <c:pt idx="36">
                  <c:v>0.802067392374748</c:v>
                </c:pt>
                <c:pt idx="37">
                  <c:v>0.817795701209781</c:v>
                </c:pt>
                <c:pt idx="38">
                  <c:v>0.8332271694583457</c:v>
                </c:pt>
                <c:pt idx="39">
                  <c:v>0.8483779953121935</c:v>
                </c:pt>
                <c:pt idx="40">
                  <c:v>0.8632629552669949</c:v>
                </c:pt>
                <c:pt idx="41">
                  <c:v>0.8778955729143845</c:v>
                </c:pt>
                <c:pt idx="42">
                  <c:v>0.8922882628103121</c:v>
                </c:pt>
                <c:pt idx="43">
                  <c:v>0.9064524537753836</c:v>
                </c:pt>
                <c:pt idx="44">
                  <c:v>0.9203986951108653</c:v>
                </c:pt>
                <c:pt idx="45">
                  <c:v>0.9341367485374681</c:v>
                </c:pt>
                <c:pt idx="46">
                  <c:v>0.9476756681346854</c:v>
                </c:pt>
                <c:pt idx="47">
                  <c:v>0.9610238701410552</c:v>
                </c:pt>
                <c:pt idx="48">
                  <c:v>0.9741891941441668</c:v>
                </c:pt>
                <c:pt idx="49">
                  <c:v>0.9871789569240373</c:v>
                </c:pt>
                <c:pt idx="50">
                  <c:v>1</c:v>
                </c:pt>
              </c:numCache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Ramp Time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41973"/>
        <c:crosses val="autoZero"/>
        <c:crossBetween val="midCat"/>
        <c:dispUnits/>
        <c:majorUnit val="0.1"/>
      </c:valAx>
      <c:valAx>
        <c:axId val="533419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Beam Energy(Normalized)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525"/>
          <c:y val="0.5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Ramp for High Field 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0875"/>
          <c:w val="0.84475"/>
          <c:h val="0.81875"/>
        </c:manualLayout>
      </c:layout>
      <c:scatterChart>
        <c:scatterStyle val="line"/>
        <c:varyColors val="0"/>
        <c:ser>
          <c:idx val="2"/>
          <c:order val="0"/>
          <c:tx>
            <c:strRef>
              <c:f>Sheet1!$S$1</c:f>
              <c:strCache>
                <c:ptCount val="1"/>
                <c:pt idx="0">
                  <c:v>RF accelerating MV/Turn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Sheet1!$R$2:$R$52</c:f>
              <c:numCache>
                <c:ptCount val="5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</c:numCache>
            </c:numRef>
          </c:xVal>
          <c:yVal>
            <c:numRef>
              <c:f>Sheet1!$S$2:$S$52</c:f>
              <c:numCache>
                <c:ptCount val="51"/>
                <c:pt idx="0">
                  <c:v>36.4462941978165</c:v>
                </c:pt>
                <c:pt idx="1">
                  <c:v>36.4462941978165</c:v>
                </c:pt>
                <c:pt idx="2">
                  <c:v>36.4462941978165</c:v>
                </c:pt>
                <c:pt idx="3">
                  <c:v>36.4462941978165</c:v>
                </c:pt>
                <c:pt idx="4">
                  <c:v>36.4462941978165</c:v>
                </c:pt>
                <c:pt idx="5">
                  <c:v>36.4462941978165</c:v>
                </c:pt>
                <c:pt idx="6">
                  <c:v>36.4462941978165</c:v>
                </c:pt>
                <c:pt idx="7">
                  <c:v>36.4462941978165</c:v>
                </c:pt>
                <c:pt idx="8">
                  <c:v>36.4462941978165</c:v>
                </c:pt>
                <c:pt idx="9">
                  <c:v>36.4462941978165</c:v>
                </c:pt>
                <c:pt idx="10">
                  <c:v>36.4462941978165</c:v>
                </c:pt>
                <c:pt idx="11">
                  <c:v>36.4462941978165</c:v>
                </c:pt>
                <c:pt idx="12">
                  <c:v>36.4462941978165</c:v>
                </c:pt>
                <c:pt idx="13">
                  <c:v>36.4462941978165</c:v>
                </c:pt>
                <c:pt idx="14">
                  <c:v>36.4462941978165</c:v>
                </c:pt>
                <c:pt idx="15">
                  <c:v>36.4462941978165</c:v>
                </c:pt>
                <c:pt idx="16">
                  <c:v>36.4462941978165</c:v>
                </c:pt>
                <c:pt idx="17">
                  <c:v>36.4462941978165</c:v>
                </c:pt>
                <c:pt idx="18">
                  <c:v>36.4462941978165</c:v>
                </c:pt>
                <c:pt idx="19">
                  <c:v>36.4462941978165</c:v>
                </c:pt>
                <c:pt idx="20">
                  <c:v>36.4462941978165</c:v>
                </c:pt>
                <c:pt idx="21">
                  <c:v>36.4462941978165</c:v>
                </c:pt>
                <c:pt idx="22">
                  <c:v>35.62717175054053</c:v>
                </c:pt>
                <c:pt idx="23">
                  <c:v>34.142047662972345</c:v>
                </c:pt>
                <c:pt idx="24">
                  <c:v>32.828396449442316</c:v>
                </c:pt>
                <c:pt idx="25">
                  <c:v>31.65557280624469</c:v>
                </c:pt>
                <c:pt idx="26">
                  <c:v>30.600088801010422</c:v>
                </c:pt>
                <c:pt idx="27">
                  <c:v>29.643598741462164</c:v>
                </c:pt>
                <c:pt idx="28">
                  <c:v>28.771536738013435</c:v>
                </c:pt>
                <c:pt idx="29">
                  <c:v>27.972170982694774</c:v>
                </c:pt>
                <c:pt idx="30">
                  <c:v>27.235932032293352</c:v>
                </c:pt>
                <c:pt idx="31">
                  <c:v>26.55492596008961</c:v>
                </c:pt>
                <c:pt idx="32">
                  <c:v>25.92257510638241</c:v>
                </c:pt>
                <c:pt idx="33">
                  <c:v>25.33334869927876</c:v>
                </c:pt>
                <c:pt idx="34">
                  <c:v>24.7825579299803</c:v>
                </c:pt>
                <c:pt idx="35">
                  <c:v>24.266198015085756</c:v>
                </c:pt>
                <c:pt idx="36">
                  <c:v>23.780825022205676</c:v>
                </c:pt>
                <c:pt idx="37">
                  <c:v>23.323458763434914</c:v>
                </c:pt>
                <c:pt idx="38">
                  <c:v>22.89150547800782</c:v>
                </c:pt>
                <c:pt idx="39">
                  <c:v>22.482695708133868</c:v>
                </c:pt>
                <c:pt idx="40">
                  <c:v>22.095033961212206</c:v>
                </c:pt>
                <c:pt idx="41">
                  <c:v>21.726757603709682</c:v>
                </c:pt>
                <c:pt idx="42">
                  <c:v>21.376303050324324</c:v>
                </c:pt>
                <c:pt idx="43">
                  <c:v>21.04227776607366</c:v>
                </c:pt>
                <c:pt idx="44">
                  <c:v>20.723436935971705</c:v>
                </c:pt>
                <c:pt idx="45">
                  <c:v>20.418663909693752</c:v>
                </c:pt>
                <c:pt idx="46">
                  <c:v>20.126953719961776</c:v>
                </c:pt>
                <c:pt idx="47">
                  <c:v>19.8473991195256</c:v>
                </c:pt>
                <c:pt idx="48">
                  <c:v>19.579178694172626</c:v>
                </c:pt>
                <c:pt idx="49">
                  <c:v>19.321546696571637</c:v>
                </c:pt>
                <c:pt idx="50">
                  <c:v>19.073824314080667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Sheet1!$V$1</c:f>
              <c:strCache>
                <c:ptCount val="1"/>
                <c:pt idx="0">
                  <c:v>PS Power per Sextant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Sheet1!$R$2:$R$52</c:f>
              <c:numCache>
                <c:ptCount val="5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</c:numCache>
            </c:numRef>
          </c:xVal>
          <c:yVal>
            <c:numRef>
              <c:f>Sheet1!$V$2:$V$52</c:f>
              <c:numCache>
                <c:ptCount val="51"/>
                <c:pt idx="0">
                  <c:v>0</c:v>
                </c:pt>
                <c:pt idx="1">
                  <c:v>0.8393818199772872</c:v>
                </c:pt>
                <c:pt idx="2">
                  <c:v>1.6787636399545744</c:v>
                </c:pt>
                <c:pt idx="3">
                  <c:v>2.5181454599318616</c:v>
                </c:pt>
                <c:pt idx="4">
                  <c:v>3.357527279909149</c:v>
                </c:pt>
                <c:pt idx="5">
                  <c:v>4.196909099886437</c:v>
                </c:pt>
                <c:pt idx="6">
                  <c:v>5.036290919863723</c:v>
                </c:pt>
                <c:pt idx="7">
                  <c:v>5.8756727398410105</c:v>
                </c:pt>
                <c:pt idx="8">
                  <c:v>6.715054559818298</c:v>
                </c:pt>
                <c:pt idx="9">
                  <c:v>7.554436379795585</c:v>
                </c:pt>
                <c:pt idx="10">
                  <c:v>8.393818199772873</c:v>
                </c:pt>
                <c:pt idx="11">
                  <c:v>9.233200019750159</c:v>
                </c:pt>
                <c:pt idx="12">
                  <c:v>10.072581839727446</c:v>
                </c:pt>
                <c:pt idx="13">
                  <c:v>10.911963659704734</c:v>
                </c:pt>
                <c:pt idx="14">
                  <c:v>11.751345479682021</c:v>
                </c:pt>
                <c:pt idx="15">
                  <c:v>12.590727299659306</c:v>
                </c:pt>
                <c:pt idx="16">
                  <c:v>13.430109119636596</c:v>
                </c:pt>
                <c:pt idx="17">
                  <c:v>14.269490939613883</c:v>
                </c:pt>
                <c:pt idx="18">
                  <c:v>15.10887275959117</c:v>
                </c:pt>
                <c:pt idx="19">
                  <c:v>15.948254579568458</c:v>
                </c:pt>
                <c:pt idx="20">
                  <c:v>16.787636399545747</c:v>
                </c:pt>
                <c:pt idx="21">
                  <c:v>17.62701821952303</c:v>
                </c:pt>
                <c:pt idx="22">
                  <c:v>18.04670912951168</c:v>
                </c:pt>
                <c:pt idx="23">
                  <c:v>18.046709129511676</c:v>
                </c:pt>
                <c:pt idx="24">
                  <c:v>18.046709129511676</c:v>
                </c:pt>
                <c:pt idx="25">
                  <c:v>18.046709129511676</c:v>
                </c:pt>
                <c:pt idx="26">
                  <c:v>18.04670912951168</c:v>
                </c:pt>
                <c:pt idx="27">
                  <c:v>18.04670912951168</c:v>
                </c:pt>
                <c:pt idx="28">
                  <c:v>18.04670912951168</c:v>
                </c:pt>
                <c:pt idx="29">
                  <c:v>18.046709129511676</c:v>
                </c:pt>
                <c:pt idx="30">
                  <c:v>18.04670912951168</c:v>
                </c:pt>
                <c:pt idx="31">
                  <c:v>18.04670912951168</c:v>
                </c:pt>
                <c:pt idx="32">
                  <c:v>18.04670912951168</c:v>
                </c:pt>
                <c:pt idx="33">
                  <c:v>18.04670912951168</c:v>
                </c:pt>
                <c:pt idx="34">
                  <c:v>18.046709129511676</c:v>
                </c:pt>
                <c:pt idx="35">
                  <c:v>18.04670912951168</c:v>
                </c:pt>
                <c:pt idx="36">
                  <c:v>18.04670912951168</c:v>
                </c:pt>
                <c:pt idx="37">
                  <c:v>18.046709129511672</c:v>
                </c:pt>
                <c:pt idx="38">
                  <c:v>18.04670912951168</c:v>
                </c:pt>
                <c:pt idx="39">
                  <c:v>18.04670912951168</c:v>
                </c:pt>
                <c:pt idx="40">
                  <c:v>18.04670912951168</c:v>
                </c:pt>
                <c:pt idx="41">
                  <c:v>18.046709129511676</c:v>
                </c:pt>
                <c:pt idx="42">
                  <c:v>18.04670912951168</c:v>
                </c:pt>
                <c:pt idx="43">
                  <c:v>18.04670912951168</c:v>
                </c:pt>
                <c:pt idx="44">
                  <c:v>18.046709129511676</c:v>
                </c:pt>
                <c:pt idx="45">
                  <c:v>18.04670912951168</c:v>
                </c:pt>
                <c:pt idx="46">
                  <c:v>18.046709129511676</c:v>
                </c:pt>
                <c:pt idx="47">
                  <c:v>18.046709129511676</c:v>
                </c:pt>
                <c:pt idx="48">
                  <c:v>18.04670912951168</c:v>
                </c:pt>
                <c:pt idx="49">
                  <c:v>18.04670912951168</c:v>
                </c:pt>
                <c:pt idx="50">
                  <c:v>18.04670912951168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Sheet1!$T$1</c:f>
              <c:strCache>
                <c:ptCount val="1"/>
                <c:pt idx="0">
                  <c:v>PS Voltage (kV total)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Sheet1!$R$2:$R$52</c:f>
              <c:numCache>
                <c:ptCount val="5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</c:numCache>
            </c:numRef>
          </c:xVal>
          <c:yVal>
            <c:numRef>
              <c:f>Sheet1!$T$2:$T$52</c:f>
              <c:numCache>
                <c:ptCount val="51"/>
                <c:pt idx="0">
                  <c:v>8.27608340401102</c:v>
                </c:pt>
                <c:pt idx="1">
                  <c:v>8.27608340401102</c:v>
                </c:pt>
                <c:pt idx="2">
                  <c:v>8.27608340401102</c:v>
                </c:pt>
                <c:pt idx="3">
                  <c:v>8.27608340401102</c:v>
                </c:pt>
                <c:pt idx="4">
                  <c:v>8.27608340401102</c:v>
                </c:pt>
                <c:pt idx="5">
                  <c:v>8.27608340401102</c:v>
                </c:pt>
                <c:pt idx="6">
                  <c:v>8.27608340401102</c:v>
                </c:pt>
                <c:pt idx="7">
                  <c:v>8.27608340401102</c:v>
                </c:pt>
                <c:pt idx="8">
                  <c:v>8.27608340401102</c:v>
                </c:pt>
                <c:pt idx="9">
                  <c:v>8.27608340401102</c:v>
                </c:pt>
                <c:pt idx="10">
                  <c:v>8.27608340401102</c:v>
                </c:pt>
                <c:pt idx="11">
                  <c:v>8.27608340401102</c:v>
                </c:pt>
                <c:pt idx="12">
                  <c:v>8.27608340401102</c:v>
                </c:pt>
                <c:pt idx="13">
                  <c:v>8.27608340401102</c:v>
                </c:pt>
                <c:pt idx="14">
                  <c:v>8.27608340401102</c:v>
                </c:pt>
                <c:pt idx="15">
                  <c:v>8.27608340401102</c:v>
                </c:pt>
                <c:pt idx="16">
                  <c:v>8.27608340401102</c:v>
                </c:pt>
                <c:pt idx="17">
                  <c:v>8.27608340401102</c:v>
                </c:pt>
                <c:pt idx="18">
                  <c:v>8.27608340401102</c:v>
                </c:pt>
                <c:pt idx="19">
                  <c:v>8.27608340401102</c:v>
                </c:pt>
                <c:pt idx="20">
                  <c:v>8.27608340401102</c:v>
                </c:pt>
                <c:pt idx="21">
                  <c:v>8.27608340401102</c:v>
                </c:pt>
                <c:pt idx="22">
                  <c:v>8.090080249480163</c:v>
                </c:pt>
                <c:pt idx="23">
                  <c:v>7.7528440205426135</c:v>
                </c:pt>
                <c:pt idx="24">
                  <c:v>7.454545188075686</c:v>
                </c:pt>
                <c:pt idx="25">
                  <c:v>7.188224935140859</c:v>
                </c:pt>
                <c:pt idx="26">
                  <c:v>6.9485497129767975</c:v>
                </c:pt>
                <c:pt idx="27">
                  <c:v>6.731353652796746</c:v>
                </c:pt>
                <c:pt idx="28">
                  <c:v>6.533329188777492</c:v>
                </c:pt>
                <c:pt idx="29">
                  <c:v>6.3518123073787836</c:v>
                </c:pt>
                <c:pt idx="30">
                  <c:v>6.184630016478856</c:v>
                </c:pt>
                <c:pt idx="31">
                  <c:v>6.029989793755368</c:v>
                </c:pt>
                <c:pt idx="32">
                  <c:v>5.8863980097052915</c:v>
                </c:pt>
                <c:pt idx="33">
                  <c:v>5.75259875805661</c:v>
                </c:pt>
                <c:pt idx="34">
                  <c:v>5.627527322257616</c:v>
                </c:pt>
                <c:pt idx="35">
                  <c:v>5.510274311595937</c:v>
                </c:pt>
                <c:pt idx="36">
                  <c:v>5.4000576912359275</c:v>
                </c:pt>
                <c:pt idx="37">
                  <c:v>5.296200731644296</c:v>
                </c:pt>
                <c:pt idx="38">
                  <c:v>5.198114451666745</c:v>
                </c:pt>
                <c:pt idx="39">
                  <c:v>5.105283511613201</c:v>
                </c:pt>
                <c:pt idx="40">
                  <c:v>5.017254782748347</c:v>
                </c:pt>
                <c:pt idx="41">
                  <c:v>4.933628013072573</c:v>
                </c:pt>
                <c:pt idx="42">
                  <c:v>4.854048149688098</c:v>
                </c:pt>
                <c:pt idx="43">
                  <c:v>4.778198981141558</c:v>
                </c:pt>
                <c:pt idx="44">
                  <c:v>4.705797839664574</c:v>
                </c:pt>
                <c:pt idx="45">
                  <c:v>4.636591160623929</c:v>
                </c:pt>
                <c:pt idx="46">
                  <c:v>4.570350739940326</c:v>
                </c:pt>
                <c:pt idx="47">
                  <c:v>4.5068705634201205</c:v>
                </c:pt>
                <c:pt idx="48">
                  <c:v>4.445964107503581</c:v>
                </c:pt>
                <c:pt idx="49">
                  <c:v>4.3874620307735</c:v>
                </c:pt>
                <c:pt idx="50">
                  <c:v>4.331210191082803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Sheet1!$U$1</c:f>
              <c:strCache>
                <c:ptCount val="1"/>
                <c:pt idx="0">
                  <c:v>PS Current (kA)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Sheet1!$R$2:$R$52</c:f>
              <c:numCache>
                <c:ptCount val="51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  <c:pt idx="17">
                  <c:v>680</c:v>
                </c:pt>
                <c:pt idx="18">
                  <c:v>720</c:v>
                </c:pt>
                <c:pt idx="19">
                  <c:v>760</c:v>
                </c:pt>
                <c:pt idx="20">
                  <c:v>800</c:v>
                </c:pt>
                <c:pt idx="21">
                  <c:v>840</c:v>
                </c:pt>
                <c:pt idx="22">
                  <c:v>880</c:v>
                </c:pt>
                <c:pt idx="23">
                  <c:v>920</c:v>
                </c:pt>
                <c:pt idx="24">
                  <c:v>960</c:v>
                </c:pt>
                <c:pt idx="25">
                  <c:v>1000</c:v>
                </c:pt>
                <c:pt idx="26">
                  <c:v>1040</c:v>
                </c:pt>
                <c:pt idx="27">
                  <c:v>1080</c:v>
                </c:pt>
                <c:pt idx="28">
                  <c:v>1120</c:v>
                </c:pt>
                <c:pt idx="29">
                  <c:v>1160</c:v>
                </c:pt>
                <c:pt idx="30">
                  <c:v>1200</c:v>
                </c:pt>
                <c:pt idx="31">
                  <c:v>1240</c:v>
                </c:pt>
                <c:pt idx="32">
                  <c:v>1280</c:v>
                </c:pt>
                <c:pt idx="33">
                  <c:v>1320</c:v>
                </c:pt>
                <c:pt idx="34">
                  <c:v>1360</c:v>
                </c:pt>
                <c:pt idx="35">
                  <c:v>1400</c:v>
                </c:pt>
                <c:pt idx="36">
                  <c:v>1440</c:v>
                </c:pt>
                <c:pt idx="37">
                  <c:v>1480</c:v>
                </c:pt>
                <c:pt idx="38">
                  <c:v>1520</c:v>
                </c:pt>
                <c:pt idx="39">
                  <c:v>1560</c:v>
                </c:pt>
                <c:pt idx="40">
                  <c:v>1600</c:v>
                </c:pt>
                <c:pt idx="41">
                  <c:v>1640</c:v>
                </c:pt>
                <c:pt idx="42">
                  <c:v>1680</c:v>
                </c:pt>
                <c:pt idx="43">
                  <c:v>1720</c:v>
                </c:pt>
                <c:pt idx="44">
                  <c:v>1760</c:v>
                </c:pt>
                <c:pt idx="45">
                  <c:v>1800</c:v>
                </c:pt>
                <c:pt idx="46">
                  <c:v>1840</c:v>
                </c:pt>
                <c:pt idx="47">
                  <c:v>1880</c:v>
                </c:pt>
                <c:pt idx="48">
                  <c:v>1920</c:v>
                </c:pt>
                <c:pt idx="49">
                  <c:v>1960</c:v>
                </c:pt>
                <c:pt idx="50">
                  <c:v>2000</c:v>
                </c:pt>
              </c:numCache>
            </c:numRef>
          </c:xVal>
          <c:yVal>
            <c:numRef>
              <c:f>Sheet1!$U$2:$U$52</c:f>
              <c:numCache>
                <c:ptCount val="51"/>
                <c:pt idx="0">
                  <c:v>0</c:v>
                </c:pt>
                <c:pt idx="1">
                  <c:v>0.6085355444125751</c:v>
                </c:pt>
                <c:pt idx="2">
                  <c:v>1.2170710888251501</c:v>
                </c:pt>
                <c:pt idx="3">
                  <c:v>1.8256066332377252</c:v>
                </c:pt>
                <c:pt idx="4">
                  <c:v>2.4341421776503003</c:v>
                </c:pt>
                <c:pt idx="5">
                  <c:v>3.0426777220628756</c:v>
                </c:pt>
                <c:pt idx="6">
                  <c:v>3.6512132664754504</c:v>
                </c:pt>
                <c:pt idx="7">
                  <c:v>4.259748810888025</c:v>
                </c:pt>
                <c:pt idx="8">
                  <c:v>4.8682843553006006</c:v>
                </c:pt>
                <c:pt idx="9">
                  <c:v>5.476819899713175</c:v>
                </c:pt>
                <c:pt idx="10">
                  <c:v>6.085355444125751</c:v>
                </c:pt>
                <c:pt idx="11">
                  <c:v>6.6938909885383255</c:v>
                </c:pt>
                <c:pt idx="12">
                  <c:v>7.302426532950901</c:v>
                </c:pt>
                <c:pt idx="13">
                  <c:v>7.910962077363476</c:v>
                </c:pt>
                <c:pt idx="14">
                  <c:v>8.51949762177605</c:v>
                </c:pt>
                <c:pt idx="15">
                  <c:v>9.128033166188624</c:v>
                </c:pt>
                <c:pt idx="16">
                  <c:v>9.736568710601201</c:v>
                </c:pt>
                <c:pt idx="17">
                  <c:v>10.345104255013776</c:v>
                </c:pt>
                <c:pt idx="18">
                  <c:v>10.95363979942635</c:v>
                </c:pt>
                <c:pt idx="19">
                  <c:v>11.562175343838927</c:v>
                </c:pt>
                <c:pt idx="20">
                  <c:v>12.170710888251502</c:v>
                </c:pt>
                <c:pt idx="21">
                  <c:v>12.779246432664076</c:v>
                </c:pt>
                <c:pt idx="22">
                  <c:v>13.384323942154683</c:v>
                </c:pt>
                <c:pt idx="23">
                  <c:v>13.966520478183389</c:v>
                </c:pt>
                <c:pt idx="24">
                  <c:v>14.525400550294536</c:v>
                </c:pt>
                <c:pt idx="25">
                  <c:v>15.063559606729005</c:v>
                </c:pt>
                <c:pt idx="26">
                  <c:v>15.583144576896494</c:v>
                </c:pt>
                <c:pt idx="27">
                  <c:v>16.08595542028634</c:v>
                </c:pt>
                <c:pt idx="28">
                  <c:v>16.57351889800173</c:v>
                </c:pt>
                <c:pt idx="29">
                  <c:v>17.047143324950405</c:v>
                </c:pt>
                <c:pt idx="30">
                  <c:v>17.507959973120286</c:v>
                </c:pt>
                <c:pt idx="31">
                  <c:v>17.9569549005215</c:v>
                </c:pt>
                <c:pt idx="32">
                  <c:v>18.394993780329038</c:v>
                </c:pt>
                <c:pt idx="33">
                  <c:v>18.822841524523465</c:v>
                </c:pt>
                <c:pt idx="34">
                  <c:v>19.241177976836703</c:v>
                </c:pt>
                <c:pt idx="35">
                  <c:v>19.65061059650022</c:v>
                </c:pt>
                <c:pt idx="36">
                  <c:v>20.0516848093687</c:v>
                </c:pt>
                <c:pt idx="37">
                  <c:v>20.444892530244523</c:v>
                </c:pt>
                <c:pt idx="38">
                  <c:v>20.830679236458643</c:v>
                </c:pt>
                <c:pt idx="39">
                  <c:v>21.209449882804837</c:v>
                </c:pt>
                <c:pt idx="40">
                  <c:v>21.581573881674874</c:v>
                </c:pt>
                <c:pt idx="41">
                  <c:v>21.94738932285961</c:v>
                </c:pt>
                <c:pt idx="42">
                  <c:v>22.307206570257804</c:v>
                </c:pt>
                <c:pt idx="43">
                  <c:v>22.66131134438459</c:v>
                </c:pt>
                <c:pt idx="44">
                  <c:v>23.00996737777163</c:v>
                </c:pt>
                <c:pt idx="45">
                  <c:v>23.353418713436703</c:v>
                </c:pt>
                <c:pt idx="46">
                  <c:v>23.691891703367133</c:v>
                </c:pt>
                <c:pt idx="47">
                  <c:v>24.02559675352638</c:v>
                </c:pt>
                <c:pt idx="48">
                  <c:v>24.35472985360417</c:v>
                </c:pt>
                <c:pt idx="49">
                  <c:v>24.679473923100932</c:v>
                </c:pt>
                <c:pt idx="50">
                  <c:v>25</c:v>
                </c:pt>
              </c:numCache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Ramp 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32527"/>
        <c:crosses val="autoZero"/>
        <c:crossBetween val="midCat"/>
        <c:dispUnits/>
      </c:valAx>
      <c:valAx>
        <c:axId val="2573252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Supply Current(kA), 
Power Supply Total Voltage(kV),
RF Ramping Voltage (MV/turn)
or Power Per Sextant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05"/>
          <c:y val="0.1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22</xdr:row>
      <xdr:rowOff>38100</xdr:rowOff>
    </xdr:from>
    <xdr:to>
      <xdr:col>8</xdr:col>
      <xdr:colOff>85725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1276350" y="3600450"/>
        <a:ext cx="43910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</xdr:row>
      <xdr:rowOff>9525</xdr:rowOff>
    </xdr:from>
    <xdr:to>
      <xdr:col>5</xdr:col>
      <xdr:colOff>600075</xdr:colOff>
      <xdr:row>20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33375"/>
          <a:ext cx="6000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8</xdr:row>
      <xdr:rowOff>28575</xdr:rowOff>
    </xdr:from>
    <xdr:to>
      <xdr:col>18</xdr:col>
      <xdr:colOff>514350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6657975" y="1323975"/>
        <a:ext cx="57340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1.7109375" style="0" customWidth="1"/>
    <col min="3" max="3" width="14.8515625" style="0" customWidth="1"/>
    <col min="7" max="7" width="11.421875" style="0" customWidth="1"/>
    <col min="9" max="9" width="12.00390625" style="0" bestFit="1" customWidth="1"/>
    <col min="10" max="10" width="4.8515625" style="0" customWidth="1"/>
    <col min="11" max="11" width="13.57421875" style="0" customWidth="1"/>
  </cols>
  <sheetData>
    <row r="1" spans="1:22" ht="12.75">
      <c r="A1" t="s">
        <v>14</v>
      </c>
      <c r="B1" t="s">
        <v>15</v>
      </c>
      <c r="C1" t="s">
        <v>12</v>
      </c>
      <c r="D1" t="s">
        <v>13</v>
      </c>
      <c r="E1" t="s">
        <v>26</v>
      </c>
      <c r="F1" s="1" t="s">
        <v>0</v>
      </c>
      <c r="G1" s="2" t="s">
        <v>19</v>
      </c>
      <c r="K1" s="3" t="s">
        <v>16</v>
      </c>
      <c r="L1" s="3" t="s">
        <v>22</v>
      </c>
      <c r="M1" s="3" t="s">
        <v>9</v>
      </c>
      <c r="N1" s="3" t="s">
        <v>23</v>
      </c>
      <c r="O1" s="3" t="s">
        <v>17</v>
      </c>
      <c r="P1" s="3" t="s">
        <v>18</v>
      </c>
      <c r="R1" t="s">
        <v>20</v>
      </c>
      <c r="S1" t="s">
        <v>39</v>
      </c>
      <c r="T1" t="s">
        <v>36</v>
      </c>
      <c r="U1" t="s">
        <v>37</v>
      </c>
      <c r="V1" t="s">
        <v>38</v>
      </c>
    </row>
    <row r="2" spans="1:22" ht="12.75">
      <c r="A2">
        <v>0</v>
      </c>
      <c r="B2">
        <f>IF(A2&gt;F,C2,D2)</f>
        <v>0</v>
      </c>
      <c r="C2">
        <f>IF(A2-t0&gt;0,SQRT(A2-t0)/SQRT(1-t0),"")</f>
      </c>
      <c r="D2">
        <f>A2*SQRT(F-t0)/SQRT(1-t0)/F</f>
        <v>0</v>
      </c>
      <c r="E2">
        <f>IF(A2&gt;F,1/2/SQRT(A2-t0)/SQRT(1-t0),SQRT(F-t0)/SQRT(1-t0)/F)</f>
        <v>1.21707108882515</v>
      </c>
      <c r="F2" s="9">
        <f>1-F3/100</f>
        <v>0.43000000000000005</v>
      </c>
      <c r="G2" s="2">
        <f>F/2</f>
        <v>0.21500000000000002</v>
      </c>
      <c r="K2" s="4"/>
      <c r="L2" s="4" t="s">
        <v>3</v>
      </c>
      <c r="M2" s="4" t="s">
        <v>6</v>
      </c>
      <c r="N2" s="4" t="s">
        <v>3</v>
      </c>
      <c r="O2" s="4" t="s">
        <v>6</v>
      </c>
      <c r="P2" s="4" t="s">
        <v>6</v>
      </c>
      <c r="R2">
        <f>$I$4*A2</f>
        <v>0</v>
      </c>
      <c r="S2">
        <f>E2*(87.5-10)/$I$4/1294*1000000</f>
        <v>36.4462941978165</v>
      </c>
      <c r="T2">
        <f>$I$8*$I$9/$I$4*E2</f>
        <v>8.27608340401102</v>
      </c>
      <c r="U2">
        <f>B2*$I$8</f>
        <v>0</v>
      </c>
      <c r="V2">
        <f>U2*T2/6</f>
        <v>0</v>
      </c>
    </row>
    <row r="3" spans="1:22" ht="12.75">
      <c r="A3">
        <v>0.02</v>
      </c>
      <c r="B3">
        <f aca="true" t="shared" si="0" ref="B3:B52">IF(A3&gt;F,C3,D3)</f>
        <v>0.024341421776503003</v>
      </c>
      <c r="C3">
        <f aca="true" t="shared" si="1" ref="C3:C52">IF(A3-t0&gt;0,SQRT(A3-t0)/SQRT(1-t0),"")</f>
      </c>
      <c r="D3">
        <f aca="true" t="shared" si="2" ref="D3:D52">A3*SQRT(F-t0)/SQRT(1-t0)/F</f>
        <v>0.024341421776503003</v>
      </c>
      <c r="E3">
        <f aca="true" t="shared" si="3" ref="E3:E52">IF(A3&gt;F,1/2/SQRT(A3-t0)/SQRT(1-t0),SQRT(F-t0)/SQRT(1-t0)/F)</f>
        <v>1.21707108882515</v>
      </c>
      <c r="F3">
        <v>57</v>
      </c>
      <c r="K3" s="5" t="s">
        <v>24</v>
      </c>
      <c r="L3" s="6">
        <v>4</v>
      </c>
      <c r="M3" s="6">
        <v>12</v>
      </c>
      <c r="N3" s="6">
        <v>170</v>
      </c>
      <c r="O3" s="6">
        <v>51</v>
      </c>
      <c r="P3" s="6">
        <f>O3+M3</f>
        <v>63</v>
      </c>
      <c r="R3">
        <f aca="true" t="shared" si="4" ref="R3:R52">$I$4*A3</f>
        <v>40</v>
      </c>
      <c r="S3">
        <f aca="true" t="shared" si="5" ref="S3:S52">E3*(87.5-10)/$I$4/1294*1000000</f>
        <v>36.4462941978165</v>
      </c>
      <c r="T3">
        <f aca="true" t="shared" si="6" ref="T3:T52">$I$8*$I$9/$I$4*E3</f>
        <v>8.27608340401102</v>
      </c>
      <c r="U3">
        <f aca="true" t="shared" si="7" ref="U3:U52">B3*$I$8</f>
        <v>0.6085355444125751</v>
      </c>
      <c r="V3">
        <f aca="true" t="shared" si="8" ref="V3:V52">U3*T3/6</f>
        <v>0.8393818199772872</v>
      </c>
    </row>
    <row r="4" spans="1:22" ht="12.75">
      <c r="A4">
        <v>0.04</v>
      </c>
      <c r="B4">
        <f t="shared" si="0"/>
        <v>0.048682843553006006</v>
      </c>
      <c r="C4">
        <f t="shared" si="1"/>
      </c>
      <c r="D4">
        <f t="shared" si="2"/>
        <v>0.048682843553006006</v>
      </c>
      <c r="E4">
        <f t="shared" si="3"/>
        <v>1.21707108882515</v>
      </c>
      <c r="G4" t="s">
        <v>20</v>
      </c>
      <c r="H4" t="s">
        <v>2</v>
      </c>
      <c r="I4">
        <v>2000</v>
      </c>
      <c r="K4" s="5" t="s">
        <v>25</v>
      </c>
      <c r="L4" s="6">
        <v>28</v>
      </c>
      <c r="M4" s="6">
        <v>85</v>
      </c>
      <c r="N4" s="6">
        <v>85</v>
      </c>
      <c r="O4" s="6">
        <v>26</v>
      </c>
      <c r="P4" s="6">
        <f>O4+M4</f>
        <v>111</v>
      </c>
      <c r="R4">
        <f t="shared" si="4"/>
        <v>80</v>
      </c>
      <c r="S4">
        <f t="shared" si="5"/>
        <v>36.4462941978165</v>
      </c>
      <c r="T4">
        <f t="shared" si="6"/>
        <v>8.27608340401102</v>
      </c>
      <c r="U4">
        <f t="shared" si="7"/>
        <v>1.2170710888251501</v>
      </c>
      <c r="V4">
        <f t="shared" si="8"/>
        <v>1.6787636399545744</v>
      </c>
    </row>
    <row r="5" spans="1:22" ht="12.75">
      <c r="A5">
        <v>0.06</v>
      </c>
      <c r="B5">
        <f t="shared" si="0"/>
        <v>0.07302426532950901</v>
      </c>
      <c r="C5">
        <f t="shared" si="1"/>
      </c>
      <c r="D5">
        <f t="shared" si="2"/>
        <v>0.07302426532950901</v>
      </c>
      <c r="E5">
        <f t="shared" si="3"/>
        <v>1.21707108882515</v>
      </c>
      <c r="K5" s="5" t="s">
        <v>35</v>
      </c>
      <c r="L5" s="6">
        <v>5.3</v>
      </c>
      <c r="M5" s="6">
        <v>16</v>
      </c>
      <c r="N5" s="6">
        <v>103</v>
      </c>
      <c r="O5" s="6">
        <v>31</v>
      </c>
      <c r="P5" s="7">
        <f>O5+M5</f>
        <v>47</v>
      </c>
      <c r="R5">
        <f t="shared" si="4"/>
        <v>120</v>
      </c>
      <c r="S5">
        <f t="shared" si="5"/>
        <v>36.4462941978165</v>
      </c>
      <c r="T5">
        <f t="shared" si="6"/>
        <v>8.27608340401102</v>
      </c>
      <c r="U5">
        <f t="shared" si="7"/>
        <v>1.8256066332377252</v>
      </c>
      <c r="V5">
        <f t="shared" si="8"/>
        <v>2.5181454599318616</v>
      </c>
    </row>
    <row r="6" spans="1:22" ht="12.75">
      <c r="A6">
        <v>0.08</v>
      </c>
      <c r="B6">
        <f t="shared" si="0"/>
        <v>0.09736568710601201</v>
      </c>
      <c r="C6">
        <f t="shared" si="1"/>
      </c>
      <c r="D6">
        <f t="shared" si="2"/>
        <v>0.09736568710601201</v>
      </c>
      <c r="E6">
        <f t="shared" si="3"/>
        <v>1.21707108882515</v>
      </c>
      <c r="G6" t="s">
        <v>21</v>
      </c>
      <c r="H6" t="s">
        <v>1</v>
      </c>
      <c r="I6">
        <v>170</v>
      </c>
      <c r="R6">
        <f t="shared" si="4"/>
        <v>160</v>
      </c>
      <c r="S6">
        <f t="shared" si="5"/>
        <v>36.4462941978165</v>
      </c>
      <c r="T6">
        <f t="shared" si="6"/>
        <v>8.27608340401102</v>
      </c>
      <c r="U6">
        <f t="shared" si="7"/>
        <v>2.4341421776503003</v>
      </c>
      <c r="V6">
        <f t="shared" si="8"/>
        <v>3.357527279909149</v>
      </c>
    </row>
    <row r="7" spans="1:22" ht="12.75">
      <c r="A7">
        <v>0.1</v>
      </c>
      <c r="B7">
        <f t="shared" si="0"/>
        <v>0.12170710888251503</v>
      </c>
      <c r="C7">
        <f t="shared" si="1"/>
      </c>
      <c r="D7">
        <f t="shared" si="2"/>
        <v>0.12170710888251503</v>
      </c>
      <c r="E7">
        <f t="shared" si="3"/>
        <v>1.21707108882515</v>
      </c>
      <c r="G7" t="s">
        <v>23</v>
      </c>
      <c r="H7" t="s">
        <v>3</v>
      </c>
      <c r="I7">
        <f>I6/I4*1000/(1-t0)</f>
        <v>108.28025477707007</v>
      </c>
      <c r="R7">
        <f t="shared" si="4"/>
        <v>200</v>
      </c>
      <c r="S7">
        <f t="shared" si="5"/>
        <v>36.4462941978165</v>
      </c>
      <c r="T7">
        <f t="shared" si="6"/>
        <v>8.27608340401102</v>
      </c>
      <c r="U7">
        <f t="shared" si="7"/>
        <v>3.0426777220628756</v>
      </c>
      <c r="V7">
        <f t="shared" si="8"/>
        <v>4.196909099886437</v>
      </c>
    </row>
    <row r="8" spans="1:22" ht="12.75">
      <c r="A8">
        <v>0.12</v>
      </c>
      <c r="B8">
        <f t="shared" si="0"/>
        <v>0.14604853065901802</v>
      </c>
      <c r="C8">
        <f t="shared" si="1"/>
      </c>
      <c r="D8">
        <f t="shared" si="2"/>
        <v>0.14604853065901802</v>
      </c>
      <c r="E8">
        <f t="shared" si="3"/>
        <v>1.21707108882515</v>
      </c>
      <c r="G8" t="s">
        <v>31</v>
      </c>
      <c r="H8" t="s">
        <v>30</v>
      </c>
      <c r="I8">
        <v>25</v>
      </c>
      <c r="R8">
        <f t="shared" si="4"/>
        <v>240</v>
      </c>
      <c r="S8">
        <f t="shared" si="5"/>
        <v>36.4462941978165</v>
      </c>
      <c r="T8">
        <f t="shared" si="6"/>
        <v>8.27608340401102</v>
      </c>
      <c r="U8">
        <f t="shared" si="7"/>
        <v>3.6512132664754504</v>
      </c>
      <c r="V8">
        <f t="shared" si="8"/>
        <v>5.036290919863723</v>
      </c>
    </row>
    <row r="9" spans="1:22" ht="12.75">
      <c r="A9">
        <v>0.14</v>
      </c>
      <c r="B9">
        <f t="shared" si="0"/>
        <v>0.17038995243552102</v>
      </c>
      <c r="C9">
        <f t="shared" si="1"/>
      </c>
      <c r="D9">
        <f t="shared" si="2"/>
        <v>0.17038995243552102</v>
      </c>
      <c r="E9">
        <f t="shared" si="3"/>
        <v>1.21707108882515</v>
      </c>
      <c r="G9" t="s">
        <v>33</v>
      </c>
      <c r="H9" t="s">
        <v>34</v>
      </c>
      <c r="I9">
        <f>2*I6*1000000000/(I8*1000)^2</f>
        <v>544</v>
      </c>
      <c r="R9">
        <f t="shared" si="4"/>
        <v>280</v>
      </c>
      <c r="S9">
        <f t="shared" si="5"/>
        <v>36.4462941978165</v>
      </c>
      <c r="T9">
        <f t="shared" si="6"/>
        <v>8.27608340401102</v>
      </c>
      <c r="U9">
        <f t="shared" si="7"/>
        <v>4.259748810888025</v>
      </c>
      <c r="V9">
        <f t="shared" si="8"/>
        <v>5.8756727398410105</v>
      </c>
    </row>
    <row r="10" spans="1:22" ht="12.75">
      <c r="A10">
        <v>0.16</v>
      </c>
      <c r="B10">
        <f t="shared" si="0"/>
        <v>0.19473137421202402</v>
      </c>
      <c r="C10">
        <f t="shared" si="1"/>
      </c>
      <c r="D10">
        <f t="shared" si="2"/>
        <v>0.19473137421202402</v>
      </c>
      <c r="E10">
        <f t="shared" si="3"/>
        <v>1.21707108882515</v>
      </c>
      <c r="G10" t="s">
        <v>29</v>
      </c>
      <c r="H10" t="s">
        <v>32</v>
      </c>
      <c r="I10">
        <f>I7/I8*E2</f>
        <v>5.271390703191732</v>
      </c>
      <c r="R10">
        <f t="shared" si="4"/>
        <v>320</v>
      </c>
      <c r="S10">
        <f t="shared" si="5"/>
        <v>36.4462941978165</v>
      </c>
      <c r="T10">
        <f t="shared" si="6"/>
        <v>8.27608340401102</v>
      </c>
      <c r="U10">
        <f t="shared" si="7"/>
        <v>4.8682843553006006</v>
      </c>
      <c r="V10">
        <f t="shared" si="8"/>
        <v>6.715054559818298</v>
      </c>
    </row>
    <row r="11" spans="1:22" ht="12.75">
      <c r="A11">
        <v>0.18</v>
      </c>
      <c r="B11">
        <f t="shared" si="0"/>
        <v>0.219072795988527</v>
      </c>
      <c r="C11">
        <f t="shared" si="1"/>
      </c>
      <c r="D11">
        <f t="shared" si="2"/>
        <v>0.219072795988527</v>
      </c>
      <c r="E11">
        <f t="shared" si="3"/>
        <v>1.21707108882515</v>
      </c>
      <c r="G11" t="s">
        <v>17</v>
      </c>
      <c r="H11" t="s">
        <v>4</v>
      </c>
      <c r="I11">
        <v>0.3</v>
      </c>
      <c r="R11">
        <f t="shared" si="4"/>
        <v>360</v>
      </c>
      <c r="S11">
        <f t="shared" si="5"/>
        <v>36.4462941978165</v>
      </c>
      <c r="T11">
        <f t="shared" si="6"/>
        <v>8.27608340401102</v>
      </c>
      <c r="U11">
        <f t="shared" si="7"/>
        <v>5.476819899713175</v>
      </c>
      <c r="V11">
        <f t="shared" si="8"/>
        <v>7.554436379795585</v>
      </c>
    </row>
    <row r="12" spans="1:22" ht="12.75">
      <c r="A12">
        <v>0.2</v>
      </c>
      <c r="B12">
        <f t="shared" si="0"/>
        <v>0.24341421776503006</v>
      </c>
      <c r="C12">
        <f t="shared" si="1"/>
      </c>
      <c r="D12">
        <f t="shared" si="2"/>
        <v>0.24341421776503006</v>
      </c>
      <c r="E12">
        <f t="shared" si="3"/>
        <v>1.21707108882515</v>
      </c>
      <c r="G12" t="s">
        <v>5</v>
      </c>
      <c r="H12" t="s">
        <v>6</v>
      </c>
      <c r="I12">
        <f>I11*I7</f>
        <v>32.48407643312102</v>
      </c>
      <c r="R12">
        <f t="shared" si="4"/>
        <v>400</v>
      </c>
      <c r="S12">
        <f t="shared" si="5"/>
        <v>36.4462941978165</v>
      </c>
      <c r="T12">
        <f t="shared" si="6"/>
        <v>8.27608340401102</v>
      </c>
      <c r="U12">
        <f t="shared" si="7"/>
        <v>6.085355444125751</v>
      </c>
      <c r="V12">
        <f t="shared" si="8"/>
        <v>8.393818199772873</v>
      </c>
    </row>
    <row r="13" spans="1:22" ht="12.75">
      <c r="A13">
        <v>0.22</v>
      </c>
      <c r="B13">
        <f t="shared" si="0"/>
        <v>0.26775563954153303</v>
      </c>
      <c r="C13">
        <f t="shared" si="1"/>
        <v>0.07980868844676203</v>
      </c>
      <c r="D13">
        <f t="shared" si="2"/>
        <v>0.26775563954153303</v>
      </c>
      <c r="E13">
        <f t="shared" si="3"/>
        <v>1.21707108882515</v>
      </c>
      <c r="R13">
        <f t="shared" si="4"/>
        <v>440</v>
      </c>
      <c r="S13">
        <f t="shared" si="5"/>
        <v>36.4462941978165</v>
      </c>
      <c r="T13">
        <f t="shared" si="6"/>
        <v>8.27608340401102</v>
      </c>
      <c r="U13">
        <f t="shared" si="7"/>
        <v>6.6938909885383255</v>
      </c>
      <c r="V13">
        <f t="shared" si="8"/>
        <v>9.233200019750159</v>
      </c>
    </row>
    <row r="14" spans="1:22" ht="12.75">
      <c r="A14">
        <v>0.24</v>
      </c>
      <c r="B14">
        <f t="shared" si="0"/>
        <v>0.29209706131803603</v>
      </c>
      <c r="C14">
        <f t="shared" si="1"/>
        <v>0.1784576525620623</v>
      </c>
      <c r="D14">
        <f t="shared" si="2"/>
        <v>0.29209706131803603</v>
      </c>
      <c r="E14">
        <f t="shared" si="3"/>
        <v>1.21707108882515</v>
      </c>
      <c r="G14" t="s">
        <v>7</v>
      </c>
      <c r="H14" t="s">
        <v>1</v>
      </c>
      <c r="I14">
        <v>4</v>
      </c>
      <c r="R14">
        <f t="shared" si="4"/>
        <v>480</v>
      </c>
      <c r="S14">
        <f t="shared" si="5"/>
        <v>36.4462941978165</v>
      </c>
      <c r="T14">
        <f t="shared" si="6"/>
        <v>8.27608340401102</v>
      </c>
      <c r="U14">
        <f t="shared" si="7"/>
        <v>7.302426532950901</v>
      </c>
      <c r="V14">
        <f t="shared" si="8"/>
        <v>10.072581839727446</v>
      </c>
    </row>
    <row r="15" spans="1:22" ht="12.75">
      <c r="A15">
        <v>0.26</v>
      </c>
      <c r="B15">
        <f t="shared" si="0"/>
        <v>0.31643848309453904</v>
      </c>
      <c r="C15">
        <f t="shared" si="1"/>
        <v>0.23942606534028663</v>
      </c>
      <c r="D15">
        <f t="shared" si="2"/>
        <v>0.31643848309453904</v>
      </c>
      <c r="E15">
        <f t="shared" si="3"/>
        <v>1.21707108882515</v>
      </c>
      <c r="G15" t="s">
        <v>8</v>
      </c>
      <c r="H15" t="s">
        <v>1</v>
      </c>
      <c r="I15">
        <f>2*I14</f>
        <v>8</v>
      </c>
      <c r="R15">
        <f t="shared" si="4"/>
        <v>520</v>
      </c>
      <c r="S15">
        <f t="shared" si="5"/>
        <v>36.4462941978165</v>
      </c>
      <c r="T15">
        <f t="shared" si="6"/>
        <v>8.27608340401102</v>
      </c>
      <c r="U15">
        <f t="shared" si="7"/>
        <v>7.910962077363476</v>
      </c>
      <c r="V15">
        <f t="shared" si="8"/>
        <v>10.911963659704734</v>
      </c>
    </row>
    <row r="16" spans="1:22" ht="12.75">
      <c r="A16">
        <v>0.28</v>
      </c>
      <c r="B16">
        <f t="shared" si="0"/>
        <v>0.34077990487104204</v>
      </c>
      <c r="C16">
        <f t="shared" si="1"/>
        <v>0.2877543184223317</v>
      </c>
      <c r="D16">
        <f t="shared" si="2"/>
        <v>0.34077990487104204</v>
      </c>
      <c r="E16">
        <f t="shared" si="3"/>
        <v>1.21707108882515</v>
      </c>
      <c r="G16" t="s">
        <v>22</v>
      </c>
      <c r="H16" t="s">
        <v>3</v>
      </c>
      <c r="I16">
        <f>I15/I4*1000*SQRT(F-t0)/SQRT(1-t0)/F</f>
        <v>4.8682843553006</v>
      </c>
      <c r="R16">
        <f t="shared" si="4"/>
        <v>560</v>
      </c>
      <c r="S16">
        <f t="shared" si="5"/>
        <v>36.4462941978165</v>
      </c>
      <c r="T16">
        <f t="shared" si="6"/>
        <v>8.27608340401102</v>
      </c>
      <c r="U16">
        <f t="shared" si="7"/>
        <v>8.51949762177605</v>
      </c>
      <c r="V16">
        <f t="shared" si="8"/>
        <v>11.751345479682021</v>
      </c>
    </row>
    <row r="17" spans="1:22" ht="12.75">
      <c r="A17">
        <v>0.3</v>
      </c>
      <c r="B17">
        <f t="shared" si="0"/>
        <v>0.365121326647545</v>
      </c>
      <c r="C17">
        <f t="shared" si="1"/>
        <v>0.3290596523080124</v>
      </c>
      <c r="D17">
        <f t="shared" si="2"/>
        <v>0.365121326647545</v>
      </c>
      <c r="E17">
        <f t="shared" si="3"/>
        <v>1.21707108882515</v>
      </c>
      <c r="G17" t="s">
        <v>27</v>
      </c>
      <c r="H17" t="s">
        <v>28</v>
      </c>
      <c r="I17">
        <f>E2*(87.5-10)/1294*1000000/I4</f>
        <v>36.446294197816506</v>
      </c>
      <c r="R17">
        <f t="shared" si="4"/>
        <v>600</v>
      </c>
      <c r="S17">
        <f t="shared" si="5"/>
        <v>36.4462941978165</v>
      </c>
      <c r="T17">
        <f t="shared" si="6"/>
        <v>8.27608340401102</v>
      </c>
      <c r="U17">
        <f t="shared" si="7"/>
        <v>9.128033166188624</v>
      </c>
      <c r="V17">
        <f t="shared" si="8"/>
        <v>12.590727299659306</v>
      </c>
    </row>
    <row r="18" spans="1:22" ht="12.75">
      <c r="A18">
        <v>0.32</v>
      </c>
      <c r="B18">
        <f t="shared" si="0"/>
        <v>0.38946274842404804</v>
      </c>
      <c r="C18">
        <f t="shared" si="1"/>
        <v>0.36572935592243544</v>
      </c>
      <c r="D18">
        <f t="shared" si="2"/>
        <v>0.38946274842404804</v>
      </c>
      <c r="E18">
        <f t="shared" si="3"/>
        <v>1.21707108882515</v>
      </c>
      <c r="G18" t="s">
        <v>9</v>
      </c>
      <c r="H18" t="s">
        <v>4</v>
      </c>
      <c r="I18">
        <v>3</v>
      </c>
      <c r="R18">
        <f t="shared" si="4"/>
        <v>640</v>
      </c>
      <c r="S18">
        <f t="shared" si="5"/>
        <v>36.4462941978165</v>
      </c>
      <c r="T18">
        <f t="shared" si="6"/>
        <v>8.27608340401102</v>
      </c>
      <c r="U18">
        <f t="shared" si="7"/>
        <v>9.736568710601201</v>
      </c>
      <c r="V18">
        <f t="shared" si="8"/>
        <v>13.430109119636596</v>
      </c>
    </row>
    <row r="19" spans="1:22" ht="12.75">
      <c r="A19">
        <v>0.34</v>
      </c>
      <c r="B19">
        <f t="shared" si="0"/>
        <v>0.41380417020055105</v>
      </c>
      <c r="C19">
        <f t="shared" si="1"/>
        <v>0.3990434422338111</v>
      </c>
      <c r="D19">
        <f t="shared" si="2"/>
        <v>0.41380417020055105</v>
      </c>
      <c r="E19">
        <f t="shared" si="3"/>
        <v>1.21707108882515</v>
      </c>
      <c r="G19" t="s">
        <v>10</v>
      </c>
      <c r="H19" t="s">
        <v>6</v>
      </c>
      <c r="I19">
        <f>I18*I16</f>
        <v>14.6048530659018</v>
      </c>
      <c r="R19">
        <f t="shared" si="4"/>
        <v>680</v>
      </c>
      <c r="S19">
        <f t="shared" si="5"/>
        <v>36.4462941978165</v>
      </c>
      <c r="T19">
        <f t="shared" si="6"/>
        <v>8.27608340401102</v>
      </c>
      <c r="U19">
        <f t="shared" si="7"/>
        <v>10.345104255013776</v>
      </c>
      <c r="V19">
        <f t="shared" si="8"/>
        <v>14.269490939613883</v>
      </c>
    </row>
    <row r="20" spans="1:22" ht="12.75">
      <c r="A20">
        <v>0.36</v>
      </c>
      <c r="B20">
        <f t="shared" si="0"/>
        <v>0.438145591977054</v>
      </c>
      <c r="C20">
        <f t="shared" si="1"/>
        <v>0.42978294032706593</v>
      </c>
      <c r="D20">
        <f t="shared" si="2"/>
        <v>0.438145591977054</v>
      </c>
      <c r="E20">
        <f t="shared" si="3"/>
        <v>1.21707108882515</v>
      </c>
      <c r="R20">
        <f t="shared" si="4"/>
        <v>720</v>
      </c>
      <c r="S20">
        <f t="shared" si="5"/>
        <v>36.4462941978165</v>
      </c>
      <c r="T20">
        <f t="shared" si="6"/>
        <v>8.27608340401102</v>
      </c>
      <c r="U20">
        <f t="shared" si="7"/>
        <v>10.95363979942635</v>
      </c>
      <c r="V20">
        <f t="shared" si="8"/>
        <v>15.10887275959117</v>
      </c>
    </row>
    <row r="21" spans="1:22" ht="12.75">
      <c r="A21">
        <v>0.38</v>
      </c>
      <c r="B21">
        <f t="shared" si="0"/>
        <v>0.4624870137535571</v>
      </c>
      <c r="C21">
        <f t="shared" si="1"/>
        <v>0.4584660105204614</v>
      </c>
      <c r="D21">
        <f t="shared" si="2"/>
        <v>0.4624870137535571</v>
      </c>
      <c r="E21">
        <f t="shared" si="3"/>
        <v>1.21707108882515</v>
      </c>
      <c r="G21" s="8" t="s">
        <v>11</v>
      </c>
      <c r="H21" s="8" t="s">
        <v>6</v>
      </c>
      <c r="I21" s="8">
        <f>I19+I12</f>
        <v>47.08892949902282</v>
      </c>
      <c r="R21">
        <f t="shared" si="4"/>
        <v>760</v>
      </c>
      <c r="S21">
        <f t="shared" si="5"/>
        <v>36.4462941978165</v>
      </c>
      <c r="T21">
        <f t="shared" si="6"/>
        <v>8.27608340401102</v>
      </c>
      <c r="U21">
        <f t="shared" si="7"/>
        <v>11.562175343838927</v>
      </c>
      <c r="V21">
        <f t="shared" si="8"/>
        <v>15.948254579568458</v>
      </c>
    </row>
    <row r="22" spans="1:22" ht="12.75">
      <c r="A22">
        <v>0.4</v>
      </c>
      <c r="B22">
        <f t="shared" si="0"/>
        <v>0.4868284355300601</v>
      </c>
      <c r="C22">
        <f t="shared" si="1"/>
        <v>0.4854572996762096</v>
      </c>
      <c r="D22">
        <f t="shared" si="2"/>
        <v>0.4868284355300601</v>
      </c>
      <c r="E22">
        <f t="shared" si="3"/>
        <v>1.21707108882515</v>
      </c>
      <c r="R22">
        <f t="shared" si="4"/>
        <v>800</v>
      </c>
      <c r="S22">
        <f t="shared" si="5"/>
        <v>36.4462941978165</v>
      </c>
      <c r="T22">
        <f t="shared" si="6"/>
        <v>8.27608340401102</v>
      </c>
      <c r="U22">
        <f t="shared" si="7"/>
        <v>12.170710888251502</v>
      </c>
      <c r="V22">
        <f t="shared" si="8"/>
        <v>16.787636399545747</v>
      </c>
    </row>
    <row r="23" spans="1:22" ht="12.75">
      <c r="A23">
        <v>0.42</v>
      </c>
      <c r="B23">
        <f t="shared" si="0"/>
        <v>0.5111698573065631</v>
      </c>
      <c r="C23">
        <f t="shared" si="1"/>
        <v>0.5110249473511901</v>
      </c>
      <c r="D23">
        <f t="shared" si="2"/>
        <v>0.5111698573065631</v>
      </c>
      <c r="E23">
        <f t="shared" si="3"/>
        <v>1.21707108882515</v>
      </c>
      <c r="R23">
        <f t="shared" si="4"/>
        <v>840</v>
      </c>
      <c r="S23">
        <f t="shared" si="5"/>
        <v>36.4462941978165</v>
      </c>
      <c r="T23">
        <f t="shared" si="6"/>
        <v>8.27608340401102</v>
      </c>
      <c r="U23">
        <f t="shared" si="7"/>
        <v>12.779246432664076</v>
      </c>
      <c r="V23">
        <f t="shared" si="8"/>
        <v>17.62701821952303</v>
      </c>
    </row>
    <row r="24" spans="1:22" ht="12.75">
      <c r="A24">
        <v>0.44</v>
      </c>
      <c r="B24">
        <f t="shared" si="0"/>
        <v>0.5353729576861873</v>
      </c>
      <c r="C24">
        <f t="shared" si="1"/>
        <v>0.5353729576861873</v>
      </c>
      <c r="D24">
        <f t="shared" si="2"/>
        <v>0.5355112790830661</v>
      </c>
      <c r="E24">
        <f t="shared" si="3"/>
        <v>1.1897176837470829</v>
      </c>
      <c r="R24">
        <f t="shared" si="4"/>
        <v>880</v>
      </c>
      <c r="S24">
        <f t="shared" si="5"/>
        <v>35.62717175054053</v>
      </c>
      <c r="T24">
        <f t="shared" si="6"/>
        <v>8.090080249480163</v>
      </c>
      <c r="U24">
        <f t="shared" si="7"/>
        <v>13.384323942154683</v>
      </c>
      <c r="V24">
        <f t="shared" si="8"/>
        <v>18.04670912951168</v>
      </c>
    </row>
    <row r="25" spans="1:22" ht="12.75">
      <c r="A25">
        <v>0.46</v>
      </c>
      <c r="B25">
        <f t="shared" si="0"/>
        <v>0.5586608191273356</v>
      </c>
      <c r="C25">
        <f t="shared" si="1"/>
        <v>0.5586608191273356</v>
      </c>
      <c r="D25">
        <f t="shared" si="2"/>
        <v>0.5598527008595691</v>
      </c>
      <c r="E25">
        <f t="shared" si="3"/>
        <v>1.1401241206680315</v>
      </c>
      <c r="R25">
        <f t="shared" si="4"/>
        <v>920</v>
      </c>
      <c r="S25">
        <f t="shared" si="5"/>
        <v>34.142047662972345</v>
      </c>
      <c r="T25">
        <f t="shared" si="6"/>
        <v>7.7528440205426135</v>
      </c>
      <c r="U25">
        <f t="shared" si="7"/>
        <v>13.966520478183389</v>
      </c>
      <c r="V25">
        <f t="shared" si="8"/>
        <v>18.046709129511676</v>
      </c>
    </row>
    <row r="26" spans="1:22" ht="12.75">
      <c r="A26">
        <v>0.48</v>
      </c>
      <c r="B26">
        <f t="shared" si="0"/>
        <v>0.5810160220117815</v>
      </c>
      <c r="C26">
        <f t="shared" si="1"/>
        <v>0.5810160220117815</v>
      </c>
      <c r="D26">
        <f t="shared" si="2"/>
        <v>0.5841941226360721</v>
      </c>
      <c r="E26">
        <f t="shared" si="3"/>
        <v>1.096256645305248</v>
      </c>
      <c r="R26">
        <f t="shared" si="4"/>
        <v>960</v>
      </c>
      <c r="S26">
        <f t="shared" si="5"/>
        <v>32.828396449442316</v>
      </c>
      <c r="T26">
        <f t="shared" si="6"/>
        <v>7.454545188075686</v>
      </c>
      <c r="U26">
        <f t="shared" si="7"/>
        <v>14.525400550294536</v>
      </c>
      <c r="V26">
        <f t="shared" si="8"/>
        <v>18.046709129511676</v>
      </c>
    </row>
    <row r="27" spans="1:22" ht="12.75">
      <c r="A27">
        <v>0.5</v>
      </c>
      <c r="B27">
        <f t="shared" si="0"/>
        <v>0.6025423842691602</v>
      </c>
      <c r="C27">
        <f t="shared" si="1"/>
        <v>0.6025423842691602</v>
      </c>
      <c r="D27">
        <f t="shared" si="2"/>
        <v>0.608535544412575</v>
      </c>
      <c r="E27">
        <f t="shared" si="3"/>
        <v>1.057091902226597</v>
      </c>
      <c r="R27">
        <f t="shared" si="4"/>
        <v>1000</v>
      </c>
      <c r="S27">
        <f t="shared" si="5"/>
        <v>31.65557280624469</v>
      </c>
      <c r="T27">
        <f t="shared" si="6"/>
        <v>7.188224935140859</v>
      </c>
      <c r="U27">
        <f t="shared" si="7"/>
        <v>15.063559606729005</v>
      </c>
      <c r="V27">
        <f t="shared" si="8"/>
        <v>18.046709129511676</v>
      </c>
    </row>
    <row r="28" spans="1:22" ht="12.75">
      <c r="A28">
        <v>0.52</v>
      </c>
      <c r="B28">
        <f t="shared" si="0"/>
        <v>0.6233257830758597</v>
      </c>
      <c r="C28">
        <f t="shared" si="1"/>
        <v>0.6233257830758597</v>
      </c>
      <c r="D28">
        <f t="shared" si="2"/>
        <v>0.6328769661890781</v>
      </c>
      <c r="E28">
        <f t="shared" si="3"/>
        <v>1.0218455460259996</v>
      </c>
      <c r="R28">
        <f t="shared" si="4"/>
        <v>1040</v>
      </c>
      <c r="S28">
        <f t="shared" si="5"/>
        <v>30.600088801010422</v>
      </c>
      <c r="T28">
        <f t="shared" si="6"/>
        <v>6.9485497129767975</v>
      </c>
      <c r="U28">
        <f t="shared" si="7"/>
        <v>15.583144576896494</v>
      </c>
      <c r="V28">
        <f t="shared" si="8"/>
        <v>18.04670912951168</v>
      </c>
    </row>
    <row r="29" spans="1:22" ht="12.75">
      <c r="A29">
        <v>0.54</v>
      </c>
      <c r="B29">
        <f t="shared" si="0"/>
        <v>0.6434382168114536</v>
      </c>
      <c r="C29">
        <f t="shared" si="1"/>
        <v>0.6434382168114536</v>
      </c>
      <c r="D29">
        <f t="shared" si="2"/>
        <v>0.6572183879655812</v>
      </c>
      <c r="E29">
        <f t="shared" si="3"/>
        <v>0.9899049489406979</v>
      </c>
      <c r="R29">
        <f t="shared" si="4"/>
        <v>1080</v>
      </c>
      <c r="S29">
        <f t="shared" si="5"/>
        <v>29.643598741462164</v>
      </c>
      <c r="T29">
        <f t="shared" si="6"/>
        <v>6.731353652796746</v>
      </c>
      <c r="U29">
        <f t="shared" si="7"/>
        <v>16.08595542028634</v>
      </c>
      <c r="V29">
        <f t="shared" si="8"/>
        <v>18.04670912951168</v>
      </c>
    </row>
    <row r="30" spans="1:22" ht="12.75">
      <c r="A30">
        <v>0.56</v>
      </c>
      <c r="B30">
        <f t="shared" si="0"/>
        <v>0.6629407559200692</v>
      </c>
      <c r="C30">
        <f t="shared" si="1"/>
        <v>0.6629407559200692</v>
      </c>
      <c r="D30">
        <f t="shared" si="2"/>
        <v>0.6815598097420841</v>
      </c>
      <c r="E30">
        <f t="shared" si="3"/>
        <v>0.9607837042319841</v>
      </c>
      <c r="R30">
        <f t="shared" si="4"/>
        <v>1120</v>
      </c>
      <c r="S30">
        <f t="shared" si="5"/>
        <v>28.771536738013435</v>
      </c>
      <c r="T30">
        <f t="shared" si="6"/>
        <v>6.533329188777492</v>
      </c>
      <c r="U30">
        <f t="shared" si="7"/>
        <v>16.57351889800173</v>
      </c>
      <c r="V30">
        <f t="shared" si="8"/>
        <v>18.04670912951168</v>
      </c>
    </row>
    <row r="31" spans="1:22" ht="12.75">
      <c r="A31">
        <v>0.58</v>
      </c>
      <c r="B31">
        <f t="shared" si="0"/>
        <v>0.6818857329980162</v>
      </c>
      <c r="C31">
        <f t="shared" si="1"/>
        <v>0.6818857329980162</v>
      </c>
      <c r="D31">
        <f t="shared" si="2"/>
        <v>0.7059012315185871</v>
      </c>
      <c r="E31">
        <f t="shared" si="3"/>
        <v>0.9340900452027623</v>
      </c>
      <c r="R31">
        <f t="shared" si="4"/>
        <v>1160</v>
      </c>
      <c r="S31">
        <f t="shared" si="5"/>
        <v>27.972170982694774</v>
      </c>
      <c r="T31">
        <f t="shared" si="6"/>
        <v>6.3518123073787836</v>
      </c>
      <c r="U31">
        <f t="shared" si="7"/>
        <v>17.047143324950405</v>
      </c>
      <c r="V31">
        <f t="shared" si="8"/>
        <v>18.046709129511676</v>
      </c>
    </row>
    <row r="32" spans="1:22" ht="12.75">
      <c r="A32">
        <v>0.6</v>
      </c>
      <c r="B32">
        <f t="shared" si="0"/>
        <v>0.7003183989248115</v>
      </c>
      <c r="C32">
        <f t="shared" si="1"/>
        <v>0.7003183989248115</v>
      </c>
      <c r="D32">
        <f t="shared" si="2"/>
        <v>0.73024265329509</v>
      </c>
      <c r="E32">
        <f t="shared" si="3"/>
        <v>0.909504414188067</v>
      </c>
      <c r="R32">
        <f t="shared" si="4"/>
        <v>1200</v>
      </c>
      <c r="S32">
        <f t="shared" si="5"/>
        <v>27.235932032293352</v>
      </c>
      <c r="T32">
        <f t="shared" si="6"/>
        <v>6.184630016478856</v>
      </c>
      <c r="U32">
        <f t="shared" si="7"/>
        <v>17.507959973120286</v>
      </c>
      <c r="V32">
        <f t="shared" si="8"/>
        <v>18.04670912951168</v>
      </c>
    </row>
    <row r="33" spans="1:22" ht="12.75">
      <c r="A33">
        <v>0.62</v>
      </c>
      <c r="B33">
        <f t="shared" si="0"/>
        <v>0.71827819602086</v>
      </c>
      <c r="C33">
        <f t="shared" si="1"/>
        <v>0.71827819602086</v>
      </c>
      <c r="D33">
        <f t="shared" si="2"/>
        <v>0.7545840750715932</v>
      </c>
      <c r="E33">
        <f t="shared" si="3"/>
        <v>0.8867632049640247</v>
      </c>
      <c r="R33">
        <f t="shared" si="4"/>
        <v>1240</v>
      </c>
      <c r="S33">
        <f t="shared" si="5"/>
        <v>26.55492596008961</v>
      </c>
      <c r="T33">
        <f t="shared" si="6"/>
        <v>6.029989793755368</v>
      </c>
      <c r="U33">
        <f t="shared" si="7"/>
        <v>17.9569549005215</v>
      </c>
      <c r="V33">
        <f t="shared" si="8"/>
        <v>18.04670912951168</v>
      </c>
    </row>
    <row r="34" spans="1:22" ht="12.75">
      <c r="A34">
        <v>0.64</v>
      </c>
      <c r="B34">
        <f t="shared" si="0"/>
        <v>0.7357997512131615</v>
      </c>
      <c r="C34">
        <f t="shared" si="1"/>
        <v>0.7357997512131615</v>
      </c>
      <c r="D34">
        <f t="shared" si="2"/>
        <v>0.7789254968480961</v>
      </c>
      <c r="E34">
        <f t="shared" si="3"/>
        <v>0.8656467661331312</v>
      </c>
      <c r="R34">
        <f t="shared" si="4"/>
        <v>1280</v>
      </c>
      <c r="S34">
        <f t="shared" si="5"/>
        <v>25.92257510638241</v>
      </c>
      <c r="T34">
        <f t="shared" si="6"/>
        <v>5.8863980097052915</v>
      </c>
      <c r="U34">
        <f t="shared" si="7"/>
        <v>18.394993780329038</v>
      </c>
      <c r="V34">
        <f t="shared" si="8"/>
        <v>18.04670912951168</v>
      </c>
    </row>
    <row r="35" spans="1:22" ht="12.75">
      <c r="A35">
        <v>0.66</v>
      </c>
      <c r="B35">
        <f t="shared" si="0"/>
        <v>0.7529136609809386</v>
      </c>
      <c r="C35">
        <f t="shared" si="1"/>
        <v>0.7529136609809386</v>
      </c>
      <c r="D35">
        <f t="shared" si="2"/>
        <v>0.8032669186245992</v>
      </c>
      <c r="E35">
        <f t="shared" si="3"/>
        <v>0.8459704055965603</v>
      </c>
      <c r="R35">
        <f t="shared" si="4"/>
        <v>1320</v>
      </c>
      <c r="S35">
        <f t="shared" si="5"/>
        <v>25.33334869927876</v>
      </c>
      <c r="T35">
        <f t="shared" si="6"/>
        <v>5.75259875805661</v>
      </c>
      <c r="U35">
        <f t="shared" si="7"/>
        <v>18.822841524523465</v>
      </c>
      <c r="V35">
        <f t="shared" si="8"/>
        <v>18.04670912951168</v>
      </c>
    </row>
    <row r="36" spans="1:22" ht="12.75">
      <c r="A36">
        <v>0.68</v>
      </c>
      <c r="B36">
        <f t="shared" si="0"/>
        <v>0.7696471190734682</v>
      </c>
      <c r="C36">
        <f t="shared" si="1"/>
        <v>0.7696471190734682</v>
      </c>
      <c r="D36">
        <f t="shared" si="2"/>
        <v>0.8276083404011021</v>
      </c>
      <c r="E36">
        <f t="shared" si="3"/>
        <v>0.8275775473908259</v>
      </c>
      <c r="R36">
        <f t="shared" si="4"/>
        <v>1360</v>
      </c>
      <c r="S36">
        <f t="shared" si="5"/>
        <v>24.7825579299803</v>
      </c>
      <c r="T36">
        <f t="shared" si="6"/>
        <v>5.627527322257616</v>
      </c>
      <c r="U36">
        <f t="shared" si="7"/>
        <v>19.241177976836703</v>
      </c>
      <c r="V36">
        <f t="shared" si="8"/>
        <v>18.046709129511676</v>
      </c>
    </row>
    <row r="37" spans="1:22" ht="12.75">
      <c r="A37">
        <v>0.7</v>
      </c>
      <c r="B37">
        <f t="shared" si="0"/>
        <v>0.7860244238600087</v>
      </c>
      <c r="C37">
        <f t="shared" si="1"/>
        <v>0.7860244238600087</v>
      </c>
      <c r="D37">
        <f t="shared" si="2"/>
        <v>0.8519497621776051</v>
      </c>
      <c r="E37">
        <f t="shared" si="3"/>
        <v>0.8103344575876379</v>
      </c>
      <c r="R37">
        <f t="shared" si="4"/>
        <v>1400</v>
      </c>
      <c r="S37">
        <f t="shared" si="5"/>
        <v>24.266198015085756</v>
      </c>
      <c r="T37">
        <f t="shared" si="6"/>
        <v>5.510274311595937</v>
      </c>
      <c r="U37">
        <f t="shared" si="7"/>
        <v>19.65061059650022</v>
      </c>
      <c r="V37">
        <f t="shared" si="8"/>
        <v>18.04670912951168</v>
      </c>
    </row>
    <row r="38" spans="1:22" ht="12.75">
      <c r="A38">
        <v>0.72</v>
      </c>
      <c r="B38">
        <f t="shared" si="0"/>
        <v>0.802067392374748</v>
      </c>
      <c r="C38">
        <f t="shared" si="1"/>
        <v>0.802067392374748</v>
      </c>
      <c r="D38">
        <f t="shared" si="2"/>
        <v>0.876291183954108</v>
      </c>
      <c r="E38">
        <f t="shared" si="3"/>
        <v>0.794126131064107</v>
      </c>
      <c r="R38">
        <f t="shared" si="4"/>
        <v>1440</v>
      </c>
      <c r="S38">
        <f t="shared" si="5"/>
        <v>23.780825022205676</v>
      </c>
      <c r="T38">
        <f t="shared" si="6"/>
        <v>5.4000576912359275</v>
      </c>
      <c r="U38">
        <f t="shared" si="7"/>
        <v>20.0516848093687</v>
      </c>
      <c r="V38">
        <f t="shared" si="8"/>
        <v>18.04670912951168</v>
      </c>
    </row>
    <row r="39" spans="1:22" ht="12.75">
      <c r="A39">
        <v>0.74</v>
      </c>
      <c r="B39">
        <f t="shared" si="0"/>
        <v>0.817795701209781</v>
      </c>
      <c r="C39">
        <f t="shared" si="1"/>
        <v>0.817795701209781</v>
      </c>
      <c r="D39">
        <f t="shared" si="2"/>
        <v>0.9006326057306111</v>
      </c>
      <c r="E39">
        <f t="shared" si="3"/>
        <v>0.7788530487712201</v>
      </c>
      <c r="R39">
        <f t="shared" si="4"/>
        <v>1480</v>
      </c>
      <c r="S39">
        <f t="shared" si="5"/>
        <v>23.323458763434914</v>
      </c>
      <c r="T39">
        <f t="shared" si="6"/>
        <v>5.296200731644296</v>
      </c>
      <c r="U39">
        <f t="shared" si="7"/>
        <v>20.444892530244523</v>
      </c>
      <c r="V39">
        <f t="shared" si="8"/>
        <v>18.046709129511672</v>
      </c>
    </row>
    <row r="40" spans="1:22" ht="12.75">
      <c r="A40">
        <v>0.76</v>
      </c>
      <c r="B40">
        <f t="shared" si="0"/>
        <v>0.8332271694583457</v>
      </c>
      <c r="C40">
        <f t="shared" si="1"/>
        <v>0.8332271694583457</v>
      </c>
      <c r="D40">
        <f t="shared" si="2"/>
        <v>0.9249740275071142</v>
      </c>
      <c r="E40">
        <f t="shared" si="3"/>
        <v>0.7644285958333449</v>
      </c>
      <c r="R40">
        <f t="shared" si="4"/>
        <v>1520</v>
      </c>
      <c r="S40">
        <f t="shared" si="5"/>
        <v>22.89150547800782</v>
      </c>
      <c r="T40">
        <f t="shared" si="6"/>
        <v>5.198114451666745</v>
      </c>
      <c r="U40">
        <f t="shared" si="7"/>
        <v>20.830679236458643</v>
      </c>
      <c r="V40">
        <f t="shared" si="8"/>
        <v>18.04670912951168</v>
      </c>
    </row>
    <row r="41" spans="1:22" ht="12.75">
      <c r="A41">
        <v>0.78</v>
      </c>
      <c r="B41">
        <f t="shared" si="0"/>
        <v>0.8483779953121935</v>
      </c>
      <c r="C41">
        <f t="shared" si="1"/>
        <v>0.8483779953121935</v>
      </c>
      <c r="D41">
        <f t="shared" si="2"/>
        <v>0.9493154492836171</v>
      </c>
      <c r="E41">
        <f t="shared" si="3"/>
        <v>0.7507769870019413</v>
      </c>
      <c r="R41">
        <f t="shared" si="4"/>
        <v>1560</v>
      </c>
      <c r="S41">
        <f t="shared" si="5"/>
        <v>22.482695708133868</v>
      </c>
      <c r="T41">
        <f t="shared" si="6"/>
        <v>5.105283511613201</v>
      </c>
      <c r="U41">
        <f t="shared" si="7"/>
        <v>21.209449882804837</v>
      </c>
      <c r="V41">
        <f t="shared" si="8"/>
        <v>18.04670912951168</v>
      </c>
    </row>
    <row r="42" spans="1:22" ht="12.75">
      <c r="A42">
        <v>0.8</v>
      </c>
      <c r="B42">
        <f t="shared" si="0"/>
        <v>0.8632629552669949</v>
      </c>
      <c r="C42">
        <f t="shared" si="1"/>
        <v>0.8632629552669949</v>
      </c>
      <c r="D42">
        <f t="shared" si="2"/>
        <v>0.9736568710601202</v>
      </c>
      <c r="E42">
        <f t="shared" si="3"/>
        <v>0.7378315856982863</v>
      </c>
      <c r="R42">
        <f t="shared" si="4"/>
        <v>1600</v>
      </c>
      <c r="S42">
        <f t="shared" si="5"/>
        <v>22.095033961212206</v>
      </c>
      <c r="T42">
        <f t="shared" si="6"/>
        <v>5.017254782748347</v>
      </c>
      <c r="U42">
        <f t="shared" si="7"/>
        <v>21.581573881674874</v>
      </c>
      <c r="V42">
        <f t="shared" si="8"/>
        <v>18.04670912951168</v>
      </c>
    </row>
    <row r="43" spans="1:22" ht="12.75">
      <c r="A43">
        <v>0.82</v>
      </c>
      <c r="B43">
        <f t="shared" si="0"/>
        <v>0.8778955729143845</v>
      </c>
      <c r="C43">
        <f t="shared" si="1"/>
        <v>0.8778955729143845</v>
      </c>
      <c r="D43">
        <f t="shared" si="2"/>
        <v>0.997998292836623</v>
      </c>
      <c r="E43">
        <f t="shared" si="3"/>
        <v>0.725533531334202</v>
      </c>
      <c r="R43">
        <f t="shared" si="4"/>
        <v>1640</v>
      </c>
      <c r="S43">
        <f t="shared" si="5"/>
        <v>21.726757603709682</v>
      </c>
      <c r="T43">
        <f t="shared" si="6"/>
        <v>4.933628013072573</v>
      </c>
      <c r="U43">
        <f t="shared" si="7"/>
        <v>21.94738932285961</v>
      </c>
      <c r="V43">
        <f t="shared" si="8"/>
        <v>18.046709129511676</v>
      </c>
    </row>
    <row r="44" spans="1:22" ht="12.75">
      <c r="A44">
        <v>0.84</v>
      </c>
      <c r="B44">
        <f t="shared" si="0"/>
        <v>0.8922882628103121</v>
      </c>
      <c r="C44">
        <f t="shared" si="1"/>
        <v>0.8922882628103121</v>
      </c>
      <c r="D44">
        <f t="shared" si="2"/>
        <v>1.0223397146131261</v>
      </c>
      <c r="E44">
        <f t="shared" si="3"/>
        <v>0.7138306102482497</v>
      </c>
      <c r="R44">
        <f t="shared" si="4"/>
        <v>1680</v>
      </c>
      <c r="S44">
        <f t="shared" si="5"/>
        <v>21.376303050324324</v>
      </c>
      <c r="T44">
        <f t="shared" si="6"/>
        <v>4.854048149688098</v>
      </c>
      <c r="U44">
        <f t="shared" si="7"/>
        <v>22.307206570257804</v>
      </c>
      <c r="V44">
        <f t="shared" si="8"/>
        <v>18.04670912951168</v>
      </c>
    </row>
    <row r="45" spans="1:22" ht="12.75">
      <c r="A45">
        <v>0.86</v>
      </c>
      <c r="B45">
        <f t="shared" si="0"/>
        <v>0.9064524537753836</v>
      </c>
      <c r="C45">
        <f t="shared" si="1"/>
        <v>0.9064524537753836</v>
      </c>
      <c r="D45">
        <f t="shared" si="2"/>
        <v>1.0466811363896291</v>
      </c>
      <c r="E45">
        <f t="shared" si="3"/>
        <v>0.7026763207561114</v>
      </c>
      <c r="R45">
        <f t="shared" si="4"/>
        <v>1720</v>
      </c>
      <c r="S45">
        <f t="shared" si="5"/>
        <v>21.04227776607366</v>
      </c>
      <c r="T45">
        <f t="shared" si="6"/>
        <v>4.778198981141558</v>
      </c>
      <c r="U45">
        <f t="shared" si="7"/>
        <v>22.66131134438459</v>
      </c>
      <c r="V45">
        <f t="shared" si="8"/>
        <v>18.04670912951168</v>
      </c>
    </row>
    <row r="46" spans="1:22" ht="12.75">
      <c r="A46">
        <v>0.88</v>
      </c>
      <c r="B46">
        <f t="shared" si="0"/>
        <v>0.9203986951108653</v>
      </c>
      <c r="C46">
        <f t="shared" si="1"/>
        <v>0.9203986951108653</v>
      </c>
      <c r="D46">
        <f t="shared" si="2"/>
        <v>1.0710225581661321</v>
      </c>
      <c r="E46">
        <f t="shared" si="3"/>
        <v>0.6920290940683197</v>
      </c>
      <c r="R46">
        <f t="shared" si="4"/>
        <v>1760</v>
      </c>
      <c r="S46">
        <f t="shared" si="5"/>
        <v>20.723436935971705</v>
      </c>
      <c r="T46">
        <f t="shared" si="6"/>
        <v>4.705797839664574</v>
      </c>
      <c r="U46">
        <f t="shared" si="7"/>
        <v>23.00996737777163</v>
      </c>
      <c r="V46">
        <f t="shared" si="8"/>
        <v>18.046709129511676</v>
      </c>
    </row>
    <row r="47" spans="1:22" ht="12.75">
      <c r="A47">
        <v>0.9</v>
      </c>
      <c r="B47">
        <f t="shared" si="0"/>
        <v>0.9341367485374681</v>
      </c>
      <c r="C47">
        <f t="shared" si="1"/>
        <v>0.9341367485374681</v>
      </c>
      <c r="D47">
        <f t="shared" si="2"/>
        <v>1.0953639799426351</v>
      </c>
      <c r="E47">
        <f t="shared" si="3"/>
        <v>0.681851641268225</v>
      </c>
      <c r="R47">
        <f t="shared" si="4"/>
        <v>1800</v>
      </c>
      <c r="S47">
        <f t="shared" si="5"/>
        <v>20.418663909693752</v>
      </c>
      <c r="T47">
        <f t="shared" si="6"/>
        <v>4.636591160623929</v>
      </c>
      <c r="U47">
        <f t="shared" si="7"/>
        <v>23.353418713436703</v>
      </c>
      <c r="V47">
        <f t="shared" si="8"/>
        <v>18.04670912951168</v>
      </c>
    </row>
    <row r="48" spans="1:22" ht="12.75">
      <c r="A48">
        <v>0.92</v>
      </c>
      <c r="B48">
        <f t="shared" si="0"/>
        <v>0.9476756681346854</v>
      </c>
      <c r="C48">
        <f t="shared" si="1"/>
        <v>0.9476756681346854</v>
      </c>
      <c r="D48">
        <f t="shared" si="2"/>
        <v>1.1197054017191381</v>
      </c>
      <c r="E48">
        <f t="shared" si="3"/>
        <v>0.672110402932401</v>
      </c>
      <c r="R48">
        <f t="shared" si="4"/>
        <v>1840</v>
      </c>
      <c r="S48">
        <f t="shared" si="5"/>
        <v>20.126953719961776</v>
      </c>
      <c r="T48">
        <f t="shared" si="6"/>
        <v>4.570350739940326</v>
      </c>
      <c r="U48">
        <f t="shared" si="7"/>
        <v>23.691891703367133</v>
      </c>
      <c r="V48">
        <f t="shared" si="8"/>
        <v>18.046709129511676</v>
      </c>
    </row>
    <row r="49" spans="1:22" ht="12.75">
      <c r="A49">
        <v>0.94</v>
      </c>
      <c r="B49">
        <f t="shared" si="0"/>
        <v>0.9610238701410552</v>
      </c>
      <c r="C49">
        <f t="shared" si="1"/>
        <v>0.9610238701410552</v>
      </c>
      <c r="D49">
        <f t="shared" si="2"/>
        <v>1.1440468234956411</v>
      </c>
      <c r="E49">
        <f t="shared" si="3"/>
        <v>0.6627750828559001</v>
      </c>
      <c r="R49">
        <f t="shared" si="4"/>
        <v>1880</v>
      </c>
      <c r="S49">
        <f t="shared" si="5"/>
        <v>19.8473991195256</v>
      </c>
      <c r="T49">
        <f t="shared" si="6"/>
        <v>4.5068705634201205</v>
      </c>
      <c r="U49">
        <f t="shared" si="7"/>
        <v>24.02559675352638</v>
      </c>
      <c r="V49">
        <f t="shared" si="8"/>
        <v>18.046709129511676</v>
      </c>
    </row>
    <row r="50" spans="1:22" ht="12.75">
      <c r="A50">
        <v>0.96</v>
      </c>
      <c r="B50">
        <f t="shared" si="0"/>
        <v>0.9741891941441668</v>
      </c>
      <c r="C50">
        <f t="shared" si="1"/>
        <v>0.9741891941441668</v>
      </c>
      <c r="D50">
        <f t="shared" si="2"/>
        <v>1.1683882452721441</v>
      </c>
      <c r="E50">
        <f t="shared" si="3"/>
        <v>0.6538182511034678</v>
      </c>
      <c r="R50">
        <f t="shared" si="4"/>
        <v>1920</v>
      </c>
      <c r="S50">
        <f t="shared" si="5"/>
        <v>19.579178694172626</v>
      </c>
      <c r="T50">
        <f t="shared" si="6"/>
        <v>4.445964107503581</v>
      </c>
      <c r="U50">
        <f t="shared" si="7"/>
        <v>24.35472985360417</v>
      </c>
      <c r="V50">
        <f t="shared" si="8"/>
        <v>18.04670912951168</v>
      </c>
    </row>
    <row r="51" spans="1:22" ht="12.75">
      <c r="A51">
        <v>0.98</v>
      </c>
      <c r="B51">
        <f t="shared" si="0"/>
        <v>0.9871789569240373</v>
      </c>
      <c r="C51">
        <f t="shared" si="1"/>
        <v>0.9871789569240373</v>
      </c>
      <c r="D51">
        <f t="shared" si="2"/>
        <v>1.1927296670486471</v>
      </c>
      <c r="E51">
        <f t="shared" si="3"/>
        <v>0.6452150045255148</v>
      </c>
      <c r="R51">
        <f t="shared" si="4"/>
        <v>1960</v>
      </c>
      <c r="S51">
        <f t="shared" si="5"/>
        <v>19.321546696571637</v>
      </c>
      <c r="T51">
        <f t="shared" si="6"/>
        <v>4.3874620307735</v>
      </c>
      <c r="U51">
        <f t="shared" si="7"/>
        <v>24.679473923100932</v>
      </c>
      <c r="V51">
        <f t="shared" si="8"/>
        <v>18.04670912951168</v>
      </c>
    </row>
    <row r="52" spans="1:22" ht="12.75">
      <c r="A52">
        <v>1</v>
      </c>
      <c r="B52">
        <f t="shared" si="0"/>
        <v>1</v>
      </c>
      <c r="C52">
        <f t="shared" si="1"/>
        <v>1</v>
      </c>
      <c r="D52">
        <f t="shared" si="2"/>
        <v>1.21707108882515</v>
      </c>
      <c r="E52">
        <f t="shared" si="3"/>
        <v>0.6369426751592357</v>
      </c>
      <c r="R52">
        <f t="shared" si="4"/>
        <v>2000</v>
      </c>
      <c r="S52">
        <f t="shared" si="5"/>
        <v>19.073824314080667</v>
      </c>
      <c r="T52">
        <f t="shared" si="6"/>
        <v>4.331210191082803</v>
      </c>
      <c r="U52">
        <f t="shared" si="7"/>
        <v>25</v>
      </c>
      <c r="V52">
        <f t="shared" si="8"/>
        <v>18.04670912951168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W. Foster</dc:creator>
  <cp:keywords/>
  <dc:description/>
  <cp:lastModifiedBy>Henry Glass</cp:lastModifiedBy>
  <dcterms:created xsi:type="dcterms:W3CDTF">2001-04-02T16:59:08Z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