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01" windowWidth="8670" windowHeight="9060" tabRatio="708" activeTab="2"/>
  </bookViews>
  <sheets>
    <sheet name="Data &gt;15HP" sheetId="1" r:id="rId1"/>
    <sheet name="Data &lt;15HP" sheetId="2" r:id="rId2"/>
    <sheet name="OperatingScheds" sheetId="3" r:id="rId3"/>
    <sheet name="MeasSpecs" sheetId="4" r:id="rId4"/>
    <sheet name="AcceptRept" sheetId="5" r:id="rId5"/>
    <sheet name="AcceptChecklist" sheetId="6" r:id="rId6"/>
    <sheet name="AnnualRept" sheetId="7" r:id="rId7"/>
    <sheet name="Tracking" sheetId="8" r:id="rId8"/>
    <sheet name="DataColumnDef" sheetId="9" r:id="rId9"/>
  </sheets>
  <definedNames>
    <definedName name="_xlnm.Print_Area" localSheetId="4">'AcceptRept'!$A$1:$F$15</definedName>
    <definedName name="_xlnm.Print_Area" localSheetId="1">'Data &lt;15HP'!$A$1:$AZ$27</definedName>
    <definedName name="_xlnm.Print_Area" localSheetId="0">'Data &gt;15HP'!$A$1:$BH$47</definedName>
    <definedName name="_xlnm.Print_Area" localSheetId="8">'DataColumnDef'!$A$1:$C$21</definedName>
    <definedName name="_xlnm.Print_Titles" localSheetId="1">'Data &lt;15HP'!$A:$C,'Data &lt;15HP'!$1:$6</definedName>
    <definedName name="_xlnm.Print_Titles" localSheetId="0">'Data &gt;15HP'!$A:$C,'Data &gt;15HP'!$1:$6</definedName>
  </definedNames>
  <calcPr fullCalcOnLoad="1"/>
</workbook>
</file>

<file path=xl/sharedStrings.xml><?xml version="1.0" encoding="utf-8"?>
<sst xmlns="http://schemas.openxmlformats.org/spreadsheetml/2006/main" count="952" uniqueCount="301">
  <si>
    <t>Loc</t>
  </si>
  <si>
    <t>Bld
ID</t>
  </si>
  <si>
    <t>Rm Name
/ #</t>
  </si>
  <si>
    <t>Op
Hrs</t>
  </si>
  <si>
    <t>Date</t>
  </si>
  <si>
    <t>By</t>
  </si>
  <si>
    <t>Elect
Use
(kWh)</t>
  </si>
  <si>
    <t>Dmd
(kW)</t>
  </si>
  <si>
    <t>Cost
$</t>
  </si>
  <si>
    <t>Savings
$</t>
  </si>
  <si>
    <t>1205_CO C_101</t>
  </si>
  <si>
    <t>1205_CO C_102</t>
  </si>
  <si>
    <t>1206_CO D_101</t>
  </si>
  <si>
    <t>1206_CO D_102</t>
  </si>
  <si>
    <t>1206_CO D_104</t>
  </si>
  <si>
    <t>1207_CO E_101</t>
  </si>
  <si>
    <t>HQ</t>
  </si>
  <si>
    <t>PX</t>
  </si>
  <si>
    <t>CO A</t>
  </si>
  <si>
    <t>CO B</t>
  </si>
  <si>
    <t>CO C</t>
  </si>
  <si>
    <t>CO D</t>
  </si>
  <si>
    <t>CO E</t>
  </si>
  <si>
    <t>Totals</t>
  </si>
  <si>
    <t xml:space="preserve"> </t>
  </si>
  <si>
    <t>Guarantee
$</t>
  </si>
  <si>
    <t>ESCO Delivery</t>
  </si>
  <si>
    <t>USAF Acceptance</t>
  </si>
  <si>
    <t>Year</t>
  </si>
  <si>
    <t>Reports</t>
  </si>
  <si>
    <t>Acceptance</t>
  </si>
  <si>
    <t>Year 1</t>
  </si>
  <si>
    <t>Year 2</t>
  </si>
  <si>
    <t>Year 3</t>
  </si>
  <si>
    <t>Year 4</t>
  </si>
  <si>
    <t>Acceptance Report</t>
  </si>
  <si>
    <t>The following table lists the individuals that performed the acceptance tests:</t>
  </si>
  <si>
    <t>Name</t>
  </si>
  <si>
    <t>Title</t>
  </si>
  <si>
    <t>Specialty</t>
  </si>
  <si>
    <t>William K. Donaldson</t>
  </si>
  <si>
    <t>Engineer I</t>
  </si>
  <si>
    <t>Metering/Surveys</t>
  </si>
  <si>
    <t>Jim A. Carlson</t>
  </si>
  <si>
    <t>Carl K. Matheson</t>
  </si>
  <si>
    <t>Technician</t>
  </si>
  <si>
    <t>Annual Report Year 1</t>
  </si>
  <si>
    <t>Savings Summary</t>
  </si>
  <si>
    <t>Predicted Savings</t>
  </si>
  <si>
    <t>Guaranteed Savings</t>
  </si>
  <si>
    <t>Payment Deductions</t>
  </si>
  <si>
    <t>The following table lists the individuals that performed the annual reconciliation and verification inspections:</t>
  </si>
  <si>
    <t>Jim Johnson</t>
  </si>
  <si>
    <t>Kim D. Anderson</t>
  </si>
  <si>
    <t>Measurement Specifications and Costs</t>
  </si>
  <si>
    <t xml:space="preserve">Measurement </t>
  </si>
  <si>
    <t>Instrument Used</t>
  </si>
  <si>
    <t>Comments</t>
  </si>
  <si>
    <t>Purpose</t>
  </si>
  <si>
    <t>Cost $/Each</t>
  </si>
  <si>
    <t>Type</t>
  </si>
  <si>
    <t>Accuracy</t>
  </si>
  <si>
    <t>Model</t>
  </si>
  <si>
    <t>Calibration</t>
  </si>
  <si>
    <t>Acceptance Test</t>
  </si>
  <si>
    <t>WKD</t>
  </si>
  <si>
    <t>Power Analyzer</t>
  </si>
  <si>
    <t>Annual</t>
  </si>
  <si>
    <t>GGL</t>
  </si>
  <si>
    <t>CKM</t>
  </si>
  <si>
    <t>Note:</t>
  </si>
  <si>
    <t xml:space="preserve">  Calibration Standard was included in Phase II Report</t>
  </si>
  <si>
    <t xml:space="preserve">  Frequency of calibration was included in Phase II Report and is 1 year</t>
  </si>
  <si>
    <t xml:space="preserve">  Initials of the individual responsible for calibrating the metering equipment.</t>
  </si>
  <si>
    <t>Calibrated per manufacturer’s specifications.  Does not include travel.</t>
  </si>
  <si>
    <t>Documents</t>
  </si>
  <si>
    <t>Yes</t>
  </si>
  <si>
    <t>No</t>
  </si>
  <si>
    <t>Inspect design docs for complete set</t>
  </si>
  <si>
    <t>Inspect docs for design conditions documentation</t>
  </si>
  <si>
    <t>Vendor Certifications / Tests</t>
  </si>
  <si>
    <t>Verify performance tests specification / all parameters specified complete</t>
  </si>
  <si>
    <t>Overall condition</t>
  </si>
  <si>
    <t>Performance</t>
  </si>
  <si>
    <t>x</t>
  </si>
  <si>
    <t>Mfr</t>
  </si>
  <si>
    <t>B. K. Wilson - Manager</t>
  </si>
  <si>
    <t>Accepted – USAF              Date                Certified By – “The ESCO”             Date</t>
  </si>
  <si>
    <t>Year 5</t>
  </si>
  <si>
    <t>Year 6</t>
  </si>
  <si>
    <t>Year 7</t>
  </si>
  <si>
    <t>Year 8</t>
  </si>
  <si>
    <t>Year 9</t>
  </si>
  <si>
    <t>Year 10</t>
  </si>
  <si>
    <t>Year 11</t>
  </si>
  <si>
    <t>Year 12</t>
  </si>
  <si>
    <t>Year 13</t>
  </si>
  <si>
    <t>Year 14</t>
  </si>
  <si>
    <t>Year 15</t>
  </si>
  <si>
    <t>Year 16</t>
  </si>
  <si>
    <t>Year 17</t>
  </si>
  <si>
    <t>Year 18</t>
  </si>
  <si>
    <t>Year 19</t>
  </si>
  <si>
    <t>Year 20</t>
  </si>
  <si>
    <t>Year 21</t>
  </si>
  <si>
    <t>Peak Demand Hours</t>
  </si>
  <si>
    <t>Admin Building</t>
  </si>
  <si>
    <t>Flight Operations</t>
  </si>
  <si>
    <t>Schedule
Name</t>
  </si>
  <si>
    <t>Dormitory Schedule</t>
  </si>
  <si>
    <t>Sched #</t>
  </si>
  <si>
    <t>Total 
Hours</t>
  </si>
  <si>
    <t>Stores</t>
  </si>
  <si>
    <t>1
0</t>
  </si>
  <si>
    <t>1
1</t>
  </si>
  <si>
    <t>1
2</t>
  </si>
  <si>
    <t>1
3</t>
  </si>
  <si>
    <t>1
4</t>
  </si>
  <si>
    <t>1
5</t>
  </si>
  <si>
    <t>1
6</t>
  </si>
  <si>
    <t>1
7</t>
  </si>
  <si>
    <t>1
8</t>
  </si>
  <si>
    <t>1
9</t>
  </si>
  <si>
    <t>2
0</t>
  </si>
  <si>
    <t>2
1</t>
  </si>
  <si>
    <t>2
2</t>
  </si>
  <si>
    <t>2
3</t>
  </si>
  <si>
    <t xml:space="preserve">
0</t>
  </si>
  <si>
    <t xml:space="preserve">
1</t>
  </si>
  <si>
    <t xml:space="preserve">
2</t>
  </si>
  <si>
    <t xml:space="preserve">
3</t>
  </si>
  <si>
    <t xml:space="preserve">
4</t>
  </si>
  <si>
    <t xml:space="preserve">
5</t>
  </si>
  <si>
    <t xml:space="preserve">
6</t>
  </si>
  <si>
    <t xml:space="preserve">
7</t>
  </si>
  <si>
    <t xml:space="preserve">
8</t>
  </si>
  <si>
    <t xml:space="preserve">
9</t>
  </si>
  <si>
    <t>Max 
Hrs / Yr</t>
  </si>
  <si>
    <t>Time Schedules</t>
  </si>
  <si>
    <t>M&amp;V Contract Deliverables Tracking Form for Year 1 thru Year N</t>
  </si>
  <si>
    <t>1201_HQ</t>
  </si>
  <si>
    <t>Mech 105</t>
  </si>
  <si>
    <t>CW-1</t>
  </si>
  <si>
    <t>1202_PX</t>
  </si>
  <si>
    <t>1203_CO</t>
  </si>
  <si>
    <t>1204_CO</t>
  </si>
  <si>
    <t>AHU-101</t>
  </si>
  <si>
    <t>AHU-102</t>
  </si>
  <si>
    <t>AHU-103</t>
  </si>
  <si>
    <t>AHU-104</t>
  </si>
  <si>
    <t>AHU-1</t>
  </si>
  <si>
    <t>AHU-2</t>
  </si>
  <si>
    <t>AHU-3</t>
  </si>
  <si>
    <t>AHU-4</t>
  </si>
  <si>
    <t>AHU-10</t>
  </si>
  <si>
    <t>AHU-12</t>
  </si>
  <si>
    <t>AHU-13</t>
  </si>
  <si>
    <t>Certificate for construction performed to local / OSHA codes and requirements</t>
  </si>
  <si>
    <t>Specified equipment is installed per manufacturers specifications</t>
  </si>
  <si>
    <t>Access to maintenance and inspection areas at local / OSHA requirements</t>
  </si>
  <si>
    <t>Color coding and proper labeling on equipment (if required by USAF)</t>
  </si>
  <si>
    <t xml:space="preserve">Record all nameplate information on each motor </t>
  </si>
  <si>
    <t>$30/motor</t>
  </si>
  <si>
    <r>
      <t>Type</t>
    </r>
    <r>
      <rPr>
        <b/>
        <vertAlign val="superscript"/>
        <sz val="12"/>
        <rFont val="Arial"/>
        <family val="2"/>
      </rPr>
      <t>2</t>
    </r>
  </si>
  <si>
    <r>
      <t>By</t>
    </r>
    <r>
      <rPr>
        <b/>
        <vertAlign val="superscript"/>
        <sz val="12"/>
        <rFont val="Arial"/>
        <family val="2"/>
      </rPr>
      <t>3</t>
    </r>
  </si>
  <si>
    <r>
      <t>By</t>
    </r>
    <r>
      <rPr>
        <b/>
        <vertAlign val="superscript"/>
        <sz val="12"/>
        <rFont val="Arial"/>
        <family val="2"/>
      </rPr>
      <t>1</t>
    </r>
  </si>
  <si>
    <t>Other Contract Specified Deliverables Required after Year 1 thru 21</t>
  </si>
  <si>
    <t>Acceptance Checklist</t>
  </si>
  <si>
    <t>Vendor tests (include results)</t>
  </si>
  <si>
    <t>Proper paint priming and exterior coatings</t>
  </si>
  <si>
    <t>Specify all parameters and equipment used in testing - Record in Excel Spreadsheet</t>
  </si>
  <si>
    <t>Controls</t>
  </si>
  <si>
    <t>USAF 
Signature</t>
  </si>
  <si>
    <t>USAF 
Date</t>
  </si>
  <si>
    <t>Max
Days</t>
  </si>
  <si>
    <t xml:space="preserve">Cooling </t>
  </si>
  <si>
    <t>Heating</t>
  </si>
  <si>
    <t>AHU Fans</t>
  </si>
  <si>
    <t>Verify inverter rated motors installed</t>
  </si>
  <si>
    <t>Adequate air flow to motors</t>
  </si>
  <si>
    <t>Inspect all motors under 15HP and record data</t>
  </si>
  <si>
    <t>Verify trend logs operate correctly - Record information</t>
  </si>
  <si>
    <t>Measured Savings</t>
  </si>
  <si>
    <t>Amount Over Guarantee</t>
  </si>
  <si>
    <t>ECP-04 - Variable Speed Drive Motor</t>
  </si>
  <si>
    <t xml:space="preserve">ECP-04 - Variable Speed Drive Motors </t>
  </si>
  <si>
    <t>Power</t>
  </si>
  <si>
    <r>
      <t>±</t>
    </r>
    <r>
      <rPr>
        <sz val="12"/>
        <rFont val="Arial"/>
        <family val="2"/>
      </rPr>
      <t xml:space="preserve"> 1%</t>
    </r>
  </si>
  <si>
    <t>JAC</t>
  </si>
  <si>
    <t>Pre-ECP
Measured/Nameplate</t>
  </si>
  <si>
    <t>Measured</t>
  </si>
  <si>
    <t>Verified</t>
  </si>
  <si>
    <t>Size
(hp)</t>
  </si>
  <si>
    <t>Speed (rpms)</t>
  </si>
  <si>
    <t>Load (%)</t>
  </si>
  <si>
    <t>Demand (kW)</t>
  </si>
  <si>
    <t>Full-Speed Demand (kW)</t>
  </si>
  <si>
    <t>Ave-Speed Demand (kW)</t>
  </si>
  <si>
    <t>Motor Type</t>
  </si>
  <si>
    <t>VFD Functional</t>
  </si>
  <si>
    <t>VFD Tied Into EMCS</t>
  </si>
  <si>
    <t>USAF Select</t>
  </si>
  <si>
    <t>Amount Over Guarantee ($)</t>
  </si>
  <si>
    <t>Deduction From Payment   ($)</t>
  </si>
  <si>
    <t>VFD Used and Functional</t>
  </si>
  <si>
    <t>Deficiencies Corrected</t>
  </si>
  <si>
    <t>IR</t>
  </si>
  <si>
    <t>YES</t>
  </si>
  <si>
    <t>ChW-1</t>
  </si>
  <si>
    <t>JJ</t>
  </si>
  <si>
    <t>X</t>
  </si>
  <si>
    <t>KDA</t>
  </si>
  <si>
    <t>Weighted Ave Speed (RPMs)</t>
  </si>
  <si>
    <t>Building
Schedule</t>
  </si>
  <si>
    <t>Building
Description</t>
  </si>
  <si>
    <t>Post-ECP 
Predicted</t>
  </si>
  <si>
    <t>Year 1 - Post-ECP Yearly Reconciliation</t>
  </si>
  <si>
    <t>Year 2 - Post-ECP Yearly Reconciliation</t>
  </si>
  <si>
    <t>Eff
(%)</t>
  </si>
  <si>
    <t>Load
(%)</t>
  </si>
  <si>
    <t>Totals (&gt; 15HP)</t>
  </si>
  <si>
    <t>Totals (&lt; 15HP)</t>
  </si>
  <si>
    <t>S</t>
  </si>
  <si>
    <t>Sampled /
Measured</t>
  </si>
  <si>
    <t xml:space="preserve">   Complete all required sections of "ECP_04_VSD.xls"</t>
  </si>
  <si>
    <t xml:space="preserve">   All equipment / users manuals in place</t>
  </si>
  <si>
    <t>Verify hearing protection accessible if required by codes</t>
  </si>
  <si>
    <t>Verify starter sequence is correct (w/ mfrs requirements) - Record information</t>
  </si>
  <si>
    <t>1.5"</t>
  </si>
  <si>
    <t>45 psi</t>
  </si>
  <si>
    <t>30 psi</t>
  </si>
  <si>
    <t>Control
Pressure
Feedback</t>
  </si>
  <si>
    <t>Speed (rpm)</t>
  </si>
  <si>
    <t>Measure Power of each motor over 15HP</t>
  </si>
  <si>
    <t>31 psi</t>
  </si>
  <si>
    <t>44 psi</t>
  </si>
  <si>
    <t>46 psi</t>
  </si>
  <si>
    <t>47 psi</t>
  </si>
  <si>
    <t>29 psi</t>
  </si>
  <si>
    <t>43 psi</t>
  </si>
  <si>
    <t>1.45"</t>
  </si>
  <si>
    <t>1.55"</t>
  </si>
  <si>
    <t>1.65"</t>
  </si>
  <si>
    <t>Measured
Control
Pressure
Feedback</t>
  </si>
  <si>
    <t>SetPoint
Control
Pressure
Feedback</t>
  </si>
  <si>
    <t>Data &lt; 15 HP</t>
  </si>
  <si>
    <t xml:space="preserve">  Initials of individual taking the measurements</t>
  </si>
  <si>
    <t>0% Motor Speed</t>
  </si>
  <si>
    <t>25% Motor Speed</t>
  </si>
  <si>
    <t>50% Motor Speed</t>
  </si>
  <si>
    <t>75% Motor Speed</t>
  </si>
  <si>
    <t>100% Motor Speed</t>
  </si>
  <si>
    <t>Accuracy 
(+/- %)</t>
  </si>
  <si>
    <t>Post-ECP 
Predicted
Performance</t>
  </si>
  <si>
    <t>Ave Speed (RPMs)</t>
  </si>
  <si>
    <t>Accuracy Achieved
(Pass/Fail)</t>
  </si>
  <si>
    <t>Yearly
Op
Hrs</t>
  </si>
  <si>
    <t>Column</t>
  </si>
  <si>
    <t>Symbol</t>
  </si>
  <si>
    <t>Definition / Equations</t>
  </si>
  <si>
    <t>Yearly Op Hrs</t>
  </si>
  <si>
    <t>YOH</t>
  </si>
  <si>
    <t>This column contains the total yearly operating hours for the location and is determined by using the operating schedule worksheet demand table.</t>
  </si>
  <si>
    <t>Dmd (kW)</t>
  </si>
  <si>
    <t>Dmd</t>
  </si>
  <si>
    <t>Elect Use (kWh)</t>
  </si>
  <si>
    <t>EU</t>
  </si>
  <si>
    <t>The total electric used for the year in question as a
function of the demand and total operating hours.</t>
  </si>
  <si>
    <t>YOH*Dmd = EU</t>
  </si>
  <si>
    <t>Cost $</t>
  </si>
  <si>
    <t>Savings $</t>
  </si>
  <si>
    <t>Savings Amount Over Guarantee ($)</t>
  </si>
  <si>
    <t>This column contains those savings found that are above the guaranteed savings, which can now be claimed as savings.</t>
  </si>
  <si>
    <t>This column contains those savings claimed in the guaranteed savings, which were not found and will be deducted from the total savings.</t>
  </si>
  <si>
    <t>This is the difference between the pre-ECP cost and the most recent calculated cost.</t>
  </si>
  <si>
    <t xml:space="preserve">The Demand of the motor is calculated as follows
</t>
  </si>
  <si>
    <t>(Size (HP))*(.741)*(Load (%)/Eff (%)) = Dmd</t>
  </si>
  <si>
    <t xml:space="preserve">All motors above 15HP are to be measured and will be marked M after the measurements are complete. Motors 15 and bellow will be sampled and those motors that were measured as part of the sample set are to be marked as measured. </t>
  </si>
  <si>
    <t>Control Pressure Feedback</t>
  </si>
  <si>
    <t xml:space="preserve">Performance can be measured by verifying that the VFD motor provides adequate flow to maintain a pressure at the control point. The set point presure control feed back is specified by the manufacture or USAF for the application, and is measured in psi. </t>
  </si>
  <si>
    <t>EU * CE + BUR *Dmd * 12 Months = Cost</t>
  </si>
  <si>
    <t>What portion of the motors power is used at the peak demand. Normally this is around 80%. If the average of this column is above 90% then motors must be sampled to verify with an 80% confidence +-20% precision.</t>
  </si>
  <si>
    <t>Reconciliation 
($)</t>
  </si>
  <si>
    <t>Measured / Inspected</t>
  </si>
  <si>
    <t>Post-ECP Acceptance</t>
  </si>
  <si>
    <t>Building Information*</t>
  </si>
  <si>
    <t>* For column definitions go to "DataColumnDef" worksheet.</t>
  </si>
  <si>
    <t>**Assuming the cost per kWh is $.04 and $10 per kW</t>
  </si>
  <si>
    <t>Cost**
$</t>
  </si>
  <si>
    <t xml:space="preserve">The acceptance M&amp;V check for ECP-04 - Variable Speed Drive Motors was performed on 4/22/03.  The "&lt; 15HP" worksheet lists the motors that were inspected and sampled and/or verified during acceptance in columns marked "Post-ECP Acceptance." The "&gt; 15HP" worksheet lists the motors that were tested during acceptance in columns marked "Post-ECP Acceptance."  The trend logs have been programmed and checked for proper operation.     
All items in the "Accept_Checklist" were completed and six deficiencies were found.  All deficiencies have been corrected. 
Measurements taken during acceptance were recorded in the appropriate acceptance columns and the cost of the verifications and measurements was recorded in "MeasSpecs" spreadsheet.
The Acceptance Report will contain all tabs (worksheets) in this workbook, updated with current measurements and data.  </t>
  </si>
  <si>
    <t>XYZ</t>
  </si>
  <si>
    <t xml:space="preserve">The annual reconciliation for the ECP-04 - Variable Speed Drive Motors requires that all VSD motors over 15HP and a USAF selected sample set of VSD motors less than 15HP be monitored continuously throughout the year.  Inspection will occur at the end of each year to ensure that all systems are functioning as guaranteed.  The annual verification and reconciliation calculations can found in the "ECP_04_VSD.xls" worksheet.  After the inspection was conducted, all deficiencies were corrected.  
A summary of the calculated savings along with the savings guarantee is listed in the table below.  The savings guarantees are also included in the table below.  As a result of meeting the guaranteed savings, full payment with no deductions will be made.
The Annual Report will contain all tabs (worksheets) in this workbook, updated with Post-ECP End of Year 1 Measured values.    </t>
  </si>
  <si>
    <t>Variable Speed Drive Data Column Definitions</t>
  </si>
  <si>
    <t>OperatingScheds</t>
  </si>
  <si>
    <t>Post-ECP
Predicted Financial</t>
  </si>
  <si>
    <t>Post-ECP Acceptance
Measured / Inspected</t>
  </si>
  <si>
    <t>Pre-ECP 
Financial Baseline</t>
  </si>
  <si>
    <t>Pre-ECP 
Financial  Baseline</t>
  </si>
  <si>
    <t>VSD Measurement Criteria
Data Measurement and
Cost Results &gt;15HP</t>
  </si>
  <si>
    <t>VSD Measurement Criteria,
Data Measurement and
Cost Results &lt;15HP</t>
  </si>
  <si>
    <t>This is the total cost of running the motor for an entire year
as a function of a Blended Utility Rate (BUR), the Cost of Electricity (CE), and the calculated demand.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</si>
</sst>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quot;$&quot;#,##0"/>
    <numFmt numFmtId="169" formatCode="&quot;$&quot;#,##0.00"/>
    <numFmt numFmtId="170" formatCode="_(&quot;$&quot;* #,##0_);_(&quot;$&quot;* \(#,##0\);_(&quot;$&quot;* &quot;-&quot;??_);_(@_)"/>
    <numFmt numFmtId="171" formatCode="m/d/yy"/>
    <numFmt numFmtId="172" formatCode="mmm\-yyyy"/>
    <numFmt numFmtId="173" formatCode="_(* #,##0_);_(* \(#,##0\);_(* &quot;-&quot;??_);_(@_)"/>
  </numFmts>
  <fonts count="22">
    <font>
      <sz val="10"/>
      <name val="Arial"/>
      <family val="0"/>
    </font>
    <font>
      <sz val="12"/>
      <name val="Times New Roman"/>
      <family val="1"/>
    </font>
    <font>
      <sz val="10"/>
      <color indexed="8"/>
      <name val="Times New Roman"/>
      <family val="1"/>
    </font>
    <font>
      <sz val="10"/>
      <name val="Times New Roman"/>
      <family val="1"/>
    </font>
    <font>
      <u val="single"/>
      <sz val="10"/>
      <color indexed="12"/>
      <name val="Arial"/>
      <family val="0"/>
    </font>
    <font>
      <u val="single"/>
      <sz val="10"/>
      <color indexed="36"/>
      <name val="Arial"/>
      <family val="0"/>
    </font>
    <font>
      <sz val="12"/>
      <name val="Arial"/>
      <family val="0"/>
    </font>
    <font>
      <b/>
      <u val="single"/>
      <sz val="14"/>
      <name val="Arial"/>
      <family val="2"/>
    </font>
    <font>
      <u val="single"/>
      <sz val="14"/>
      <name val="Arial"/>
      <family val="2"/>
    </font>
    <font>
      <sz val="12"/>
      <color indexed="8"/>
      <name val="Times New Roman"/>
      <family val="1"/>
    </font>
    <font>
      <b/>
      <u val="single"/>
      <sz val="16"/>
      <name val="Arial"/>
      <family val="2"/>
    </font>
    <font>
      <b/>
      <sz val="12"/>
      <name val="Arial"/>
      <family val="2"/>
    </font>
    <font>
      <b/>
      <vertAlign val="superscript"/>
      <sz val="12"/>
      <name val="Arial"/>
      <family val="2"/>
    </font>
    <font>
      <sz val="14"/>
      <name val="Arial"/>
      <family val="2"/>
    </font>
    <font>
      <b/>
      <u val="single"/>
      <sz val="12"/>
      <name val="Arial"/>
      <family val="2"/>
    </font>
    <font>
      <b/>
      <sz val="12"/>
      <color indexed="8"/>
      <name val="Times New Roman"/>
      <family val="1"/>
    </font>
    <font>
      <sz val="12"/>
      <name val="Symbol"/>
      <family val="1"/>
    </font>
    <font>
      <b/>
      <sz val="10"/>
      <name val="Times New Roman"/>
      <family val="1"/>
    </font>
    <font>
      <b/>
      <sz val="18"/>
      <name val="Arial"/>
      <family val="2"/>
    </font>
    <font>
      <b/>
      <sz val="12"/>
      <name val="Times New Roman"/>
      <family val="1"/>
    </font>
    <font>
      <b/>
      <sz val="14"/>
      <name val="Times New Roman"/>
      <family val="1"/>
    </font>
    <font>
      <b/>
      <sz val="16"/>
      <name val="Arial"/>
      <family val="2"/>
    </font>
  </fonts>
  <fills count="3">
    <fill>
      <patternFill/>
    </fill>
    <fill>
      <patternFill patternType="gray125"/>
    </fill>
    <fill>
      <patternFill patternType="solid">
        <fgColor indexed="13"/>
        <bgColor indexed="64"/>
      </patternFill>
    </fill>
  </fills>
  <borders count="16">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67">
    <xf numFmtId="0" fontId="0" fillId="0" borderId="0" xfId="0" applyAlignment="1">
      <alignment/>
    </xf>
    <xf numFmtId="0" fontId="3" fillId="0" borderId="0" xfId="0" applyFont="1" applyAlignment="1">
      <alignment/>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167" fontId="3" fillId="0" borderId="1" xfId="0" applyNumberFormat="1" applyFont="1" applyBorder="1" applyAlignment="1">
      <alignment horizontal="center" vertical="top"/>
    </xf>
    <xf numFmtId="3" fontId="3" fillId="0" borderId="1" xfId="0" applyNumberFormat="1" applyFont="1" applyBorder="1" applyAlignment="1">
      <alignment horizontal="center" vertical="top"/>
    </xf>
    <xf numFmtId="1" fontId="3" fillId="0" borderId="1" xfId="0" applyNumberFormat="1" applyFont="1" applyBorder="1" applyAlignment="1">
      <alignment horizontal="center" vertical="top"/>
    </xf>
    <xf numFmtId="0" fontId="3" fillId="0" borderId="1" xfId="0" applyFont="1" applyBorder="1" applyAlignment="1">
      <alignment vertical="top"/>
    </xf>
    <xf numFmtId="0" fontId="3" fillId="0" borderId="1" xfId="0" applyFont="1" applyBorder="1" applyAlignment="1">
      <alignment vertical="top" wrapText="1"/>
    </xf>
    <xf numFmtId="0" fontId="3" fillId="0" borderId="0" xfId="0" applyFont="1" applyAlignment="1">
      <alignment horizontal="center"/>
    </xf>
    <xf numFmtId="0" fontId="2" fillId="0" borderId="1" xfId="0" applyFont="1" applyBorder="1" applyAlignment="1">
      <alignment horizontal="left" vertical="top" wrapText="1"/>
    </xf>
    <xf numFmtId="0" fontId="3" fillId="0" borderId="1" xfId="0" applyFont="1" applyBorder="1" applyAlignment="1">
      <alignment/>
    </xf>
    <xf numFmtId="0" fontId="3" fillId="0" borderId="1" xfId="0" applyFont="1" applyBorder="1" applyAlignment="1">
      <alignment horizontal="center"/>
    </xf>
    <xf numFmtId="168" fontId="3" fillId="0" borderId="0" xfId="0" applyNumberFormat="1" applyFont="1" applyAlignment="1">
      <alignment horizontal="center"/>
    </xf>
    <xf numFmtId="0" fontId="7" fillId="0" borderId="0" xfId="0" applyFont="1" applyAlignment="1">
      <alignment horizontal="left"/>
    </xf>
    <xf numFmtId="0" fontId="0" fillId="0" borderId="0" xfId="0" applyAlignment="1">
      <alignment horizontal="center"/>
    </xf>
    <xf numFmtId="0" fontId="1" fillId="0" borderId="0" xfId="0" applyFont="1" applyAlignment="1">
      <alignment/>
    </xf>
    <xf numFmtId="0" fontId="0" fillId="0" borderId="0" xfId="0" applyAlignment="1">
      <alignment vertical="top" wrapText="1"/>
    </xf>
    <xf numFmtId="0" fontId="1" fillId="0" borderId="1" xfId="0" applyFont="1" applyBorder="1" applyAlignment="1">
      <alignment horizontal="center" wrapText="1"/>
    </xf>
    <xf numFmtId="0" fontId="1" fillId="0" borderId="0" xfId="0" applyFont="1" applyAlignment="1">
      <alignment wrapText="1"/>
    </xf>
    <xf numFmtId="0" fontId="1" fillId="0" borderId="2" xfId="0" applyFont="1" applyBorder="1" applyAlignment="1">
      <alignment vertical="top"/>
    </xf>
    <xf numFmtId="0" fontId="1" fillId="0" borderId="2" xfId="0" applyFont="1" applyBorder="1" applyAlignment="1">
      <alignment horizontal="left" vertical="top" indent="2"/>
    </xf>
    <xf numFmtId="0" fontId="1" fillId="0" borderId="3" xfId="0" applyFont="1" applyBorder="1" applyAlignment="1">
      <alignment horizontal="center" vertical="top"/>
    </xf>
    <xf numFmtId="0" fontId="8" fillId="0" borderId="0" xfId="0" applyFont="1" applyAlignment="1">
      <alignment horizontal="center"/>
    </xf>
    <xf numFmtId="0" fontId="0" fillId="0" borderId="0" xfId="0" applyFont="1" applyAlignment="1">
      <alignment horizontal="center"/>
    </xf>
    <xf numFmtId="0" fontId="1" fillId="0" borderId="1" xfId="0" applyFont="1" applyBorder="1" applyAlignment="1">
      <alignment horizontal="center" vertical="top" wrapText="1"/>
    </xf>
    <xf numFmtId="0" fontId="9" fillId="0" borderId="0" xfId="0" applyFont="1" applyAlignment="1">
      <alignment/>
    </xf>
    <xf numFmtId="0" fontId="9" fillId="0" borderId="4" xfId="0" applyFont="1" applyBorder="1" applyAlignment="1">
      <alignment/>
    </xf>
    <xf numFmtId="0" fontId="7" fillId="0" borderId="0" xfId="0" applyFont="1" applyAlignment="1">
      <alignment horizontal="center"/>
    </xf>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6" fillId="0" borderId="1" xfId="0" applyFont="1" applyBorder="1" applyAlignment="1">
      <alignment horizontal="center"/>
    </xf>
    <xf numFmtId="0" fontId="3" fillId="0" borderId="0" xfId="0" applyFont="1" applyBorder="1" applyAlignment="1">
      <alignment/>
    </xf>
    <xf numFmtId="167" fontId="3" fillId="0" borderId="0" xfId="0" applyNumberFormat="1" applyFont="1" applyAlignment="1">
      <alignment/>
    </xf>
    <xf numFmtId="0" fontId="3" fillId="0" borderId="0" xfId="0" applyFont="1" applyAlignment="1">
      <alignment horizontal="right"/>
    </xf>
    <xf numFmtId="0" fontId="1" fillId="0" borderId="0" xfId="0" applyFont="1" applyAlignment="1">
      <alignment vertical="top"/>
    </xf>
    <xf numFmtId="167" fontId="3" fillId="0" borderId="1" xfId="0" applyNumberFormat="1" applyFont="1" applyBorder="1" applyAlignment="1">
      <alignment horizontal="center" vertical="top" wrapText="1"/>
    </xf>
    <xf numFmtId="167" fontId="3" fillId="0" borderId="1" xfId="0" applyNumberFormat="1" applyFont="1" applyBorder="1" applyAlignment="1">
      <alignment horizontal="center"/>
    </xf>
    <xf numFmtId="167" fontId="2" fillId="0" borderId="1" xfId="0" applyNumberFormat="1" applyFont="1" applyBorder="1" applyAlignment="1">
      <alignment horizontal="center" vertical="top" wrapText="1"/>
    </xf>
    <xf numFmtId="0" fontId="3" fillId="0" borderId="0" xfId="0" applyFont="1" applyAlignment="1">
      <alignment vertical="top"/>
    </xf>
    <xf numFmtId="1" fontId="3" fillId="0" borderId="0" xfId="0" applyNumberFormat="1" applyFont="1" applyAlignment="1">
      <alignment/>
    </xf>
    <xf numFmtId="0" fontId="11" fillId="0" borderId="1" xfId="0" applyFont="1" applyBorder="1" applyAlignment="1">
      <alignment horizontal="center" wrapText="1"/>
    </xf>
    <xf numFmtId="0" fontId="11" fillId="0" borderId="5" xfId="0" applyFont="1" applyBorder="1" applyAlignment="1">
      <alignment horizontal="center" wrapText="1"/>
    </xf>
    <xf numFmtId="0" fontId="13" fillId="0" borderId="0" xfId="0" applyFont="1" applyAlignment="1">
      <alignment/>
    </xf>
    <xf numFmtId="0" fontId="6" fillId="0" borderId="1" xfId="0" applyFont="1" applyBorder="1" applyAlignment="1">
      <alignment horizontal="center" wrapText="1"/>
    </xf>
    <xf numFmtId="0" fontId="14" fillId="0" borderId="0" xfId="0" applyFont="1" applyAlignment="1">
      <alignment horizontal="center"/>
    </xf>
    <xf numFmtId="0" fontId="6" fillId="0" borderId="0" xfId="0" applyFont="1" applyAlignment="1">
      <alignment/>
    </xf>
    <xf numFmtId="0" fontId="6" fillId="0" borderId="0" xfId="0" applyFont="1" applyAlignment="1">
      <alignment/>
    </xf>
    <xf numFmtId="0" fontId="11" fillId="0" borderId="1" xfId="0" applyFont="1" applyBorder="1" applyAlignment="1">
      <alignment horizontal="center"/>
    </xf>
    <xf numFmtId="0" fontId="6" fillId="0" borderId="4" xfId="0" applyFont="1" applyBorder="1" applyAlignment="1">
      <alignment horizontal="center"/>
    </xf>
    <xf numFmtId="0" fontId="6" fillId="0" borderId="4" xfId="0" applyFont="1" applyFill="1" applyBorder="1" applyAlignment="1">
      <alignment horizontal="center"/>
    </xf>
    <xf numFmtId="0" fontId="15" fillId="0" borderId="1" xfId="0" applyFont="1" applyBorder="1" applyAlignment="1">
      <alignment vertical="top"/>
    </xf>
    <xf numFmtId="0" fontId="15" fillId="0" borderId="6" xfId="0" applyFont="1" applyBorder="1" applyAlignment="1">
      <alignment horizontal="center" vertical="top"/>
    </xf>
    <xf numFmtId="0" fontId="6" fillId="0" borderId="0" xfId="0" applyFont="1" applyAlignment="1">
      <alignment/>
    </xf>
    <xf numFmtId="0" fontId="9" fillId="0" borderId="2" xfId="0" applyFont="1" applyBorder="1" applyAlignment="1">
      <alignment horizontal="left" vertical="top" indent="2"/>
    </xf>
    <xf numFmtId="0" fontId="9" fillId="0" borderId="2" xfId="0" applyFont="1" applyBorder="1" applyAlignment="1">
      <alignment horizontal="left" vertical="top" indent="1"/>
    </xf>
    <xf numFmtId="0" fontId="15" fillId="0" borderId="2" xfId="0" applyFont="1" applyBorder="1" applyAlignment="1">
      <alignment vertical="top"/>
    </xf>
    <xf numFmtId="0" fontId="9" fillId="0" borderId="1" xfId="0" applyFont="1" applyBorder="1" applyAlignment="1">
      <alignment horizontal="left" vertical="top" wrapText="1" indent="2"/>
    </xf>
    <xf numFmtId="0" fontId="9" fillId="0" borderId="2" xfId="0" applyFont="1" applyBorder="1" applyAlignment="1">
      <alignment horizontal="left" vertical="top" wrapText="1" indent="2"/>
    </xf>
    <xf numFmtId="0" fontId="6" fillId="0" borderId="0" xfId="0" applyFont="1" applyAlignment="1">
      <alignment horizontal="center"/>
    </xf>
    <xf numFmtId="0" fontId="6" fillId="0" borderId="1" xfId="0" applyFont="1" applyBorder="1" applyAlignment="1">
      <alignment/>
    </xf>
    <xf numFmtId="170" fontId="6" fillId="0" borderId="1" xfId="17" applyNumberFormat="1" applyFont="1" applyBorder="1" applyAlignment="1">
      <alignment/>
    </xf>
    <xf numFmtId="0" fontId="6" fillId="0" borderId="1" xfId="0" applyFont="1" applyBorder="1" applyAlignment="1">
      <alignment horizontal="center"/>
    </xf>
    <xf numFmtId="0" fontId="6" fillId="0" borderId="0" xfId="0" applyFont="1" applyBorder="1" applyAlignment="1">
      <alignment horizontal="center"/>
    </xf>
    <xf numFmtId="0" fontId="6" fillId="0" borderId="4" xfId="0" applyFont="1" applyBorder="1" applyAlignment="1">
      <alignment/>
    </xf>
    <xf numFmtId="0" fontId="6" fillId="0" borderId="0" xfId="0" applyFont="1" applyAlignment="1">
      <alignment horizontal="center"/>
    </xf>
    <xf numFmtId="171" fontId="6" fillId="0" borderId="1" xfId="0" applyNumberFormat="1" applyFont="1" applyBorder="1" applyAlignment="1">
      <alignment horizontal="center"/>
    </xf>
    <xf numFmtId="0" fontId="6" fillId="0" borderId="1" xfId="0" applyFont="1" applyBorder="1" applyAlignment="1">
      <alignment horizontal="center" wrapText="1"/>
    </xf>
    <xf numFmtId="6" fontId="6" fillId="0" borderId="1" xfId="0" applyNumberFormat="1" applyFont="1" applyBorder="1" applyAlignment="1">
      <alignment horizontal="center"/>
    </xf>
    <xf numFmtId="0" fontId="16" fillId="0" borderId="1" xfId="0" applyFont="1" applyBorder="1" applyAlignment="1">
      <alignment horizontal="center" wrapText="1"/>
    </xf>
    <xf numFmtId="171" fontId="6" fillId="0" borderId="1" xfId="0" applyNumberFormat="1" applyFont="1" applyBorder="1" applyAlignment="1">
      <alignment horizontal="center" wrapText="1"/>
    </xf>
    <xf numFmtId="0" fontId="6" fillId="0" borderId="0" xfId="0" applyFont="1" applyAlignment="1">
      <alignment horizontal="right" wrapText="1"/>
    </xf>
    <xf numFmtId="0" fontId="1" fillId="0" borderId="0" xfId="0" applyFont="1" applyAlignment="1">
      <alignment horizontal="right" wrapText="1"/>
    </xf>
    <xf numFmtId="0" fontId="6" fillId="0" borderId="0" xfId="0" applyFont="1" applyAlignment="1">
      <alignment horizontal="left"/>
    </xf>
    <xf numFmtId="0" fontId="6" fillId="0" borderId="0" xfId="0" applyFont="1" applyAlignment="1">
      <alignment horizontal="right"/>
    </xf>
    <xf numFmtId="171" fontId="6" fillId="0" borderId="0" xfId="0" applyNumberFormat="1" applyFont="1" applyBorder="1" applyAlignment="1">
      <alignment horizontal="center"/>
    </xf>
    <xf numFmtId="0" fontId="6" fillId="0" borderId="0" xfId="0" applyFont="1" applyBorder="1" applyAlignment="1">
      <alignment horizontal="center" wrapText="1"/>
    </xf>
    <xf numFmtId="0" fontId="1" fillId="0" borderId="0" xfId="0" applyFont="1" applyBorder="1" applyAlignment="1">
      <alignment horizontal="center" wrapText="1"/>
    </xf>
    <xf numFmtId="1" fontId="3" fillId="0" borderId="1" xfId="0" applyNumberFormat="1" applyFont="1" applyBorder="1" applyAlignment="1">
      <alignment horizontal="center" vertical="top" wrapText="1"/>
    </xf>
    <xf numFmtId="171" fontId="3" fillId="0" borderId="0" xfId="0" applyNumberFormat="1" applyFont="1" applyAlignment="1">
      <alignment/>
    </xf>
    <xf numFmtId="1" fontId="3" fillId="0" borderId="1" xfId="0" applyNumberFormat="1" applyFont="1" applyBorder="1" applyAlignment="1">
      <alignment horizontal="right" vertical="top" wrapText="1"/>
    </xf>
    <xf numFmtId="1" fontId="2" fillId="0" borderId="1" xfId="0" applyNumberFormat="1" applyFont="1" applyBorder="1" applyAlignment="1">
      <alignment horizontal="center" vertical="top" wrapText="1"/>
    </xf>
    <xf numFmtId="171" fontId="2" fillId="0" borderId="1" xfId="0" applyNumberFormat="1" applyFont="1" applyBorder="1" applyAlignment="1">
      <alignment horizontal="center" vertical="top" wrapText="1"/>
    </xf>
    <xf numFmtId="14" fontId="3" fillId="0" borderId="1" xfId="0" applyNumberFormat="1" applyFont="1" applyBorder="1" applyAlignment="1">
      <alignment horizontal="center" vertical="top"/>
    </xf>
    <xf numFmtId="1" fontId="3" fillId="0" borderId="1" xfId="0" applyNumberFormat="1" applyFont="1" applyBorder="1" applyAlignment="1">
      <alignment vertical="top"/>
    </xf>
    <xf numFmtId="1" fontId="3" fillId="0" borderId="1" xfId="0" applyNumberFormat="1" applyFont="1" applyBorder="1" applyAlignment="1">
      <alignment horizontal="right"/>
    </xf>
    <xf numFmtId="0" fontId="3" fillId="0" borderId="5" xfId="0" applyFont="1" applyBorder="1" applyAlignment="1">
      <alignment/>
    </xf>
    <xf numFmtId="0" fontId="3" fillId="0" borderId="7" xfId="0" applyFont="1" applyBorder="1" applyAlignment="1">
      <alignment/>
    </xf>
    <xf numFmtId="0" fontId="2" fillId="0" borderId="7" xfId="0" applyFont="1" applyBorder="1" applyAlignment="1">
      <alignment horizontal="center" vertical="top" wrapText="1"/>
    </xf>
    <xf numFmtId="1" fontId="3" fillId="0" borderId="7" xfId="0" applyNumberFormat="1" applyFont="1" applyBorder="1" applyAlignment="1">
      <alignment horizontal="right"/>
    </xf>
    <xf numFmtId="167" fontId="2" fillId="0" borderId="7" xfId="0" applyNumberFormat="1" applyFont="1" applyBorder="1" applyAlignment="1">
      <alignment horizontal="center" vertical="top" wrapText="1"/>
    </xf>
    <xf numFmtId="1" fontId="2" fillId="0" borderId="7" xfId="0" applyNumberFormat="1" applyFont="1" applyBorder="1" applyAlignment="1">
      <alignment horizontal="center" vertical="top" wrapText="1"/>
    </xf>
    <xf numFmtId="171" fontId="2" fillId="0" borderId="7" xfId="0" applyNumberFormat="1" applyFont="1" applyBorder="1" applyAlignment="1">
      <alignment horizontal="center" vertical="top" wrapText="1"/>
    </xf>
    <xf numFmtId="1" fontId="3" fillId="0" borderId="7" xfId="0" applyNumberFormat="1" applyFont="1" applyBorder="1" applyAlignment="1">
      <alignment horizontal="center" vertical="top"/>
    </xf>
    <xf numFmtId="167" fontId="3" fillId="0" borderId="7" xfId="0" applyNumberFormat="1" applyFont="1" applyBorder="1" applyAlignment="1">
      <alignment horizontal="center" vertical="top"/>
    </xf>
    <xf numFmtId="3" fontId="3" fillId="0" borderId="7" xfId="0" applyNumberFormat="1" applyFont="1" applyBorder="1" applyAlignment="1">
      <alignment horizontal="center" vertical="top"/>
    </xf>
    <xf numFmtId="1" fontId="3" fillId="0" borderId="6" xfId="0" applyNumberFormat="1" applyFont="1" applyBorder="1" applyAlignment="1">
      <alignment horizontal="center" vertical="top"/>
    </xf>
    <xf numFmtId="1" fontId="3" fillId="0" borderId="0" xfId="0" applyNumberFormat="1" applyFont="1" applyBorder="1" applyAlignment="1">
      <alignment horizontal="center" vertical="top"/>
    </xf>
    <xf numFmtId="0" fontId="3" fillId="0" borderId="0" xfId="0" applyFont="1" applyBorder="1" applyAlignment="1">
      <alignment horizontal="center" vertical="top"/>
    </xf>
    <xf numFmtId="14" fontId="3" fillId="0" borderId="0" xfId="0" applyNumberFormat="1" applyFont="1" applyBorder="1" applyAlignment="1">
      <alignment horizontal="center" vertical="top"/>
    </xf>
    <xf numFmtId="167" fontId="3" fillId="0" borderId="0" xfId="0" applyNumberFormat="1" applyFont="1" applyBorder="1" applyAlignment="1">
      <alignment horizontal="center" vertical="top"/>
    </xf>
    <xf numFmtId="1" fontId="3" fillId="0" borderId="0" xfId="0" applyNumberFormat="1" applyFont="1" applyBorder="1" applyAlignment="1">
      <alignment vertical="top"/>
    </xf>
    <xf numFmtId="171" fontId="3" fillId="0" borderId="1" xfId="0" applyNumberFormat="1" applyFont="1" applyBorder="1" applyAlignment="1">
      <alignment horizontal="center" vertical="top" wrapText="1"/>
    </xf>
    <xf numFmtId="0" fontId="3" fillId="0" borderId="1" xfId="0" applyFont="1" applyBorder="1" applyAlignment="1">
      <alignment horizontal="center" vertical="top" textRotation="90" wrapText="1"/>
    </xf>
    <xf numFmtId="0" fontId="1" fillId="0" borderId="0" xfId="0" applyFont="1" applyBorder="1" applyAlignment="1">
      <alignment horizontal="center"/>
    </xf>
    <xf numFmtId="0" fontId="1" fillId="0" borderId="0" xfId="0" applyFont="1" applyBorder="1" applyAlignment="1">
      <alignment/>
    </xf>
    <xf numFmtId="0" fontId="1" fillId="0" borderId="8" xfId="0" applyFont="1" applyBorder="1" applyAlignment="1">
      <alignment horizontal="center"/>
    </xf>
    <xf numFmtId="0" fontId="1" fillId="0" borderId="8" xfId="0" applyFont="1" applyBorder="1" applyAlignment="1">
      <alignment/>
    </xf>
    <xf numFmtId="1" fontId="3" fillId="0" borderId="6" xfId="15" applyNumberFormat="1" applyFont="1" applyBorder="1" applyAlignment="1">
      <alignment horizontal="center"/>
    </xf>
    <xf numFmtId="171" fontId="1" fillId="0" borderId="0" xfId="0" applyNumberFormat="1" applyFont="1" applyBorder="1" applyAlignment="1">
      <alignment horizontal="center"/>
    </xf>
    <xf numFmtId="171" fontId="1" fillId="0" borderId="8" xfId="0" applyNumberFormat="1" applyFont="1" applyBorder="1" applyAlignment="1">
      <alignment horizontal="center"/>
    </xf>
    <xf numFmtId="171" fontId="3" fillId="0" borderId="1" xfId="0" applyNumberFormat="1" applyFont="1" applyBorder="1" applyAlignment="1">
      <alignment horizontal="center" vertical="top"/>
    </xf>
    <xf numFmtId="171" fontId="3" fillId="0" borderId="0" xfId="0" applyNumberFormat="1" applyFont="1" applyBorder="1" applyAlignment="1">
      <alignment horizontal="center" vertical="top"/>
    </xf>
    <xf numFmtId="1" fontId="3" fillId="0" borderId="1" xfId="0" applyNumberFormat="1" applyFont="1" applyBorder="1" applyAlignment="1">
      <alignment/>
    </xf>
    <xf numFmtId="1" fontId="3" fillId="0" borderId="1" xfId="15" applyNumberFormat="1" applyFont="1" applyBorder="1" applyAlignment="1">
      <alignment horizontal="center"/>
    </xf>
    <xf numFmtId="1" fontId="3" fillId="0" borderId="1" xfId="0" applyNumberFormat="1" applyFont="1" applyBorder="1" applyAlignment="1">
      <alignment horizontal="center"/>
    </xf>
    <xf numFmtId="1" fontId="3" fillId="0" borderId="1" xfId="0" applyNumberFormat="1" applyFont="1" applyBorder="1" applyAlignment="1">
      <alignment horizontal="left"/>
    </xf>
    <xf numFmtId="1" fontId="3" fillId="0" borderId="1" xfId="15" applyNumberFormat="1" applyFont="1" applyBorder="1" applyAlignment="1">
      <alignment horizontal="right"/>
    </xf>
    <xf numFmtId="171" fontId="3" fillId="0" borderId="1" xfId="0" applyNumberFormat="1" applyFont="1" applyBorder="1" applyAlignment="1">
      <alignment/>
    </xf>
    <xf numFmtId="168" fontId="17" fillId="0" borderId="1" xfId="0" applyNumberFormat="1" applyFont="1" applyBorder="1" applyAlignment="1">
      <alignment horizontal="right"/>
    </xf>
    <xf numFmtId="168" fontId="17" fillId="0" borderId="1" xfId="0" applyNumberFormat="1" applyFont="1" applyBorder="1" applyAlignment="1">
      <alignment horizontal="center"/>
    </xf>
    <xf numFmtId="168" fontId="3" fillId="0" borderId="1" xfId="0" applyNumberFormat="1" applyFont="1" applyBorder="1" applyAlignment="1">
      <alignment horizontal="right"/>
    </xf>
    <xf numFmtId="168" fontId="3" fillId="0" borderId="0" xfId="0" applyNumberFormat="1" applyFont="1" applyAlignment="1">
      <alignment horizontal="right"/>
    </xf>
    <xf numFmtId="168" fontId="3" fillId="0" borderId="1" xfId="15" applyNumberFormat="1" applyFont="1" applyBorder="1" applyAlignment="1">
      <alignment horizontal="right"/>
    </xf>
    <xf numFmtId="171" fontId="3" fillId="0" borderId="0" xfId="0" applyNumberFormat="1" applyFont="1" applyAlignment="1">
      <alignment horizontal="center"/>
    </xf>
    <xf numFmtId="171" fontId="3" fillId="0" borderId="6" xfId="15" applyNumberFormat="1" applyFont="1" applyBorder="1" applyAlignment="1">
      <alignment horizontal="center"/>
    </xf>
    <xf numFmtId="171" fontId="3" fillId="0" borderId="1" xfId="0" applyNumberFormat="1" applyFont="1" applyBorder="1" applyAlignment="1">
      <alignment horizontal="center"/>
    </xf>
    <xf numFmtId="1" fontId="3" fillId="0" borderId="0" xfId="0" applyNumberFormat="1" applyFont="1" applyFill="1" applyAlignment="1">
      <alignment/>
    </xf>
    <xf numFmtId="167" fontId="3" fillId="0" borderId="0" xfId="0" applyNumberFormat="1" applyFont="1" applyFill="1" applyAlignment="1">
      <alignment/>
    </xf>
    <xf numFmtId="0" fontId="3" fillId="0" borderId="0" xfId="0" applyFont="1" applyFill="1" applyAlignment="1">
      <alignment/>
    </xf>
    <xf numFmtId="171" fontId="3" fillId="0" borderId="0" xfId="0" applyNumberFormat="1" applyFont="1" applyFill="1" applyAlignment="1">
      <alignment/>
    </xf>
    <xf numFmtId="0" fontId="3" fillId="0" borderId="1" xfId="0"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167" fontId="3" fillId="0" borderId="1" xfId="0" applyNumberFormat="1" applyFont="1" applyFill="1" applyBorder="1" applyAlignment="1">
      <alignment horizontal="center" vertical="top" wrapText="1"/>
    </xf>
    <xf numFmtId="9" fontId="3" fillId="0" borderId="1" xfId="0" applyNumberFormat="1" applyFont="1" applyFill="1" applyBorder="1" applyAlignment="1">
      <alignment horizontal="center" vertical="top" wrapText="1"/>
    </xf>
    <xf numFmtId="171" fontId="3" fillId="0" borderId="1"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167"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171" fontId="2" fillId="0" borderId="1" xfId="0" applyNumberFormat="1" applyFont="1" applyFill="1" applyBorder="1" applyAlignment="1">
      <alignment horizontal="center" vertical="top" wrapText="1"/>
    </xf>
    <xf numFmtId="1" fontId="2" fillId="0" borderId="7" xfId="0" applyNumberFormat="1" applyFont="1" applyFill="1" applyBorder="1" applyAlignment="1">
      <alignment horizontal="center" vertical="top" wrapText="1"/>
    </xf>
    <xf numFmtId="167" fontId="2" fillId="0" borderId="7" xfId="0" applyNumberFormat="1" applyFont="1" applyFill="1" applyBorder="1" applyAlignment="1">
      <alignment horizontal="center" vertical="top" wrapText="1"/>
    </xf>
    <xf numFmtId="0" fontId="2" fillId="0" borderId="7" xfId="0" applyFont="1" applyFill="1" applyBorder="1" applyAlignment="1">
      <alignment horizontal="center" vertical="top" wrapText="1"/>
    </xf>
    <xf numFmtId="171" fontId="2" fillId="0" borderId="7" xfId="0" applyNumberFormat="1" applyFont="1" applyFill="1" applyBorder="1" applyAlignment="1">
      <alignment horizontal="center" vertical="top" wrapText="1"/>
    </xf>
    <xf numFmtId="1" fontId="3" fillId="0" borderId="1" xfId="0" applyNumberFormat="1" applyFont="1" applyFill="1" applyBorder="1" applyAlignment="1">
      <alignment/>
    </xf>
    <xf numFmtId="1" fontId="3" fillId="0" borderId="1" xfId="0" applyNumberFormat="1" applyFont="1" applyFill="1" applyBorder="1" applyAlignment="1">
      <alignment horizontal="right"/>
    </xf>
    <xf numFmtId="1" fontId="3" fillId="0" borderId="1" xfId="0" applyNumberFormat="1" applyFont="1" applyFill="1" applyBorder="1" applyAlignment="1">
      <alignment horizontal="center"/>
    </xf>
    <xf numFmtId="0" fontId="3" fillId="0" borderId="1" xfId="0" applyFont="1" applyFill="1" applyBorder="1" applyAlignment="1">
      <alignment/>
    </xf>
    <xf numFmtId="171" fontId="3" fillId="0" borderId="1" xfId="0" applyNumberFormat="1" applyFont="1" applyFill="1" applyBorder="1" applyAlignment="1">
      <alignment/>
    </xf>
    <xf numFmtId="0" fontId="3" fillId="0" borderId="0" xfId="0" applyFont="1" applyFill="1" applyAlignment="1">
      <alignment horizontal="center"/>
    </xf>
    <xf numFmtId="0" fontId="6" fillId="0" borderId="0" xfId="0" applyFont="1" applyFill="1" applyBorder="1" applyAlignment="1">
      <alignment horizontal="center" vertical="top"/>
    </xf>
    <xf numFmtId="0" fontId="1" fillId="0" borderId="0" xfId="0" applyFont="1" applyAlignment="1">
      <alignment horizontal="left" vertical="top"/>
    </xf>
    <xf numFmtId="0" fontId="0" fillId="0" borderId="0" xfId="0" applyAlignment="1">
      <alignment horizontal="left" vertical="top"/>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 fillId="0" borderId="1" xfId="0" applyFont="1" applyFill="1" applyBorder="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horizontal="left" vertical="top" wrapText="1"/>
    </xf>
    <xf numFmtId="0" fontId="1" fillId="0" borderId="9" xfId="0" applyFont="1" applyFill="1" applyBorder="1" applyAlignment="1">
      <alignment horizontal="left" vertical="top" wrapText="1"/>
    </xf>
    <xf numFmtId="0" fontId="9" fillId="0" borderId="2" xfId="0" applyFont="1" applyFill="1" applyBorder="1" applyAlignment="1">
      <alignment horizontal="center" vertical="top" wrapText="1"/>
    </xf>
    <xf numFmtId="0" fontId="9" fillId="0" borderId="10" xfId="0" applyFont="1" applyFill="1" applyBorder="1" applyAlignment="1">
      <alignment horizontal="left" vertical="top" wrapText="1"/>
    </xf>
    <xf numFmtId="0" fontId="1" fillId="0" borderId="2" xfId="0" applyFont="1" applyFill="1" applyBorder="1" applyAlignment="1">
      <alignment horizontal="center" vertical="top"/>
    </xf>
    <xf numFmtId="0" fontId="1" fillId="0" borderId="10" xfId="0" applyFont="1" applyFill="1" applyBorder="1" applyAlignment="1">
      <alignment horizontal="left" vertical="top" wrapText="1"/>
    </xf>
    <xf numFmtId="0" fontId="6" fillId="0" borderId="0" xfId="0" applyFont="1" applyFill="1" applyBorder="1" applyAlignment="1">
      <alignment horizontal="left" vertical="top"/>
    </xf>
    <xf numFmtId="0" fontId="19" fillId="0" borderId="1" xfId="0" applyFont="1" applyFill="1" applyBorder="1" applyAlignment="1">
      <alignment vertical="top"/>
    </xf>
    <xf numFmtId="0" fontId="19" fillId="0" borderId="1" xfId="0" applyFont="1" applyFill="1" applyBorder="1" applyAlignment="1">
      <alignment vertical="top" wrapText="1"/>
    </xf>
    <xf numFmtId="0" fontId="19" fillId="0" borderId="1" xfId="0" applyFont="1" applyBorder="1" applyAlignment="1">
      <alignment vertical="top"/>
    </xf>
    <xf numFmtId="0" fontId="19" fillId="0" borderId="1" xfId="0" applyFont="1" applyBorder="1" applyAlignment="1">
      <alignment vertical="top" wrapText="1"/>
    </xf>
    <xf numFmtId="0" fontId="1" fillId="0" borderId="11" xfId="0" applyFont="1" applyFill="1" applyBorder="1" applyAlignment="1">
      <alignment horizontal="left" vertical="top"/>
    </xf>
    <xf numFmtId="0" fontId="20" fillId="0" borderId="0" xfId="0" applyFont="1" applyAlignment="1">
      <alignment horizontal="center"/>
    </xf>
    <xf numFmtId="0" fontId="10" fillId="0" borderId="0" xfId="0" applyFont="1" applyAlignment="1">
      <alignment horizontal="center"/>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8"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xf>
    <xf numFmtId="0" fontId="0" fillId="0" borderId="12" xfId="0" applyBorder="1" applyAlignment="1">
      <alignment/>
    </xf>
    <xf numFmtId="0" fontId="0" fillId="0" borderId="1" xfId="0" applyBorder="1" applyAlignment="1">
      <alignment horizontal="center"/>
    </xf>
    <xf numFmtId="0" fontId="0" fillId="0" borderId="1" xfId="0" applyBorder="1" applyAlignment="1">
      <alignment/>
    </xf>
    <xf numFmtId="0" fontId="0" fillId="0" borderId="1" xfId="0" applyBorder="1" applyAlignment="1">
      <alignment/>
    </xf>
    <xf numFmtId="0" fontId="0" fillId="0" borderId="4" xfId="0" applyBorder="1" applyAlignment="1">
      <alignment horizontal="center" vertical="top" wrapText="1"/>
    </xf>
    <xf numFmtId="0" fontId="1" fillId="0" borderId="1"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4"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8"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1" fillId="0" borderId="5"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2" xfId="0" applyFont="1" applyBorder="1" applyAlignment="1">
      <alignment horizontal="center" vertical="top" wrapText="1"/>
    </xf>
    <xf numFmtId="0" fontId="0" fillId="0" borderId="2" xfId="0" applyBorder="1" applyAlignment="1">
      <alignment/>
    </xf>
    <xf numFmtId="0" fontId="1" fillId="0" borderId="1" xfId="0" applyFont="1" applyBorder="1" applyAlignment="1">
      <alignment horizontal="center"/>
    </xf>
    <xf numFmtId="0" fontId="1" fillId="0" borderId="5" xfId="0" applyFont="1" applyBorder="1" applyAlignment="1">
      <alignment horizontal="center" vertical="top" wrapText="1"/>
    </xf>
    <xf numFmtId="0" fontId="1" fillId="0" borderId="7" xfId="0" applyFont="1" applyBorder="1" applyAlignment="1">
      <alignment horizontal="center" vertical="top" wrapText="1"/>
    </xf>
    <xf numFmtId="0" fontId="1" fillId="0" borderId="6" xfId="0" applyFont="1" applyBorder="1" applyAlignment="1">
      <alignment horizontal="center" vertical="top" wrapText="1"/>
    </xf>
    <xf numFmtId="0" fontId="1" fillId="0" borderId="14" xfId="0" applyFont="1" applyBorder="1" applyAlignment="1">
      <alignment horizontal="left" vertical="top"/>
    </xf>
    <xf numFmtId="0" fontId="1" fillId="0" borderId="4" xfId="0" applyFont="1" applyBorder="1" applyAlignment="1">
      <alignment horizontal="left" vertical="top"/>
    </xf>
    <xf numFmtId="0" fontId="1" fillId="0" borderId="12" xfId="0" applyFont="1" applyBorder="1" applyAlignment="1">
      <alignment horizontal="left" vertical="top"/>
    </xf>
    <xf numFmtId="0" fontId="1" fillId="0" borderId="13" xfId="0" applyFont="1" applyBorder="1" applyAlignment="1">
      <alignment horizontal="left" vertical="top"/>
    </xf>
    <xf numFmtId="0" fontId="1" fillId="0" borderId="8" xfId="0" applyFont="1" applyBorder="1" applyAlignment="1">
      <alignment horizontal="left" vertical="top"/>
    </xf>
    <xf numFmtId="0" fontId="1" fillId="0" borderId="3" xfId="0" applyFont="1" applyBorder="1" applyAlignment="1">
      <alignment horizontal="left" vertical="top"/>
    </xf>
    <xf numFmtId="0" fontId="1" fillId="0" borderId="14"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3" xfId="0" applyFont="1" applyFill="1" applyBorder="1" applyAlignment="1">
      <alignment horizontal="center" vertical="top" wrapText="1"/>
    </xf>
    <xf numFmtId="0" fontId="21" fillId="0" borderId="0" xfId="0" applyFont="1" applyAlignment="1">
      <alignment horizontal="left" wrapText="1"/>
    </xf>
    <xf numFmtId="0" fontId="0" fillId="0" borderId="0" xfId="0" applyAlignment="1">
      <alignment/>
    </xf>
    <xf numFmtId="0" fontId="1" fillId="0" borderId="4" xfId="0" applyFont="1" applyBorder="1" applyAlignment="1">
      <alignment horizontal="center" vertical="top"/>
    </xf>
    <xf numFmtId="0" fontId="1" fillId="0" borderId="12" xfId="0" applyFont="1" applyBorder="1" applyAlignment="1">
      <alignment horizontal="center" vertical="top"/>
    </xf>
    <xf numFmtId="0" fontId="0" fillId="0" borderId="13" xfId="0" applyBorder="1" applyAlignment="1">
      <alignment horizontal="center" vertical="top"/>
    </xf>
    <xf numFmtId="0" fontId="0" fillId="0" borderId="8"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xf>
    <xf numFmtId="0" fontId="0" fillId="0" borderId="12" xfId="0" applyBorder="1" applyAlignment="1">
      <alignment horizontal="center"/>
    </xf>
    <xf numFmtId="0" fontId="0" fillId="0" borderId="13" xfId="0" applyBorder="1" applyAlignment="1">
      <alignment horizontal="left" vertical="top"/>
    </xf>
    <xf numFmtId="0" fontId="0" fillId="0" borderId="8"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center" vertical="top" wrapText="1"/>
    </xf>
    <xf numFmtId="0" fontId="10" fillId="0" borderId="8" xfId="0" applyFont="1" applyBorder="1" applyAlignment="1">
      <alignment horizontal="center"/>
    </xf>
    <xf numFmtId="0" fontId="21" fillId="0" borderId="0" xfId="0" applyFont="1" applyAlignment="1">
      <alignment/>
    </xf>
    <xf numFmtId="0" fontId="6" fillId="0" borderId="9" xfId="0" applyFont="1" applyBorder="1" applyAlignment="1">
      <alignment horizontal="left" vertical="center" wrapText="1"/>
    </xf>
    <xf numFmtId="0" fontId="6" fillId="0" borderId="10" xfId="0" applyFont="1" applyBorder="1" applyAlignment="1">
      <alignment horizontal="left" vertical="center"/>
    </xf>
    <xf numFmtId="0" fontId="6" fillId="0" borderId="2" xfId="0" applyFont="1" applyBorder="1" applyAlignment="1">
      <alignment horizontal="left" vertical="center"/>
    </xf>
    <xf numFmtId="0" fontId="11" fillId="0" borderId="1" xfId="0" applyFont="1" applyBorder="1" applyAlignment="1">
      <alignment horizontal="center" wrapText="1"/>
    </xf>
    <xf numFmtId="0" fontId="6" fillId="0" borderId="1" xfId="0" applyFont="1" applyBorder="1" applyAlignment="1">
      <alignment horizontal="center"/>
    </xf>
    <xf numFmtId="0" fontId="11" fillId="0" borderId="5" xfId="0" applyFont="1" applyBorder="1" applyAlignment="1">
      <alignment horizontal="center" wrapText="1"/>
    </xf>
    <xf numFmtId="0" fontId="11" fillId="0" borderId="7" xfId="0" applyFont="1" applyBorder="1" applyAlignment="1">
      <alignment horizontal="center" wrapText="1"/>
    </xf>
    <xf numFmtId="0" fontId="6" fillId="0" borderId="7" xfId="0" applyFont="1" applyBorder="1" applyAlignment="1">
      <alignment/>
    </xf>
    <xf numFmtId="0" fontId="6" fillId="0" borderId="6" xfId="0" applyFont="1" applyBorder="1" applyAlignment="1">
      <alignment/>
    </xf>
    <xf numFmtId="0" fontId="11" fillId="0" borderId="9" xfId="0" applyFont="1" applyBorder="1" applyAlignment="1">
      <alignment horizontal="center" wrapText="1"/>
    </xf>
    <xf numFmtId="0" fontId="6" fillId="0" borderId="10" xfId="0" applyFont="1" applyBorder="1" applyAlignment="1">
      <alignment/>
    </xf>
    <xf numFmtId="0" fontId="6" fillId="0" borderId="2" xfId="0" applyFont="1" applyBorder="1" applyAlignment="1">
      <alignment/>
    </xf>
    <xf numFmtId="0" fontId="6" fillId="0" borderId="1" xfId="0" applyFont="1" applyBorder="1" applyAlignment="1">
      <alignment horizontal="center" wrapText="1"/>
    </xf>
    <xf numFmtId="0" fontId="6" fillId="0" borderId="0" xfId="0" applyFont="1" applyAlignment="1">
      <alignment wrapText="1"/>
    </xf>
    <xf numFmtId="0" fontId="6" fillId="0" borderId="7" xfId="0" applyFont="1" applyBorder="1" applyAlignment="1">
      <alignment horizontal="center" wrapText="1"/>
    </xf>
    <xf numFmtId="0" fontId="1"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xf>
    <xf numFmtId="0" fontId="7" fillId="0" borderId="0" xfId="0" applyFont="1" applyBorder="1" applyAlignment="1">
      <alignment horizontal="center"/>
    </xf>
    <xf numFmtId="0" fontId="6" fillId="0" borderId="0" xfId="0" applyFont="1" applyAlignment="1">
      <alignment wrapText="1"/>
    </xf>
    <xf numFmtId="0" fontId="6" fillId="0" borderId="0" xfId="0" applyFont="1" applyAlignment="1">
      <alignment horizontal="left" vertical="top" wrapText="1"/>
    </xf>
    <xf numFmtId="0" fontId="11" fillId="0" borderId="1" xfId="0" applyFont="1" applyBorder="1" applyAlignment="1">
      <alignment horizontal="center"/>
    </xf>
    <xf numFmtId="0" fontId="0" fillId="0" borderId="0" xfId="0" applyAlignment="1">
      <alignment horizontal="center"/>
    </xf>
    <xf numFmtId="0" fontId="6" fillId="0" borderId="5" xfId="0" applyFont="1" applyBorder="1" applyAlignment="1">
      <alignment/>
    </xf>
    <xf numFmtId="0" fontId="6" fillId="0" borderId="6" xfId="0" applyFont="1" applyBorder="1" applyAlignment="1">
      <alignment/>
    </xf>
    <xf numFmtId="0" fontId="0" fillId="0" borderId="6" xfId="0" applyBorder="1" applyAlignment="1">
      <alignment/>
    </xf>
    <xf numFmtId="0" fontId="7" fillId="0" borderId="0" xfId="0" applyFont="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9" fillId="0" borderId="9" xfId="0" applyFont="1" applyFill="1" applyBorder="1" applyAlignment="1">
      <alignment vertical="top"/>
    </xf>
    <xf numFmtId="0" fontId="19" fillId="0" borderId="2" xfId="0" applyFont="1" applyFill="1" applyBorder="1" applyAlignment="1">
      <alignment vertical="top"/>
    </xf>
    <xf numFmtId="0" fontId="1" fillId="0" borderId="9" xfId="0" applyFont="1" applyFill="1" applyBorder="1" applyAlignment="1">
      <alignment horizontal="center" vertical="top"/>
    </xf>
    <xf numFmtId="0" fontId="1" fillId="0" borderId="2" xfId="0" applyFont="1" applyFill="1" applyBorder="1" applyAlignment="1">
      <alignment horizontal="center" vertical="top"/>
    </xf>
    <xf numFmtId="0" fontId="18" fillId="0" borderId="15" xfId="0" applyFont="1" applyBorder="1" applyAlignment="1">
      <alignment horizontal="center"/>
    </xf>
    <xf numFmtId="0" fontId="19" fillId="0" borderId="9" xfId="0" applyFont="1" applyFill="1" applyBorder="1" applyAlignment="1">
      <alignment vertical="top" wrapText="1"/>
    </xf>
    <xf numFmtId="0" fontId="19" fillId="0" borderId="2" xfId="0" applyFont="1" applyFill="1" applyBorder="1" applyAlignment="1">
      <alignment vertical="top" wrapText="1"/>
    </xf>
    <xf numFmtId="0" fontId="1" fillId="0" borderId="2" xfId="0" applyFont="1" applyFill="1" applyBorder="1" applyAlignment="1">
      <alignment horizontal="center" vertical="top" wrapText="1"/>
    </xf>
    <xf numFmtId="0" fontId="1" fillId="0" borderId="14" xfId="0" applyFont="1"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H47"/>
  <sheetViews>
    <sheetView view="pageBreakPreview" zoomScale="60" zoomScaleNormal="60" workbookViewId="0" topLeftCell="A7">
      <selection activeCell="BA55" sqref="BA54:BA55"/>
    </sheetView>
  </sheetViews>
  <sheetFormatPr defaultColWidth="9.140625" defaultRowHeight="12.75"/>
  <cols>
    <col min="1" max="1" width="19.28125" style="1" customWidth="1"/>
    <col min="2" max="2" width="9.140625" style="1" customWidth="1"/>
    <col min="3" max="3" width="12.57421875" style="1" customWidth="1"/>
    <col min="4" max="4" width="11.57421875" style="1" bestFit="1" customWidth="1"/>
    <col min="5" max="5" width="9.140625" style="1" bestFit="1" customWidth="1"/>
    <col min="6" max="6" width="8.00390625" style="1" customWidth="1"/>
    <col min="7" max="7" width="7.8515625" style="1" customWidth="1"/>
    <col min="8" max="8" width="7.57421875" style="1" customWidth="1"/>
    <col min="9" max="9" width="7.7109375" style="42" customWidth="1"/>
    <col min="10" max="10" width="7.7109375" style="1" customWidth="1"/>
    <col min="11" max="11" width="8.7109375" style="1" customWidth="1"/>
    <col min="12" max="12" width="8.00390625" style="42" customWidth="1"/>
    <col min="13" max="13" width="9.57421875" style="42" customWidth="1"/>
    <col min="14" max="15" width="8.7109375" style="1" customWidth="1"/>
    <col min="16" max="16" width="8.421875" style="1" customWidth="1"/>
    <col min="17" max="17" width="7.7109375" style="1" customWidth="1"/>
    <col min="18" max="18" width="10.00390625" style="1" customWidth="1"/>
    <col min="19" max="19" width="9.28125" style="1" customWidth="1"/>
    <col min="20" max="21" width="12.140625" style="1" customWidth="1"/>
    <col min="22" max="28" width="11.7109375" style="1" customWidth="1"/>
    <col min="29" max="29" width="9.8515625" style="81" customWidth="1"/>
    <col min="30" max="31" width="9.28125" style="10" customWidth="1"/>
    <col min="32" max="32" width="9.57421875" style="10" bestFit="1" customWidth="1"/>
    <col min="33" max="33" width="8.421875" style="10" customWidth="1"/>
    <col min="34" max="34" width="10.00390625" style="10" bestFit="1" customWidth="1"/>
    <col min="35" max="36" width="8.8515625" style="10" customWidth="1"/>
    <col min="37" max="37" width="9.57421875" style="10" bestFit="1" customWidth="1"/>
    <col min="38" max="38" width="9.28125" style="10" customWidth="1"/>
    <col min="39" max="39" width="10.140625" style="10" customWidth="1"/>
    <col min="40" max="40" width="3.7109375" style="10" bestFit="1" customWidth="1"/>
    <col min="41" max="41" width="8.8515625" style="10" bestFit="1" customWidth="1"/>
    <col min="42" max="42" width="6.28125" style="10" customWidth="1"/>
    <col min="43" max="43" width="11.7109375" style="10" customWidth="1"/>
    <col min="44" max="44" width="12.00390625" style="10" customWidth="1"/>
    <col min="45" max="45" width="10.140625" style="1" customWidth="1"/>
    <col min="46" max="46" width="12.421875" style="1" customWidth="1"/>
    <col min="47" max="47" width="10.140625" style="1" customWidth="1"/>
    <col min="48" max="48" width="11.8515625" style="1" bestFit="1" customWidth="1"/>
    <col min="49" max="49" width="10.140625" style="81" customWidth="1"/>
    <col min="50" max="54" width="9.140625" style="1" customWidth="1"/>
    <col min="55" max="55" width="10.28125" style="1" customWidth="1"/>
    <col min="56" max="57" width="10.57421875" style="1" customWidth="1"/>
    <col min="58" max="58" width="12.00390625" style="1" customWidth="1"/>
    <col min="59" max="16384" width="9.140625" style="1" customWidth="1"/>
  </cols>
  <sheetData>
    <row r="1" spans="1:50" ht="72.75" customHeight="1">
      <c r="A1" s="214" t="s">
        <v>298</v>
      </c>
      <c r="B1" s="215"/>
      <c r="C1" s="215"/>
      <c r="D1" s="215"/>
      <c r="E1" s="215"/>
      <c r="F1" s="215"/>
      <c r="G1" s="215"/>
      <c r="H1" s="215"/>
      <c r="I1" s="215"/>
      <c r="J1" s="215"/>
      <c r="K1" s="215"/>
      <c r="L1" s="215"/>
      <c r="N1" s="35"/>
      <c r="O1" s="35"/>
      <c r="P1" s="35"/>
      <c r="Q1" s="35"/>
      <c r="R1" s="35"/>
      <c r="AD1" s="1"/>
      <c r="AE1" s="1"/>
      <c r="AS1" s="10"/>
      <c r="AT1" s="10"/>
      <c r="AU1" s="10"/>
      <c r="AV1" s="10"/>
      <c r="AW1" s="126"/>
      <c r="AX1" s="10"/>
    </row>
    <row r="2" spans="1:60" ht="18.75">
      <c r="A2" s="173"/>
      <c r="B2" s="16"/>
      <c r="C2" s="16"/>
      <c r="E2" s="16"/>
      <c r="F2" s="16"/>
      <c r="G2" s="16"/>
      <c r="H2" s="16"/>
      <c r="I2" s="16"/>
      <c r="K2" s="35"/>
      <c r="L2" s="129"/>
      <c r="M2" s="129"/>
      <c r="N2" s="130"/>
      <c r="O2" s="130"/>
      <c r="P2" s="130"/>
      <c r="Q2" s="130"/>
      <c r="R2" s="130"/>
      <c r="S2" s="131"/>
      <c r="T2" s="131"/>
      <c r="U2" s="131"/>
      <c r="V2" s="131"/>
      <c r="W2" s="131"/>
      <c r="X2" s="131"/>
      <c r="Y2" s="131"/>
      <c r="Z2" s="131"/>
      <c r="AA2" s="131"/>
      <c r="AB2" s="131"/>
      <c r="AC2" s="132"/>
      <c r="AD2" s="131"/>
      <c r="AE2" s="131"/>
      <c r="AO2" s="106"/>
      <c r="AP2" s="106"/>
      <c r="AQ2" s="106"/>
      <c r="AR2" s="106"/>
      <c r="AS2" s="106"/>
      <c r="AT2" s="106"/>
      <c r="AU2" s="106"/>
      <c r="AV2" s="106"/>
      <c r="AW2" s="111"/>
      <c r="AX2" s="106"/>
      <c r="AY2" s="106"/>
      <c r="AZ2" s="106"/>
      <c r="BA2" s="106"/>
      <c r="BB2" s="106"/>
      <c r="BC2" s="106"/>
      <c r="BD2" s="106"/>
      <c r="BE2" s="107"/>
      <c r="BF2" s="107"/>
      <c r="BG2" s="107"/>
      <c r="BH2" s="107"/>
    </row>
    <row r="3" spans="11:60" ht="15.75">
      <c r="K3" s="35"/>
      <c r="L3" s="129"/>
      <c r="M3" s="129"/>
      <c r="N3" s="130"/>
      <c r="O3" s="130"/>
      <c r="P3" s="130"/>
      <c r="Q3" s="130"/>
      <c r="R3" s="130"/>
      <c r="S3" s="131"/>
      <c r="T3" s="131"/>
      <c r="U3" s="131"/>
      <c r="V3" s="131"/>
      <c r="W3" s="131"/>
      <c r="X3" s="131"/>
      <c r="Y3" s="131"/>
      <c r="Z3" s="131"/>
      <c r="AA3" s="131"/>
      <c r="AB3" s="131"/>
      <c r="AC3" s="132"/>
      <c r="AD3" s="131"/>
      <c r="AE3" s="131"/>
      <c r="AO3" s="108"/>
      <c r="AP3" s="108"/>
      <c r="AQ3" s="108"/>
      <c r="AR3" s="108"/>
      <c r="AS3" s="108"/>
      <c r="AT3" s="108"/>
      <c r="AU3" s="108"/>
      <c r="AV3" s="108"/>
      <c r="AW3" s="112"/>
      <c r="AX3" s="108"/>
      <c r="AY3" s="106"/>
      <c r="AZ3" s="106"/>
      <c r="BA3" s="106"/>
      <c r="BB3" s="106"/>
      <c r="BC3" s="106"/>
      <c r="BD3" s="106"/>
      <c r="BE3" s="107"/>
      <c r="BF3" s="107"/>
      <c r="BG3" s="107"/>
      <c r="BH3" s="107"/>
    </row>
    <row r="4" spans="1:60" s="37" customFormat="1" ht="31.5" customHeight="1">
      <c r="A4" s="202" t="s">
        <v>285</v>
      </c>
      <c r="B4" s="203"/>
      <c r="C4" s="203"/>
      <c r="D4" s="203"/>
      <c r="E4" s="203"/>
      <c r="F4" s="204"/>
      <c r="G4" s="186" t="s">
        <v>189</v>
      </c>
      <c r="H4" s="187"/>
      <c r="I4" s="187"/>
      <c r="J4" s="187"/>
      <c r="K4" s="188"/>
      <c r="L4" s="208" t="s">
        <v>253</v>
      </c>
      <c r="M4" s="209"/>
      <c r="N4" s="210"/>
      <c r="O4" s="185" t="s">
        <v>284</v>
      </c>
      <c r="P4" s="185"/>
      <c r="Q4" s="185"/>
      <c r="R4" s="185"/>
      <c r="S4" s="185"/>
      <c r="T4" s="185"/>
      <c r="U4" s="185"/>
      <c r="V4" s="185"/>
      <c r="W4" s="185"/>
      <c r="X4" s="185"/>
      <c r="Y4" s="185"/>
      <c r="Z4" s="185"/>
      <c r="AA4" s="185"/>
      <c r="AB4" s="185"/>
      <c r="AC4" s="185"/>
      <c r="AD4" s="185"/>
      <c r="AE4" s="185"/>
      <c r="AF4" s="186" t="s">
        <v>297</v>
      </c>
      <c r="AG4" s="187"/>
      <c r="AH4" s="188"/>
      <c r="AI4" s="186" t="s">
        <v>294</v>
      </c>
      <c r="AJ4" s="187"/>
      <c r="AK4" s="187"/>
      <c r="AL4" s="187"/>
      <c r="AM4" s="188"/>
      <c r="AN4" s="192" t="s">
        <v>216</v>
      </c>
      <c r="AO4" s="192"/>
      <c r="AP4" s="192"/>
      <c r="AQ4" s="192"/>
      <c r="AR4" s="192"/>
      <c r="AS4" s="192"/>
      <c r="AT4" s="192"/>
      <c r="AU4" s="192"/>
      <c r="AV4" s="192"/>
      <c r="AW4" s="192"/>
      <c r="AX4" s="192"/>
      <c r="AY4" s="199" t="s">
        <v>217</v>
      </c>
      <c r="AZ4" s="200"/>
      <c r="BA4" s="200"/>
      <c r="BB4" s="200"/>
      <c r="BC4" s="200"/>
      <c r="BD4" s="200"/>
      <c r="BE4" s="200"/>
      <c r="BF4" s="200"/>
      <c r="BG4" s="200"/>
      <c r="BH4" s="201"/>
    </row>
    <row r="5" spans="1:60" s="37" customFormat="1" ht="17.25" customHeight="1">
      <c r="A5" s="205"/>
      <c r="B5" s="206"/>
      <c r="C5" s="206"/>
      <c r="D5" s="206"/>
      <c r="E5" s="206"/>
      <c r="F5" s="207"/>
      <c r="G5" s="189"/>
      <c r="H5" s="190"/>
      <c r="I5" s="190"/>
      <c r="J5" s="190"/>
      <c r="K5" s="191"/>
      <c r="L5" s="211"/>
      <c r="M5" s="212"/>
      <c r="N5" s="213"/>
      <c r="O5" s="193" t="s">
        <v>283</v>
      </c>
      <c r="P5" s="194"/>
      <c r="Q5" s="194"/>
      <c r="R5" s="194"/>
      <c r="S5" s="194"/>
      <c r="T5" s="194"/>
      <c r="U5" s="194"/>
      <c r="V5" s="194"/>
      <c r="W5" s="194"/>
      <c r="X5" s="194"/>
      <c r="Y5" s="194"/>
      <c r="Z5" s="194"/>
      <c r="AA5" s="194"/>
      <c r="AB5" s="194"/>
      <c r="AC5" s="194"/>
      <c r="AD5" s="194"/>
      <c r="AE5" s="195"/>
      <c r="AF5" s="189"/>
      <c r="AG5" s="190"/>
      <c r="AH5" s="191"/>
      <c r="AI5" s="189"/>
      <c r="AJ5" s="190"/>
      <c r="AK5" s="190"/>
      <c r="AL5" s="190"/>
      <c r="AM5" s="191"/>
      <c r="AN5" s="192" t="s">
        <v>190</v>
      </c>
      <c r="AO5" s="192"/>
      <c r="AP5" s="192"/>
      <c r="AQ5" s="192"/>
      <c r="AR5" s="192"/>
      <c r="AS5" s="192"/>
      <c r="AT5" s="192"/>
      <c r="AU5" s="198" t="s">
        <v>191</v>
      </c>
      <c r="AV5" s="198"/>
      <c r="AW5" s="198"/>
      <c r="AX5" s="198"/>
      <c r="AY5" s="196" t="s">
        <v>190</v>
      </c>
      <c r="AZ5" s="197"/>
      <c r="BA5" s="197"/>
      <c r="BB5" s="197"/>
      <c r="BC5" s="197"/>
      <c r="BD5" s="199" t="s">
        <v>191</v>
      </c>
      <c r="BE5" s="200"/>
      <c r="BF5" s="200"/>
      <c r="BG5" s="200"/>
      <c r="BH5" s="201"/>
    </row>
    <row r="6" spans="1:60" s="41" customFormat="1" ht="72" customHeight="1">
      <c r="A6" s="3" t="s">
        <v>1</v>
      </c>
      <c r="B6" s="3" t="s">
        <v>2</v>
      </c>
      <c r="C6" s="3" t="s">
        <v>0</v>
      </c>
      <c r="D6" s="3" t="s">
        <v>214</v>
      </c>
      <c r="E6" s="3" t="s">
        <v>213</v>
      </c>
      <c r="F6" s="133" t="s">
        <v>256</v>
      </c>
      <c r="G6" s="3" t="s">
        <v>192</v>
      </c>
      <c r="H6" s="3" t="s">
        <v>232</v>
      </c>
      <c r="I6" s="80" t="s">
        <v>194</v>
      </c>
      <c r="J6" s="3" t="s">
        <v>218</v>
      </c>
      <c r="K6" s="3" t="s">
        <v>195</v>
      </c>
      <c r="L6" s="133" t="s">
        <v>218</v>
      </c>
      <c r="M6" s="134" t="s">
        <v>254</v>
      </c>
      <c r="N6" s="135" t="s">
        <v>195</v>
      </c>
      <c r="O6" s="135" t="s">
        <v>196</v>
      </c>
      <c r="P6" s="135" t="s">
        <v>197</v>
      </c>
      <c r="Q6" s="135" t="s">
        <v>198</v>
      </c>
      <c r="R6" s="135" t="s">
        <v>199</v>
      </c>
      <c r="S6" s="133" t="s">
        <v>200</v>
      </c>
      <c r="T6" s="133" t="s">
        <v>244</v>
      </c>
      <c r="U6" s="133" t="s">
        <v>252</v>
      </c>
      <c r="V6" s="133" t="s">
        <v>243</v>
      </c>
      <c r="W6" s="133" t="s">
        <v>252</v>
      </c>
      <c r="X6" s="133" t="s">
        <v>255</v>
      </c>
      <c r="Y6" s="136" t="s">
        <v>247</v>
      </c>
      <c r="Z6" s="136" t="s">
        <v>248</v>
      </c>
      <c r="AA6" s="136" t="s">
        <v>249</v>
      </c>
      <c r="AB6" s="136" t="s">
        <v>250</v>
      </c>
      <c r="AC6" s="136" t="s">
        <v>251</v>
      </c>
      <c r="AD6" s="137" t="s">
        <v>4</v>
      </c>
      <c r="AE6" s="138" t="s">
        <v>5</v>
      </c>
      <c r="AF6" s="3" t="s">
        <v>6</v>
      </c>
      <c r="AG6" s="3" t="s">
        <v>7</v>
      </c>
      <c r="AH6" s="3" t="s">
        <v>288</v>
      </c>
      <c r="AI6" s="3" t="s">
        <v>6</v>
      </c>
      <c r="AJ6" s="3" t="s">
        <v>7</v>
      </c>
      <c r="AK6" s="3" t="s">
        <v>288</v>
      </c>
      <c r="AL6" s="3" t="s">
        <v>9</v>
      </c>
      <c r="AM6" s="3" t="s">
        <v>25</v>
      </c>
      <c r="AN6" s="105" t="s">
        <v>190</v>
      </c>
      <c r="AO6" s="3" t="s">
        <v>6</v>
      </c>
      <c r="AP6" s="3" t="s">
        <v>7</v>
      </c>
      <c r="AQ6" s="3" t="s">
        <v>288</v>
      </c>
      <c r="AR6" s="3" t="s">
        <v>9</v>
      </c>
      <c r="AS6" s="3" t="s">
        <v>202</v>
      </c>
      <c r="AT6" s="3" t="s">
        <v>203</v>
      </c>
      <c r="AU6" s="3" t="s">
        <v>199</v>
      </c>
      <c r="AV6" s="3" t="s">
        <v>205</v>
      </c>
      <c r="AW6" s="113" t="s">
        <v>4</v>
      </c>
      <c r="AX6" s="2" t="s">
        <v>5</v>
      </c>
      <c r="AY6" s="3" t="s">
        <v>6</v>
      </c>
      <c r="AZ6" s="3" t="s">
        <v>7</v>
      </c>
      <c r="BA6" s="3" t="s">
        <v>8</v>
      </c>
      <c r="BB6" s="3" t="s">
        <v>9</v>
      </c>
      <c r="BC6" s="3" t="s">
        <v>202</v>
      </c>
      <c r="BD6" s="3" t="s">
        <v>203</v>
      </c>
      <c r="BE6" s="3" t="s">
        <v>204</v>
      </c>
      <c r="BF6" s="3" t="s">
        <v>205</v>
      </c>
      <c r="BG6" s="2" t="s">
        <v>4</v>
      </c>
      <c r="BH6" s="2" t="s">
        <v>5</v>
      </c>
    </row>
    <row r="7" spans="1:60" s="41" customFormat="1" ht="12.75" customHeight="1">
      <c r="A7" s="9" t="s">
        <v>143</v>
      </c>
      <c r="B7" s="9" t="s">
        <v>17</v>
      </c>
      <c r="C7" s="4" t="s">
        <v>142</v>
      </c>
      <c r="D7" s="4"/>
      <c r="E7" s="4">
        <v>2</v>
      </c>
      <c r="F7" s="82">
        <v>5040</v>
      </c>
      <c r="G7" s="39">
        <v>50</v>
      </c>
      <c r="H7" s="83">
        <f aca="true" ca="1" t="shared" si="0" ref="H7:H38">1700+100*RAND()</f>
        <v>1771.2648558919323</v>
      </c>
      <c r="I7" s="83">
        <f aca="true" ca="1" t="shared" si="1" ref="I7:I38">77+5*RAND()</f>
        <v>79.38595933283725</v>
      </c>
      <c r="J7" s="83">
        <v>83</v>
      </c>
      <c r="K7" s="40">
        <f>(G7*0.741*I7/J7)</f>
        <v>35.43674449736891</v>
      </c>
      <c r="L7" s="139">
        <f>(J7+3)</f>
        <v>86</v>
      </c>
      <c r="M7" s="139">
        <f>(H7*2/3)</f>
        <v>1180.843237261288</v>
      </c>
      <c r="N7" s="140">
        <f>(K7*L7/I7*(M7/H7)^3)</f>
        <v>11.374564926372154</v>
      </c>
      <c r="O7" s="140">
        <f>(G7*0.746*J7/L7)</f>
        <v>35.99883720930232</v>
      </c>
      <c r="P7" s="140">
        <f>(N7*1.001)</f>
        <v>11.385939491298524</v>
      </c>
      <c r="Q7" s="140" t="s">
        <v>206</v>
      </c>
      <c r="R7" s="141" t="s">
        <v>76</v>
      </c>
      <c r="S7" s="141" t="s">
        <v>76</v>
      </c>
      <c r="T7" s="141" t="s">
        <v>230</v>
      </c>
      <c r="U7" s="141"/>
      <c r="V7" s="141" t="s">
        <v>234</v>
      </c>
      <c r="W7" s="133"/>
      <c r="X7" s="141"/>
      <c r="Y7" s="141"/>
      <c r="Z7" s="141"/>
      <c r="AA7" s="141"/>
      <c r="AB7" s="141"/>
      <c r="AC7" s="141"/>
      <c r="AD7" s="142">
        <v>37700</v>
      </c>
      <c r="AE7" s="141" t="s">
        <v>188</v>
      </c>
      <c r="AF7" s="7">
        <f>(F7*K7)</f>
        <v>178601.19226673932</v>
      </c>
      <c r="AG7" s="5">
        <f>(K7)</f>
        <v>35.43674449736891</v>
      </c>
      <c r="AH7" s="6">
        <f aca="true" t="shared" si="2" ref="AH7:AH38">AF7*0.05+AG7*12*11.26</f>
        <v>13718.272529821454</v>
      </c>
      <c r="AI7" s="7">
        <f>(F7*N7)</f>
        <v>57327.807228915655</v>
      </c>
      <c r="AJ7" s="5">
        <f>(N7)</f>
        <v>11.374564926372154</v>
      </c>
      <c r="AK7" s="7">
        <f>AI7*0.05+AJ7*12*11.26</f>
        <v>4403.321574297189</v>
      </c>
      <c r="AL7" s="7">
        <f aca="true" t="shared" si="3" ref="AL7:AL38">AH7-AK7</f>
        <v>9314.950955524266</v>
      </c>
      <c r="AM7" s="7">
        <f aca="true" t="shared" si="4" ref="AM7:AM38">(AH7-AK7)*0.95</f>
        <v>8849.203407748051</v>
      </c>
      <c r="AN7" s="7" t="str">
        <f>IF(G7&lt;15,(IF(#REF!="X","m","S")),"M")</f>
        <v>M</v>
      </c>
      <c r="AO7" s="7">
        <f aca="true" t="shared" si="5" ref="AO7:AO38">IF(G7&gt;=15,AI7*1.03,"")</f>
        <v>59047.64144578313</v>
      </c>
      <c r="AP7" s="5">
        <f aca="true" t="shared" si="6" ref="AP7:AP38">IF(G7&gt;=15,AJ7*1.03,"")</f>
        <v>11.715801874163319</v>
      </c>
      <c r="AQ7" s="7">
        <f aca="true" t="shared" si="7" ref="AQ7:AQ38">IF(G7&gt;=15,AK7*1.03,"")</f>
        <v>4535.421221526105</v>
      </c>
      <c r="AR7" s="7">
        <f aca="true" t="shared" si="8" ref="AR7:AR38">IF(G7&gt;=15,AL7*0.97,"")</f>
        <v>9035.502426858537</v>
      </c>
      <c r="AS7" s="7">
        <f aca="true" t="shared" si="9" ref="AS7:AS38">IF(AR7&lt;&gt;"",(AR7-AM7),0)</f>
        <v>186.29901911048546</v>
      </c>
      <c r="AT7" s="7">
        <v>0</v>
      </c>
      <c r="AU7" s="2" t="s">
        <v>207</v>
      </c>
      <c r="AV7" s="2" t="s">
        <v>207</v>
      </c>
      <c r="AW7" s="113">
        <v>38067</v>
      </c>
      <c r="AX7" s="85" t="s">
        <v>69</v>
      </c>
      <c r="AY7" s="7"/>
      <c r="AZ7" s="5"/>
      <c r="BA7" s="7"/>
      <c r="BB7" s="7"/>
      <c r="BC7" s="86"/>
      <c r="BD7" s="7"/>
      <c r="BE7" s="8"/>
      <c r="BF7" s="8"/>
      <c r="BG7" s="8"/>
      <c r="BH7" s="8"/>
    </row>
    <row r="8" spans="1:60" s="41" customFormat="1" ht="12.75" customHeight="1">
      <c r="A8" s="9" t="s">
        <v>143</v>
      </c>
      <c r="B8" s="9" t="s">
        <v>17</v>
      </c>
      <c r="C8" s="4" t="s">
        <v>208</v>
      </c>
      <c r="D8" s="4"/>
      <c r="E8" s="4">
        <v>2</v>
      </c>
      <c r="F8" s="82">
        <v>5040</v>
      </c>
      <c r="G8" s="39">
        <v>50</v>
      </c>
      <c r="H8" s="83">
        <f ca="1" t="shared" si="0"/>
        <v>1704.4056222189922</v>
      </c>
      <c r="I8" s="83">
        <f ca="1" t="shared" si="1"/>
        <v>77.66412073335563</v>
      </c>
      <c r="J8" s="83">
        <v>82.1</v>
      </c>
      <c r="K8" s="40">
        <f aca="true" t="shared" si="10" ref="K8:K25">(G8*0.741*I8/J8)</f>
        <v>35.048181159206166</v>
      </c>
      <c r="L8" s="139">
        <f aca="true" t="shared" si="11" ref="L8:L25">(J8+3)</f>
        <v>85.1</v>
      </c>
      <c r="M8" s="139">
        <f aca="true" t="shared" si="12" ref="M8:M25">(H8*2/3)</f>
        <v>1136.2704148126616</v>
      </c>
      <c r="N8" s="140">
        <f aca="true" t="shared" si="13" ref="N8:N25">(K8*L8/I8*(M8/H8)^3)</f>
        <v>11.378914602787932</v>
      </c>
      <c r="O8" s="140">
        <f aca="true" t="shared" si="14" ref="O8:O38">(G8*0.746*J8/L8)</f>
        <v>35.98507638072855</v>
      </c>
      <c r="P8" s="140">
        <f aca="true" t="shared" si="15" ref="P8:P38">(N8*1.001)</f>
        <v>11.390293517390718</v>
      </c>
      <c r="Q8" s="140" t="s">
        <v>206</v>
      </c>
      <c r="R8" s="141" t="s">
        <v>76</v>
      </c>
      <c r="S8" s="141" t="s">
        <v>76</v>
      </c>
      <c r="T8" s="141" t="s">
        <v>229</v>
      </c>
      <c r="U8" s="141"/>
      <c r="V8" s="141" t="s">
        <v>235</v>
      </c>
      <c r="W8" s="133"/>
      <c r="X8" s="141"/>
      <c r="Y8" s="141"/>
      <c r="Z8" s="141"/>
      <c r="AA8" s="141"/>
      <c r="AB8" s="141"/>
      <c r="AC8" s="141"/>
      <c r="AD8" s="142">
        <v>37700</v>
      </c>
      <c r="AE8" s="141" t="s">
        <v>69</v>
      </c>
      <c r="AF8" s="7">
        <f aca="true" t="shared" si="16" ref="AF8:AF25">(F8*K8)</f>
        <v>176642.83304239908</v>
      </c>
      <c r="AG8" s="5">
        <f aca="true" t="shared" si="17" ref="AG8:AG25">(K8)</f>
        <v>35.048181159206166</v>
      </c>
      <c r="AH8" s="6">
        <f t="shared" si="2"/>
        <v>13567.851890351893</v>
      </c>
      <c r="AI8" s="7">
        <f aca="true" t="shared" si="18" ref="AI8:AI25">(F8*N8)</f>
        <v>57349.72959805118</v>
      </c>
      <c r="AJ8" s="5">
        <f aca="true" t="shared" si="19" ref="AJ8:AJ25">(N8)</f>
        <v>11.378914602787932</v>
      </c>
      <c r="AK8" s="7">
        <f aca="true" t="shared" si="20" ref="AK8:AK25">AI8*0.05+AJ8*12*11.26</f>
        <v>4405.005421031265</v>
      </c>
      <c r="AL8" s="7">
        <f t="shared" si="3"/>
        <v>9162.846469320628</v>
      </c>
      <c r="AM8" s="7">
        <f t="shared" si="4"/>
        <v>8704.704145854595</v>
      </c>
      <c r="AN8" s="7" t="str">
        <f>IF(G8&lt;15,(IF(#REF!="X","m","S")),"M")</f>
        <v>M</v>
      </c>
      <c r="AO8" s="7">
        <f t="shared" si="5"/>
        <v>59070.22148599271</v>
      </c>
      <c r="AP8" s="5">
        <f t="shared" si="6"/>
        <v>11.72028204087157</v>
      </c>
      <c r="AQ8" s="7">
        <f t="shared" si="7"/>
        <v>4537.155583662203</v>
      </c>
      <c r="AR8" s="7">
        <f t="shared" si="8"/>
        <v>8887.961075241008</v>
      </c>
      <c r="AS8" s="7">
        <f t="shared" si="9"/>
        <v>183.2569293864126</v>
      </c>
      <c r="AT8" s="7">
        <v>0</v>
      </c>
      <c r="AU8" s="2" t="s">
        <v>207</v>
      </c>
      <c r="AV8" s="2" t="s">
        <v>207</v>
      </c>
      <c r="AW8" s="113">
        <v>38067</v>
      </c>
      <c r="AX8" s="85" t="s">
        <v>209</v>
      </c>
      <c r="AY8" s="7"/>
      <c r="AZ8" s="5"/>
      <c r="BA8" s="7"/>
      <c r="BB8" s="7"/>
      <c r="BC8" s="86"/>
      <c r="BD8" s="7"/>
      <c r="BE8" s="8"/>
      <c r="BF8" s="8"/>
      <c r="BG8" s="8"/>
      <c r="BH8" s="8"/>
    </row>
    <row r="9" spans="1:60" s="41" customFormat="1" ht="12.75" customHeight="1">
      <c r="A9" s="9" t="s">
        <v>144</v>
      </c>
      <c r="B9" s="9" t="s">
        <v>18</v>
      </c>
      <c r="C9" s="4" t="s">
        <v>142</v>
      </c>
      <c r="D9" s="4"/>
      <c r="E9" s="4">
        <v>2</v>
      </c>
      <c r="F9" s="82">
        <v>5040</v>
      </c>
      <c r="G9" s="39">
        <v>25</v>
      </c>
      <c r="H9" s="83">
        <f ca="1" t="shared" si="0"/>
        <v>1788.7485127218517</v>
      </c>
      <c r="I9" s="83">
        <f ca="1" t="shared" si="1"/>
        <v>80.38635728560777</v>
      </c>
      <c r="J9" s="83">
        <v>85</v>
      </c>
      <c r="K9" s="40">
        <f t="shared" si="10"/>
        <v>17.519497279010398</v>
      </c>
      <c r="L9" s="139">
        <f t="shared" si="11"/>
        <v>88</v>
      </c>
      <c r="M9" s="139">
        <f t="shared" si="12"/>
        <v>1192.4990084812346</v>
      </c>
      <c r="N9" s="140">
        <f t="shared" si="13"/>
        <v>5.682614379084968</v>
      </c>
      <c r="O9" s="140">
        <f t="shared" si="14"/>
        <v>18.014204545454543</v>
      </c>
      <c r="P9" s="140">
        <f t="shared" si="15"/>
        <v>5.688296993464053</v>
      </c>
      <c r="Q9" s="140" t="s">
        <v>206</v>
      </c>
      <c r="R9" s="141" t="s">
        <v>76</v>
      </c>
      <c r="S9" s="141" t="s">
        <v>76</v>
      </c>
      <c r="T9" s="141" t="s">
        <v>230</v>
      </c>
      <c r="U9" s="141"/>
      <c r="V9" s="141" t="s">
        <v>230</v>
      </c>
      <c r="W9" s="133"/>
      <c r="X9" s="141"/>
      <c r="Y9" s="141"/>
      <c r="Z9" s="141"/>
      <c r="AA9" s="141"/>
      <c r="AB9" s="141"/>
      <c r="AC9" s="141"/>
      <c r="AD9" s="142">
        <v>37700</v>
      </c>
      <c r="AE9" s="141" t="s">
        <v>69</v>
      </c>
      <c r="AF9" s="7">
        <f t="shared" si="16"/>
        <v>88298.26628621241</v>
      </c>
      <c r="AG9" s="5">
        <f t="shared" si="17"/>
        <v>17.519497279010398</v>
      </c>
      <c r="AH9" s="6">
        <f t="shared" si="2"/>
        <v>6782.1477866505065</v>
      </c>
      <c r="AI9" s="7">
        <f t="shared" si="18"/>
        <v>28640.37647058824</v>
      </c>
      <c r="AJ9" s="5">
        <f t="shared" si="19"/>
        <v>5.682614379084968</v>
      </c>
      <c r="AK9" s="7">
        <f t="shared" si="20"/>
        <v>2199.853678431373</v>
      </c>
      <c r="AL9" s="7">
        <f t="shared" si="3"/>
        <v>4582.294108219134</v>
      </c>
      <c r="AM9" s="7">
        <f t="shared" si="4"/>
        <v>4353.179402808177</v>
      </c>
      <c r="AN9" s="7" t="str">
        <f>IF(G9&lt;15,(IF(#REF!="X","m","S")),"M")</f>
        <v>M</v>
      </c>
      <c r="AO9" s="7">
        <f t="shared" si="5"/>
        <v>29499.587764705888</v>
      </c>
      <c r="AP9" s="5">
        <f t="shared" si="6"/>
        <v>5.853092810457517</v>
      </c>
      <c r="AQ9" s="7">
        <f t="shared" si="7"/>
        <v>2265.849288784314</v>
      </c>
      <c r="AR9" s="7">
        <f t="shared" si="8"/>
        <v>4444.8252849725595</v>
      </c>
      <c r="AS9" s="7">
        <f t="shared" si="9"/>
        <v>91.64588216438278</v>
      </c>
      <c r="AT9" s="7">
        <v>0</v>
      </c>
      <c r="AU9" s="2" t="s">
        <v>207</v>
      </c>
      <c r="AV9" s="2" t="s">
        <v>207</v>
      </c>
      <c r="AW9" s="113">
        <v>38067</v>
      </c>
      <c r="AX9" s="85" t="s">
        <v>209</v>
      </c>
      <c r="AY9" s="7"/>
      <c r="AZ9" s="5"/>
      <c r="BA9" s="7"/>
      <c r="BB9" s="7"/>
      <c r="BC9" s="86"/>
      <c r="BD9" s="7"/>
      <c r="BE9" s="8"/>
      <c r="BF9" s="8"/>
      <c r="BG9" s="8"/>
      <c r="BH9" s="8"/>
    </row>
    <row r="10" spans="1:60" s="41" customFormat="1" ht="12.75" customHeight="1">
      <c r="A10" s="12" t="s">
        <v>144</v>
      </c>
      <c r="B10" s="12" t="s">
        <v>18</v>
      </c>
      <c r="C10" s="4" t="s">
        <v>208</v>
      </c>
      <c r="D10" s="4"/>
      <c r="E10" s="4">
        <v>2</v>
      </c>
      <c r="F10" s="82">
        <v>5040</v>
      </c>
      <c r="G10" s="39">
        <v>15</v>
      </c>
      <c r="H10" s="83">
        <f ca="1" t="shared" si="0"/>
        <v>1720.276141306549</v>
      </c>
      <c r="I10" s="83">
        <f ca="1" t="shared" si="1"/>
        <v>80.47153695392603</v>
      </c>
      <c r="J10" s="83">
        <v>82</v>
      </c>
      <c r="K10" s="40">
        <f t="shared" si="10"/>
        <v>10.907818698083998</v>
      </c>
      <c r="L10" s="139">
        <f t="shared" si="11"/>
        <v>85</v>
      </c>
      <c r="M10" s="139">
        <f t="shared" si="12"/>
        <v>1146.8507608710327</v>
      </c>
      <c r="N10" s="140">
        <f t="shared" si="13"/>
        <v>3.413821138211382</v>
      </c>
      <c r="O10" s="140">
        <f t="shared" si="14"/>
        <v>10.795058823529411</v>
      </c>
      <c r="P10" s="140">
        <f t="shared" si="15"/>
        <v>3.4172349593495928</v>
      </c>
      <c r="Q10" s="140" t="s">
        <v>206</v>
      </c>
      <c r="R10" s="141" t="s">
        <v>76</v>
      </c>
      <c r="S10" s="141" t="s">
        <v>76</v>
      </c>
      <c r="T10" s="141" t="s">
        <v>229</v>
      </c>
      <c r="U10" s="141"/>
      <c r="V10" s="141" t="s">
        <v>236</v>
      </c>
      <c r="W10" s="133"/>
      <c r="X10" s="141"/>
      <c r="Y10" s="141"/>
      <c r="Z10" s="141"/>
      <c r="AA10" s="141"/>
      <c r="AB10" s="141"/>
      <c r="AC10" s="141"/>
      <c r="AD10" s="142">
        <v>37700</v>
      </c>
      <c r="AE10" s="141" t="s">
        <v>69</v>
      </c>
      <c r="AF10" s="7">
        <f t="shared" si="16"/>
        <v>54975.40623834335</v>
      </c>
      <c r="AG10" s="5">
        <f t="shared" si="17"/>
        <v>10.907818698083998</v>
      </c>
      <c r="AH10" s="6">
        <f t="shared" si="2"/>
        <v>4222.634774402277</v>
      </c>
      <c r="AI10" s="7">
        <f t="shared" si="18"/>
        <v>17205.658536585364</v>
      </c>
      <c r="AJ10" s="5">
        <f t="shared" si="19"/>
        <v>3.413821138211382</v>
      </c>
      <c r="AK10" s="7">
        <f t="shared" si="20"/>
        <v>1321.5584390243903</v>
      </c>
      <c r="AL10" s="7">
        <f t="shared" si="3"/>
        <v>2901.0763353778866</v>
      </c>
      <c r="AM10" s="7">
        <f t="shared" si="4"/>
        <v>2756.022518608992</v>
      </c>
      <c r="AN10" s="7" t="str">
        <f>IF(G10&lt;15,(IF(#REF!="X","m","S")),"M")</f>
        <v>M</v>
      </c>
      <c r="AO10" s="7">
        <f t="shared" si="5"/>
        <v>17721.828292682927</v>
      </c>
      <c r="AP10" s="5">
        <f t="shared" si="6"/>
        <v>3.5162357723577236</v>
      </c>
      <c r="AQ10" s="7">
        <f t="shared" si="7"/>
        <v>1361.205192195122</v>
      </c>
      <c r="AR10" s="7">
        <f t="shared" si="8"/>
        <v>2814.0440453165497</v>
      </c>
      <c r="AS10" s="7">
        <f t="shared" si="9"/>
        <v>58.02152670755777</v>
      </c>
      <c r="AT10" s="7">
        <v>0</v>
      </c>
      <c r="AU10" s="2" t="s">
        <v>207</v>
      </c>
      <c r="AV10" s="2" t="s">
        <v>207</v>
      </c>
      <c r="AW10" s="113">
        <v>38067</v>
      </c>
      <c r="AX10" s="85" t="s">
        <v>209</v>
      </c>
      <c r="AY10" s="7"/>
      <c r="AZ10" s="5"/>
      <c r="BA10" s="7"/>
      <c r="BB10" s="7"/>
      <c r="BC10" s="86"/>
      <c r="BD10" s="7"/>
      <c r="BE10" s="8"/>
      <c r="BF10" s="8"/>
      <c r="BG10" s="8"/>
      <c r="BH10" s="8"/>
    </row>
    <row r="11" spans="1:60" s="41" customFormat="1" ht="12.75" customHeight="1">
      <c r="A11" s="12" t="s">
        <v>145</v>
      </c>
      <c r="B11" s="12" t="s">
        <v>19</v>
      </c>
      <c r="C11" s="4" t="s">
        <v>142</v>
      </c>
      <c r="D11" s="4"/>
      <c r="E11" s="4">
        <v>2</v>
      </c>
      <c r="F11" s="82">
        <v>5040</v>
      </c>
      <c r="G11" s="39">
        <v>50</v>
      </c>
      <c r="H11" s="83">
        <f ca="1" t="shared" si="0"/>
        <v>1753.1164716194774</v>
      </c>
      <c r="I11" s="83">
        <f ca="1" t="shared" si="1"/>
        <v>77.02105950750693</v>
      </c>
      <c r="J11" s="83">
        <v>82</v>
      </c>
      <c r="K11" s="40">
        <f t="shared" si="10"/>
        <v>34.80036896040404</v>
      </c>
      <c r="L11" s="139">
        <f t="shared" si="11"/>
        <v>85</v>
      </c>
      <c r="M11" s="139">
        <f t="shared" si="12"/>
        <v>1168.744314412985</v>
      </c>
      <c r="N11" s="140">
        <f t="shared" si="13"/>
        <v>11.379403794037943</v>
      </c>
      <c r="O11" s="140">
        <f t="shared" si="14"/>
        <v>35.98352941176471</v>
      </c>
      <c r="P11" s="140">
        <f t="shared" si="15"/>
        <v>11.39078319783198</v>
      </c>
      <c r="Q11" s="140" t="s">
        <v>206</v>
      </c>
      <c r="R11" s="141" t="s">
        <v>76</v>
      </c>
      <c r="S11" s="141" t="s">
        <v>76</v>
      </c>
      <c r="T11" s="141" t="s">
        <v>230</v>
      </c>
      <c r="U11" s="141"/>
      <c r="V11" s="141" t="s">
        <v>230</v>
      </c>
      <c r="W11" s="133"/>
      <c r="X11" s="141"/>
      <c r="Y11" s="141"/>
      <c r="Z11" s="141"/>
      <c r="AA11" s="141"/>
      <c r="AB11" s="141"/>
      <c r="AC11" s="141"/>
      <c r="AD11" s="142">
        <v>37701</v>
      </c>
      <c r="AE11" s="141" t="s">
        <v>65</v>
      </c>
      <c r="AF11" s="7">
        <f t="shared" si="16"/>
        <v>175393.85956043637</v>
      </c>
      <c r="AG11" s="5">
        <f t="shared" si="17"/>
        <v>34.80036896040404</v>
      </c>
      <c r="AH11" s="6">
        <f t="shared" si="2"/>
        <v>13471.918831951612</v>
      </c>
      <c r="AI11" s="7">
        <f t="shared" si="18"/>
        <v>57352.195121951234</v>
      </c>
      <c r="AJ11" s="5">
        <f t="shared" si="19"/>
        <v>11.379403794037943</v>
      </c>
      <c r="AK11" s="7">
        <f t="shared" si="20"/>
        <v>4405.194796747968</v>
      </c>
      <c r="AL11" s="7">
        <f t="shared" si="3"/>
        <v>9066.724035203644</v>
      </c>
      <c r="AM11" s="7">
        <f t="shared" si="4"/>
        <v>8613.387833443461</v>
      </c>
      <c r="AN11" s="7" t="str">
        <f>IF(G11&lt;15,(IF(#REF!="X","m","S")),"M")</f>
        <v>M</v>
      </c>
      <c r="AO11" s="7">
        <f t="shared" si="5"/>
        <v>59072.76097560977</v>
      </c>
      <c r="AP11" s="5">
        <f t="shared" si="6"/>
        <v>11.720785907859081</v>
      </c>
      <c r="AQ11" s="7">
        <f t="shared" si="7"/>
        <v>4537.3506406504075</v>
      </c>
      <c r="AR11" s="7">
        <f t="shared" si="8"/>
        <v>8794.722314147535</v>
      </c>
      <c r="AS11" s="7">
        <f t="shared" si="9"/>
        <v>181.33448070407394</v>
      </c>
      <c r="AT11" s="7">
        <v>0</v>
      </c>
      <c r="AU11" s="2" t="s">
        <v>207</v>
      </c>
      <c r="AV11" s="2" t="s">
        <v>207</v>
      </c>
      <c r="AW11" s="113">
        <v>38067</v>
      </c>
      <c r="AX11" s="85" t="s">
        <v>69</v>
      </c>
      <c r="AY11" s="7"/>
      <c r="AZ11" s="5"/>
      <c r="BA11" s="7"/>
      <c r="BB11" s="7"/>
      <c r="BC11" s="86"/>
      <c r="BD11" s="7"/>
      <c r="BE11" s="8"/>
      <c r="BF11" s="8"/>
      <c r="BG11" s="8"/>
      <c r="BH11" s="8"/>
    </row>
    <row r="12" spans="1:60" ht="12.75" customHeight="1">
      <c r="A12" s="12" t="s">
        <v>145</v>
      </c>
      <c r="B12" s="12" t="s">
        <v>19</v>
      </c>
      <c r="C12" s="4" t="s">
        <v>208</v>
      </c>
      <c r="D12" s="4"/>
      <c r="E12" s="4">
        <v>2</v>
      </c>
      <c r="F12" s="82">
        <v>5040</v>
      </c>
      <c r="G12" s="39">
        <v>25</v>
      </c>
      <c r="H12" s="83">
        <f ca="1" t="shared" si="0"/>
        <v>1778.000474886139</v>
      </c>
      <c r="I12" s="83">
        <f ca="1" t="shared" si="1"/>
        <v>79.88205822565524</v>
      </c>
      <c r="J12" s="83">
        <v>83</v>
      </c>
      <c r="K12" s="40">
        <f t="shared" si="10"/>
        <v>17.829097935304375</v>
      </c>
      <c r="L12" s="139">
        <f t="shared" si="11"/>
        <v>86</v>
      </c>
      <c r="M12" s="139">
        <f t="shared" si="12"/>
        <v>1185.3336499240927</v>
      </c>
      <c r="N12" s="140">
        <f t="shared" si="13"/>
        <v>5.687282463186077</v>
      </c>
      <c r="O12" s="140">
        <f t="shared" si="14"/>
        <v>17.99941860465116</v>
      </c>
      <c r="P12" s="140">
        <f t="shared" si="15"/>
        <v>5.692969745649262</v>
      </c>
      <c r="Q12" s="140" t="s">
        <v>206</v>
      </c>
      <c r="R12" s="141" t="s">
        <v>76</v>
      </c>
      <c r="S12" s="141" t="s">
        <v>76</v>
      </c>
      <c r="T12" s="141" t="s">
        <v>229</v>
      </c>
      <c r="U12" s="141"/>
      <c r="V12" s="141" t="s">
        <v>229</v>
      </c>
      <c r="W12" s="133"/>
      <c r="X12" s="141"/>
      <c r="Y12" s="141"/>
      <c r="Z12" s="141"/>
      <c r="AA12" s="141"/>
      <c r="AB12" s="141"/>
      <c r="AC12" s="141"/>
      <c r="AD12" s="142">
        <v>37701</v>
      </c>
      <c r="AE12" s="141" t="s">
        <v>65</v>
      </c>
      <c r="AF12" s="7">
        <f t="shared" si="16"/>
        <v>89858.65359393405</v>
      </c>
      <c r="AG12" s="5">
        <f t="shared" si="17"/>
        <v>17.829097935304375</v>
      </c>
      <c r="AH12" s="6">
        <f t="shared" si="2"/>
        <v>6902.00039271503</v>
      </c>
      <c r="AI12" s="7">
        <f t="shared" si="18"/>
        <v>28663.903614457828</v>
      </c>
      <c r="AJ12" s="5">
        <f t="shared" si="19"/>
        <v>5.687282463186077</v>
      </c>
      <c r="AK12" s="7">
        <f t="shared" si="20"/>
        <v>2201.6607871485944</v>
      </c>
      <c r="AL12" s="7">
        <f t="shared" si="3"/>
        <v>4700.339605566436</v>
      </c>
      <c r="AM12" s="7">
        <f t="shared" si="4"/>
        <v>4465.322625288114</v>
      </c>
      <c r="AN12" s="7" t="str">
        <f>IF(G12&lt;15,(IF(#REF!="X","m","S")),"M")</f>
        <v>M</v>
      </c>
      <c r="AO12" s="7">
        <f t="shared" si="5"/>
        <v>29523.820722891563</v>
      </c>
      <c r="AP12" s="5">
        <f t="shared" si="6"/>
        <v>5.857900937081659</v>
      </c>
      <c r="AQ12" s="7">
        <f t="shared" si="7"/>
        <v>2267.7106107630525</v>
      </c>
      <c r="AR12" s="7">
        <f t="shared" si="8"/>
        <v>4559.329417399443</v>
      </c>
      <c r="AS12" s="7">
        <f t="shared" si="9"/>
        <v>94.00679211132865</v>
      </c>
      <c r="AT12" s="7">
        <v>0</v>
      </c>
      <c r="AU12" s="2" t="s">
        <v>207</v>
      </c>
      <c r="AV12" s="2" t="s">
        <v>207</v>
      </c>
      <c r="AW12" s="113">
        <v>38067</v>
      </c>
      <c r="AX12" s="85" t="s">
        <v>69</v>
      </c>
      <c r="AY12" s="7"/>
      <c r="AZ12" s="5"/>
      <c r="BA12" s="7"/>
      <c r="BB12" s="7"/>
      <c r="BC12" s="86"/>
      <c r="BD12" s="7"/>
      <c r="BE12" s="12"/>
      <c r="BF12" s="12"/>
      <c r="BG12" s="12"/>
      <c r="BH12" s="12"/>
    </row>
    <row r="13" spans="1:60" ht="12.75" customHeight="1">
      <c r="A13" s="12" t="s">
        <v>11</v>
      </c>
      <c r="B13" s="12" t="s">
        <v>20</v>
      </c>
      <c r="C13" s="4" t="s">
        <v>208</v>
      </c>
      <c r="D13" s="4"/>
      <c r="E13" s="4">
        <v>2</v>
      </c>
      <c r="F13" s="82">
        <v>5040</v>
      </c>
      <c r="G13" s="39">
        <v>25</v>
      </c>
      <c r="H13" s="83">
        <f ca="1" t="shared" si="0"/>
        <v>1763.7965567725762</v>
      </c>
      <c r="I13" s="83">
        <f ca="1" t="shared" si="1"/>
        <v>77.75046916009734</v>
      </c>
      <c r="J13" s="83">
        <v>85</v>
      </c>
      <c r="K13" s="40">
        <f t="shared" si="10"/>
        <v>16.945028719891802</v>
      </c>
      <c r="L13" s="139">
        <f t="shared" si="11"/>
        <v>88</v>
      </c>
      <c r="M13" s="139">
        <f t="shared" si="12"/>
        <v>1175.8643711817174</v>
      </c>
      <c r="N13" s="140">
        <f t="shared" si="13"/>
        <v>5.682614379084966</v>
      </c>
      <c r="O13" s="140">
        <f t="shared" si="14"/>
        <v>18.014204545454543</v>
      </c>
      <c r="P13" s="140">
        <f t="shared" si="15"/>
        <v>5.688296993464051</v>
      </c>
      <c r="Q13" s="140" t="s">
        <v>206</v>
      </c>
      <c r="R13" s="141" t="s">
        <v>76</v>
      </c>
      <c r="S13" s="141" t="s">
        <v>76</v>
      </c>
      <c r="T13" s="141" t="s">
        <v>229</v>
      </c>
      <c r="U13" s="141"/>
      <c r="V13" s="141" t="s">
        <v>235</v>
      </c>
      <c r="W13" s="133"/>
      <c r="X13" s="141"/>
      <c r="Y13" s="141"/>
      <c r="Z13" s="141"/>
      <c r="AA13" s="141"/>
      <c r="AB13" s="141"/>
      <c r="AC13" s="141"/>
      <c r="AD13" s="142">
        <v>37701</v>
      </c>
      <c r="AE13" s="141" t="s">
        <v>188</v>
      </c>
      <c r="AF13" s="7">
        <f t="shared" si="16"/>
        <v>85402.94474825468</v>
      </c>
      <c r="AG13" s="5">
        <f t="shared" si="17"/>
        <v>16.945028719891802</v>
      </c>
      <c r="AH13" s="6">
        <f t="shared" si="2"/>
        <v>6559.759518044515</v>
      </c>
      <c r="AI13" s="7">
        <f t="shared" si="18"/>
        <v>28640.376470588228</v>
      </c>
      <c r="AJ13" s="5">
        <f t="shared" si="19"/>
        <v>5.682614379084966</v>
      </c>
      <c r="AK13" s="7">
        <f t="shared" si="20"/>
        <v>2199.853678431372</v>
      </c>
      <c r="AL13" s="7">
        <f t="shared" si="3"/>
        <v>4359.905839613143</v>
      </c>
      <c r="AM13" s="7">
        <f t="shared" si="4"/>
        <v>4141.910547632486</v>
      </c>
      <c r="AN13" s="7" t="str">
        <f>IF(G13&lt;15,(IF(#REF!="X","m","S")),"M")</f>
        <v>M</v>
      </c>
      <c r="AO13" s="7">
        <f t="shared" si="5"/>
        <v>29499.587764705877</v>
      </c>
      <c r="AP13" s="5">
        <f t="shared" si="6"/>
        <v>5.8530928104575155</v>
      </c>
      <c r="AQ13" s="7">
        <f t="shared" si="7"/>
        <v>2265.849288784313</v>
      </c>
      <c r="AR13" s="7">
        <f t="shared" si="8"/>
        <v>4229.108664424749</v>
      </c>
      <c r="AS13" s="7">
        <f t="shared" si="9"/>
        <v>87.19811679226314</v>
      </c>
      <c r="AT13" s="7">
        <v>0</v>
      </c>
      <c r="AU13" s="2" t="s">
        <v>207</v>
      </c>
      <c r="AV13" s="2" t="s">
        <v>207</v>
      </c>
      <c r="AW13" s="113">
        <v>38067</v>
      </c>
      <c r="AX13" s="85" t="s">
        <v>69</v>
      </c>
      <c r="AY13" s="7"/>
      <c r="AZ13" s="5"/>
      <c r="BA13" s="7"/>
      <c r="BB13" s="7"/>
      <c r="BC13" s="86"/>
      <c r="BD13" s="7"/>
      <c r="BE13" s="12"/>
      <c r="BF13" s="12"/>
      <c r="BG13" s="12"/>
      <c r="BH13" s="12"/>
    </row>
    <row r="14" spans="1:60" ht="12.75" customHeight="1">
      <c r="A14" s="12" t="s">
        <v>12</v>
      </c>
      <c r="B14" s="12" t="s">
        <v>21</v>
      </c>
      <c r="C14" s="4" t="s">
        <v>142</v>
      </c>
      <c r="D14" s="4"/>
      <c r="E14" s="4">
        <v>2</v>
      </c>
      <c r="F14" s="82">
        <v>5040</v>
      </c>
      <c r="G14" s="39">
        <v>25</v>
      </c>
      <c r="H14" s="83">
        <f ca="1" t="shared" si="0"/>
        <v>1767.1167634698413</v>
      </c>
      <c r="I14" s="83">
        <f ca="1" t="shared" si="1"/>
        <v>78.41425631599897</v>
      </c>
      <c r="J14" s="83">
        <v>82</v>
      </c>
      <c r="K14" s="40">
        <f t="shared" si="10"/>
        <v>17.71492802748635</v>
      </c>
      <c r="L14" s="139">
        <f t="shared" si="11"/>
        <v>85</v>
      </c>
      <c r="M14" s="139">
        <f t="shared" si="12"/>
        <v>1178.0778423132276</v>
      </c>
      <c r="N14" s="140">
        <f t="shared" si="13"/>
        <v>5.689701897018972</v>
      </c>
      <c r="O14" s="140">
        <f t="shared" si="14"/>
        <v>17.991764705882353</v>
      </c>
      <c r="P14" s="140">
        <f t="shared" si="15"/>
        <v>5.6953915989159904</v>
      </c>
      <c r="Q14" s="140" t="s">
        <v>206</v>
      </c>
      <c r="R14" s="141" t="s">
        <v>76</v>
      </c>
      <c r="S14" s="141" t="s">
        <v>76</v>
      </c>
      <c r="T14" s="141" t="s">
        <v>230</v>
      </c>
      <c r="U14" s="141"/>
      <c r="V14" s="141" t="s">
        <v>230</v>
      </c>
      <c r="W14" s="133"/>
      <c r="X14" s="141"/>
      <c r="Y14" s="141"/>
      <c r="Z14" s="141"/>
      <c r="AA14" s="141"/>
      <c r="AB14" s="141"/>
      <c r="AC14" s="141"/>
      <c r="AD14" s="142">
        <v>37701</v>
      </c>
      <c r="AE14" s="141" t="s">
        <v>188</v>
      </c>
      <c r="AF14" s="7">
        <f t="shared" si="16"/>
        <v>89283.23725853121</v>
      </c>
      <c r="AG14" s="5">
        <f t="shared" si="17"/>
        <v>17.71492802748635</v>
      </c>
      <c r="AH14" s="6">
        <f t="shared" si="2"/>
        <v>6857.8029380005155</v>
      </c>
      <c r="AI14" s="7">
        <f t="shared" si="18"/>
        <v>28676.09756097562</v>
      </c>
      <c r="AJ14" s="5">
        <f t="shared" si="19"/>
        <v>5.689701897018972</v>
      </c>
      <c r="AK14" s="7">
        <f t="shared" si="20"/>
        <v>2202.5973983739846</v>
      </c>
      <c r="AL14" s="7">
        <f t="shared" si="3"/>
        <v>4655.205539626531</v>
      </c>
      <c r="AM14" s="7">
        <f t="shared" si="4"/>
        <v>4422.445262645205</v>
      </c>
      <c r="AN14" s="7" t="str">
        <f>IF(G14&lt;15,(IF(#REF!="X","m","S")),"M")</f>
        <v>M</v>
      </c>
      <c r="AO14" s="7">
        <f t="shared" si="5"/>
        <v>29536.38048780489</v>
      </c>
      <c r="AP14" s="5">
        <f t="shared" si="6"/>
        <v>5.860392953929542</v>
      </c>
      <c r="AQ14" s="7">
        <f t="shared" si="7"/>
        <v>2268.675320325204</v>
      </c>
      <c r="AR14" s="7">
        <f t="shared" si="8"/>
        <v>4515.549373437735</v>
      </c>
      <c r="AS14" s="7">
        <f t="shared" si="9"/>
        <v>93.10411079253026</v>
      </c>
      <c r="AT14" s="7">
        <v>0</v>
      </c>
      <c r="AU14" s="2" t="s">
        <v>207</v>
      </c>
      <c r="AV14" s="2" t="s">
        <v>207</v>
      </c>
      <c r="AW14" s="113">
        <v>38067</v>
      </c>
      <c r="AX14" s="85" t="s">
        <v>69</v>
      </c>
      <c r="AY14" s="7"/>
      <c r="AZ14" s="5"/>
      <c r="BA14" s="7"/>
      <c r="BB14" s="7"/>
      <c r="BC14" s="86"/>
      <c r="BD14" s="7"/>
      <c r="BE14" s="12"/>
      <c r="BF14" s="12"/>
      <c r="BG14" s="12"/>
      <c r="BH14" s="12"/>
    </row>
    <row r="15" spans="1:60" ht="12.75">
      <c r="A15" s="12" t="s">
        <v>13</v>
      </c>
      <c r="B15" s="12" t="s">
        <v>21</v>
      </c>
      <c r="C15" s="4" t="s">
        <v>208</v>
      </c>
      <c r="D15" s="4"/>
      <c r="E15" s="4">
        <v>2</v>
      </c>
      <c r="F15" s="82">
        <v>5040</v>
      </c>
      <c r="G15" s="39">
        <v>25</v>
      </c>
      <c r="H15" s="83">
        <f ca="1" t="shared" si="0"/>
        <v>1774.8667373109781</v>
      </c>
      <c r="I15" s="83">
        <f ca="1" t="shared" si="1"/>
        <v>77.4679144259133</v>
      </c>
      <c r="J15" s="83">
        <v>84</v>
      </c>
      <c r="K15" s="40">
        <f t="shared" si="10"/>
        <v>17.084441842143377</v>
      </c>
      <c r="L15" s="139">
        <f t="shared" si="11"/>
        <v>87</v>
      </c>
      <c r="M15" s="139">
        <f t="shared" si="12"/>
        <v>1183.244491540652</v>
      </c>
      <c r="N15" s="140">
        <f t="shared" si="13"/>
        <v>5.684920634920633</v>
      </c>
      <c r="O15" s="140">
        <f t="shared" si="14"/>
        <v>18.006896551724136</v>
      </c>
      <c r="P15" s="140">
        <f t="shared" si="15"/>
        <v>5.690605555555553</v>
      </c>
      <c r="Q15" s="140" t="s">
        <v>206</v>
      </c>
      <c r="R15" s="141" t="s">
        <v>76</v>
      </c>
      <c r="S15" s="141" t="s">
        <v>76</v>
      </c>
      <c r="T15" s="141" t="s">
        <v>229</v>
      </c>
      <c r="U15" s="141"/>
      <c r="V15" s="141" t="s">
        <v>229</v>
      </c>
      <c r="W15" s="133"/>
      <c r="X15" s="141"/>
      <c r="Y15" s="141"/>
      <c r="Z15" s="141"/>
      <c r="AA15" s="141"/>
      <c r="AB15" s="141"/>
      <c r="AC15" s="141"/>
      <c r="AD15" s="142">
        <v>37701</v>
      </c>
      <c r="AE15" s="141" t="s">
        <v>69</v>
      </c>
      <c r="AF15" s="7">
        <f t="shared" si="16"/>
        <v>86105.58688440263</v>
      </c>
      <c r="AG15" s="5">
        <f t="shared" si="17"/>
        <v>17.084441842143377</v>
      </c>
      <c r="AH15" s="6">
        <f t="shared" si="2"/>
        <v>6613.729125930545</v>
      </c>
      <c r="AI15" s="7">
        <f t="shared" si="18"/>
        <v>28651.999999999993</v>
      </c>
      <c r="AJ15" s="5">
        <f t="shared" si="19"/>
        <v>5.684920634920633</v>
      </c>
      <c r="AK15" s="7">
        <f t="shared" si="20"/>
        <v>2200.7464761904757</v>
      </c>
      <c r="AL15" s="7">
        <f t="shared" si="3"/>
        <v>4412.982649740069</v>
      </c>
      <c r="AM15" s="7">
        <f t="shared" si="4"/>
        <v>4192.333517253065</v>
      </c>
      <c r="AN15" s="7" t="str">
        <f>IF(G15&lt;15,(IF(#REF!="X","m","S")),"M")</f>
        <v>M</v>
      </c>
      <c r="AO15" s="7">
        <f t="shared" si="5"/>
        <v>29511.559999999994</v>
      </c>
      <c r="AP15" s="5">
        <f t="shared" si="6"/>
        <v>5.855468253968253</v>
      </c>
      <c r="AQ15" s="7">
        <f t="shared" si="7"/>
        <v>2266.76887047619</v>
      </c>
      <c r="AR15" s="7">
        <f t="shared" si="8"/>
        <v>4280.5931702478665</v>
      </c>
      <c r="AS15" s="7">
        <f t="shared" si="9"/>
        <v>88.2596529948014</v>
      </c>
      <c r="AT15" s="7">
        <v>0</v>
      </c>
      <c r="AU15" s="2" t="s">
        <v>207</v>
      </c>
      <c r="AV15" s="2" t="s">
        <v>207</v>
      </c>
      <c r="AW15" s="113">
        <v>38067</v>
      </c>
      <c r="AX15" s="85" t="str">
        <f>(AE15)</f>
        <v>CKM</v>
      </c>
      <c r="AY15" s="7"/>
      <c r="AZ15" s="5"/>
      <c r="BA15" s="7"/>
      <c r="BB15" s="7"/>
      <c r="BC15" s="86"/>
      <c r="BD15" s="7"/>
      <c r="BE15" s="12"/>
      <c r="BF15" s="12"/>
      <c r="BG15" s="12"/>
      <c r="BH15" s="12"/>
    </row>
    <row r="16" spans="1:60" ht="12.75">
      <c r="A16" s="12" t="s">
        <v>15</v>
      </c>
      <c r="B16" s="12" t="s">
        <v>22</v>
      </c>
      <c r="C16" s="4" t="s">
        <v>208</v>
      </c>
      <c r="D16" s="4"/>
      <c r="E16" s="4">
        <v>2</v>
      </c>
      <c r="F16" s="82">
        <v>5040</v>
      </c>
      <c r="G16" s="39">
        <v>15</v>
      </c>
      <c r="H16" s="83">
        <f ca="1" t="shared" si="0"/>
        <v>1787.3598311155256</v>
      </c>
      <c r="I16" s="83">
        <f ca="1" t="shared" si="1"/>
        <v>78.4442118945467</v>
      </c>
      <c r="J16" s="83">
        <v>85</v>
      </c>
      <c r="K16" s="40">
        <f t="shared" si="10"/>
        <v>10.25773429656337</v>
      </c>
      <c r="L16" s="139">
        <f t="shared" si="11"/>
        <v>88</v>
      </c>
      <c r="M16" s="139">
        <f t="shared" si="12"/>
        <v>1191.5732207436838</v>
      </c>
      <c r="N16" s="140">
        <f t="shared" si="13"/>
        <v>3.409568627450981</v>
      </c>
      <c r="O16" s="140">
        <f t="shared" si="14"/>
        <v>10.808522727272727</v>
      </c>
      <c r="P16" s="140">
        <f t="shared" si="15"/>
        <v>3.4129781960784316</v>
      </c>
      <c r="Q16" s="140" t="s">
        <v>206</v>
      </c>
      <c r="R16" s="141" t="s">
        <v>76</v>
      </c>
      <c r="S16" s="141" t="s">
        <v>76</v>
      </c>
      <c r="T16" s="141" t="s">
        <v>229</v>
      </c>
      <c r="U16" s="141"/>
      <c r="V16" s="141" t="s">
        <v>237</v>
      </c>
      <c r="W16" s="133"/>
      <c r="X16" s="141"/>
      <c r="Y16" s="141"/>
      <c r="Z16" s="141"/>
      <c r="AA16" s="141"/>
      <c r="AB16" s="141"/>
      <c r="AC16" s="141"/>
      <c r="AD16" s="142">
        <v>37701</v>
      </c>
      <c r="AE16" s="141" t="s">
        <v>69</v>
      </c>
      <c r="AF16" s="7">
        <f t="shared" si="16"/>
        <v>51698.98085467939</v>
      </c>
      <c r="AG16" s="5">
        <f t="shared" si="17"/>
        <v>10.25773429656337</v>
      </c>
      <c r="AH16" s="6">
        <f t="shared" si="2"/>
        <v>3970.974100885612</v>
      </c>
      <c r="AI16" s="7">
        <f t="shared" si="18"/>
        <v>17184.225882352945</v>
      </c>
      <c r="AJ16" s="5">
        <f t="shared" si="19"/>
        <v>3.409568627450981</v>
      </c>
      <c r="AK16" s="7">
        <f t="shared" si="20"/>
        <v>1319.912207058824</v>
      </c>
      <c r="AL16" s="7">
        <f t="shared" si="3"/>
        <v>2651.061893826788</v>
      </c>
      <c r="AM16" s="7">
        <f t="shared" si="4"/>
        <v>2518.5087991354485</v>
      </c>
      <c r="AN16" s="7" t="str">
        <f>IF(G16&lt;15,(IF(#REF!="X","m","S")),"M")</f>
        <v>M</v>
      </c>
      <c r="AO16" s="7">
        <f t="shared" si="5"/>
        <v>17699.752658823534</v>
      </c>
      <c r="AP16" s="5">
        <f t="shared" si="6"/>
        <v>3.5118556862745107</v>
      </c>
      <c r="AQ16" s="7">
        <f t="shared" si="7"/>
        <v>1359.5095732705886</v>
      </c>
      <c r="AR16" s="7">
        <f t="shared" si="8"/>
        <v>2571.5300370119844</v>
      </c>
      <c r="AS16" s="7">
        <f t="shared" si="9"/>
        <v>53.021237876535906</v>
      </c>
      <c r="AT16" s="7">
        <v>0</v>
      </c>
      <c r="AU16" s="2" t="s">
        <v>207</v>
      </c>
      <c r="AV16" s="2" t="s">
        <v>207</v>
      </c>
      <c r="AW16" s="113">
        <v>38067</v>
      </c>
      <c r="AX16" s="85" t="s">
        <v>211</v>
      </c>
      <c r="AY16" s="7"/>
      <c r="AZ16" s="5"/>
      <c r="BA16" s="7"/>
      <c r="BB16" s="7"/>
      <c r="BC16" s="86"/>
      <c r="BD16" s="7"/>
      <c r="BE16" s="12"/>
      <c r="BF16" s="12"/>
      <c r="BG16" s="12"/>
      <c r="BH16" s="12"/>
    </row>
    <row r="17" spans="1:60" ht="12.75" customHeight="1">
      <c r="A17" s="11" t="s">
        <v>140</v>
      </c>
      <c r="B17" s="11" t="s">
        <v>141</v>
      </c>
      <c r="C17" s="4" t="s">
        <v>146</v>
      </c>
      <c r="D17" s="4"/>
      <c r="E17" s="4">
        <v>5</v>
      </c>
      <c r="F17" s="87">
        <v>8760</v>
      </c>
      <c r="G17" s="40">
        <v>25</v>
      </c>
      <c r="H17" s="83">
        <f ca="1" t="shared" si="0"/>
        <v>1782.0340855774539</v>
      </c>
      <c r="I17" s="83">
        <f ca="1" t="shared" si="1"/>
        <v>81.66165134309178</v>
      </c>
      <c r="J17" s="83">
        <v>83</v>
      </c>
      <c r="K17" s="40">
        <f t="shared" si="10"/>
        <v>18.226290254587653</v>
      </c>
      <c r="L17" s="139">
        <f t="shared" si="11"/>
        <v>86</v>
      </c>
      <c r="M17" s="139">
        <f t="shared" si="12"/>
        <v>1188.0227237183026</v>
      </c>
      <c r="N17" s="140">
        <f t="shared" si="13"/>
        <v>5.687282463186077</v>
      </c>
      <c r="O17" s="140">
        <f t="shared" si="14"/>
        <v>17.99941860465116</v>
      </c>
      <c r="P17" s="140">
        <f t="shared" si="15"/>
        <v>5.692969745649262</v>
      </c>
      <c r="Q17" s="140" t="s">
        <v>206</v>
      </c>
      <c r="R17" s="141" t="s">
        <v>76</v>
      </c>
      <c r="S17" s="141" t="s">
        <v>76</v>
      </c>
      <c r="T17" s="141" t="s">
        <v>228</v>
      </c>
      <c r="U17" s="141"/>
      <c r="V17" s="141" t="s">
        <v>228</v>
      </c>
      <c r="W17" s="133"/>
      <c r="X17" s="141"/>
      <c r="Y17" s="141"/>
      <c r="Z17" s="141"/>
      <c r="AA17" s="141"/>
      <c r="AB17" s="141"/>
      <c r="AC17" s="141"/>
      <c r="AD17" s="142">
        <v>37701</v>
      </c>
      <c r="AE17" s="141" t="s">
        <v>65</v>
      </c>
      <c r="AF17" s="7">
        <f t="shared" si="16"/>
        <v>159662.30263018783</v>
      </c>
      <c r="AG17" s="5">
        <f t="shared" si="17"/>
        <v>18.226290254587653</v>
      </c>
      <c r="AH17" s="6">
        <f t="shared" si="2"/>
        <v>10445.851470709276</v>
      </c>
      <c r="AI17" s="7">
        <f t="shared" si="18"/>
        <v>49820.59437751003</v>
      </c>
      <c r="AJ17" s="5">
        <f t="shared" si="19"/>
        <v>5.687282463186077</v>
      </c>
      <c r="AK17" s="7">
        <f t="shared" si="20"/>
        <v>3259.4953253012045</v>
      </c>
      <c r="AL17" s="7">
        <f t="shared" si="3"/>
        <v>7186.356145408072</v>
      </c>
      <c r="AM17" s="7">
        <f t="shared" si="4"/>
        <v>6827.038338137668</v>
      </c>
      <c r="AN17" s="7" t="str">
        <f>IF(G17&lt;15,(IF(#REF!="X","m","S")),"M")</f>
        <v>M</v>
      </c>
      <c r="AO17" s="7">
        <f t="shared" si="5"/>
        <v>51315.212208835335</v>
      </c>
      <c r="AP17" s="5">
        <f t="shared" si="6"/>
        <v>5.857900937081659</v>
      </c>
      <c r="AQ17" s="7">
        <f t="shared" si="7"/>
        <v>3357.280185060241</v>
      </c>
      <c r="AR17" s="7">
        <f t="shared" si="8"/>
        <v>6970.765461045829</v>
      </c>
      <c r="AS17" s="7">
        <f t="shared" si="9"/>
        <v>143.72712290816162</v>
      </c>
      <c r="AT17" s="7">
        <v>0</v>
      </c>
      <c r="AU17" s="2" t="s">
        <v>207</v>
      </c>
      <c r="AV17" s="2" t="s">
        <v>207</v>
      </c>
      <c r="AW17" s="113">
        <v>38067</v>
      </c>
      <c r="AX17" s="85" t="s">
        <v>211</v>
      </c>
      <c r="AY17" s="7"/>
      <c r="AZ17" s="5"/>
      <c r="BA17" s="7"/>
      <c r="BB17" s="7"/>
      <c r="BC17" s="86"/>
      <c r="BD17" s="7"/>
      <c r="BE17" s="12"/>
      <c r="BF17" s="12"/>
      <c r="BG17" s="12"/>
      <c r="BH17" s="12"/>
    </row>
    <row r="18" spans="1:60" ht="12.75" customHeight="1">
      <c r="A18" s="11" t="s">
        <v>140</v>
      </c>
      <c r="B18" s="11" t="s">
        <v>141</v>
      </c>
      <c r="C18" s="4" t="s">
        <v>148</v>
      </c>
      <c r="D18" s="4"/>
      <c r="E18" s="4">
        <v>5</v>
      </c>
      <c r="F18" s="87">
        <v>8760</v>
      </c>
      <c r="G18" s="40">
        <v>15</v>
      </c>
      <c r="H18" s="83">
        <f ca="1" t="shared" si="0"/>
        <v>1777.88715617483</v>
      </c>
      <c r="I18" s="83">
        <f ca="1" t="shared" si="1"/>
        <v>80.13447550435478</v>
      </c>
      <c r="J18" s="83">
        <v>82</v>
      </c>
      <c r="K18" s="40">
        <f t="shared" si="10"/>
        <v>10.862130429645164</v>
      </c>
      <c r="L18" s="139">
        <f t="shared" si="11"/>
        <v>85</v>
      </c>
      <c r="M18" s="139">
        <f t="shared" si="12"/>
        <v>1185.2581041165533</v>
      </c>
      <c r="N18" s="140">
        <f t="shared" si="13"/>
        <v>3.413821138211383</v>
      </c>
      <c r="O18" s="140">
        <f t="shared" si="14"/>
        <v>10.795058823529411</v>
      </c>
      <c r="P18" s="140">
        <f t="shared" si="15"/>
        <v>3.417234959349594</v>
      </c>
      <c r="Q18" s="140" t="s">
        <v>206</v>
      </c>
      <c r="R18" s="141" t="s">
        <v>76</v>
      </c>
      <c r="S18" s="141" t="s">
        <v>76</v>
      </c>
      <c r="T18" s="141" t="s">
        <v>228</v>
      </c>
      <c r="U18" s="141"/>
      <c r="V18" s="141" t="s">
        <v>240</v>
      </c>
      <c r="W18" s="133"/>
      <c r="X18" s="141"/>
      <c r="Y18" s="141"/>
      <c r="Z18" s="141"/>
      <c r="AA18" s="141"/>
      <c r="AB18" s="141"/>
      <c r="AC18" s="141"/>
      <c r="AD18" s="142">
        <v>37701</v>
      </c>
      <c r="AE18" s="141" t="s">
        <v>65</v>
      </c>
      <c r="AF18" s="7">
        <f t="shared" si="16"/>
        <v>95152.26256369163</v>
      </c>
      <c r="AG18" s="5">
        <f t="shared" si="17"/>
        <v>10.862130429645164</v>
      </c>
      <c r="AH18" s="6">
        <f t="shared" si="2"/>
        <v>6225.304191838237</v>
      </c>
      <c r="AI18" s="7">
        <f t="shared" si="18"/>
        <v>29905.073170731717</v>
      </c>
      <c r="AJ18" s="5">
        <f t="shared" si="19"/>
        <v>3.413821138211383</v>
      </c>
      <c r="AK18" s="7">
        <f t="shared" si="20"/>
        <v>1956.5291707317083</v>
      </c>
      <c r="AL18" s="7">
        <f t="shared" si="3"/>
        <v>4268.775021106529</v>
      </c>
      <c r="AM18" s="7">
        <f t="shared" si="4"/>
        <v>4055.336270051202</v>
      </c>
      <c r="AN18" s="7" t="str">
        <f>IF(G18&lt;15,(IF(#REF!="X","m","S")),"M")</f>
        <v>M</v>
      </c>
      <c r="AO18" s="7">
        <f t="shared" si="5"/>
        <v>30802.22536585367</v>
      </c>
      <c r="AP18" s="5">
        <f t="shared" si="6"/>
        <v>3.516235772357725</v>
      </c>
      <c r="AQ18" s="7">
        <f t="shared" si="7"/>
        <v>2015.2250458536596</v>
      </c>
      <c r="AR18" s="7">
        <f t="shared" si="8"/>
        <v>4140.711770473333</v>
      </c>
      <c r="AS18" s="7">
        <f t="shared" si="9"/>
        <v>85.3755004221307</v>
      </c>
      <c r="AT18" s="7">
        <v>0</v>
      </c>
      <c r="AU18" s="2" t="s">
        <v>207</v>
      </c>
      <c r="AV18" s="2" t="s">
        <v>207</v>
      </c>
      <c r="AW18" s="113">
        <v>38067</v>
      </c>
      <c r="AX18" s="85" t="s">
        <v>211</v>
      </c>
      <c r="AY18" s="7"/>
      <c r="AZ18" s="5"/>
      <c r="BA18" s="7"/>
      <c r="BB18" s="7"/>
      <c r="BC18" s="86"/>
      <c r="BD18" s="7"/>
      <c r="BE18" s="12"/>
      <c r="BF18" s="12"/>
      <c r="BG18" s="12"/>
      <c r="BH18" s="12"/>
    </row>
    <row r="19" spans="1:60" ht="12.75">
      <c r="A19" s="9" t="s">
        <v>140</v>
      </c>
      <c r="B19" s="9" t="s">
        <v>16</v>
      </c>
      <c r="C19" s="3" t="s">
        <v>149</v>
      </c>
      <c r="D19" s="3"/>
      <c r="E19" s="3">
        <v>5</v>
      </c>
      <c r="F19" s="87">
        <v>8760</v>
      </c>
      <c r="G19" s="40">
        <v>15</v>
      </c>
      <c r="H19" s="83">
        <f ca="1" t="shared" si="0"/>
        <v>1750.893493004526</v>
      </c>
      <c r="I19" s="83">
        <f ca="1" t="shared" si="1"/>
        <v>81.74056326830589</v>
      </c>
      <c r="J19" s="83">
        <v>83</v>
      </c>
      <c r="K19" s="40">
        <f t="shared" si="10"/>
        <v>10.946341695508675</v>
      </c>
      <c r="L19" s="139">
        <f t="shared" si="11"/>
        <v>86</v>
      </c>
      <c r="M19" s="139">
        <f t="shared" si="12"/>
        <v>1167.262328669684</v>
      </c>
      <c r="N19" s="140">
        <f t="shared" si="13"/>
        <v>3.4123694779116467</v>
      </c>
      <c r="O19" s="140">
        <f t="shared" si="14"/>
        <v>10.799651162790697</v>
      </c>
      <c r="P19" s="140">
        <f t="shared" si="15"/>
        <v>3.415781847389558</v>
      </c>
      <c r="Q19" s="140" t="s">
        <v>206</v>
      </c>
      <c r="R19" s="141" t="s">
        <v>76</v>
      </c>
      <c r="S19" s="141" t="s">
        <v>76</v>
      </c>
      <c r="T19" s="141" t="s">
        <v>228</v>
      </c>
      <c r="U19" s="141"/>
      <c r="V19" s="141" t="s">
        <v>228</v>
      </c>
      <c r="W19" s="133"/>
      <c r="X19" s="141"/>
      <c r="Y19" s="141"/>
      <c r="Z19" s="141"/>
      <c r="AA19" s="141"/>
      <c r="AB19" s="141"/>
      <c r="AC19" s="141"/>
      <c r="AD19" s="142">
        <v>37701</v>
      </c>
      <c r="AE19" s="141" t="s">
        <v>188</v>
      </c>
      <c r="AF19" s="7">
        <f t="shared" si="16"/>
        <v>95889.95325265599</v>
      </c>
      <c r="AG19" s="5">
        <f t="shared" si="17"/>
        <v>10.946341695508675</v>
      </c>
      <c r="AH19" s="6">
        <f t="shared" si="2"/>
        <v>6273.567352529932</v>
      </c>
      <c r="AI19" s="7">
        <f t="shared" si="18"/>
        <v>29892.356626506025</v>
      </c>
      <c r="AJ19" s="5">
        <f t="shared" si="19"/>
        <v>3.4123694779116467</v>
      </c>
      <c r="AK19" s="7">
        <f t="shared" si="20"/>
        <v>1955.697195180723</v>
      </c>
      <c r="AL19" s="7">
        <f t="shared" si="3"/>
        <v>4317.870157349209</v>
      </c>
      <c r="AM19" s="7">
        <f t="shared" si="4"/>
        <v>4101.976649481749</v>
      </c>
      <c r="AN19" s="7" t="str">
        <f>IF(G19&lt;15,(IF(#REF!="X","m","S")),"M")</f>
        <v>M</v>
      </c>
      <c r="AO19" s="7">
        <f t="shared" si="5"/>
        <v>30789.127325301208</v>
      </c>
      <c r="AP19" s="5">
        <f t="shared" si="6"/>
        <v>3.514740562248996</v>
      </c>
      <c r="AQ19" s="7">
        <f t="shared" si="7"/>
        <v>2014.3681110361447</v>
      </c>
      <c r="AR19" s="7">
        <f t="shared" si="8"/>
        <v>4188.334052628733</v>
      </c>
      <c r="AS19" s="7">
        <f t="shared" si="9"/>
        <v>86.35740314698432</v>
      </c>
      <c r="AT19" s="7">
        <v>0</v>
      </c>
      <c r="AU19" s="2" t="s">
        <v>207</v>
      </c>
      <c r="AV19" s="2" t="s">
        <v>207</v>
      </c>
      <c r="AW19" s="113">
        <v>38067</v>
      </c>
      <c r="AX19" s="85" t="s">
        <v>211</v>
      </c>
      <c r="AY19" s="7"/>
      <c r="AZ19" s="5"/>
      <c r="BA19" s="7"/>
      <c r="BB19" s="7"/>
      <c r="BC19" s="86"/>
      <c r="BD19" s="7"/>
      <c r="BE19" s="12"/>
      <c r="BF19" s="12"/>
      <c r="BG19" s="12"/>
      <c r="BH19" s="12"/>
    </row>
    <row r="20" spans="1:60" ht="12.75">
      <c r="A20" s="9" t="s">
        <v>143</v>
      </c>
      <c r="B20" s="9" t="s">
        <v>17</v>
      </c>
      <c r="C20" s="3" t="s">
        <v>150</v>
      </c>
      <c r="D20" s="3"/>
      <c r="E20" s="3">
        <v>5</v>
      </c>
      <c r="F20" s="87">
        <v>8760</v>
      </c>
      <c r="G20" s="40">
        <v>15</v>
      </c>
      <c r="H20" s="83">
        <f ca="1" t="shared" si="0"/>
        <v>1746.1274974484536</v>
      </c>
      <c r="I20" s="83">
        <f ca="1" t="shared" si="1"/>
        <v>80.12849303217436</v>
      </c>
      <c r="J20" s="83">
        <v>85</v>
      </c>
      <c r="K20" s="40">
        <f t="shared" si="10"/>
        <v>10.477978824148448</v>
      </c>
      <c r="L20" s="139">
        <f t="shared" si="11"/>
        <v>88</v>
      </c>
      <c r="M20" s="139">
        <f t="shared" si="12"/>
        <v>1164.0849982989691</v>
      </c>
      <c r="N20" s="140">
        <f t="shared" si="13"/>
        <v>3.409568627450981</v>
      </c>
      <c r="O20" s="140">
        <f t="shared" si="14"/>
        <v>10.808522727272727</v>
      </c>
      <c r="P20" s="140">
        <f t="shared" si="15"/>
        <v>3.4129781960784316</v>
      </c>
      <c r="Q20" s="140" t="s">
        <v>206</v>
      </c>
      <c r="R20" s="141" t="s">
        <v>76</v>
      </c>
      <c r="S20" s="141" t="s">
        <v>76</v>
      </c>
      <c r="T20" s="141" t="s">
        <v>228</v>
      </c>
      <c r="U20" s="141"/>
      <c r="V20" s="141" t="s">
        <v>228</v>
      </c>
      <c r="W20" s="133"/>
      <c r="X20" s="141"/>
      <c r="Y20" s="141"/>
      <c r="Z20" s="141"/>
      <c r="AA20" s="141"/>
      <c r="AB20" s="141"/>
      <c r="AC20" s="141"/>
      <c r="AD20" s="142">
        <v>37701</v>
      </c>
      <c r="AE20" s="141" t="s">
        <v>188</v>
      </c>
      <c r="AF20" s="7">
        <f t="shared" si="16"/>
        <v>91787.0944995404</v>
      </c>
      <c r="AG20" s="5">
        <f t="shared" si="17"/>
        <v>10.477978824148448</v>
      </c>
      <c r="AH20" s="6">
        <f t="shared" si="2"/>
        <v>6005.139223695958</v>
      </c>
      <c r="AI20" s="7">
        <f t="shared" si="18"/>
        <v>29867.821176470596</v>
      </c>
      <c r="AJ20" s="5">
        <f t="shared" si="19"/>
        <v>3.409568627450981</v>
      </c>
      <c r="AK20" s="7">
        <f t="shared" si="20"/>
        <v>1954.0919717647066</v>
      </c>
      <c r="AL20" s="7">
        <f t="shared" si="3"/>
        <v>4051.0472519312516</v>
      </c>
      <c r="AM20" s="7">
        <f t="shared" si="4"/>
        <v>3848.4948893346887</v>
      </c>
      <c r="AN20" s="7" t="str">
        <f>IF(G20&lt;15,(IF(#REF!="X","m","S")),"M")</f>
        <v>M</v>
      </c>
      <c r="AO20" s="7">
        <f t="shared" si="5"/>
        <v>30763.855811764715</v>
      </c>
      <c r="AP20" s="5">
        <f t="shared" si="6"/>
        <v>3.5118556862745107</v>
      </c>
      <c r="AQ20" s="7">
        <f t="shared" si="7"/>
        <v>2012.7147309176478</v>
      </c>
      <c r="AR20" s="7">
        <f t="shared" si="8"/>
        <v>3929.5158343733137</v>
      </c>
      <c r="AS20" s="7">
        <f t="shared" si="9"/>
        <v>81.02094503862509</v>
      </c>
      <c r="AT20" s="7">
        <v>0</v>
      </c>
      <c r="AU20" s="2" t="s">
        <v>207</v>
      </c>
      <c r="AV20" s="2" t="s">
        <v>207</v>
      </c>
      <c r="AW20" s="113">
        <v>38067</v>
      </c>
      <c r="AX20" s="85" t="s">
        <v>209</v>
      </c>
      <c r="AY20" s="7"/>
      <c r="AZ20" s="5"/>
      <c r="BA20" s="7"/>
      <c r="BB20" s="7"/>
      <c r="BC20" s="86"/>
      <c r="BD20" s="7"/>
      <c r="BE20" s="12"/>
      <c r="BF20" s="12"/>
      <c r="BG20" s="12"/>
      <c r="BH20" s="12"/>
    </row>
    <row r="21" spans="1:60" ht="12.75">
      <c r="A21" s="9" t="s">
        <v>143</v>
      </c>
      <c r="B21" s="9" t="s">
        <v>17</v>
      </c>
      <c r="C21" s="3" t="s">
        <v>152</v>
      </c>
      <c r="D21" s="3"/>
      <c r="E21" s="3">
        <v>5</v>
      </c>
      <c r="F21" s="87">
        <v>8760</v>
      </c>
      <c r="G21" s="40">
        <v>40</v>
      </c>
      <c r="H21" s="83">
        <f ca="1" t="shared" si="0"/>
        <v>1739.285141262941</v>
      </c>
      <c r="I21" s="83">
        <f ca="1" t="shared" si="1"/>
        <v>77.98670398434409</v>
      </c>
      <c r="J21" s="83">
        <v>83</v>
      </c>
      <c r="K21" s="40">
        <f t="shared" si="10"/>
        <v>27.849709711999505</v>
      </c>
      <c r="L21" s="139">
        <f t="shared" si="11"/>
        <v>86</v>
      </c>
      <c r="M21" s="139">
        <f t="shared" si="12"/>
        <v>1159.5234275086273</v>
      </c>
      <c r="N21" s="140">
        <f t="shared" si="13"/>
        <v>9.099651941097724</v>
      </c>
      <c r="O21" s="140">
        <f t="shared" si="14"/>
        <v>28.799069767441857</v>
      </c>
      <c r="P21" s="140">
        <f t="shared" si="15"/>
        <v>9.108751593038821</v>
      </c>
      <c r="Q21" s="140" t="s">
        <v>206</v>
      </c>
      <c r="R21" s="141" t="s">
        <v>76</v>
      </c>
      <c r="S21" s="141" t="s">
        <v>76</v>
      </c>
      <c r="T21" s="141" t="s">
        <v>228</v>
      </c>
      <c r="U21" s="141"/>
      <c r="V21" s="141" t="s">
        <v>241</v>
      </c>
      <c r="W21" s="133"/>
      <c r="X21" s="141"/>
      <c r="Y21" s="141"/>
      <c r="Z21" s="141"/>
      <c r="AA21" s="141"/>
      <c r="AB21" s="141"/>
      <c r="AC21" s="141"/>
      <c r="AD21" s="142">
        <v>37701</v>
      </c>
      <c r="AE21" s="141" t="s">
        <v>69</v>
      </c>
      <c r="AF21" s="7">
        <f t="shared" si="16"/>
        <v>243963.45707711566</v>
      </c>
      <c r="AG21" s="5">
        <f t="shared" si="17"/>
        <v>27.849709711999505</v>
      </c>
      <c r="AH21" s="6">
        <f t="shared" si="2"/>
        <v>15961.225630141156</v>
      </c>
      <c r="AI21" s="7">
        <f t="shared" si="18"/>
        <v>79712.95100401607</v>
      </c>
      <c r="AJ21" s="5">
        <f t="shared" si="19"/>
        <v>9.099651941097724</v>
      </c>
      <c r="AK21" s="7">
        <f t="shared" si="20"/>
        <v>5215.192520481927</v>
      </c>
      <c r="AL21" s="7">
        <f t="shared" si="3"/>
        <v>10746.033109659229</v>
      </c>
      <c r="AM21" s="7">
        <f t="shared" si="4"/>
        <v>10208.731454176266</v>
      </c>
      <c r="AN21" s="7" t="str">
        <f>IF(G21&lt;15,(IF(#REF!="X","m","S")),"M")</f>
        <v>M</v>
      </c>
      <c r="AO21" s="7">
        <f t="shared" si="5"/>
        <v>82104.33953413655</v>
      </c>
      <c r="AP21" s="5">
        <f t="shared" si="6"/>
        <v>9.372641499330657</v>
      </c>
      <c r="AQ21" s="7">
        <f t="shared" si="7"/>
        <v>5371.648296096385</v>
      </c>
      <c r="AR21" s="7">
        <f t="shared" si="8"/>
        <v>10423.652116369452</v>
      </c>
      <c r="AS21" s="7">
        <f t="shared" si="9"/>
        <v>214.92066219318622</v>
      </c>
      <c r="AT21" s="7">
        <v>0</v>
      </c>
      <c r="AU21" s="2" t="s">
        <v>207</v>
      </c>
      <c r="AV21" s="2" t="s">
        <v>207</v>
      </c>
      <c r="AW21" s="113">
        <v>38067</v>
      </c>
      <c r="AX21" s="85" t="s">
        <v>209</v>
      </c>
      <c r="AY21" s="7"/>
      <c r="AZ21" s="5"/>
      <c r="BA21" s="7"/>
      <c r="BB21" s="7"/>
      <c r="BC21" s="86"/>
      <c r="BD21" s="7"/>
      <c r="BE21" s="12"/>
      <c r="BF21" s="12"/>
      <c r="BG21" s="12"/>
      <c r="BH21" s="12"/>
    </row>
    <row r="22" spans="1:60" ht="12.75">
      <c r="A22" s="9" t="s">
        <v>143</v>
      </c>
      <c r="B22" s="9" t="s">
        <v>17</v>
      </c>
      <c r="C22" s="3" t="s">
        <v>153</v>
      </c>
      <c r="D22" s="3"/>
      <c r="E22" s="3">
        <v>5</v>
      </c>
      <c r="F22" s="87">
        <v>8760</v>
      </c>
      <c r="G22" s="40">
        <v>30</v>
      </c>
      <c r="H22" s="83">
        <f ca="1" t="shared" si="0"/>
        <v>1740.5050433418508</v>
      </c>
      <c r="I22" s="83">
        <f ca="1" t="shared" si="1"/>
        <v>78.47646524333527</v>
      </c>
      <c r="J22" s="83">
        <v>84</v>
      </c>
      <c r="K22" s="40">
        <f t="shared" si="10"/>
        <v>20.76823598046837</v>
      </c>
      <c r="L22" s="139">
        <f t="shared" si="11"/>
        <v>87</v>
      </c>
      <c r="M22" s="139">
        <f t="shared" si="12"/>
        <v>1160.336695561234</v>
      </c>
      <c r="N22" s="140">
        <f t="shared" si="13"/>
        <v>6.821904761904763</v>
      </c>
      <c r="O22" s="140">
        <f t="shared" si="14"/>
        <v>21.608275862068965</v>
      </c>
      <c r="P22" s="140">
        <f t="shared" si="15"/>
        <v>6.828726666666667</v>
      </c>
      <c r="Q22" s="140" t="s">
        <v>206</v>
      </c>
      <c r="R22" s="141" t="s">
        <v>76</v>
      </c>
      <c r="S22" s="141" t="s">
        <v>76</v>
      </c>
      <c r="T22" s="141" t="s">
        <v>228</v>
      </c>
      <c r="U22" s="141"/>
      <c r="V22" s="141" t="s">
        <v>228</v>
      </c>
      <c r="W22" s="133"/>
      <c r="X22" s="141"/>
      <c r="Y22" s="141"/>
      <c r="Z22" s="141"/>
      <c r="AA22" s="141"/>
      <c r="AB22" s="141"/>
      <c r="AC22" s="141"/>
      <c r="AD22" s="142">
        <v>37701</v>
      </c>
      <c r="AE22" s="141" t="s">
        <v>69</v>
      </c>
      <c r="AF22" s="7">
        <f t="shared" si="16"/>
        <v>181929.7471889029</v>
      </c>
      <c r="AG22" s="5">
        <f t="shared" si="17"/>
        <v>20.76823598046837</v>
      </c>
      <c r="AH22" s="6">
        <f t="shared" si="2"/>
        <v>11902.691405126032</v>
      </c>
      <c r="AI22" s="7">
        <f t="shared" si="18"/>
        <v>59759.88571428572</v>
      </c>
      <c r="AJ22" s="5">
        <f t="shared" si="19"/>
        <v>6.821904761904763</v>
      </c>
      <c r="AK22" s="7">
        <f t="shared" si="20"/>
        <v>3909.770057142858</v>
      </c>
      <c r="AL22" s="7">
        <f t="shared" si="3"/>
        <v>7992.921347983174</v>
      </c>
      <c r="AM22" s="7">
        <f t="shared" si="4"/>
        <v>7593.2752805840155</v>
      </c>
      <c r="AN22" s="7" t="str">
        <f>IF(G22&lt;15,(IF(#REF!="X","m","S")),"M")</f>
        <v>M</v>
      </c>
      <c r="AO22" s="7">
        <f t="shared" si="5"/>
        <v>61552.6822857143</v>
      </c>
      <c r="AP22" s="5">
        <f t="shared" si="6"/>
        <v>7.026561904761906</v>
      </c>
      <c r="AQ22" s="7">
        <f t="shared" si="7"/>
        <v>4027.063158857144</v>
      </c>
      <c r="AR22" s="7">
        <f t="shared" si="8"/>
        <v>7753.133707543679</v>
      </c>
      <c r="AS22" s="7">
        <f t="shared" si="9"/>
        <v>159.85842695966312</v>
      </c>
      <c r="AT22" s="7">
        <v>0</v>
      </c>
      <c r="AU22" s="2" t="s">
        <v>207</v>
      </c>
      <c r="AV22" s="2" t="s">
        <v>207</v>
      </c>
      <c r="AW22" s="113">
        <v>38067</v>
      </c>
      <c r="AX22" s="85" t="s">
        <v>209</v>
      </c>
      <c r="AY22" s="7"/>
      <c r="AZ22" s="5"/>
      <c r="BA22" s="7"/>
      <c r="BB22" s="7"/>
      <c r="BC22" s="86"/>
      <c r="BD22" s="7"/>
      <c r="BE22" s="12"/>
      <c r="BF22" s="12"/>
      <c r="BG22" s="12"/>
      <c r="BH22" s="12"/>
    </row>
    <row r="23" spans="1:60" ht="12.75">
      <c r="A23" s="9" t="s">
        <v>144</v>
      </c>
      <c r="B23" s="9" t="s">
        <v>18</v>
      </c>
      <c r="C23" s="3" t="s">
        <v>154</v>
      </c>
      <c r="D23" s="3"/>
      <c r="E23" s="3">
        <v>5</v>
      </c>
      <c r="F23" s="87">
        <v>8760</v>
      </c>
      <c r="G23" s="40">
        <v>30</v>
      </c>
      <c r="H23" s="83">
        <f ca="1" t="shared" si="0"/>
        <v>1721.1633603172456</v>
      </c>
      <c r="I23" s="83">
        <f ca="1" t="shared" si="1"/>
        <v>78.42178979571791</v>
      </c>
      <c r="J23" s="83">
        <v>82</v>
      </c>
      <c r="K23" s="40">
        <f t="shared" si="10"/>
        <v>21.25995594096109</v>
      </c>
      <c r="L23" s="139">
        <f t="shared" si="11"/>
        <v>85</v>
      </c>
      <c r="M23" s="139">
        <f t="shared" si="12"/>
        <v>1147.4422402114972</v>
      </c>
      <c r="N23" s="140">
        <f t="shared" si="13"/>
        <v>6.827642276422766</v>
      </c>
      <c r="O23" s="140">
        <f t="shared" si="14"/>
        <v>21.590117647058822</v>
      </c>
      <c r="P23" s="140">
        <f t="shared" si="15"/>
        <v>6.834469918699188</v>
      </c>
      <c r="Q23" s="140" t="s">
        <v>206</v>
      </c>
      <c r="R23" s="141" t="s">
        <v>76</v>
      </c>
      <c r="S23" s="141" t="s">
        <v>76</v>
      </c>
      <c r="T23" s="141" t="s">
        <v>228</v>
      </c>
      <c r="U23" s="141"/>
      <c r="V23" s="141" t="s">
        <v>228</v>
      </c>
      <c r="W23" s="133"/>
      <c r="X23" s="141"/>
      <c r="Y23" s="141"/>
      <c r="Z23" s="141"/>
      <c r="AA23" s="141"/>
      <c r="AB23" s="141"/>
      <c r="AC23" s="141"/>
      <c r="AD23" s="142">
        <v>37702</v>
      </c>
      <c r="AE23" s="141" t="s">
        <v>65</v>
      </c>
      <c r="AF23" s="7">
        <f t="shared" si="16"/>
        <v>186237.21404281913</v>
      </c>
      <c r="AG23" s="5">
        <f t="shared" si="17"/>
        <v>21.25995594096109</v>
      </c>
      <c r="AH23" s="6">
        <f t="shared" si="2"/>
        <v>12184.50594888362</v>
      </c>
      <c r="AI23" s="7">
        <f t="shared" si="18"/>
        <v>59810.146341463435</v>
      </c>
      <c r="AJ23" s="5">
        <f t="shared" si="19"/>
        <v>6.827642276422766</v>
      </c>
      <c r="AK23" s="7">
        <f t="shared" si="20"/>
        <v>3913.0583414634166</v>
      </c>
      <c r="AL23" s="7">
        <f t="shared" si="3"/>
        <v>8271.447607420203</v>
      </c>
      <c r="AM23" s="7">
        <f t="shared" si="4"/>
        <v>7857.875227049192</v>
      </c>
      <c r="AN23" s="7" t="str">
        <f>IF(G23&lt;15,(IF(#REF!="X","m","S")),"M")</f>
        <v>M</v>
      </c>
      <c r="AO23" s="7">
        <f t="shared" si="5"/>
        <v>61604.45073170734</v>
      </c>
      <c r="AP23" s="5">
        <f t="shared" si="6"/>
        <v>7.03247154471545</v>
      </c>
      <c r="AQ23" s="7">
        <f t="shared" si="7"/>
        <v>4030.450091707319</v>
      </c>
      <c r="AR23" s="7">
        <f t="shared" si="8"/>
        <v>8023.304179197597</v>
      </c>
      <c r="AS23" s="7">
        <f t="shared" si="9"/>
        <v>165.42895214840428</v>
      </c>
      <c r="AT23" s="7">
        <v>0</v>
      </c>
      <c r="AU23" s="2" t="s">
        <v>207</v>
      </c>
      <c r="AV23" s="2" t="s">
        <v>207</v>
      </c>
      <c r="AW23" s="113">
        <v>38067</v>
      </c>
      <c r="AX23" s="85" t="s">
        <v>209</v>
      </c>
      <c r="AY23" s="7"/>
      <c r="AZ23" s="5"/>
      <c r="BA23" s="7"/>
      <c r="BB23" s="7"/>
      <c r="BC23" s="86"/>
      <c r="BD23" s="7"/>
      <c r="BE23" s="12"/>
      <c r="BF23" s="12"/>
      <c r="BG23" s="12"/>
      <c r="BH23" s="12"/>
    </row>
    <row r="24" spans="1:60" ht="12.75">
      <c r="A24" s="12" t="s">
        <v>144</v>
      </c>
      <c r="B24" s="12" t="s">
        <v>18</v>
      </c>
      <c r="C24" s="4" t="s">
        <v>155</v>
      </c>
      <c r="D24" s="4"/>
      <c r="E24" s="4">
        <v>5</v>
      </c>
      <c r="F24" s="87">
        <v>8760</v>
      </c>
      <c r="G24" s="40">
        <v>25</v>
      </c>
      <c r="H24" s="83">
        <f ca="1" t="shared" si="0"/>
        <v>1766.4943756694167</v>
      </c>
      <c r="I24" s="83">
        <f ca="1" t="shared" si="1"/>
        <v>81.45421874558734</v>
      </c>
      <c r="J24" s="83">
        <v>84</v>
      </c>
      <c r="K24" s="40">
        <f t="shared" si="10"/>
        <v>17.963564312642923</v>
      </c>
      <c r="L24" s="139">
        <f t="shared" si="11"/>
        <v>87</v>
      </c>
      <c r="M24" s="139">
        <f t="shared" si="12"/>
        <v>1177.6629171129446</v>
      </c>
      <c r="N24" s="140">
        <f t="shared" si="13"/>
        <v>5.684920634920636</v>
      </c>
      <c r="O24" s="140">
        <f t="shared" si="14"/>
        <v>18.006896551724136</v>
      </c>
      <c r="P24" s="140">
        <f t="shared" si="15"/>
        <v>5.690605555555556</v>
      </c>
      <c r="Q24" s="140" t="s">
        <v>206</v>
      </c>
      <c r="R24" s="141" t="s">
        <v>76</v>
      </c>
      <c r="S24" s="141" t="s">
        <v>76</v>
      </c>
      <c r="T24" s="141" t="s">
        <v>228</v>
      </c>
      <c r="U24" s="141"/>
      <c r="V24" s="141" t="s">
        <v>242</v>
      </c>
      <c r="W24" s="133"/>
      <c r="X24" s="141"/>
      <c r="Y24" s="141"/>
      <c r="Z24" s="141"/>
      <c r="AA24" s="141"/>
      <c r="AB24" s="141"/>
      <c r="AC24" s="141"/>
      <c r="AD24" s="142">
        <v>37702</v>
      </c>
      <c r="AE24" s="141" t="s">
        <v>65</v>
      </c>
      <c r="AF24" s="7">
        <f t="shared" si="16"/>
        <v>157360.82337875201</v>
      </c>
      <c r="AG24" s="5">
        <f t="shared" si="17"/>
        <v>17.963564312642923</v>
      </c>
      <c r="AH24" s="6">
        <f t="shared" si="2"/>
        <v>10295.277978861914</v>
      </c>
      <c r="AI24" s="7">
        <f t="shared" si="18"/>
        <v>49799.90476190477</v>
      </c>
      <c r="AJ24" s="5">
        <f t="shared" si="19"/>
        <v>5.684920634920636</v>
      </c>
      <c r="AK24" s="7">
        <f t="shared" si="20"/>
        <v>3258.141714285715</v>
      </c>
      <c r="AL24" s="7">
        <f t="shared" si="3"/>
        <v>7037.136264576198</v>
      </c>
      <c r="AM24" s="7">
        <f t="shared" si="4"/>
        <v>6685.279451347388</v>
      </c>
      <c r="AN24" s="7" t="str">
        <f>IF(G24&lt;15,(IF(#REF!="X","m","S")),"M")</f>
        <v>M</v>
      </c>
      <c r="AO24" s="7">
        <f t="shared" si="5"/>
        <v>51293.901904761915</v>
      </c>
      <c r="AP24" s="5">
        <f t="shared" si="6"/>
        <v>5.855468253968255</v>
      </c>
      <c r="AQ24" s="7">
        <f t="shared" si="7"/>
        <v>3355.8859657142866</v>
      </c>
      <c r="AR24" s="7">
        <f t="shared" si="8"/>
        <v>6826.022176638912</v>
      </c>
      <c r="AS24" s="7">
        <f t="shared" si="9"/>
        <v>140.74272529152404</v>
      </c>
      <c r="AT24" s="7">
        <v>0</v>
      </c>
      <c r="AU24" s="2" t="s">
        <v>207</v>
      </c>
      <c r="AV24" s="2" t="s">
        <v>207</v>
      </c>
      <c r="AW24" s="113">
        <v>38067</v>
      </c>
      <c r="AX24" s="85" t="s">
        <v>209</v>
      </c>
      <c r="AY24" s="7"/>
      <c r="AZ24" s="5"/>
      <c r="BA24" s="7"/>
      <c r="BB24" s="7"/>
      <c r="BC24" s="86"/>
      <c r="BD24" s="7"/>
      <c r="BE24" s="12"/>
      <c r="BF24" s="12"/>
      <c r="BG24" s="12"/>
      <c r="BH24" s="12"/>
    </row>
    <row r="25" spans="1:60" ht="12.75">
      <c r="A25" s="12" t="s">
        <v>144</v>
      </c>
      <c r="B25" s="12" t="s">
        <v>18</v>
      </c>
      <c r="C25" s="13" t="s">
        <v>156</v>
      </c>
      <c r="D25" s="13"/>
      <c r="E25" s="13">
        <v>5</v>
      </c>
      <c r="F25" s="87">
        <v>8760</v>
      </c>
      <c r="G25" s="40">
        <v>25</v>
      </c>
      <c r="H25" s="83">
        <f ca="1" t="shared" si="0"/>
        <v>1762.3961493411368</v>
      </c>
      <c r="I25" s="83">
        <f ca="1" t="shared" si="1"/>
        <v>77.93893541324968</v>
      </c>
      <c r="J25" s="83">
        <v>85</v>
      </c>
      <c r="K25" s="40">
        <f t="shared" si="10"/>
        <v>16.986103276828825</v>
      </c>
      <c r="L25" s="139">
        <f t="shared" si="11"/>
        <v>88</v>
      </c>
      <c r="M25" s="139">
        <f t="shared" si="12"/>
        <v>1174.9307662274246</v>
      </c>
      <c r="N25" s="140">
        <f t="shared" si="13"/>
        <v>5.682614379084966</v>
      </c>
      <c r="O25" s="140">
        <f t="shared" si="14"/>
        <v>18.014204545454543</v>
      </c>
      <c r="P25" s="140">
        <f t="shared" si="15"/>
        <v>5.688296993464051</v>
      </c>
      <c r="Q25" s="140" t="s">
        <v>206</v>
      </c>
      <c r="R25" s="141" t="s">
        <v>76</v>
      </c>
      <c r="S25" s="141" t="s">
        <v>76</v>
      </c>
      <c r="T25" s="141" t="s">
        <v>228</v>
      </c>
      <c r="U25" s="141"/>
      <c r="V25" s="141" t="s">
        <v>228</v>
      </c>
      <c r="W25" s="133"/>
      <c r="X25" s="141"/>
      <c r="Y25" s="141"/>
      <c r="Z25" s="141"/>
      <c r="AA25" s="141"/>
      <c r="AB25" s="141"/>
      <c r="AC25" s="141"/>
      <c r="AD25" s="142">
        <v>37702</v>
      </c>
      <c r="AE25" s="141" t="s">
        <v>65</v>
      </c>
      <c r="AF25" s="7">
        <f t="shared" si="16"/>
        <v>148798.2647050205</v>
      </c>
      <c r="AG25" s="5">
        <f t="shared" si="17"/>
        <v>16.986103276828825</v>
      </c>
      <c r="AH25" s="6">
        <f t="shared" si="2"/>
        <v>9735.075510016135</v>
      </c>
      <c r="AI25" s="7">
        <f t="shared" si="18"/>
        <v>49779.7019607843</v>
      </c>
      <c r="AJ25" s="5">
        <f t="shared" si="19"/>
        <v>5.682614379084966</v>
      </c>
      <c r="AK25" s="7">
        <f t="shared" si="20"/>
        <v>3256.819952941176</v>
      </c>
      <c r="AL25" s="7">
        <f t="shared" si="3"/>
        <v>6478.255557074959</v>
      </c>
      <c r="AM25" s="7">
        <f t="shared" si="4"/>
        <v>6154.342779221211</v>
      </c>
      <c r="AN25" s="7" t="str">
        <f>IF(G25&lt;15,(IF(#REF!="X","m","S")),"M")</f>
        <v>M</v>
      </c>
      <c r="AO25" s="7">
        <f t="shared" si="5"/>
        <v>51273.09301960783</v>
      </c>
      <c r="AP25" s="5">
        <f t="shared" si="6"/>
        <v>5.8530928104575155</v>
      </c>
      <c r="AQ25" s="7">
        <f t="shared" si="7"/>
        <v>3354.5245515294114</v>
      </c>
      <c r="AR25" s="7">
        <f t="shared" si="8"/>
        <v>6283.9078903627105</v>
      </c>
      <c r="AS25" s="7">
        <f t="shared" si="9"/>
        <v>129.56511114149998</v>
      </c>
      <c r="AT25" s="7">
        <v>0</v>
      </c>
      <c r="AU25" s="2" t="s">
        <v>207</v>
      </c>
      <c r="AV25" s="2" t="s">
        <v>207</v>
      </c>
      <c r="AW25" s="113">
        <v>38067</v>
      </c>
      <c r="AX25" s="85" t="s">
        <v>209</v>
      </c>
      <c r="AY25" s="7"/>
      <c r="AZ25" s="5"/>
      <c r="BA25" s="7"/>
      <c r="BB25" s="7"/>
      <c r="BC25" s="86"/>
      <c r="BD25" s="7"/>
      <c r="BE25" s="12"/>
      <c r="BF25" s="12"/>
      <c r="BG25" s="12"/>
      <c r="BH25" s="12"/>
    </row>
    <row r="26" spans="1:60" s="41" customFormat="1" ht="12.75" customHeight="1">
      <c r="A26" s="9" t="s">
        <v>143</v>
      </c>
      <c r="B26" s="9" t="s">
        <v>17</v>
      </c>
      <c r="C26" s="4" t="s">
        <v>142</v>
      </c>
      <c r="D26" s="4"/>
      <c r="E26" s="4">
        <v>2</v>
      </c>
      <c r="F26" s="82">
        <v>5040</v>
      </c>
      <c r="G26" s="39">
        <v>25</v>
      </c>
      <c r="H26" s="83">
        <f ca="1" t="shared" si="0"/>
        <v>1713.7153793038324</v>
      </c>
      <c r="I26" s="83">
        <f ca="1" t="shared" si="1"/>
        <v>79.34132852510396</v>
      </c>
      <c r="J26" s="83">
        <v>83</v>
      </c>
      <c r="K26" s="40">
        <f>(G26*0.741*I26/J26)</f>
        <v>17.708410975030734</v>
      </c>
      <c r="L26" s="139">
        <f>(J26+3)</f>
        <v>86</v>
      </c>
      <c r="M26" s="139">
        <f>(H26*2/3)</f>
        <v>1142.4769195358883</v>
      </c>
      <c r="N26" s="140">
        <f>(K26*L26/I26*(M26/H26)^3)</f>
        <v>5.687282463186079</v>
      </c>
      <c r="O26" s="140">
        <f t="shared" si="14"/>
        <v>17.99941860465116</v>
      </c>
      <c r="P26" s="140">
        <f t="shared" si="15"/>
        <v>5.692969745649265</v>
      </c>
      <c r="Q26" s="140" t="s">
        <v>206</v>
      </c>
      <c r="R26" s="141" t="s">
        <v>76</v>
      </c>
      <c r="S26" s="141" t="s">
        <v>76</v>
      </c>
      <c r="T26" s="141" t="s">
        <v>230</v>
      </c>
      <c r="U26" s="141"/>
      <c r="V26" s="141" t="s">
        <v>238</v>
      </c>
      <c r="W26" s="133"/>
      <c r="X26" s="141"/>
      <c r="Y26" s="141"/>
      <c r="Z26" s="141"/>
      <c r="AA26" s="141"/>
      <c r="AB26" s="141"/>
      <c r="AC26" s="141"/>
      <c r="AD26" s="142">
        <v>37700</v>
      </c>
      <c r="AE26" s="141" t="s">
        <v>188</v>
      </c>
      <c r="AF26" s="7">
        <f>(F26*K26)</f>
        <v>89250.3913141549</v>
      </c>
      <c r="AG26" s="5">
        <f>(K26)</f>
        <v>17.708410975030734</v>
      </c>
      <c r="AH26" s="6">
        <f t="shared" si="2"/>
        <v>6855.280056653897</v>
      </c>
      <c r="AI26" s="7">
        <f>(F26*N26)</f>
        <v>28663.903614457842</v>
      </c>
      <c r="AJ26" s="5">
        <f>(N26)</f>
        <v>5.687282463186079</v>
      </c>
      <c r="AK26" s="7">
        <f>AI26*0.05+AJ26*12*11.26</f>
        <v>2201.6607871485953</v>
      </c>
      <c r="AL26" s="7">
        <f t="shared" si="3"/>
        <v>4653.619269505301</v>
      </c>
      <c r="AM26" s="7">
        <f t="shared" si="4"/>
        <v>4420.938306030036</v>
      </c>
      <c r="AN26" s="7" t="str">
        <f>IF(G26&lt;15,(IF(#REF!="X","m","S")),"M")</f>
        <v>M</v>
      </c>
      <c r="AO26" s="7">
        <f t="shared" si="5"/>
        <v>29523.820722891578</v>
      </c>
      <c r="AP26" s="5">
        <f t="shared" si="6"/>
        <v>5.857900937081662</v>
      </c>
      <c r="AQ26" s="7">
        <f t="shared" si="7"/>
        <v>2267.7106107630534</v>
      </c>
      <c r="AR26" s="7">
        <f t="shared" si="8"/>
        <v>4514.010691420142</v>
      </c>
      <c r="AS26" s="7">
        <f t="shared" si="9"/>
        <v>93.07238539010632</v>
      </c>
      <c r="AT26" s="7">
        <v>0</v>
      </c>
      <c r="AU26" s="2" t="s">
        <v>207</v>
      </c>
      <c r="AV26" s="2" t="s">
        <v>207</v>
      </c>
      <c r="AW26" s="113">
        <v>38067</v>
      </c>
      <c r="AX26" s="85" t="s">
        <v>69</v>
      </c>
      <c r="AY26" s="7"/>
      <c r="AZ26" s="5"/>
      <c r="BA26" s="7"/>
      <c r="BB26" s="7"/>
      <c r="BC26" s="86"/>
      <c r="BD26" s="7"/>
      <c r="BE26" s="8"/>
      <c r="BF26" s="8"/>
      <c r="BG26" s="8"/>
      <c r="BH26" s="8"/>
    </row>
    <row r="27" spans="1:60" s="41" customFormat="1" ht="12.75" customHeight="1">
      <c r="A27" s="9" t="s">
        <v>143</v>
      </c>
      <c r="B27" s="9" t="s">
        <v>17</v>
      </c>
      <c r="C27" s="4" t="s">
        <v>208</v>
      </c>
      <c r="D27" s="4"/>
      <c r="E27" s="4">
        <v>2</v>
      </c>
      <c r="F27" s="82">
        <v>5040</v>
      </c>
      <c r="G27" s="39">
        <v>25</v>
      </c>
      <c r="H27" s="83">
        <f ca="1" t="shared" si="0"/>
        <v>1719.872842938416</v>
      </c>
      <c r="I27" s="83">
        <f ca="1" t="shared" si="1"/>
        <v>77.24408004602988</v>
      </c>
      <c r="J27" s="83">
        <v>82.1</v>
      </c>
      <c r="K27" s="40">
        <f aca="true" t="shared" si="21" ref="K27:K38">(G27*0.741*I27/J27)</f>
        <v>17.429312824028056</v>
      </c>
      <c r="L27" s="139">
        <f aca="true" t="shared" si="22" ref="L27:L38">(J27+3)</f>
        <v>85.1</v>
      </c>
      <c r="M27" s="139">
        <f aca="true" t="shared" si="23" ref="M27:M38">(H27*2/3)</f>
        <v>1146.5818952922773</v>
      </c>
      <c r="N27" s="140">
        <f aca="true" t="shared" si="24" ref="N27:N38">(K27*L27/I27*(M27/H27)^3)</f>
        <v>5.689457301393963</v>
      </c>
      <c r="O27" s="140">
        <f t="shared" si="14"/>
        <v>17.992538190364275</v>
      </c>
      <c r="P27" s="140">
        <f t="shared" si="15"/>
        <v>5.695146758695357</v>
      </c>
      <c r="Q27" s="140" t="s">
        <v>206</v>
      </c>
      <c r="R27" s="141" t="s">
        <v>76</v>
      </c>
      <c r="S27" s="141" t="s">
        <v>76</v>
      </c>
      <c r="T27" s="141" t="s">
        <v>229</v>
      </c>
      <c r="U27" s="141"/>
      <c r="V27" s="141" t="s">
        <v>229</v>
      </c>
      <c r="W27" s="133"/>
      <c r="X27" s="141"/>
      <c r="Y27" s="141"/>
      <c r="Z27" s="141"/>
      <c r="AA27" s="141"/>
      <c r="AB27" s="141"/>
      <c r="AC27" s="141"/>
      <c r="AD27" s="142">
        <v>37700</v>
      </c>
      <c r="AE27" s="141" t="s">
        <v>69</v>
      </c>
      <c r="AF27" s="7">
        <f aca="true" t="shared" si="25" ref="AF27:AF38">(F27*K27)</f>
        <v>87843.7366331014</v>
      </c>
      <c r="AG27" s="5">
        <f aca="true" t="shared" si="26" ref="AG27:AG38">(K27)</f>
        <v>17.429312824028056</v>
      </c>
      <c r="AH27" s="6">
        <f t="shared" si="2"/>
        <v>6747.235580437742</v>
      </c>
      <c r="AI27" s="7">
        <f aca="true" t="shared" si="27" ref="AI27:AI38">(F27*N27)</f>
        <v>28674.864799025574</v>
      </c>
      <c r="AJ27" s="5">
        <f aca="true" t="shared" si="28" ref="AJ27:AJ38">(N27)</f>
        <v>5.689457301393963</v>
      </c>
      <c r="AK27" s="7">
        <f aca="true" t="shared" si="29" ref="AK27:AK38">AI27*0.05+AJ27*12*11.26</f>
        <v>2202.502710515631</v>
      </c>
      <c r="AL27" s="7">
        <f t="shared" si="3"/>
        <v>4544.732869922111</v>
      </c>
      <c r="AM27" s="7">
        <f t="shared" si="4"/>
        <v>4317.496226426005</v>
      </c>
      <c r="AN27" s="7" t="str">
        <f>IF(G27&lt;15,(IF(#REF!="X","m","S")),"M")</f>
        <v>M</v>
      </c>
      <c r="AO27" s="7">
        <f t="shared" si="5"/>
        <v>29535.11074299634</v>
      </c>
      <c r="AP27" s="5">
        <f t="shared" si="6"/>
        <v>5.860141020435782</v>
      </c>
      <c r="AQ27" s="7">
        <f t="shared" si="7"/>
        <v>2268.5777918311</v>
      </c>
      <c r="AR27" s="7">
        <f t="shared" si="8"/>
        <v>4408.390883824447</v>
      </c>
      <c r="AS27" s="7">
        <f t="shared" si="9"/>
        <v>90.89465739844218</v>
      </c>
      <c r="AT27" s="7">
        <v>0</v>
      </c>
      <c r="AU27" s="2" t="s">
        <v>207</v>
      </c>
      <c r="AV27" s="2" t="s">
        <v>207</v>
      </c>
      <c r="AW27" s="113">
        <v>38067</v>
      </c>
      <c r="AX27" s="85" t="s">
        <v>209</v>
      </c>
      <c r="AY27" s="7"/>
      <c r="AZ27" s="5"/>
      <c r="BA27" s="7"/>
      <c r="BB27" s="7"/>
      <c r="BC27" s="86"/>
      <c r="BD27" s="7"/>
      <c r="BE27" s="8"/>
      <c r="BF27" s="8"/>
      <c r="BG27" s="8"/>
      <c r="BH27" s="8"/>
    </row>
    <row r="28" spans="1:60" ht="12.75" customHeight="1">
      <c r="A28" s="12" t="s">
        <v>10</v>
      </c>
      <c r="B28" s="12" t="s">
        <v>20</v>
      </c>
      <c r="C28" s="4" t="s">
        <v>142</v>
      </c>
      <c r="D28" s="4"/>
      <c r="E28" s="4">
        <v>2</v>
      </c>
      <c r="F28" s="82">
        <v>5040</v>
      </c>
      <c r="G28" s="39">
        <v>110</v>
      </c>
      <c r="H28" s="83">
        <f ca="1" t="shared" si="0"/>
        <v>1792.3231981822485</v>
      </c>
      <c r="I28" s="83">
        <f ca="1" t="shared" si="1"/>
        <v>80.16676705940552</v>
      </c>
      <c r="J28" s="83">
        <v>83</v>
      </c>
      <c r="K28" s="40">
        <f t="shared" si="21"/>
        <v>78.72762871098968</v>
      </c>
      <c r="L28" s="139">
        <f t="shared" si="22"/>
        <v>86</v>
      </c>
      <c r="M28" s="139">
        <f t="shared" si="23"/>
        <v>1194.882132121499</v>
      </c>
      <c r="N28" s="140">
        <f t="shared" si="24"/>
        <v>25.02404283801874</v>
      </c>
      <c r="O28" s="140">
        <f t="shared" si="14"/>
        <v>79.19744186046512</v>
      </c>
      <c r="P28" s="140">
        <f t="shared" si="15"/>
        <v>25.049066880856756</v>
      </c>
      <c r="Q28" s="140" t="s">
        <v>206</v>
      </c>
      <c r="R28" s="141" t="s">
        <v>76</v>
      </c>
      <c r="S28" s="141" t="s">
        <v>76</v>
      </c>
      <c r="T28" s="141" t="s">
        <v>230</v>
      </c>
      <c r="U28" s="141"/>
      <c r="V28" s="141" t="s">
        <v>230</v>
      </c>
      <c r="W28" s="133"/>
      <c r="X28" s="141"/>
      <c r="Y28" s="141"/>
      <c r="Z28" s="141"/>
      <c r="AA28" s="141"/>
      <c r="AB28" s="141"/>
      <c r="AC28" s="141"/>
      <c r="AD28" s="142">
        <v>37701</v>
      </c>
      <c r="AE28" s="141" t="s">
        <v>65</v>
      </c>
      <c r="AF28" s="7">
        <f t="shared" si="25"/>
        <v>396787.248703388</v>
      </c>
      <c r="AG28" s="5">
        <f t="shared" si="26"/>
        <v>78.72762871098968</v>
      </c>
      <c r="AH28" s="6">
        <f t="shared" si="2"/>
        <v>30477.03962659833</v>
      </c>
      <c r="AI28" s="7">
        <f t="shared" si="27"/>
        <v>126121.17590361445</v>
      </c>
      <c r="AJ28" s="5">
        <f t="shared" si="28"/>
        <v>25.02404283801874</v>
      </c>
      <c r="AK28" s="7">
        <f t="shared" si="29"/>
        <v>9687.307463453815</v>
      </c>
      <c r="AL28" s="7">
        <f t="shared" si="3"/>
        <v>20789.732163144516</v>
      </c>
      <c r="AM28" s="7">
        <f t="shared" si="4"/>
        <v>19750.24555498729</v>
      </c>
      <c r="AN28" s="7" t="str">
        <f>IF(G28&lt;15,(IF(#REF!="X","m","S")),"M")</f>
        <v>M</v>
      </c>
      <c r="AO28" s="7">
        <f t="shared" si="5"/>
        <v>129904.81118072289</v>
      </c>
      <c r="AP28" s="5">
        <f t="shared" si="6"/>
        <v>25.774764123159304</v>
      </c>
      <c r="AQ28" s="7">
        <f t="shared" si="7"/>
        <v>9977.92668735743</v>
      </c>
      <c r="AR28" s="7">
        <f t="shared" si="8"/>
        <v>20166.04019825018</v>
      </c>
      <c r="AS28" s="7">
        <f t="shared" si="9"/>
        <v>415.7946432628887</v>
      </c>
      <c r="AT28" s="7">
        <v>0</v>
      </c>
      <c r="AU28" s="2" t="s">
        <v>207</v>
      </c>
      <c r="AV28" s="2" t="s">
        <v>207</v>
      </c>
      <c r="AW28" s="113">
        <v>38067</v>
      </c>
      <c r="AX28" s="85" t="s">
        <v>69</v>
      </c>
      <c r="AY28" s="7"/>
      <c r="AZ28" s="5"/>
      <c r="BA28" s="7"/>
      <c r="BB28" s="7"/>
      <c r="BC28" s="86"/>
      <c r="BD28" s="7"/>
      <c r="BE28" s="12"/>
      <c r="BF28" s="12"/>
      <c r="BG28" s="12"/>
      <c r="BH28" s="12"/>
    </row>
    <row r="29" spans="1:60" ht="12.75" customHeight="1">
      <c r="A29" s="12" t="s">
        <v>11</v>
      </c>
      <c r="B29" s="12" t="s">
        <v>20</v>
      </c>
      <c r="C29" s="4" t="s">
        <v>208</v>
      </c>
      <c r="D29" s="4"/>
      <c r="E29" s="4">
        <v>2</v>
      </c>
      <c r="F29" s="82">
        <v>5040</v>
      </c>
      <c r="G29" s="39">
        <v>15</v>
      </c>
      <c r="H29" s="83">
        <f ca="1" t="shared" si="0"/>
        <v>1727.2620478629585</v>
      </c>
      <c r="I29" s="83">
        <f ca="1" t="shared" si="1"/>
        <v>78.87592542153288</v>
      </c>
      <c r="J29" s="83">
        <v>85</v>
      </c>
      <c r="K29" s="40">
        <f t="shared" si="21"/>
        <v>10.314187188945153</v>
      </c>
      <c r="L29" s="139">
        <f t="shared" si="22"/>
        <v>88</v>
      </c>
      <c r="M29" s="139">
        <f t="shared" si="23"/>
        <v>1151.508031908639</v>
      </c>
      <c r="N29" s="140">
        <f t="shared" si="24"/>
        <v>3.4095686274509807</v>
      </c>
      <c r="O29" s="140">
        <f t="shared" si="14"/>
        <v>10.808522727272727</v>
      </c>
      <c r="P29" s="140">
        <f t="shared" si="15"/>
        <v>3.412978196078431</v>
      </c>
      <c r="Q29" s="140" t="s">
        <v>206</v>
      </c>
      <c r="R29" s="141" t="s">
        <v>76</v>
      </c>
      <c r="S29" s="141" t="s">
        <v>76</v>
      </c>
      <c r="T29" s="141" t="s">
        <v>229</v>
      </c>
      <c r="U29" s="141"/>
      <c r="V29" s="141" t="s">
        <v>229</v>
      </c>
      <c r="W29" s="133"/>
      <c r="X29" s="141"/>
      <c r="Y29" s="141"/>
      <c r="Z29" s="141"/>
      <c r="AA29" s="141"/>
      <c r="AB29" s="141"/>
      <c r="AC29" s="141"/>
      <c r="AD29" s="142">
        <v>37701</v>
      </c>
      <c r="AE29" s="141" t="s">
        <v>188</v>
      </c>
      <c r="AF29" s="7">
        <f t="shared" si="25"/>
        <v>51983.50343228357</v>
      </c>
      <c r="AG29" s="5">
        <f t="shared" si="26"/>
        <v>10.314187188945153</v>
      </c>
      <c r="AH29" s="6">
        <f t="shared" si="2"/>
        <v>3992.8281445844477</v>
      </c>
      <c r="AI29" s="7">
        <f t="shared" si="27"/>
        <v>17184.22588235294</v>
      </c>
      <c r="AJ29" s="5">
        <f t="shared" si="28"/>
        <v>3.4095686274509807</v>
      </c>
      <c r="AK29" s="7">
        <f t="shared" si="29"/>
        <v>1319.9122070588237</v>
      </c>
      <c r="AL29" s="7">
        <f t="shared" si="3"/>
        <v>2672.915937525624</v>
      </c>
      <c r="AM29" s="7">
        <f t="shared" si="4"/>
        <v>2539.270140649343</v>
      </c>
      <c r="AN29" s="7" t="str">
        <f>IF(G29&lt;15,(IF(#REF!="X","m","S")),"M")</f>
        <v>M</v>
      </c>
      <c r="AO29" s="7">
        <f t="shared" si="5"/>
        <v>17699.75265882353</v>
      </c>
      <c r="AP29" s="5">
        <f t="shared" si="6"/>
        <v>3.5118556862745103</v>
      </c>
      <c r="AQ29" s="7">
        <f t="shared" si="7"/>
        <v>1359.5095732705884</v>
      </c>
      <c r="AR29" s="7">
        <f t="shared" si="8"/>
        <v>2592.728459399855</v>
      </c>
      <c r="AS29" s="7">
        <f t="shared" si="9"/>
        <v>53.45831875051226</v>
      </c>
      <c r="AT29" s="7">
        <v>0</v>
      </c>
      <c r="AU29" s="2" t="s">
        <v>207</v>
      </c>
      <c r="AV29" s="2" t="s">
        <v>207</v>
      </c>
      <c r="AW29" s="113">
        <v>38067</v>
      </c>
      <c r="AX29" s="85" t="s">
        <v>69</v>
      </c>
      <c r="AY29" s="7"/>
      <c r="AZ29" s="5"/>
      <c r="BA29" s="7"/>
      <c r="BB29" s="7"/>
      <c r="BC29" s="86"/>
      <c r="BD29" s="7"/>
      <c r="BE29" s="12"/>
      <c r="BF29" s="12"/>
      <c r="BG29" s="12"/>
      <c r="BH29" s="12"/>
    </row>
    <row r="30" spans="1:60" ht="12.75" customHeight="1">
      <c r="A30" s="12" t="s">
        <v>12</v>
      </c>
      <c r="B30" s="12" t="s">
        <v>21</v>
      </c>
      <c r="C30" s="4" t="s">
        <v>142</v>
      </c>
      <c r="D30" s="4"/>
      <c r="E30" s="4">
        <v>2</v>
      </c>
      <c r="F30" s="82">
        <v>5040</v>
      </c>
      <c r="G30" s="39">
        <v>15</v>
      </c>
      <c r="H30" s="83">
        <f ca="1" t="shared" si="0"/>
        <v>1761.7047621151507</v>
      </c>
      <c r="I30" s="83">
        <f ca="1" t="shared" si="1"/>
        <v>81.52019987446027</v>
      </c>
      <c r="J30" s="83">
        <v>82</v>
      </c>
      <c r="K30" s="40">
        <f t="shared" si="21"/>
        <v>11.049963678105195</v>
      </c>
      <c r="L30" s="139">
        <f t="shared" si="22"/>
        <v>85</v>
      </c>
      <c r="M30" s="139">
        <f t="shared" si="23"/>
        <v>1174.4698414101006</v>
      </c>
      <c r="N30" s="140">
        <f t="shared" si="24"/>
        <v>3.413821138211383</v>
      </c>
      <c r="O30" s="140">
        <f t="shared" si="14"/>
        <v>10.795058823529411</v>
      </c>
      <c r="P30" s="140">
        <f t="shared" si="15"/>
        <v>3.417234959349594</v>
      </c>
      <c r="Q30" s="140" t="s">
        <v>206</v>
      </c>
      <c r="R30" s="141" t="s">
        <v>76</v>
      </c>
      <c r="S30" s="141" t="s">
        <v>76</v>
      </c>
      <c r="T30" s="141" t="s">
        <v>230</v>
      </c>
      <c r="U30" s="141"/>
      <c r="V30" s="141" t="s">
        <v>230</v>
      </c>
      <c r="W30" s="133"/>
      <c r="X30" s="141"/>
      <c r="Y30" s="141"/>
      <c r="Z30" s="141"/>
      <c r="AA30" s="141"/>
      <c r="AB30" s="141"/>
      <c r="AC30" s="141"/>
      <c r="AD30" s="142">
        <v>37701</v>
      </c>
      <c r="AE30" s="141" t="s">
        <v>188</v>
      </c>
      <c r="AF30" s="7">
        <f t="shared" si="25"/>
        <v>55691.81693765018</v>
      </c>
      <c r="AG30" s="5">
        <f t="shared" si="26"/>
        <v>11.049963678105195</v>
      </c>
      <c r="AH30" s="6">
        <f t="shared" si="2"/>
        <v>4277.6619390680835</v>
      </c>
      <c r="AI30" s="7">
        <f t="shared" si="27"/>
        <v>17205.65853658537</v>
      </c>
      <c r="AJ30" s="5">
        <f t="shared" si="28"/>
        <v>3.413821138211383</v>
      </c>
      <c r="AK30" s="7">
        <f t="shared" si="29"/>
        <v>1321.5584390243907</v>
      </c>
      <c r="AL30" s="7">
        <f t="shared" si="3"/>
        <v>2956.1035000436927</v>
      </c>
      <c r="AM30" s="7">
        <f t="shared" si="4"/>
        <v>2808.298325041508</v>
      </c>
      <c r="AN30" s="7" t="str">
        <f>IF(G30&lt;15,(IF(#REF!="X","m","S")),"M")</f>
        <v>M</v>
      </c>
      <c r="AO30" s="7">
        <f t="shared" si="5"/>
        <v>17721.828292682934</v>
      </c>
      <c r="AP30" s="5">
        <f t="shared" si="6"/>
        <v>3.516235772357725</v>
      </c>
      <c r="AQ30" s="7">
        <f t="shared" si="7"/>
        <v>1361.2051921951224</v>
      </c>
      <c r="AR30" s="7">
        <f t="shared" si="8"/>
        <v>2867.420395042382</v>
      </c>
      <c r="AS30" s="7">
        <f t="shared" si="9"/>
        <v>59.12207000087392</v>
      </c>
      <c r="AT30" s="7">
        <v>0</v>
      </c>
      <c r="AU30" s="2" t="s">
        <v>207</v>
      </c>
      <c r="AV30" s="2" t="s">
        <v>207</v>
      </c>
      <c r="AW30" s="113">
        <v>38067</v>
      </c>
      <c r="AX30" s="85" t="s">
        <v>69</v>
      </c>
      <c r="AY30" s="7"/>
      <c r="AZ30" s="5"/>
      <c r="BA30" s="7"/>
      <c r="BB30" s="7"/>
      <c r="BC30" s="86"/>
      <c r="BD30" s="7"/>
      <c r="BE30" s="12"/>
      <c r="BF30" s="12"/>
      <c r="BG30" s="12"/>
      <c r="BH30" s="12"/>
    </row>
    <row r="31" spans="1:60" ht="12.75">
      <c r="A31" s="12" t="s">
        <v>13</v>
      </c>
      <c r="B31" s="12" t="s">
        <v>21</v>
      </c>
      <c r="C31" s="4" t="s">
        <v>208</v>
      </c>
      <c r="D31" s="4"/>
      <c r="E31" s="4">
        <v>2</v>
      </c>
      <c r="F31" s="82">
        <v>5040</v>
      </c>
      <c r="G31" s="39">
        <v>110</v>
      </c>
      <c r="H31" s="83">
        <f ca="1" t="shared" si="0"/>
        <v>1723.601432894826</v>
      </c>
      <c r="I31" s="83">
        <f ca="1" t="shared" si="1"/>
        <v>80.93960207433398</v>
      </c>
      <c r="J31" s="83">
        <v>84</v>
      </c>
      <c r="K31" s="40">
        <f t="shared" si="21"/>
        <v>78.5403210128448</v>
      </c>
      <c r="L31" s="139">
        <f t="shared" si="22"/>
        <v>87</v>
      </c>
      <c r="M31" s="139">
        <f t="shared" si="23"/>
        <v>1149.0676219298841</v>
      </c>
      <c r="N31" s="140">
        <f t="shared" si="24"/>
        <v>25.013650793650804</v>
      </c>
      <c r="O31" s="140">
        <f t="shared" si="14"/>
        <v>79.23034482758621</v>
      </c>
      <c r="P31" s="140">
        <f t="shared" si="15"/>
        <v>25.038664444444453</v>
      </c>
      <c r="Q31" s="140" t="s">
        <v>206</v>
      </c>
      <c r="R31" s="141" t="s">
        <v>76</v>
      </c>
      <c r="S31" s="141" t="s">
        <v>76</v>
      </c>
      <c r="T31" s="141" t="s">
        <v>229</v>
      </c>
      <c r="U31" s="141"/>
      <c r="V31" s="141" t="s">
        <v>239</v>
      </c>
      <c r="W31" s="133"/>
      <c r="X31" s="141"/>
      <c r="Y31" s="141"/>
      <c r="Z31" s="141"/>
      <c r="AA31" s="141"/>
      <c r="AB31" s="141"/>
      <c r="AC31" s="141"/>
      <c r="AD31" s="142">
        <v>37701</v>
      </c>
      <c r="AE31" s="141" t="s">
        <v>69</v>
      </c>
      <c r="AF31" s="7">
        <f t="shared" si="25"/>
        <v>395843.2179047378</v>
      </c>
      <c r="AG31" s="5">
        <f t="shared" si="26"/>
        <v>78.5403210128448</v>
      </c>
      <c r="AH31" s="6">
        <f t="shared" si="2"/>
        <v>30404.52907049248</v>
      </c>
      <c r="AI31" s="7">
        <f t="shared" si="27"/>
        <v>126068.80000000005</v>
      </c>
      <c r="AJ31" s="5">
        <f t="shared" si="28"/>
        <v>25.013650793650804</v>
      </c>
      <c r="AK31" s="7">
        <f t="shared" si="29"/>
        <v>9683.284495238098</v>
      </c>
      <c r="AL31" s="7">
        <f t="shared" si="3"/>
        <v>20721.244575254383</v>
      </c>
      <c r="AM31" s="7">
        <f t="shared" si="4"/>
        <v>19685.182346491663</v>
      </c>
      <c r="AN31" s="7" t="str">
        <f>IF(G31&lt;15,(IF(#REF!="X","m","S")),"M")</f>
        <v>M</v>
      </c>
      <c r="AO31" s="7">
        <f t="shared" si="5"/>
        <v>129850.86400000005</v>
      </c>
      <c r="AP31" s="5">
        <f t="shared" si="6"/>
        <v>25.764060317460327</v>
      </c>
      <c r="AQ31" s="7">
        <f t="shared" si="7"/>
        <v>9973.783030095241</v>
      </c>
      <c r="AR31" s="7">
        <f t="shared" si="8"/>
        <v>20099.60723799675</v>
      </c>
      <c r="AS31" s="7">
        <f t="shared" si="9"/>
        <v>414.42489150508845</v>
      </c>
      <c r="AT31" s="7">
        <v>0</v>
      </c>
      <c r="AU31" s="2" t="s">
        <v>207</v>
      </c>
      <c r="AV31" s="2" t="s">
        <v>207</v>
      </c>
      <c r="AW31" s="113">
        <v>38067</v>
      </c>
      <c r="AX31" s="85" t="str">
        <f>(AE31)</f>
        <v>CKM</v>
      </c>
      <c r="AY31" s="7"/>
      <c r="AZ31" s="5"/>
      <c r="BA31" s="7"/>
      <c r="BB31" s="7"/>
      <c r="BC31" s="86"/>
      <c r="BD31" s="7"/>
      <c r="BE31" s="12"/>
      <c r="BF31" s="12"/>
      <c r="BG31" s="12"/>
      <c r="BH31" s="12"/>
    </row>
    <row r="32" spans="1:60" ht="12.75">
      <c r="A32" s="12" t="s">
        <v>15</v>
      </c>
      <c r="B32" s="12" t="s">
        <v>22</v>
      </c>
      <c r="C32" s="4" t="s">
        <v>208</v>
      </c>
      <c r="D32" s="4"/>
      <c r="E32" s="4">
        <v>2</v>
      </c>
      <c r="F32" s="82">
        <v>5040</v>
      </c>
      <c r="G32" s="39">
        <v>15</v>
      </c>
      <c r="H32" s="83">
        <f ca="1" t="shared" si="0"/>
        <v>1710.80516008584</v>
      </c>
      <c r="I32" s="83">
        <f ca="1" t="shared" si="1"/>
        <v>78.88860703396216</v>
      </c>
      <c r="J32" s="83">
        <v>85</v>
      </c>
      <c r="K32" s="40">
        <f t="shared" si="21"/>
        <v>10.315845496264581</v>
      </c>
      <c r="L32" s="139">
        <f t="shared" si="22"/>
        <v>88</v>
      </c>
      <c r="M32" s="139">
        <f t="shared" si="23"/>
        <v>1140.53677339056</v>
      </c>
      <c r="N32" s="140">
        <f t="shared" si="24"/>
        <v>3.40956862745098</v>
      </c>
      <c r="O32" s="140">
        <f t="shared" si="14"/>
        <v>10.808522727272727</v>
      </c>
      <c r="P32" s="140">
        <f t="shared" si="15"/>
        <v>3.4129781960784307</v>
      </c>
      <c r="Q32" s="140" t="s">
        <v>206</v>
      </c>
      <c r="R32" s="141" t="s">
        <v>76</v>
      </c>
      <c r="S32" s="141" t="s">
        <v>76</v>
      </c>
      <c r="T32" s="141" t="s">
        <v>229</v>
      </c>
      <c r="U32" s="141"/>
      <c r="V32" s="141" t="s">
        <v>229</v>
      </c>
      <c r="W32" s="133"/>
      <c r="X32" s="141"/>
      <c r="Y32" s="141"/>
      <c r="Z32" s="141"/>
      <c r="AA32" s="141"/>
      <c r="AB32" s="141"/>
      <c r="AC32" s="141"/>
      <c r="AD32" s="142">
        <v>37701</v>
      </c>
      <c r="AE32" s="141" t="s">
        <v>69</v>
      </c>
      <c r="AF32" s="7">
        <f t="shared" si="25"/>
        <v>51991.861301173485</v>
      </c>
      <c r="AG32" s="5">
        <f t="shared" si="26"/>
        <v>10.315845496264581</v>
      </c>
      <c r="AH32" s="6">
        <f t="shared" si="2"/>
        <v>3993.4701085139445</v>
      </c>
      <c r="AI32" s="7">
        <f t="shared" si="27"/>
        <v>17184.22588235294</v>
      </c>
      <c r="AJ32" s="5">
        <f t="shared" si="28"/>
        <v>3.40956862745098</v>
      </c>
      <c r="AK32" s="7">
        <f t="shared" si="29"/>
        <v>1319.9122070588235</v>
      </c>
      <c r="AL32" s="7">
        <f t="shared" si="3"/>
        <v>2673.5579014551213</v>
      </c>
      <c r="AM32" s="7">
        <f t="shared" si="4"/>
        <v>2539.880006382365</v>
      </c>
      <c r="AN32" s="7" t="str">
        <f>IF(G32&lt;15,(IF(#REF!="X","m","S")),"M")</f>
        <v>M</v>
      </c>
      <c r="AO32" s="7">
        <f t="shared" si="5"/>
        <v>17699.75265882353</v>
      </c>
      <c r="AP32" s="5">
        <f t="shared" si="6"/>
        <v>3.51185568627451</v>
      </c>
      <c r="AQ32" s="7">
        <f t="shared" si="7"/>
        <v>1359.5095732705881</v>
      </c>
      <c r="AR32" s="7">
        <f t="shared" si="8"/>
        <v>2593.3511644114674</v>
      </c>
      <c r="AS32" s="7">
        <f t="shared" si="9"/>
        <v>53.4711580291023</v>
      </c>
      <c r="AT32" s="7">
        <v>0</v>
      </c>
      <c r="AU32" s="2" t="s">
        <v>207</v>
      </c>
      <c r="AV32" s="2" t="s">
        <v>207</v>
      </c>
      <c r="AW32" s="113">
        <v>38067</v>
      </c>
      <c r="AX32" s="85" t="s">
        <v>211</v>
      </c>
      <c r="AY32" s="7"/>
      <c r="AZ32" s="5"/>
      <c r="BA32" s="7"/>
      <c r="BB32" s="7"/>
      <c r="BC32" s="86"/>
      <c r="BD32" s="7"/>
      <c r="BE32" s="12"/>
      <c r="BF32" s="12"/>
      <c r="BG32" s="12"/>
      <c r="BH32" s="12"/>
    </row>
    <row r="33" spans="1:60" ht="12.75" customHeight="1">
      <c r="A33" s="11" t="s">
        <v>140</v>
      </c>
      <c r="B33" s="11" t="s">
        <v>141</v>
      </c>
      <c r="C33" s="4" t="s">
        <v>146</v>
      </c>
      <c r="D33" s="4"/>
      <c r="E33" s="4">
        <v>5</v>
      </c>
      <c r="F33" s="87">
        <v>8760</v>
      </c>
      <c r="G33" s="40">
        <v>25</v>
      </c>
      <c r="H33" s="83">
        <f ca="1" t="shared" si="0"/>
        <v>1738.6099030349005</v>
      </c>
      <c r="I33" s="83">
        <f ca="1" t="shared" si="1"/>
        <v>81.06631554241379</v>
      </c>
      <c r="J33" s="83">
        <v>83</v>
      </c>
      <c r="K33" s="40">
        <f t="shared" si="21"/>
        <v>18.093415607508618</v>
      </c>
      <c r="L33" s="139">
        <f t="shared" si="22"/>
        <v>86</v>
      </c>
      <c r="M33" s="139">
        <f t="shared" si="23"/>
        <v>1159.0732686899337</v>
      </c>
      <c r="N33" s="140">
        <f t="shared" si="24"/>
        <v>5.687282463186077</v>
      </c>
      <c r="O33" s="140">
        <f t="shared" si="14"/>
        <v>17.99941860465116</v>
      </c>
      <c r="P33" s="140">
        <f t="shared" si="15"/>
        <v>5.692969745649262</v>
      </c>
      <c r="Q33" s="140" t="s">
        <v>206</v>
      </c>
      <c r="R33" s="141" t="s">
        <v>76</v>
      </c>
      <c r="S33" s="141" t="s">
        <v>76</v>
      </c>
      <c r="T33" s="141" t="s">
        <v>228</v>
      </c>
      <c r="U33" s="141"/>
      <c r="V33" s="141" t="s">
        <v>228</v>
      </c>
      <c r="W33" s="133"/>
      <c r="X33" s="141"/>
      <c r="Y33" s="141"/>
      <c r="Z33" s="141"/>
      <c r="AA33" s="141"/>
      <c r="AB33" s="141"/>
      <c r="AC33" s="141"/>
      <c r="AD33" s="142">
        <v>37701</v>
      </c>
      <c r="AE33" s="141" t="s">
        <v>65</v>
      </c>
      <c r="AF33" s="7">
        <f t="shared" si="25"/>
        <v>158498.3207217755</v>
      </c>
      <c r="AG33" s="5">
        <f t="shared" si="26"/>
        <v>18.093415607508618</v>
      </c>
      <c r="AH33" s="6">
        <f t="shared" si="2"/>
        <v>10369.69835297534</v>
      </c>
      <c r="AI33" s="7">
        <f t="shared" si="27"/>
        <v>49820.59437751003</v>
      </c>
      <c r="AJ33" s="5">
        <f t="shared" si="28"/>
        <v>5.687282463186077</v>
      </c>
      <c r="AK33" s="7">
        <f t="shared" si="29"/>
        <v>3259.4953253012045</v>
      </c>
      <c r="AL33" s="7">
        <f t="shared" si="3"/>
        <v>7110.203027674135</v>
      </c>
      <c r="AM33" s="7">
        <f t="shared" si="4"/>
        <v>6754.692876290428</v>
      </c>
      <c r="AN33" s="7" t="str">
        <f>IF(G33&lt;15,(IF(#REF!="X","m","S")),"M")</f>
        <v>M</v>
      </c>
      <c r="AO33" s="7">
        <f t="shared" si="5"/>
        <v>51315.212208835335</v>
      </c>
      <c r="AP33" s="5">
        <f t="shared" si="6"/>
        <v>5.857900937081659</v>
      </c>
      <c r="AQ33" s="7">
        <f t="shared" si="7"/>
        <v>3357.280185060241</v>
      </c>
      <c r="AR33" s="7">
        <f t="shared" si="8"/>
        <v>6896.896936843911</v>
      </c>
      <c r="AS33" s="7">
        <f t="shared" si="9"/>
        <v>142.20406055348303</v>
      </c>
      <c r="AT33" s="7">
        <v>0</v>
      </c>
      <c r="AU33" s="2" t="s">
        <v>207</v>
      </c>
      <c r="AV33" s="2" t="s">
        <v>207</v>
      </c>
      <c r="AW33" s="113">
        <v>38067</v>
      </c>
      <c r="AX33" s="85" t="s">
        <v>211</v>
      </c>
      <c r="AY33" s="7"/>
      <c r="AZ33" s="5"/>
      <c r="BA33" s="7"/>
      <c r="BB33" s="7"/>
      <c r="BC33" s="86"/>
      <c r="BD33" s="7"/>
      <c r="BE33" s="12"/>
      <c r="BF33" s="12"/>
      <c r="BG33" s="12"/>
      <c r="BH33" s="12"/>
    </row>
    <row r="34" spans="1:60" ht="12.75" customHeight="1">
      <c r="A34" s="11" t="s">
        <v>140</v>
      </c>
      <c r="B34" s="11" t="s">
        <v>141</v>
      </c>
      <c r="C34" s="4" t="s">
        <v>148</v>
      </c>
      <c r="D34" s="4"/>
      <c r="E34" s="4">
        <v>5</v>
      </c>
      <c r="F34" s="87">
        <v>8760</v>
      </c>
      <c r="G34" s="40">
        <v>15</v>
      </c>
      <c r="H34" s="83">
        <f ca="1" t="shared" si="0"/>
        <v>1708.990405757212</v>
      </c>
      <c r="I34" s="83">
        <f ca="1" t="shared" si="1"/>
        <v>78.34157704584038</v>
      </c>
      <c r="J34" s="83">
        <v>82</v>
      </c>
      <c r="K34" s="40">
        <f t="shared" si="21"/>
        <v>10.619105230055071</v>
      </c>
      <c r="L34" s="139">
        <f t="shared" si="22"/>
        <v>85</v>
      </c>
      <c r="M34" s="139">
        <f t="shared" si="23"/>
        <v>1139.3269371714748</v>
      </c>
      <c r="N34" s="140">
        <f t="shared" si="24"/>
        <v>3.413821138211383</v>
      </c>
      <c r="O34" s="140">
        <f t="shared" si="14"/>
        <v>10.795058823529411</v>
      </c>
      <c r="P34" s="140">
        <f t="shared" si="15"/>
        <v>3.417234959349594</v>
      </c>
      <c r="Q34" s="140" t="s">
        <v>206</v>
      </c>
      <c r="R34" s="141" t="s">
        <v>76</v>
      </c>
      <c r="S34" s="141" t="s">
        <v>76</v>
      </c>
      <c r="T34" s="141" t="s">
        <v>228</v>
      </c>
      <c r="U34" s="141"/>
      <c r="V34" s="141" t="s">
        <v>228</v>
      </c>
      <c r="W34" s="133"/>
      <c r="X34" s="141"/>
      <c r="Y34" s="141"/>
      <c r="Z34" s="141"/>
      <c r="AA34" s="141"/>
      <c r="AB34" s="141"/>
      <c r="AC34" s="141"/>
      <c r="AD34" s="142">
        <v>37701</v>
      </c>
      <c r="AE34" s="141" t="s">
        <v>65</v>
      </c>
      <c r="AF34" s="7">
        <f t="shared" si="25"/>
        <v>93023.36181528242</v>
      </c>
      <c r="AG34" s="5">
        <f t="shared" si="26"/>
        <v>10.619105230055071</v>
      </c>
      <c r="AH34" s="6">
        <f t="shared" si="2"/>
        <v>6086.021589449163</v>
      </c>
      <c r="AI34" s="7">
        <f t="shared" si="27"/>
        <v>29905.073170731717</v>
      </c>
      <c r="AJ34" s="5">
        <f t="shared" si="28"/>
        <v>3.413821138211383</v>
      </c>
      <c r="AK34" s="7">
        <f t="shared" si="29"/>
        <v>1956.5291707317083</v>
      </c>
      <c r="AL34" s="7">
        <f t="shared" si="3"/>
        <v>4129.492418717455</v>
      </c>
      <c r="AM34" s="7">
        <f t="shared" si="4"/>
        <v>3923.017797781582</v>
      </c>
      <c r="AN34" s="7" t="str">
        <f>IF(G34&lt;15,(IF(#REF!="X","m","S")),"M")</f>
        <v>M</v>
      </c>
      <c r="AO34" s="7">
        <f t="shared" si="5"/>
        <v>30802.22536585367</v>
      </c>
      <c r="AP34" s="5">
        <f t="shared" si="6"/>
        <v>3.516235772357725</v>
      </c>
      <c r="AQ34" s="7">
        <f t="shared" si="7"/>
        <v>2015.2250458536596</v>
      </c>
      <c r="AR34" s="7">
        <f t="shared" si="8"/>
        <v>4005.607646155931</v>
      </c>
      <c r="AS34" s="7">
        <f t="shared" si="9"/>
        <v>82.589848374349</v>
      </c>
      <c r="AT34" s="7">
        <v>0</v>
      </c>
      <c r="AU34" s="2" t="s">
        <v>207</v>
      </c>
      <c r="AV34" s="2" t="s">
        <v>207</v>
      </c>
      <c r="AW34" s="113">
        <v>38067</v>
      </c>
      <c r="AX34" s="85" t="s">
        <v>211</v>
      </c>
      <c r="AY34" s="7"/>
      <c r="AZ34" s="5"/>
      <c r="BA34" s="7"/>
      <c r="BB34" s="7"/>
      <c r="BC34" s="86"/>
      <c r="BD34" s="7"/>
      <c r="BE34" s="12"/>
      <c r="BF34" s="12"/>
      <c r="BG34" s="12"/>
      <c r="BH34" s="12"/>
    </row>
    <row r="35" spans="1:60" ht="12.75">
      <c r="A35" s="9" t="s">
        <v>143</v>
      </c>
      <c r="B35" s="9" t="s">
        <v>17</v>
      </c>
      <c r="C35" s="3" t="s">
        <v>150</v>
      </c>
      <c r="D35" s="3"/>
      <c r="E35" s="3">
        <v>5</v>
      </c>
      <c r="F35" s="87">
        <v>8760</v>
      </c>
      <c r="G35" s="40">
        <v>15</v>
      </c>
      <c r="H35" s="83">
        <f ca="1" t="shared" si="0"/>
        <v>1715.9076415798695</v>
      </c>
      <c r="I35" s="83">
        <f ca="1" t="shared" si="1"/>
        <v>78.68480219840208</v>
      </c>
      <c r="J35" s="83">
        <v>85</v>
      </c>
      <c r="K35" s="40">
        <f t="shared" si="21"/>
        <v>10.289195016885166</v>
      </c>
      <c r="L35" s="139">
        <f t="shared" si="22"/>
        <v>88</v>
      </c>
      <c r="M35" s="139">
        <f t="shared" si="23"/>
        <v>1143.938427719913</v>
      </c>
      <c r="N35" s="140">
        <f t="shared" si="24"/>
        <v>3.409568627450981</v>
      </c>
      <c r="O35" s="140">
        <f t="shared" si="14"/>
        <v>10.808522727272727</v>
      </c>
      <c r="P35" s="140">
        <f t="shared" si="15"/>
        <v>3.4129781960784316</v>
      </c>
      <c r="Q35" s="140" t="s">
        <v>206</v>
      </c>
      <c r="R35" s="141" t="s">
        <v>76</v>
      </c>
      <c r="S35" s="141" t="s">
        <v>76</v>
      </c>
      <c r="T35" s="141" t="s">
        <v>228</v>
      </c>
      <c r="U35" s="141"/>
      <c r="V35" s="141" t="s">
        <v>240</v>
      </c>
      <c r="W35" s="133"/>
      <c r="X35" s="141"/>
      <c r="Y35" s="141"/>
      <c r="Z35" s="141"/>
      <c r="AA35" s="141"/>
      <c r="AB35" s="141"/>
      <c r="AC35" s="141"/>
      <c r="AD35" s="142">
        <v>37701</v>
      </c>
      <c r="AE35" s="141" t="s">
        <v>188</v>
      </c>
      <c r="AF35" s="7">
        <f t="shared" si="25"/>
        <v>90133.34834791406</v>
      </c>
      <c r="AG35" s="5">
        <f t="shared" si="26"/>
        <v>10.289195016885166</v>
      </c>
      <c r="AH35" s="6">
        <f t="shared" si="2"/>
        <v>5896.943448077226</v>
      </c>
      <c r="AI35" s="7">
        <f t="shared" si="27"/>
        <v>29867.821176470596</v>
      </c>
      <c r="AJ35" s="5">
        <f t="shared" si="28"/>
        <v>3.409568627450981</v>
      </c>
      <c r="AK35" s="7">
        <f t="shared" si="29"/>
        <v>1954.0919717647066</v>
      </c>
      <c r="AL35" s="7">
        <f t="shared" si="3"/>
        <v>3942.8514763125195</v>
      </c>
      <c r="AM35" s="7">
        <f t="shared" si="4"/>
        <v>3745.708902496893</v>
      </c>
      <c r="AN35" s="7" t="str">
        <f>IF(G35&lt;15,(IF(#REF!="X","m","S")),"M")</f>
        <v>M</v>
      </c>
      <c r="AO35" s="7">
        <f t="shared" si="5"/>
        <v>30763.855811764715</v>
      </c>
      <c r="AP35" s="5">
        <f t="shared" si="6"/>
        <v>3.5118556862745107</v>
      </c>
      <c r="AQ35" s="7">
        <f t="shared" si="7"/>
        <v>2012.7147309176478</v>
      </c>
      <c r="AR35" s="7">
        <f t="shared" si="8"/>
        <v>3824.565932023144</v>
      </c>
      <c r="AS35" s="7">
        <f t="shared" si="9"/>
        <v>78.8570295262507</v>
      </c>
      <c r="AT35" s="7">
        <v>0</v>
      </c>
      <c r="AU35" s="2" t="s">
        <v>207</v>
      </c>
      <c r="AV35" s="2" t="s">
        <v>207</v>
      </c>
      <c r="AW35" s="113">
        <v>38067</v>
      </c>
      <c r="AX35" s="85" t="s">
        <v>209</v>
      </c>
      <c r="AY35" s="7"/>
      <c r="AZ35" s="5"/>
      <c r="BA35" s="7"/>
      <c r="BB35" s="7"/>
      <c r="BC35" s="86"/>
      <c r="BD35" s="7"/>
      <c r="BE35" s="12"/>
      <c r="BF35" s="12"/>
      <c r="BG35" s="12"/>
      <c r="BH35" s="12"/>
    </row>
    <row r="36" spans="1:60" ht="12.75">
      <c r="A36" s="9" t="s">
        <v>143</v>
      </c>
      <c r="B36" s="9" t="s">
        <v>17</v>
      </c>
      <c r="C36" s="3" t="s">
        <v>152</v>
      </c>
      <c r="D36" s="3"/>
      <c r="E36" s="3">
        <v>5</v>
      </c>
      <c r="F36" s="87">
        <v>8760</v>
      </c>
      <c r="G36" s="40">
        <v>40</v>
      </c>
      <c r="H36" s="83">
        <f ca="1" t="shared" si="0"/>
        <v>1750.0806558981121</v>
      </c>
      <c r="I36" s="83">
        <f ca="1" t="shared" si="1"/>
        <v>79.49902550679506</v>
      </c>
      <c r="J36" s="83">
        <v>83</v>
      </c>
      <c r="K36" s="40">
        <f t="shared" si="21"/>
        <v>28.38977248218561</v>
      </c>
      <c r="L36" s="139">
        <f t="shared" si="22"/>
        <v>86</v>
      </c>
      <c r="M36" s="139">
        <f t="shared" si="23"/>
        <v>1166.720437265408</v>
      </c>
      <c r="N36" s="140">
        <f t="shared" si="24"/>
        <v>9.099651941097724</v>
      </c>
      <c r="O36" s="140">
        <f t="shared" si="14"/>
        <v>28.799069767441857</v>
      </c>
      <c r="P36" s="140">
        <f t="shared" si="15"/>
        <v>9.108751593038821</v>
      </c>
      <c r="Q36" s="140" t="s">
        <v>206</v>
      </c>
      <c r="R36" s="141" t="s">
        <v>76</v>
      </c>
      <c r="S36" s="141" t="s">
        <v>76</v>
      </c>
      <c r="T36" s="141" t="s">
        <v>228</v>
      </c>
      <c r="U36" s="141"/>
      <c r="V36" s="141" t="s">
        <v>228</v>
      </c>
      <c r="W36" s="133"/>
      <c r="X36" s="141"/>
      <c r="Y36" s="141"/>
      <c r="Z36" s="141"/>
      <c r="AA36" s="141"/>
      <c r="AB36" s="141"/>
      <c r="AC36" s="141"/>
      <c r="AD36" s="142">
        <v>37701</v>
      </c>
      <c r="AE36" s="141" t="s">
        <v>69</v>
      </c>
      <c r="AF36" s="7">
        <f t="shared" si="25"/>
        <v>248694.40694394594</v>
      </c>
      <c r="AG36" s="5">
        <f t="shared" si="26"/>
        <v>28.38977248218561</v>
      </c>
      <c r="AH36" s="6">
        <f t="shared" si="2"/>
        <v>16270.746404990217</v>
      </c>
      <c r="AI36" s="7">
        <f t="shared" si="27"/>
        <v>79712.95100401607</v>
      </c>
      <c r="AJ36" s="5">
        <f t="shared" si="28"/>
        <v>9.099651941097724</v>
      </c>
      <c r="AK36" s="7">
        <f t="shared" si="29"/>
        <v>5215.192520481927</v>
      </c>
      <c r="AL36" s="7">
        <f t="shared" si="3"/>
        <v>11055.55388450829</v>
      </c>
      <c r="AM36" s="7">
        <f t="shared" si="4"/>
        <v>10502.776190282875</v>
      </c>
      <c r="AN36" s="7" t="str">
        <f>IF(G36&lt;15,(IF(#REF!="X","m","S")),"M")</f>
        <v>M</v>
      </c>
      <c r="AO36" s="7">
        <f t="shared" si="5"/>
        <v>82104.33953413655</v>
      </c>
      <c r="AP36" s="5">
        <f t="shared" si="6"/>
        <v>9.372641499330657</v>
      </c>
      <c r="AQ36" s="7">
        <f t="shared" si="7"/>
        <v>5371.648296096385</v>
      </c>
      <c r="AR36" s="7">
        <f t="shared" si="8"/>
        <v>10723.887267973041</v>
      </c>
      <c r="AS36" s="7">
        <f t="shared" si="9"/>
        <v>221.11107769016598</v>
      </c>
      <c r="AT36" s="7">
        <v>0</v>
      </c>
      <c r="AU36" s="2" t="s">
        <v>207</v>
      </c>
      <c r="AV36" s="2" t="s">
        <v>207</v>
      </c>
      <c r="AW36" s="113">
        <v>38067</v>
      </c>
      <c r="AX36" s="85" t="s">
        <v>209</v>
      </c>
      <c r="AY36" s="7"/>
      <c r="AZ36" s="5"/>
      <c r="BA36" s="7"/>
      <c r="BB36" s="7"/>
      <c r="BC36" s="86"/>
      <c r="BD36" s="7"/>
      <c r="BE36" s="12"/>
      <c r="BF36" s="12"/>
      <c r="BG36" s="12"/>
      <c r="BH36" s="12"/>
    </row>
    <row r="37" spans="1:60" ht="12.75">
      <c r="A37" s="9" t="s">
        <v>143</v>
      </c>
      <c r="B37" s="9" t="s">
        <v>17</v>
      </c>
      <c r="C37" s="3" t="s">
        <v>153</v>
      </c>
      <c r="D37" s="3"/>
      <c r="E37" s="3">
        <v>5</v>
      </c>
      <c r="F37" s="87">
        <v>8760</v>
      </c>
      <c r="G37" s="40">
        <v>30</v>
      </c>
      <c r="H37" s="83">
        <f ca="1" t="shared" si="0"/>
        <v>1763.2542753583098</v>
      </c>
      <c r="I37" s="83">
        <f ca="1" t="shared" si="1"/>
        <v>80.9861372342687</v>
      </c>
      <c r="J37" s="83">
        <v>84</v>
      </c>
      <c r="K37" s="40">
        <f t="shared" si="21"/>
        <v>21.432402746640395</v>
      </c>
      <c r="L37" s="139">
        <f t="shared" si="22"/>
        <v>87</v>
      </c>
      <c r="M37" s="139">
        <f t="shared" si="23"/>
        <v>1175.5028502388732</v>
      </c>
      <c r="N37" s="140">
        <f t="shared" si="24"/>
        <v>6.821904761904762</v>
      </c>
      <c r="O37" s="140">
        <f t="shared" si="14"/>
        <v>21.608275862068965</v>
      </c>
      <c r="P37" s="140">
        <f t="shared" si="15"/>
        <v>6.828726666666666</v>
      </c>
      <c r="Q37" s="140" t="s">
        <v>206</v>
      </c>
      <c r="R37" s="141" t="s">
        <v>76</v>
      </c>
      <c r="S37" s="141" t="s">
        <v>76</v>
      </c>
      <c r="T37" s="141" t="s">
        <v>228</v>
      </c>
      <c r="U37" s="141"/>
      <c r="V37" s="141" t="s">
        <v>228</v>
      </c>
      <c r="W37" s="133"/>
      <c r="X37" s="141"/>
      <c r="Y37" s="141"/>
      <c r="Z37" s="141"/>
      <c r="AA37" s="141"/>
      <c r="AB37" s="141"/>
      <c r="AC37" s="141"/>
      <c r="AD37" s="142">
        <v>37701</v>
      </c>
      <c r="AE37" s="141" t="s">
        <v>69</v>
      </c>
      <c r="AF37" s="7">
        <f t="shared" si="25"/>
        <v>187747.84806056987</v>
      </c>
      <c r="AG37" s="5">
        <f t="shared" si="26"/>
        <v>21.432402746640395</v>
      </c>
      <c r="AH37" s="6">
        <f t="shared" si="2"/>
        <v>12283.338662154545</v>
      </c>
      <c r="AI37" s="7">
        <f t="shared" si="27"/>
        <v>59759.885714285716</v>
      </c>
      <c r="AJ37" s="5">
        <f t="shared" si="28"/>
        <v>6.821904761904762</v>
      </c>
      <c r="AK37" s="7">
        <f t="shared" si="29"/>
        <v>3909.7700571428577</v>
      </c>
      <c r="AL37" s="7">
        <f t="shared" si="3"/>
        <v>8373.568605011687</v>
      </c>
      <c r="AM37" s="7">
        <f t="shared" si="4"/>
        <v>7954.890174761103</v>
      </c>
      <c r="AN37" s="7" t="str">
        <f>IF(G37&lt;15,(IF(#REF!="X","m","S")),"M")</f>
        <v>M</v>
      </c>
      <c r="AO37" s="7">
        <f t="shared" si="5"/>
        <v>61552.68228571429</v>
      </c>
      <c r="AP37" s="5">
        <f t="shared" si="6"/>
        <v>7.0265619047619055</v>
      </c>
      <c r="AQ37" s="7">
        <f t="shared" si="7"/>
        <v>4027.0631588571437</v>
      </c>
      <c r="AR37" s="7">
        <f t="shared" si="8"/>
        <v>8122.361546861336</v>
      </c>
      <c r="AS37" s="7">
        <f t="shared" si="9"/>
        <v>167.47137210023357</v>
      </c>
      <c r="AT37" s="7">
        <v>0</v>
      </c>
      <c r="AU37" s="2" t="s">
        <v>207</v>
      </c>
      <c r="AV37" s="2" t="s">
        <v>207</v>
      </c>
      <c r="AW37" s="113">
        <v>38067</v>
      </c>
      <c r="AX37" s="85" t="s">
        <v>209</v>
      </c>
      <c r="AY37" s="7"/>
      <c r="AZ37" s="5"/>
      <c r="BA37" s="7"/>
      <c r="BB37" s="7"/>
      <c r="BC37" s="86"/>
      <c r="BD37" s="7"/>
      <c r="BE37" s="12"/>
      <c r="BF37" s="12"/>
      <c r="BG37" s="12"/>
      <c r="BH37" s="12"/>
    </row>
    <row r="38" spans="1:60" ht="12.75">
      <c r="A38" s="12" t="s">
        <v>144</v>
      </c>
      <c r="B38" s="12" t="s">
        <v>18</v>
      </c>
      <c r="C38" s="4" t="s">
        <v>155</v>
      </c>
      <c r="D38" s="4"/>
      <c r="E38" s="4">
        <v>5</v>
      </c>
      <c r="F38" s="87">
        <v>8760</v>
      </c>
      <c r="G38" s="40">
        <v>25</v>
      </c>
      <c r="H38" s="83">
        <f ca="1" t="shared" si="0"/>
        <v>1741.3709939610635</v>
      </c>
      <c r="I38" s="83">
        <f ca="1" t="shared" si="1"/>
        <v>80.91041275288778</v>
      </c>
      <c r="J38" s="83">
        <v>84</v>
      </c>
      <c r="K38" s="40">
        <f t="shared" si="21"/>
        <v>17.843635669610073</v>
      </c>
      <c r="L38" s="139">
        <f t="shared" si="22"/>
        <v>87</v>
      </c>
      <c r="M38" s="139">
        <f t="shared" si="23"/>
        <v>1160.9139959740423</v>
      </c>
      <c r="N38" s="140">
        <f t="shared" si="24"/>
        <v>5.684920634920635</v>
      </c>
      <c r="O38" s="140">
        <f t="shared" si="14"/>
        <v>18.006896551724136</v>
      </c>
      <c r="P38" s="140">
        <f t="shared" si="15"/>
        <v>5.690605555555555</v>
      </c>
      <c r="Q38" s="140" t="s">
        <v>206</v>
      </c>
      <c r="R38" s="141" t="s">
        <v>76</v>
      </c>
      <c r="S38" s="141" t="s">
        <v>76</v>
      </c>
      <c r="T38" s="141" t="s">
        <v>228</v>
      </c>
      <c r="U38" s="141"/>
      <c r="V38" s="141" t="s">
        <v>228</v>
      </c>
      <c r="W38" s="133"/>
      <c r="X38" s="141"/>
      <c r="Y38" s="141"/>
      <c r="Z38" s="141"/>
      <c r="AA38" s="141"/>
      <c r="AB38" s="141"/>
      <c r="AC38" s="141"/>
      <c r="AD38" s="142">
        <v>37702</v>
      </c>
      <c r="AE38" s="141" t="s">
        <v>65</v>
      </c>
      <c r="AF38" s="7">
        <f t="shared" si="25"/>
        <v>156310.24846578424</v>
      </c>
      <c r="AG38" s="5">
        <f t="shared" si="26"/>
        <v>17.843635669610073</v>
      </c>
      <c r="AH38" s="6">
        <f t="shared" si="2"/>
        <v>10226.544474966926</v>
      </c>
      <c r="AI38" s="7">
        <f t="shared" si="27"/>
        <v>49799.90476190476</v>
      </c>
      <c r="AJ38" s="5">
        <f t="shared" si="28"/>
        <v>5.684920634920635</v>
      </c>
      <c r="AK38" s="7">
        <f t="shared" si="29"/>
        <v>3258.1417142857144</v>
      </c>
      <c r="AL38" s="7">
        <f t="shared" si="3"/>
        <v>6968.4027606812115</v>
      </c>
      <c r="AM38" s="7">
        <f t="shared" si="4"/>
        <v>6619.9826226471505</v>
      </c>
      <c r="AN38" s="7" t="str">
        <f>IF(G38&lt;15,(IF(#REF!="X","m","S")),"M")</f>
        <v>M</v>
      </c>
      <c r="AO38" s="7">
        <f t="shared" si="5"/>
        <v>51293.90190476191</v>
      </c>
      <c r="AP38" s="5">
        <f t="shared" si="6"/>
        <v>5.8554682539682545</v>
      </c>
      <c r="AQ38" s="7">
        <f t="shared" si="7"/>
        <v>3355.885965714286</v>
      </c>
      <c r="AR38" s="7">
        <f t="shared" si="8"/>
        <v>6759.350677860775</v>
      </c>
      <c r="AS38" s="7">
        <f t="shared" si="9"/>
        <v>139.36805521362476</v>
      </c>
      <c r="AT38" s="7">
        <v>0</v>
      </c>
      <c r="AU38" s="2" t="s">
        <v>207</v>
      </c>
      <c r="AV38" s="2" t="s">
        <v>207</v>
      </c>
      <c r="AW38" s="113">
        <v>38067</v>
      </c>
      <c r="AX38" s="85" t="s">
        <v>209</v>
      </c>
      <c r="AY38" s="7"/>
      <c r="AZ38" s="5"/>
      <c r="BA38" s="7"/>
      <c r="BB38" s="7"/>
      <c r="BC38" s="86"/>
      <c r="BD38" s="7"/>
      <c r="BE38" s="12"/>
      <c r="BF38" s="12"/>
      <c r="BG38" s="12"/>
      <c r="BH38" s="12"/>
    </row>
    <row r="39" spans="1:60" ht="12.75">
      <c r="A39" s="88"/>
      <c r="B39" s="89"/>
      <c r="C39" s="90"/>
      <c r="D39" s="90"/>
      <c r="E39" s="90"/>
      <c r="F39" s="91"/>
      <c r="G39" s="92"/>
      <c r="H39" s="93"/>
      <c r="I39" s="93"/>
      <c r="J39" s="93"/>
      <c r="K39" s="92"/>
      <c r="L39" s="143"/>
      <c r="M39" s="143"/>
      <c r="N39" s="144"/>
      <c r="O39" s="144"/>
      <c r="P39" s="144"/>
      <c r="Q39" s="144"/>
      <c r="R39" s="144"/>
      <c r="S39" s="145"/>
      <c r="T39" s="145"/>
      <c r="U39" s="145"/>
      <c r="V39" s="145"/>
      <c r="W39" s="133"/>
      <c r="X39" s="145"/>
      <c r="Y39" s="145"/>
      <c r="Z39" s="145"/>
      <c r="AA39" s="145"/>
      <c r="AB39" s="145"/>
      <c r="AC39" s="145"/>
      <c r="AD39" s="146"/>
      <c r="AE39" s="146"/>
      <c r="AF39" s="95"/>
      <c r="AG39" s="96"/>
      <c r="AH39" s="97"/>
      <c r="AI39" s="95"/>
      <c r="AJ39" s="96"/>
      <c r="AK39" s="95"/>
      <c r="AL39" s="95"/>
      <c r="AM39" s="95"/>
      <c r="AN39" s="95"/>
      <c r="AO39" s="95"/>
      <c r="AP39" s="96"/>
      <c r="AQ39" s="95"/>
      <c r="AR39" s="95"/>
      <c r="AS39" s="98"/>
      <c r="AT39" s="99"/>
      <c r="AU39" s="100"/>
      <c r="AV39" s="100"/>
      <c r="AW39" s="114"/>
      <c r="AX39" s="101"/>
      <c r="AY39" s="99"/>
      <c r="AZ39" s="102"/>
      <c r="BA39" s="99"/>
      <c r="BB39" s="99"/>
      <c r="BC39" s="103"/>
      <c r="BD39" s="99"/>
      <c r="BE39" s="34"/>
      <c r="BF39" s="34"/>
      <c r="BG39" s="34"/>
      <c r="BH39" s="34"/>
    </row>
    <row r="40" spans="1:60" s="42" customFormat="1" ht="12.75">
      <c r="A40" s="115" t="s">
        <v>220</v>
      </c>
      <c r="B40" s="115"/>
      <c r="C40" s="115"/>
      <c r="D40" s="115"/>
      <c r="E40" s="115"/>
      <c r="F40" s="115"/>
      <c r="G40" s="115">
        <f>SUM(G7:G38)</f>
        <v>990</v>
      </c>
      <c r="H40" s="115">
        <f>AVERAGE(H7:H38)</f>
        <v>1748.8511552632644</v>
      </c>
      <c r="I40" s="115">
        <f>AVERAGE(I7:I38)</f>
        <v>79.41550064003259</v>
      </c>
      <c r="J40" s="115">
        <f>AVERAGE(J7:J38)</f>
        <v>83.4125</v>
      </c>
      <c r="K40" s="115">
        <f>SUM(K7:K38)</f>
        <v>699.6373484813466</v>
      </c>
      <c r="L40" s="147">
        <f>AVERAGE(L7:L38)</f>
        <v>86.4125</v>
      </c>
      <c r="M40" s="147">
        <f>AVERAGE(M7:M38)</f>
        <v>1165.9007701755095</v>
      </c>
      <c r="N40" s="147">
        <f>SUM(N7:N38)</f>
        <v>225.1877238984815</v>
      </c>
      <c r="O40" s="147">
        <f>SUM(O7:O38)</f>
        <v>712.8678192955866</v>
      </c>
      <c r="P40" s="147">
        <f>SUM(P7:P38)</f>
        <v>225.41291162237985</v>
      </c>
      <c r="Q40" s="147"/>
      <c r="R40" s="147"/>
      <c r="S40" s="147"/>
      <c r="T40" s="147"/>
      <c r="U40" s="147"/>
      <c r="V40" s="147"/>
      <c r="W40" s="133"/>
      <c r="X40" s="147"/>
      <c r="Y40" s="147"/>
      <c r="Z40" s="147"/>
      <c r="AA40" s="147"/>
      <c r="AB40" s="147"/>
      <c r="AC40" s="147"/>
      <c r="AD40" s="147"/>
      <c r="AE40" s="147"/>
      <c r="AF40" s="87">
        <f aca="true" t="shared" si="30" ref="AF40:AK40">SUM(AF7:AF38)</f>
        <v>4500841.3906543795</v>
      </c>
      <c r="AG40" s="87">
        <f t="shared" si="30"/>
        <v>699.6373484813466</v>
      </c>
      <c r="AH40" s="123">
        <f>SUM(AH7:AH38)</f>
        <v>319577.0680595186</v>
      </c>
      <c r="AI40" s="87">
        <f t="shared" si="30"/>
        <v>1448009.8904414473</v>
      </c>
      <c r="AJ40" s="87">
        <f t="shared" si="30"/>
        <v>225.1877238984815</v>
      </c>
      <c r="AK40" s="123">
        <f t="shared" si="30"/>
        <v>102827.85977523515</v>
      </c>
      <c r="AL40" s="125">
        <f>SUM(AL7:AL38)</f>
        <v>216749.20828428338</v>
      </c>
      <c r="AM40" s="125">
        <f>SUM(AM7:AM38)</f>
        <v>205911.74787006923</v>
      </c>
      <c r="AN40" s="116"/>
      <c r="AO40" s="119">
        <f aca="true" t="shared" si="31" ref="AO40:AT40">SUM(AO7:AO38)</f>
        <v>1491450.1871546903</v>
      </c>
      <c r="AP40" s="119">
        <f t="shared" si="31"/>
        <v>231.94335561543596</v>
      </c>
      <c r="AQ40" s="119">
        <f t="shared" si="31"/>
        <v>105912.69556849221</v>
      </c>
      <c r="AR40" s="119">
        <f t="shared" si="31"/>
        <v>210246.73203575486</v>
      </c>
      <c r="AS40" s="119">
        <f t="shared" si="31"/>
        <v>4334.984165685672</v>
      </c>
      <c r="AT40" s="116">
        <f t="shared" si="31"/>
        <v>0</v>
      </c>
      <c r="AU40" s="116"/>
      <c r="AV40" s="110"/>
      <c r="AW40" s="127"/>
      <c r="AX40" s="110"/>
      <c r="AY40" s="110"/>
      <c r="AZ40" s="110"/>
      <c r="BA40" s="110"/>
      <c r="BB40" s="110"/>
      <c r="BC40" s="110"/>
      <c r="BD40" s="110"/>
      <c r="BE40" s="110"/>
      <c r="BF40" s="110"/>
      <c r="BG40" s="110"/>
      <c r="BH40" s="110"/>
    </row>
    <row r="41" spans="12:45" ht="12.75">
      <c r="L41" s="129"/>
      <c r="M41" s="129"/>
      <c r="N41" s="131"/>
      <c r="O41" s="131"/>
      <c r="P41" s="131"/>
      <c r="Q41" s="131"/>
      <c r="R41" s="131"/>
      <c r="S41" s="131"/>
      <c r="T41" s="131"/>
      <c r="U41" s="131"/>
      <c r="V41" s="131"/>
      <c r="W41" s="133"/>
      <c r="X41" s="131"/>
      <c r="Y41" s="131"/>
      <c r="Z41" s="131"/>
      <c r="AA41" s="131"/>
      <c r="AB41" s="131"/>
      <c r="AC41" s="131"/>
      <c r="AD41" s="132"/>
      <c r="AE41" s="132"/>
      <c r="AF41" s="36"/>
      <c r="AG41" s="36"/>
      <c r="AH41" s="124"/>
      <c r="AI41" s="36"/>
      <c r="AJ41" s="36"/>
      <c r="AK41" s="124"/>
      <c r="AL41" s="124"/>
      <c r="AM41" s="124"/>
      <c r="AO41" s="36"/>
      <c r="AP41" s="36"/>
      <c r="AQ41" s="36"/>
      <c r="AR41" s="36"/>
      <c r="AS41" s="36"/>
    </row>
    <row r="42" spans="1:60" s="10" customFormat="1" ht="12.75">
      <c r="A42" s="118" t="str">
        <f>'Data &lt;15HP'!A22</f>
        <v>Totals (&lt; 15HP)</v>
      </c>
      <c r="B42" s="117"/>
      <c r="C42" s="117"/>
      <c r="D42" s="117"/>
      <c r="E42" s="117" t="str">
        <f>'Data &lt;15HP'!E22</f>
        <v> </v>
      </c>
      <c r="F42" s="87">
        <f>'Data &lt;15HP'!G22</f>
        <v>6900</v>
      </c>
      <c r="G42" s="87">
        <f>'Data &lt;15HP'!H22</f>
        <v>8.392857142857142</v>
      </c>
      <c r="H42" s="87">
        <f>'Data &lt;15HP'!I22</f>
        <v>1700</v>
      </c>
      <c r="I42" s="87">
        <f>'Data &lt;15HP'!J22</f>
        <v>1120.5544111256304</v>
      </c>
      <c r="J42" s="87">
        <f>'Data &lt;15HP'!K22</f>
        <v>82.92857142857143</v>
      </c>
      <c r="K42" s="87">
        <f>'Data &lt;15HP'!L22</f>
        <v>84.12852115530282</v>
      </c>
      <c r="L42" s="148">
        <f>'Data &lt;15HP'!M22</f>
        <v>1203</v>
      </c>
      <c r="M42" s="148">
        <f>'Data &lt;15HP'!N22</f>
        <v>15866.66666666667</v>
      </c>
      <c r="N42" s="148">
        <f>'Data &lt;15HP'!O22</f>
        <v>26.732023650796393</v>
      </c>
      <c r="O42" s="148">
        <f>'Data &lt;15HP'!P22</f>
        <v>84.59159659868176</v>
      </c>
      <c r="P42" s="148">
        <f>'Data &lt;15HP'!Q22</f>
        <v>26.75875567444719</v>
      </c>
      <c r="Q42" s="149"/>
      <c r="R42" s="149"/>
      <c r="S42" s="149"/>
      <c r="T42" s="149"/>
      <c r="U42" s="149"/>
      <c r="V42" s="149"/>
      <c r="W42" s="133"/>
      <c r="X42" s="149"/>
      <c r="Y42" s="149"/>
      <c r="Z42" s="149"/>
      <c r="AA42" s="149"/>
      <c r="AB42" s="149"/>
      <c r="AC42" s="149"/>
      <c r="AD42" s="149"/>
      <c r="AE42" s="149"/>
      <c r="AF42" s="87">
        <f>'Data &lt;15HP'!W22</f>
        <v>598590.2884646219</v>
      </c>
      <c r="AG42" s="87">
        <f>'Data &lt;15HP'!X22</f>
        <v>84.12852115530282</v>
      </c>
      <c r="AH42" s="123">
        <f>'Data &lt;15HP'!Y22</f>
        <v>41296.9602017356</v>
      </c>
      <c r="AI42" s="87">
        <f>'Data &lt;15HP'!Z22</f>
        <v>189742.3859547228</v>
      </c>
      <c r="AJ42" s="87">
        <f>'Data &lt;15HP'!AA22</f>
        <v>26.732023650796393</v>
      </c>
      <c r="AK42" s="123">
        <f>'Data &lt;15HP'!AB22</f>
        <v>13099.150333431746</v>
      </c>
      <c r="AL42" s="123">
        <f>'Data &lt;15HP'!AC22</f>
        <v>28197.809868303866</v>
      </c>
      <c r="AM42" s="123">
        <f>'Data &lt;15HP'!AD22</f>
        <v>26787.919374888672</v>
      </c>
      <c r="AN42" s="117"/>
      <c r="AO42" s="87">
        <f>'Data &lt;15HP'!AG22</f>
        <v>189742.3859547228</v>
      </c>
      <c r="AP42" s="87">
        <f>'Data &lt;15HP'!AH22</f>
        <v>27.533984360320286</v>
      </c>
      <c r="AQ42" s="87">
        <f>'Data &lt;15HP'!AI22</f>
        <v>13492.124843434698</v>
      </c>
      <c r="AR42" s="87">
        <f>'Data &lt;15HP'!AJ22</f>
        <v>28027.729699936146</v>
      </c>
      <c r="AS42" s="87">
        <f>'Data &lt;15HP'!AK22</f>
        <v>1239.8103250474785</v>
      </c>
      <c r="AT42" s="117">
        <f>'Data &lt;15HP'!AL22</f>
        <v>0</v>
      </c>
      <c r="AU42" s="117"/>
      <c r="AV42" s="117"/>
      <c r="AW42" s="128"/>
      <c r="AX42" s="117"/>
      <c r="AY42" s="117"/>
      <c r="AZ42" s="117"/>
      <c r="BA42" s="117"/>
      <c r="BB42" s="117"/>
      <c r="BC42" s="117"/>
      <c r="BD42" s="117"/>
      <c r="BE42" s="117"/>
      <c r="BF42" s="117"/>
      <c r="BG42" s="117"/>
      <c r="BH42" s="117"/>
    </row>
    <row r="43" spans="12:44" ht="12.75">
      <c r="L43" s="129"/>
      <c r="M43" s="129"/>
      <c r="N43" s="131"/>
      <c r="O43" s="131"/>
      <c r="P43" s="131"/>
      <c r="Q43" s="131"/>
      <c r="R43" s="131"/>
      <c r="S43" s="131"/>
      <c r="T43" s="131"/>
      <c r="U43" s="131"/>
      <c r="V43" s="131"/>
      <c r="W43" s="133"/>
      <c r="X43" s="131"/>
      <c r="Y43" s="131"/>
      <c r="Z43" s="131"/>
      <c r="AA43" s="131"/>
      <c r="AB43" s="131"/>
      <c r="AC43" s="131"/>
      <c r="AD43" s="132"/>
      <c r="AE43" s="132"/>
      <c r="AH43" s="14"/>
      <c r="AK43" s="14"/>
      <c r="AL43" s="14"/>
      <c r="AM43" s="14"/>
      <c r="AQ43" s="1"/>
      <c r="AR43" s="1"/>
    </row>
    <row r="44" spans="1:60" ht="12.75">
      <c r="A44" s="12" t="s">
        <v>23</v>
      </c>
      <c r="B44" s="12"/>
      <c r="C44" s="12"/>
      <c r="D44" s="12"/>
      <c r="E44" s="12"/>
      <c r="F44" s="12"/>
      <c r="G44" s="12"/>
      <c r="H44" s="12"/>
      <c r="I44" s="115"/>
      <c r="J44" s="12"/>
      <c r="K44" s="12"/>
      <c r="L44" s="147"/>
      <c r="M44" s="147"/>
      <c r="N44" s="150"/>
      <c r="O44" s="150"/>
      <c r="P44" s="150"/>
      <c r="Q44" s="150"/>
      <c r="R44" s="150"/>
      <c r="S44" s="150"/>
      <c r="T44" s="150"/>
      <c r="U44" s="150"/>
      <c r="V44" s="150"/>
      <c r="W44" s="133"/>
      <c r="X44" s="150"/>
      <c r="Y44" s="150"/>
      <c r="Z44" s="150"/>
      <c r="AA44" s="150"/>
      <c r="AB44" s="150"/>
      <c r="AC44" s="150"/>
      <c r="AD44" s="151"/>
      <c r="AE44" s="151"/>
      <c r="AF44" s="87">
        <f aca="true" t="shared" si="32" ref="AF44:AL44">AF42+AF40</f>
        <v>5099431.679119001</v>
      </c>
      <c r="AG44" s="87">
        <f t="shared" si="32"/>
        <v>783.7658696366494</v>
      </c>
      <c r="AH44" s="123">
        <f>AH42+AH40</f>
        <v>360874.0282612542</v>
      </c>
      <c r="AI44" s="87">
        <f t="shared" si="32"/>
        <v>1637752.27639617</v>
      </c>
      <c r="AJ44" s="87">
        <f t="shared" si="32"/>
        <v>251.91974754927787</v>
      </c>
      <c r="AK44" s="123">
        <f t="shared" si="32"/>
        <v>115927.0101086669</v>
      </c>
      <c r="AL44" s="123">
        <f t="shared" si="32"/>
        <v>244947.01815258723</v>
      </c>
      <c r="AM44" s="123">
        <f>AM42+AM40</f>
        <v>232699.6672449579</v>
      </c>
      <c r="AN44" s="13"/>
      <c r="AO44" s="87">
        <f aca="true" t="shared" si="33" ref="AO44:AT44">AO42+AO40</f>
        <v>1681192.573109413</v>
      </c>
      <c r="AP44" s="87">
        <f t="shared" si="33"/>
        <v>259.47733997575625</v>
      </c>
      <c r="AQ44" s="87">
        <f t="shared" si="33"/>
        <v>119404.8204119269</v>
      </c>
      <c r="AR44" s="121">
        <f t="shared" si="33"/>
        <v>238274.461735691</v>
      </c>
      <c r="AS44" s="121">
        <f t="shared" si="33"/>
        <v>5574.794490733151</v>
      </c>
      <c r="AT44" s="122">
        <f t="shared" si="33"/>
        <v>0</v>
      </c>
      <c r="AU44" s="12"/>
      <c r="AV44" s="12"/>
      <c r="AW44" s="120"/>
      <c r="AX44" s="12"/>
      <c r="AY44" s="12"/>
      <c r="AZ44" s="12"/>
      <c r="BA44" s="12"/>
      <c r="BB44" s="12"/>
      <c r="BC44" s="12"/>
      <c r="BD44" s="12"/>
      <c r="BE44" s="12"/>
      <c r="BF44" s="12"/>
      <c r="BG44" s="12"/>
      <c r="BH44" s="12"/>
    </row>
    <row r="45" spans="12:31" ht="12.75">
      <c r="L45" s="129"/>
      <c r="M45" s="129"/>
      <c r="N45" s="131"/>
      <c r="O45" s="131"/>
      <c r="P45" s="131"/>
      <c r="Q45" s="131"/>
      <c r="R45" s="131"/>
      <c r="S45" s="131"/>
      <c r="T45" s="131"/>
      <c r="U45" s="131"/>
      <c r="V45" s="131"/>
      <c r="W45" s="131"/>
      <c r="X45" s="131"/>
      <c r="Y45" s="131"/>
      <c r="Z45" s="131"/>
      <c r="AA45" s="131"/>
      <c r="AB45" s="131"/>
      <c r="AC45" s="132"/>
      <c r="AD45" s="152"/>
      <c r="AE45" s="152"/>
    </row>
    <row r="46" ht="12.75">
      <c r="A46" s="1" t="s">
        <v>286</v>
      </c>
    </row>
    <row r="47" ht="15.75">
      <c r="A47" s="17" t="s">
        <v>287</v>
      </c>
    </row>
  </sheetData>
  <mergeCells count="14">
    <mergeCell ref="A4:F5"/>
    <mergeCell ref="G4:K5"/>
    <mergeCell ref="L4:N5"/>
    <mergeCell ref="A1:L1"/>
    <mergeCell ref="AY5:BC5"/>
    <mergeCell ref="AU5:AX5"/>
    <mergeCell ref="AY4:BH4"/>
    <mergeCell ref="BD5:BH5"/>
    <mergeCell ref="O4:AE4"/>
    <mergeCell ref="AF4:AH5"/>
    <mergeCell ref="AN4:AX4"/>
    <mergeCell ref="AN5:AT5"/>
    <mergeCell ref="O5:AE5"/>
    <mergeCell ref="AI4:AM5"/>
  </mergeCells>
  <printOptions horizontalCentered="1" verticalCentered="1"/>
  <pageMargins left="0.5" right="0.5" top="0.75" bottom="0.5" header="0.5" footer="0.5"/>
  <pageSetup fitToWidth="0" fitToHeight="1" horizontalDpi="600" verticalDpi="600" orientation="landscape" pageOrder="overThenDown" scale="54" r:id="rId1"/>
  <headerFooter alignWithMargins="0">
    <oddHeader>&amp;C&amp;F &amp;A</oddHeader>
    <oddFooter>&amp;L031104 WEB Rev 00&amp;CVSD</oddFooter>
  </headerFooter>
  <colBreaks count="3" manualBreakCount="3">
    <brk id="14" max="46" man="1"/>
    <brk id="31" max="46" man="1"/>
    <brk id="50" max="46" man="1"/>
  </colBreaks>
</worksheet>
</file>

<file path=xl/worksheets/sheet2.xml><?xml version="1.0" encoding="utf-8"?>
<worksheet xmlns="http://schemas.openxmlformats.org/spreadsheetml/2006/main" xmlns:r="http://schemas.openxmlformats.org/officeDocument/2006/relationships">
  <sheetPr>
    <pageSetUpPr fitToPage="1"/>
  </sheetPr>
  <dimension ref="A1:AZ25"/>
  <sheetViews>
    <sheetView view="pageBreakPreview" zoomScale="60" zoomScaleNormal="60" workbookViewId="0" topLeftCell="A1">
      <selection activeCell="E37" sqref="E37"/>
    </sheetView>
  </sheetViews>
  <sheetFormatPr defaultColWidth="9.140625" defaultRowHeight="12.75"/>
  <cols>
    <col min="1" max="1" width="19.28125" style="1" customWidth="1"/>
    <col min="2" max="2" width="9.140625" style="1" customWidth="1"/>
    <col min="3" max="3" width="13.00390625" style="1" customWidth="1"/>
    <col min="4" max="4" width="11.57421875" style="1" bestFit="1" customWidth="1"/>
    <col min="5" max="5" width="9.140625" style="1" customWidth="1"/>
    <col min="6" max="6" width="10.8515625" style="1" customWidth="1"/>
    <col min="7" max="7" width="7.7109375" style="1" customWidth="1"/>
    <col min="8" max="8" width="7.8515625" style="1" customWidth="1"/>
    <col min="9" max="9" width="7.57421875" style="1" customWidth="1"/>
    <col min="10" max="10" width="6.00390625" style="42" bestFit="1" customWidth="1"/>
    <col min="11" max="11" width="5.7109375" style="1" bestFit="1" customWidth="1"/>
    <col min="12" max="12" width="8.7109375" style="1" customWidth="1"/>
    <col min="13" max="13" width="5.8515625" style="42" bestFit="1" customWidth="1"/>
    <col min="14" max="14" width="9.57421875" style="42" customWidth="1"/>
    <col min="15" max="16" width="8.7109375" style="1" customWidth="1"/>
    <col min="17" max="17" width="8.421875" style="1" customWidth="1"/>
    <col min="18" max="18" width="7.7109375" style="1" customWidth="1"/>
    <col min="19" max="19" width="10.00390625" style="1" customWidth="1"/>
    <col min="20" max="20" width="9.28125" style="1" customWidth="1"/>
    <col min="21" max="21" width="9.8515625" style="81" customWidth="1"/>
    <col min="22" max="22" width="9.28125" style="10" customWidth="1"/>
    <col min="23" max="23" width="9.421875" style="10" customWidth="1"/>
    <col min="24" max="24" width="8.57421875" style="10" customWidth="1"/>
    <col min="25" max="25" width="9.57421875" style="10" bestFit="1" customWidth="1"/>
    <col min="26" max="26" width="8.8515625" style="10" customWidth="1"/>
    <col min="27" max="27" width="9.421875" style="10" bestFit="1" customWidth="1"/>
    <col min="28" max="28" width="9.28125" style="10" customWidth="1"/>
    <col min="29" max="29" width="10.140625" style="10" customWidth="1"/>
    <col min="30" max="30" width="11.28125" style="10" customWidth="1"/>
    <col min="31" max="32" width="6.7109375" style="10" customWidth="1"/>
    <col min="33" max="33" width="11.7109375" style="10" customWidth="1"/>
    <col min="34" max="34" width="10.00390625" style="10" customWidth="1"/>
    <col min="35" max="35" width="10.140625" style="1" customWidth="1"/>
    <col min="36" max="36" width="11.00390625" style="1" customWidth="1"/>
    <col min="37" max="37" width="9.8515625" style="1" customWidth="1"/>
    <col min="38" max="38" width="10.28125" style="1" customWidth="1"/>
    <col min="39" max="39" width="10.140625" style="1" customWidth="1"/>
    <col min="40" max="40" width="11.8515625" style="1" bestFit="1" customWidth="1"/>
    <col min="41" max="41" width="12.00390625" style="1" customWidth="1"/>
    <col min="42" max="42" width="9.140625" style="1" customWidth="1"/>
    <col min="43" max="43" width="8.8515625" style="81" customWidth="1"/>
    <col min="44" max="46" width="9.140625" style="1" customWidth="1"/>
    <col min="47" max="47" width="10.28125" style="1" customWidth="1"/>
    <col min="48" max="49" width="10.57421875" style="1" customWidth="1"/>
    <col min="50" max="50" width="12.00390625" style="1" customWidth="1"/>
    <col min="51" max="16384" width="9.140625" style="1" customWidth="1"/>
  </cols>
  <sheetData>
    <row r="1" spans="1:42" ht="70.5" customHeight="1">
      <c r="A1" s="214" t="s">
        <v>299</v>
      </c>
      <c r="B1" s="215"/>
      <c r="C1" s="215"/>
      <c r="D1" s="215"/>
      <c r="E1" s="215"/>
      <c r="F1" s="215"/>
      <c r="G1" s="215"/>
      <c r="H1" s="215"/>
      <c r="I1" s="215"/>
      <c r="J1" s="215"/>
      <c r="K1" s="215"/>
      <c r="L1" s="215"/>
      <c r="O1" s="35"/>
      <c r="P1" s="35"/>
      <c r="Q1" s="35"/>
      <c r="R1" s="35"/>
      <c r="S1" s="35"/>
      <c r="V1" s="1"/>
      <c r="AI1" s="10"/>
      <c r="AJ1" s="10"/>
      <c r="AK1" s="10"/>
      <c r="AL1" s="10"/>
      <c r="AM1" s="10"/>
      <c r="AN1" s="10"/>
      <c r="AO1" s="10"/>
      <c r="AP1" s="10"/>
    </row>
    <row r="2" spans="1:52" ht="18.75">
      <c r="A2" s="173"/>
      <c r="B2" s="16"/>
      <c r="C2" s="16"/>
      <c r="D2" s="1" t="s">
        <v>245</v>
      </c>
      <c r="E2" s="16"/>
      <c r="F2" s="16"/>
      <c r="G2" s="16"/>
      <c r="H2" s="16"/>
      <c r="I2" s="16"/>
      <c r="L2" s="35"/>
      <c r="O2" s="35"/>
      <c r="P2" s="35"/>
      <c r="Q2" s="35"/>
      <c r="R2" s="35"/>
      <c r="S2" s="35"/>
      <c r="V2" s="1"/>
      <c r="AE2" s="106"/>
      <c r="AF2" s="106"/>
      <c r="AG2" s="106"/>
      <c r="AH2" s="106"/>
      <c r="AI2" s="106"/>
      <c r="AJ2" s="106"/>
      <c r="AK2" s="106"/>
      <c r="AL2" s="106"/>
      <c r="AM2" s="106"/>
      <c r="AN2" s="106"/>
      <c r="AO2" s="106"/>
      <c r="AP2" s="106"/>
      <c r="AQ2" s="111"/>
      <c r="AR2" s="106"/>
      <c r="AS2" s="106"/>
      <c r="AT2" s="106"/>
      <c r="AU2" s="106"/>
      <c r="AV2" s="106"/>
      <c r="AW2" s="107"/>
      <c r="AX2" s="107"/>
      <c r="AY2" s="107"/>
      <c r="AZ2" s="107"/>
    </row>
    <row r="3" spans="9:52" ht="15.75">
      <c r="I3" s="42"/>
      <c r="L3" s="35"/>
      <c r="O3" s="35"/>
      <c r="P3" s="35"/>
      <c r="Q3" s="35"/>
      <c r="R3" s="35"/>
      <c r="S3" s="35"/>
      <c r="V3" s="1"/>
      <c r="AE3" s="108"/>
      <c r="AF3" s="108"/>
      <c r="AG3" s="108"/>
      <c r="AH3" s="108"/>
      <c r="AI3" s="108"/>
      <c r="AJ3" s="108"/>
      <c r="AK3" s="108"/>
      <c r="AL3" s="108"/>
      <c r="AM3" s="108"/>
      <c r="AN3" s="108"/>
      <c r="AO3" s="108"/>
      <c r="AP3" s="108"/>
      <c r="AQ3" s="112"/>
      <c r="AR3" s="108"/>
      <c r="AS3" s="108"/>
      <c r="AT3" s="108"/>
      <c r="AU3" s="108"/>
      <c r="AV3" s="108"/>
      <c r="AW3" s="109"/>
      <c r="AX3" s="109"/>
      <c r="AY3" s="109"/>
      <c r="AZ3" s="109"/>
    </row>
    <row r="4" spans="1:52" s="37" customFormat="1" ht="21.75" customHeight="1">
      <c r="A4" s="202" t="s">
        <v>285</v>
      </c>
      <c r="B4" s="203"/>
      <c r="C4" s="203"/>
      <c r="D4" s="203"/>
      <c r="E4" s="203"/>
      <c r="F4" s="203"/>
      <c r="G4" s="204"/>
      <c r="H4" s="192" t="s">
        <v>189</v>
      </c>
      <c r="I4" s="192"/>
      <c r="J4" s="192"/>
      <c r="K4" s="192"/>
      <c r="L4" s="192"/>
      <c r="M4" s="186" t="s">
        <v>215</v>
      </c>
      <c r="N4" s="184"/>
      <c r="O4" s="175"/>
      <c r="P4" s="186" t="s">
        <v>295</v>
      </c>
      <c r="Q4" s="184"/>
      <c r="R4" s="184"/>
      <c r="S4" s="184"/>
      <c r="T4" s="184"/>
      <c r="U4" s="184"/>
      <c r="V4" s="175"/>
      <c r="W4" s="186" t="s">
        <v>296</v>
      </c>
      <c r="X4" s="216"/>
      <c r="Y4" s="217"/>
      <c r="Z4" s="186" t="s">
        <v>294</v>
      </c>
      <c r="AA4" s="216"/>
      <c r="AB4" s="216"/>
      <c r="AC4" s="216"/>
      <c r="AD4" s="217"/>
      <c r="AE4" s="186" t="s">
        <v>216</v>
      </c>
      <c r="AF4" s="187"/>
      <c r="AG4" s="187"/>
      <c r="AH4" s="216"/>
      <c r="AI4" s="216"/>
      <c r="AJ4" s="216"/>
      <c r="AK4" s="216"/>
      <c r="AL4" s="221"/>
      <c r="AM4" s="221"/>
      <c r="AN4" s="221"/>
      <c r="AO4" s="221"/>
      <c r="AP4" s="222"/>
      <c r="AQ4" s="186" t="s">
        <v>217</v>
      </c>
      <c r="AR4" s="216"/>
      <c r="AS4" s="216"/>
      <c r="AT4" s="216"/>
      <c r="AU4" s="216"/>
      <c r="AV4" s="179"/>
      <c r="AW4" s="179"/>
      <c r="AX4" s="179"/>
      <c r="AY4" s="179"/>
      <c r="AZ4" s="180"/>
    </row>
    <row r="5" spans="1:52" s="37" customFormat="1" ht="17.25" customHeight="1">
      <c r="A5" s="223"/>
      <c r="B5" s="224"/>
      <c r="C5" s="224"/>
      <c r="D5" s="224"/>
      <c r="E5" s="224"/>
      <c r="F5" s="224"/>
      <c r="G5" s="225"/>
      <c r="H5" s="226"/>
      <c r="I5" s="226"/>
      <c r="J5" s="226"/>
      <c r="K5" s="226"/>
      <c r="L5" s="226"/>
      <c r="M5" s="176"/>
      <c r="N5" s="177"/>
      <c r="O5" s="178"/>
      <c r="P5" s="176"/>
      <c r="Q5" s="177"/>
      <c r="R5" s="177"/>
      <c r="S5" s="177"/>
      <c r="T5" s="177"/>
      <c r="U5" s="177"/>
      <c r="V5" s="178"/>
      <c r="W5" s="218"/>
      <c r="X5" s="219"/>
      <c r="Y5" s="220"/>
      <c r="Z5" s="218"/>
      <c r="AA5" s="219"/>
      <c r="AB5" s="219"/>
      <c r="AC5" s="219"/>
      <c r="AD5" s="220"/>
      <c r="AE5" s="192" t="s">
        <v>190</v>
      </c>
      <c r="AF5" s="192"/>
      <c r="AG5" s="192"/>
      <c r="AH5" s="181"/>
      <c r="AI5" s="181"/>
      <c r="AJ5" s="181"/>
      <c r="AK5" s="181"/>
      <c r="AL5" s="192" t="s">
        <v>191</v>
      </c>
      <c r="AM5" s="181"/>
      <c r="AN5" s="181"/>
      <c r="AO5" s="181"/>
      <c r="AP5" s="181"/>
      <c r="AQ5" s="192" t="s">
        <v>190</v>
      </c>
      <c r="AR5" s="182"/>
      <c r="AS5" s="182"/>
      <c r="AT5" s="182"/>
      <c r="AU5" s="182"/>
      <c r="AV5" s="192" t="s">
        <v>191</v>
      </c>
      <c r="AW5" s="183"/>
      <c r="AX5" s="183"/>
      <c r="AY5" s="183"/>
      <c r="AZ5" s="183"/>
    </row>
    <row r="6" spans="1:52" s="41" customFormat="1" ht="57" customHeight="1">
      <c r="A6" s="3" t="s">
        <v>1</v>
      </c>
      <c r="B6" s="3" t="s">
        <v>2</v>
      </c>
      <c r="C6" s="3" t="s">
        <v>0</v>
      </c>
      <c r="D6" s="3" t="s">
        <v>214</v>
      </c>
      <c r="E6" s="3" t="s">
        <v>213</v>
      </c>
      <c r="F6" s="3" t="s">
        <v>231</v>
      </c>
      <c r="G6" s="3" t="s">
        <v>3</v>
      </c>
      <c r="H6" s="3" t="s">
        <v>192</v>
      </c>
      <c r="I6" s="3" t="s">
        <v>193</v>
      </c>
      <c r="J6" s="80" t="s">
        <v>219</v>
      </c>
      <c r="K6" s="3" t="s">
        <v>218</v>
      </c>
      <c r="L6" s="3" t="s">
        <v>195</v>
      </c>
      <c r="M6" s="80" t="s">
        <v>218</v>
      </c>
      <c r="N6" s="80" t="s">
        <v>212</v>
      </c>
      <c r="O6" s="38" t="s">
        <v>195</v>
      </c>
      <c r="P6" s="38" t="s">
        <v>196</v>
      </c>
      <c r="Q6" s="38" t="s">
        <v>197</v>
      </c>
      <c r="R6" s="38" t="s">
        <v>198</v>
      </c>
      <c r="S6" s="38" t="s">
        <v>199</v>
      </c>
      <c r="T6" s="3" t="s">
        <v>200</v>
      </c>
      <c r="U6" s="104" t="s">
        <v>4</v>
      </c>
      <c r="V6" s="3" t="s">
        <v>5</v>
      </c>
      <c r="W6" s="3" t="s">
        <v>6</v>
      </c>
      <c r="X6" s="3" t="s">
        <v>7</v>
      </c>
      <c r="Y6" s="3" t="s">
        <v>288</v>
      </c>
      <c r="Z6" s="3" t="s">
        <v>6</v>
      </c>
      <c r="AA6" s="3" t="s">
        <v>7</v>
      </c>
      <c r="AB6" s="3" t="s">
        <v>288</v>
      </c>
      <c r="AC6" s="3" t="s">
        <v>9</v>
      </c>
      <c r="AD6" s="3" t="s">
        <v>25</v>
      </c>
      <c r="AE6" s="105" t="s">
        <v>223</v>
      </c>
      <c r="AF6" s="105" t="s">
        <v>201</v>
      </c>
      <c r="AG6" s="3" t="s">
        <v>6</v>
      </c>
      <c r="AH6" s="3" t="s">
        <v>7</v>
      </c>
      <c r="AI6" s="3" t="s">
        <v>288</v>
      </c>
      <c r="AJ6" s="3" t="s">
        <v>9</v>
      </c>
      <c r="AK6" s="3" t="s">
        <v>202</v>
      </c>
      <c r="AL6" s="3" t="s">
        <v>203</v>
      </c>
      <c r="AM6" s="3" t="s">
        <v>204</v>
      </c>
      <c r="AN6" s="3" t="s">
        <v>205</v>
      </c>
      <c r="AO6" s="2" t="s">
        <v>4</v>
      </c>
      <c r="AP6" s="2" t="s">
        <v>5</v>
      </c>
      <c r="AQ6" s="104" t="s">
        <v>6</v>
      </c>
      <c r="AR6" s="3" t="s">
        <v>7</v>
      </c>
      <c r="AS6" s="3" t="s">
        <v>288</v>
      </c>
      <c r="AT6" s="3" t="s">
        <v>9</v>
      </c>
      <c r="AU6" s="3" t="s">
        <v>202</v>
      </c>
      <c r="AV6" s="3" t="s">
        <v>203</v>
      </c>
      <c r="AW6" s="3" t="s">
        <v>204</v>
      </c>
      <c r="AX6" s="3" t="s">
        <v>205</v>
      </c>
      <c r="AY6" s="2" t="s">
        <v>4</v>
      </c>
      <c r="AZ6" s="2" t="s">
        <v>5</v>
      </c>
    </row>
    <row r="7" spans="1:52" s="41" customFormat="1" ht="12.75" customHeight="1">
      <c r="A7" s="12" t="s">
        <v>10</v>
      </c>
      <c r="B7" s="12" t="s">
        <v>20</v>
      </c>
      <c r="C7" s="4" t="s">
        <v>142</v>
      </c>
      <c r="D7" s="4"/>
      <c r="E7" s="4">
        <v>2</v>
      </c>
      <c r="F7" s="4" t="s">
        <v>230</v>
      </c>
      <c r="G7" s="87">
        <v>5040</v>
      </c>
      <c r="H7" s="39">
        <v>7.5</v>
      </c>
      <c r="I7" s="83">
        <f>1700</f>
        <v>1700</v>
      </c>
      <c r="J7" s="83">
        <f aca="true" ca="1" t="shared" si="0" ref="J7:J20">77+5*RAND()</f>
        <v>80.27581564169586</v>
      </c>
      <c r="K7" s="83">
        <v>83</v>
      </c>
      <c r="L7" s="40">
        <f>(H7*0.741*J7/K7)</f>
        <v>5.375094523237648</v>
      </c>
      <c r="M7" s="83">
        <f aca="true" t="shared" si="1" ref="M7:M20">(K7+3)</f>
        <v>86</v>
      </c>
      <c r="N7" s="40">
        <f aca="true" t="shared" si="2" ref="N7:N20">(I7*2/3)</f>
        <v>1133.3333333333333</v>
      </c>
      <c r="O7" s="40">
        <f aca="true" t="shared" si="3" ref="O7:O20">(L7*M7/J7*(N7/I7)^3)</f>
        <v>1.7061847389558233</v>
      </c>
      <c r="P7" s="40">
        <f aca="true" t="shared" si="4" ref="P7:P20">(H7*0.746*K7/M7)</f>
        <v>5.399825581395349</v>
      </c>
      <c r="Q7" s="40">
        <f aca="true" t="shared" si="5" ref="Q7:Q20">(O7*1.001)</f>
        <v>1.707890923694779</v>
      </c>
      <c r="R7" s="40" t="s">
        <v>206</v>
      </c>
      <c r="S7" s="40" t="s">
        <v>207</v>
      </c>
      <c r="T7" s="4" t="s">
        <v>76</v>
      </c>
      <c r="U7" s="84">
        <v>37701</v>
      </c>
      <c r="V7" s="4" t="s">
        <v>65</v>
      </c>
      <c r="W7" s="7">
        <f aca="true" t="shared" si="6" ref="W7:W20">(G7*L7)</f>
        <v>27090.476397117745</v>
      </c>
      <c r="X7" s="5">
        <f aca="true" t="shared" si="7" ref="X7:X20">(L7)</f>
        <v>5.375094523237648</v>
      </c>
      <c r="Y7" s="6">
        <f aca="true" t="shared" si="8" ref="Y7:Y20">W7*0.05+X7*12*11.26</f>
        <v>2080.806591835758</v>
      </c>
      <c r="Z7" s="7">
        <f aca="true" t="shared" si="9" ref="Z7:Z20">(G7*O7)</f>
        <v>8599.17108433735</v>
      </c>
      <c r="AA7" s="5">
        <f aca="true" t="shared" si="10" ref="AA7:AA20">(O7)</f>
        <v>1.7061847389558233</v>
      </c>
      <c r="AB7" s="7">
        <f aca="true" t="shared" si="11" ref="AB7:AB20">Z7*0.05+AA7*12*11.26</f>
        <v>660.4982361445783</v>
      </c>
      <c r="AC7" s="7">
        <f aca="true" t="shared" si="12" ref="AC7:AC20">Y7-AB7</f>
        <v>1420.3083556911797</v>
      </c>
      <c r="AD7" s="7">
        <f aca="true" t="shared" si="13" ref="AD7:AD20">(Y7-AB7)*0.95</f>
        <v>1349.2929379066206</v>
      </c>
      <c r="AE7" s="80" t="s">
        <v>222</v>
      </c>
      <c r="AF7" s="7" t="s">
        <v>210</v>
      </c>
      <c r="AG7" s="7">
        <f aca="true" t="shared" si="14" ref="AG7:AI10">IF(H7&gt;=15,Z7*1.03,Z7)</f>
        <v>8599.17108433735</v>
      </c>
      <c r="AH7" s="7">
        <f t="shared" si="14"/>
        <v>1.757370281124498</v>
      </c>
      <c r="AI7" s="7">
        <f t="shared" si="14"/>
        <v>680.3131832289157</v>
      </c>
      <c r="AJ7" s="7">
        <f>IF(H7&gt;=15,AC7*1.03,AC7)</f>
        <v>1420.3083556911797</v>
      </c>
      <c r="AK7" s="7">
        <f aca="true" t="shared" si="15" ref="AK7:AK20">IF(AJ7&lt;&gt;"",(AJ7-AD7),0)</f>
        <v>71.01541778455908</v>
      </c>
      <c r="AL7" s="7">
        <v>0</v>
      </c>
      <c r="AM7" s="2" t="s">
        <v>207</v>
      </c>
      <c r="AN7" s="2" t="s">
        <v>207</v>
      </c>
      <c r="AO7" s="113">
        <v>38067</v>
      </c>
      <c r="AP7" s="85" t="s">
        <v>69</v>
      </c>
      <c r="AQ7" s="7"/>
      <c r="AR7" s="5"/>
      <c r="AS7" s="7"/>
      <c r="AT7" s="7"/>
      <c r="AU7" s="86"/>
      <c r="AV7" s="7"/>
      <c r="AW7" s="12"/>
      <c r="AX7" s="12"/>
      <c r="AY7" s="12"/>
      <c r="AZ7" s="12"/>
    </row>
    <row r="8" spans="1:52" s="41" customFormat="1" ht="12.75" customHeight="1">
      <c r="A8" s="12" t="s">
        <v>14</v>
      </c>
      <c r="B8" s="12" t="s">
        <v>22</v>
      </c>
      <c r="C8" s="4" t="s">
        <v>142</v>
      </c>
      <c r="D8" s="4"/>
      <c r="E8" s="4">
        <v>2</v>
      </c>
      <c r="F8" s="4" t="s">
        <v>230</v>
      </c>
      <c r="G8" s="87">
        <v>5040</v>
      </c>
      <c r="H8" s="39">
        <v>7.5</v>
      </c>
      <c r="I8" s="83">
        <f>1700</f>
        <v>1700</v>
      </c>
      <c r="J8" s="83">
        <f ca="1" t="shared" si="0"/>
        <v>79.84205209500325</v>
      </c>
      <c r="K8" s="83">
        <v>83</v>
      </c>
      <c r="L8" s="40">
        <f aca="true" t="shared" si="16" ref="L8:L20">(H8*0.741*J8/K8)</f>
        <v>5.34605065684314</v>
      </c>
      <c r="M8" s="83">
        <f t="shared" si="1"/>
        <v>86</v>
      </c>
      <c r="N8" s="40">
        <f t="shared" si="2"/>
        <v>1133.3333333333333</v>
      </c>
      <c r="O8" s="40">
        <f t="shared" si="3"/>
        <v>1.7061847389558231</v>
      </c>
      <c r="P8" s="40">
        <f t="shared" si="4"/>
        <v>5.399825581395349</v>
      </c>
      <c r="Q8" s="40">
        <f t="shared" si="5"/>
        <v>1.7078909236947788</v>
      </c>
      <c r="R8" s="40" t="s">
        <v>206</v>
      </c>
      <c r="S8" s="40" t="s">
        <v>207</v>
      </c>
      <c r="T8" s="4" t="s">
        <v>76</v>
      </c>
      <c r="U8" s="84">
        <v>37701</v>
      </c>
      <c r="V8" s="4" t="s">
        <v>69</v>
      </c>
      <c r="W8" s="7">
        <f t="shared" si="6"/>
        <v>26944.095310489425</v>
      </c>
      <c r="X8" s="5">
        <f t="shared" si="7"/>
        <v>5.34605065684314</v>
      </c>
      <c r="Y8" s="6">
        <f t="shared" si="8"/>
        <v>2069.563130277116</v>
      </c>
      <c r="Z8" s="7">
        <f t="shared" si="9"/>
        <v>8599.17108433735</v>
      </c>
      <c r="AA8" s="5">
        <f t="shared" si="10"/>
        <v>1.7061847389558231</v>
      </c>
      <c r="AB8" s="7">
        <f t="shared" si="11"/>
        <v>660.4982361445783</v>
      </c>
      <c r="AC8" s="7">
        <f t="shared" si="12"/>
        <v>1409.064894132538</v>
      </c>
      <c r="AD8" s="7">
        <f t="shared" si="13"/>
        <v>1338.611649425911</v>
      </c>
      <c r="AE8" s="7" t="s">
        <v>222</v>
      </c>
      <c r="AF8" s="7" t="s">
        <v>210</v>
      </c>
      <c r="AG8" s="7">
        <f t="shared" si="14"/>
        <v>8599.17108433735</v>
      </c>
      <c r="AH8" s="7">
        <f t="shared" si="14"/>
        <v>1.7573702811244978</v>
      </c>
      <c r="AI8" s="7">
        <f t="shared" si="14"/>
        <v>680.3131832289157</v>
      </c>
      <c r="AJ8" s="7">
        <f>IF(H8&gt;=15,AC8*1.03,AC8)</f>
        <v>1409.064894132538</v>
      </c>
      <c r="AK8" s="7">
        <f t="shared" si="15"/>
        <v>70.45324470662695</v>
      </c>
      <c r="AL8" s="7">
        <v>0</v>
      </c>
      <c r="AM8" s="2" t="s">
        <v>207</v>
      </c>
      <c r="AN8" s="2" t="s">
        <v>207</v>
      </c>
      <c r="AO8" s="113">
        <v>38067</v>
      </c>
      <c r="AP8" s="85" t="s">
        <v>211</v>
      </c>
      <c r="AQ8" s="7"/>
      <c r="AR8" s="5"/>
      <c r="AS8" s="7"/>
      <c r="AT8" s="7"/>
      <c r="AU8" s="86"/>
      <c r="AV8" s="7"/>
      <c r="AW8" s="12"/>
      <c r="AX8" s="12"/>
      <c r="AY8" s="12"/>
      <c r="AZ8" s="12"/>
    </row>
    <row r="9" spans="1:52" s="41" customFormat="1" ht="12.75" customHeight="1">
      <c r="A9" s="11" t="s">
        <v>140</v>
      </c>
      <c r="B9" s="11" t="s">
        <v>141</v>
      </c>
      <c r="C9" s="4" t="s">
        <v>147</v>
      </c>
      <c r="D9" s="4"/>
      <c r="E9" s="4">
        <v>5</v>
      </c>
      <c r="F9" s="4" t="s">
        <v>228</v>
      </c>
      <c r="G9" s="87">
        <v>8760</v>
      </c>
      <c r="H9" s="40">
        <v>10</v>
      </c>
      <c r="I9" s="83">
        <f>1700</f>
        <v>1700</v>
      </c>
      <c r="J9" s="83">
        <f ca="1" t="shared" si="0"/>
        <v>79.85026002697452</v>
      </c>
      <c r="K9" s="83">
        <v>82</v>
      </c>
      <c r="L9" s="40">
        <f t="shared" si="16"/>
        <v>7.215736912193674</v>
      </c>
      <c r="M9" s="83">
        <f t="shared" si="1"/>
        <v>85</v>
      </c>
      <c r="N9" s="40">
        <f t="shared" si="2"/>
        <v>1133.3333333333333</v>
      </c>
      <c r="O9" s="40">
        <f t="shared" si="3"/>
        <v>2.2758807588075882</v>
      </c>
      <c r="P9" s="40">
        <f t="shared" si="4"/>
        <v>7.1967058823529415</v>
      </c>
      <c r="Q9" s="40">
        <f t="shared" si="5"/>
        <v>2.2781566395663955</v>
      </c>
      <c r="R9" s="40" t="s">
        <v>206</v>
      </c>
      <c r="S9" s="40" t="s">
        <v>207</v>
      </c>
      <c r="T9" s="4" t="s">
        <v>76</v>
      </c>
      <c r="U9" s="84">
        <v>37701</v>
      </c>
      <c r="V9" s="4" t="s">
        <v>65</v>
      </c>
      <c r="W9" s="7">
        <f t="shared" si="6"/>
        <v>63209.855350816586</v>
      </c>
      <c r="X9" s="5">
        <f t="shared" si="7"/>
        <v>7.215736912193674</v>
      </c>
      <c r="Y9" s="6">
        <f t="shared" si="8"/>
        <v>4135.483139116439</v>
      </c>
      <c r="Z9" s="7">
        <f t="shared" si="9"/>
        <v>19936.715447154475</v>
      </c>
      <c r="AA9" s="5">
        <f t="shared" si="10"/>
        <v>2.2758807588075882</v>
      </c>
      <c r="AB9" s="7">
        <f t="shared" si="11"/>
        <v>1304.352780487805</v>
      </c>
      <c r="AC9" s="7">
        <f t="shared" si="12"/>
        <v>2831.130358628634</v>
      </c>
      <c r="AD9" s="7">
        <f t="shared" si="13"/>
        <v>2689.5738406972023</v>
      </c>
      <c r="AE9" s="7" t="s">
        <v>222</v>
      </c>
      <c r="AF9" s="7" t="s">
        <v>210</v>
      </c>
      <c r="AG9" s="7">
        <f t="shared" si="14"/>
        <v>19936.715447154475</v>
      </c>
      <c r="AH9" s="7">
        <f t="shared" si="14"/>
        <v>2.344157181571816</v>
      </c>
      <c r="AI9" s="7">
        <f t="shared" si="14"/>
        <v>1343.4833639024391</v>
      </c>
      <c r="AJ9" s="7">
        <f>IF(H9&gt;=15,AC9*1.03,AC9)</f>
        <v>2831.130358628634</v>
      </c>
      <c r="AK9" s="7">
        <f t="shared" si="15"/>
        <v>141.5565179314317</v>
      </c>
      <c r="AL9" s="7">
        <v>0</v>
      </c>
      <c r="AM9" s="2" t="s">
        <v>207</v>
      </c>
      <c r="AN9" s="2" t="s">
        <v>207</v>
      </c>
      <c r="AO9" s="113">
        <v>38067</v>
      </c>
      <c r="AP9" s="85" t="s">
        <v>211</v>
      </c>
      <c r="AQ9" s="7"/>
      <c r="AR9" s="5"/>
      <c r="AS9" s="7"/>
      <c r="AT9" s="7"/>
      <c r="AU9" s="86"/>
      <c r="AV9" s="7"/>
      <c r="AW9" s="12"/>
      <c r="AX9" s="12"/>
      <c r="AY9" s="12"/>
      <c r="AZ9" s="12"/>
    </row>
    <row r="10" spans="1:52" s="41" customFormat="1" ht="12.75" customHeight="1">
      <c r="A10" s="9" t="s">
        <v>143</v>
      </c>
      <c r="B10" s="9" t="s">
        <v>17</v>
      </c>
      <c r="C10" s="3" t="s">
        <v>151</v>
      </c>
      <c r="D10" s="3"/>
      <c r="E10" s="3">
        <v>5</v>
      </c>
      <c r="F10" s="4" t="s">
        <v>228</v>
      </c>
      <c r="G10" s="87">
        <v>8760</v>
      </c>
      <c r="H10" s="40">
        <v>10</v>
      </c>
      <c r="I10" s="83">
        <f>1700</f>
        <v>1700</v>
      </c>
      <c r="J10" s="83">
        <f ca="1" t="shared" si="0"/>
        <v>80.46035991674314</v>
      </c>
      <c r="K10" s="83">
        <v>83</v>
      </c>
      <c r="L10" s="40">
        <f t="shared" si="16"/>
        <v>7.1832682769044185</v>
      </c>
      <c r="M10" s="83">
        <f t="shared" si="1"/>
        <v>86</v>
      </c>
      <c r="N10" s="40">
        <f t="shared" si="2"/>
        <v>1133.3333333333333</v>
      </c>
      <c r="O10" s="40">
        <f t="shared" si="3"/>
        <v>2.274912985274431</v>
      </c>
      <c r="P10" s="40">
        <f t="shared" si="4"/>
        <v>7.199767441860464</v>
      </c>
      <c r="Q10" s="40">
        <f t="shared" si="5"/>
        <v>2.2771878982597054</v>
      </c>
      <c r="R10" s="40" t="s">
        <v>206</v>
      </c>
      <c r="S10" s="40" t="s">
        <v>207</v>
      </c>
      <c r="T10" s="4" t="s">
        <v>76</v>
      </c>
      <c r="U10" s="84">
        <v>37701</v>
      </c>
      <c r="V10" s="4" t="s">
        <v>69</v>
      </c>
      <c r="W10" s="7">
        <f t="shared" si="6"/>
        <v>62925.4301056827</v>
      </c>
      <c r="X10" s="5">
        <f t="shared" si="7"/>
        <v>7.1832682769044185</v>
      </c>
      <c r="Y10" s="6">
        <f t="shared" si="8"/>
        <v>4116.87471485946</v>
      </c>
      <c r="Z10" s="7">
        <f t="shared" si="9"/>
        <v>19928.237751004017</v>
      </c>
      <c r="AA10" s="5">
        <f t="shared" si="10"/>
        <v>2.274912985274431</v>
      </c>
      <c r="AB10" s="7">
        <f t="shared" si="11"/>
        <v>1303.7981301204818</v>
      </c>
      <c r="AC10" s="7">
        <f t="shared" si="12"/>
        <v>2813.0765847389785</v>
      </c>
      <c r="AD10" s="7">
        <f t="shared" si="13"/>
        <v>2672.4227555020293</v>
      </c>
      <c r="AE10" s="7"/>
      <c r="AF10" s="7"/>
      <c r="AG10" s="7">
        <f t="shared" si="14"/>
        <v>19928.237751004017</v>
      </c>
      <c r="AH10" s="7">
        <f t="shared" si="14"/>
        <v>2.343160374832664</v>
      </c>
      <c r="AI10" s="7">
        <f t="shared" si="14"/>
        <v>1342.9120740240962</v>
      </c>
      <c r="AJ10" s="7">
        <f>(AC10*0.97)</f>
        <v>2728.6842871968092</v>
      </c>
      <c r="AK10" s="7">
        <f t="shared" si="15"/>
        <v>56.26153169477993</v>
      </c>
      <c r="AL10" s="7">
        <v>0</v>
      </c>
      <c r="AM10" s="2" t="s">
        <v>207</v>
      </c>
      <c r="AN10" s="2" t="s">
        <v>207</v>
      </c>
      <c r="AO10" s="113">
        <v>38067</v>
      </c>
      <c r="AP10" s="85" t="s">
        <v>209</v>
      </c>
      <c r="AQ10" s="7"/>
      <c r="AR10" s="5"/>
      <c r="AS10" s="7"/>
      <c r="AT10" s="7"/>
      <c r="AU10" s="86"/>
      <c r="AV10" s="7"/>
      <c r="AW10" s="12"/>
      <c r="AX10" s="12"/>
      <c r="AY10" s="12"/>
      <c r="AZ10" s="12"/>
    </row>
    <row r="11" spans="1:52" s="41" customFormat="1" ht="12.75" customHeight="1">
      <c r="A11" s="9" t="s">
        <v>144</v>
      </c>
      <c r="B11" s="9" t="s">
        <v>18</v>
      </c>
      <c r="C11" s="4" t="s">
        <v>142</v>
      </c>
      <c r="D11" s="4"/>
      <c r="E11" s="4">
        <v>2</v>
      </c>
      <c r="F11" s="4" t="s">
        <v>230</v>
      </c>
      <c r="G11" s="87">
        <v>5040</v>
      </c>
      <c r="H11" s="39">
        <v>7.5</v>
      </c>
      <c r="I11" s="83">
        <f>1700</f>
        <v>1700</v>
      </c>
      <c r="J11" s="83">
        <f ca="1" t="shared" si="0"/>
        <v>77.25137733445237</v>
      </c>
      <c r="K11" s="83">
        <v>85</v>
      </c>
      <c r="L11" s="40">
        <f t="shared" si="16"/>
        <v>5.050876818073165</v>
      </c>
      <c r="M11" s="83">
        <f t="shared" si="1"/>
        <v>88</v>
      </c>
      <c r="N11" s="40">
        <f t="shared" si="2"/>
        <v>1133.3333333333333</v>
      </c>
      <c r="O11" s="40">
        <f t="shared" si="3"/>
        <v>1.7047843137254903</v>
      </c>
      <c r="P11" s="40">
        <f t="shared" si="4"/>
        <v>5.404261363636364</v>
      </c>
      <c r="Q11" s="40">
        <f t="shared" si="5"/>
        <v>1.7064890980392156</v>
      </c>
      <c r="R11" s="40" t="s">
        <v>206</v>
      </c>
      <c r="S11" s="40" t="s">
        <v>207</v>
      </c>
      <c r="T11" s="4" t="s">
        <v>76</v>
      </c>
      <c r="U11" s="84">
        <v>37700</v>
      </c>
      <c r="V11" s="4" t="s">
        <v>69</v>
      </c>
      <c r="W11" s="7">
        <f t="shared" si="6"/>
        <v>25456.419163088754</v>
      </c>
      <c r="X11" s="5">
        <f t="shared" si="7"/>
        <v>5.050876818073165</v>
      </c>
      <c r="Y11" s="6">
        <f t="shared" si="8"/>
        <v>1955.2954338124841</v>
      </c>
      <c r="Z11" s="7">
        <f t="shared" si="9"/>
        <v>8592.11294117647</v>
      </c>
      <c r="AA11" s="5">
        <f t="shared" si="10"/>
        <v>1.7047843137254903</v>
      </c>
      <c r="AB11" s="7">
        <f t="shared" si="11"/>
        <v>659.9561035294118</v>
      </c>
      <c r="AC11" s="7">
        <f t="shared" si="12"/>
        <v>1295.3393302830723</v>
      </c>
      <c r="AD11" s="7">
        <f t="shared" si="13"/>
        <v>1230.5723637689186</v>
      </c>
      <c r="AE11" s="7"/>
      <c r="AF11" s="7"/>
      <c r="AG11" s="7">
        <f aca="true" t="shared" si="17" ref="AG11:AI14">IF(H11&gt;=15,Z11*1.03,Z11)</f>
        <v>8592.11294117647</v>
      </c>
      <c r="AH11" s="7">
        <f t="shared" si="17"/>
        <v>1.7559278431372551</v>
      </c>
      <c r="AI11" s="7">
        <f t="shared" si="17"/>
        <v>679.7547866352942</v>
      </c>
      <c r="AJ11" s="7">
        <f aca="true" t="shared" si="18" ref="AJ11:AJ17">IF(H11&gt;=15,AC11*1.03,AC11)</f>
        <v>1295.3393302830723</v>
      </c>
      <c r="AK11" s="7">
        <f t="shared" si="15"/>
        <v>64.76696651415364</v>
      </c>
      <c r="AL11" s="7">
        <v>0</v>
      </c>
      <c r="AM11" s="2" t="s">
        <v>207</v>
      </c>
      <c r="AN11" s="2" t="s">
        <v>207</v>
      </c>
      <c r="AO11" s="113">
        <v>38067</v>
      </c>
      <c r="AP11" s="85" t="s">
        <v>209</v>
      </c>
      <c r="AQ11" s="7"/>
      <c r="AR11" s="5"/>
      <c r="AS11" s="7"/>
      <c r="AT11" s="7"/>
      <c r="AU11" s="86"/>
      <c r="AV11" s="7"/>
      <c r="AW11" s="8"/>
      <c r="AX11" s="8"/>
      <c r="AY11" s="8"/>
      <c r="AZ11" s="8"/>
    </row>
    <row r="12" spans="1:52" ht="12.75" customHeight="1">
      <c r="A12" s="12" t="s">
        <v>144</v>
      </c>
      <c r="B12" s="12" t="s">
        <v>18</v>
      </c>
      <c r="C12" s="4" t="s">
        <v>208</v>
      </c>
      <c r="D12" s="4"/>
      <c r="E12" s="4">
        <v>2</v>
      </c>
      <c r="F12" s="4" t="s">
        <v>229</v>
      </c>
      <c r="G12" s="87">
        <v>5040</v>
      </c>
      <c r="H12" s="39">
        <v>7.5</v>
      </c>
      <c r="I12" s="83">
        <f>1700</f>
        <v>1700</v>
      </c>
      <c r="J12" s="83">
        <f ca="1" t="shared" si="0"/>
        <v>81.83343665676485</v>
      </c>
      <c r="K12" s="83">
        <v>82</v>
      </c>
      <c r="L12" s="40">
        <f t="shared" si="16"/>
        <v>5.546211270975252</v>
      </c>
      <c r="M12" s="83">
        <f t="shared" si="1"/>
        <v>85</v>
      </c>
      <c r="N12" s="40">
        <f t="shared" si="2"/>
        <v>1133.3333333333333</v>
      </c>
      <c r="O12" s="40">
        <f t="shared" si="3"/>
        <v>1.706910569105691</v>
      </c>
      <c r="P12" s="40">
        <f t="shared" si="4"/>
        <v>5.3975294117647055</v>
      </c>
      <c r="Q12" s="40">
        <f t="shared" si="5"/>
        <v>1.7086174796747964</v>
      </c>
      <c r="R12" s="40" t="s">
        <v>206</v>
      </c>
      <c r="S12" s="40" t="s">
        <v>207</v>
      </c>
      <c r="T12" s="4" t="s">
        <v>76</v>
      </c>
      <c r="U12" s="84">
        <v>37700</v>
      </c>
      <c r="V12" s="4" t="s">
        <v>69</v>
      </c>
      <c r="W12" s="7">
        <f t="shared" si="6"/>
        <v>27952.90480571527</v>
      </c>
      <c r="X12" s="5">
        <f t="shared" si="7"/>
        <v>5.546211270975252</v>
      </c>
      <c r="Y12" s="6">
        <f t="shared" si="8"/>
        <v>2147.0493072199397</v>
      </c>
      <c r="Z12" s="7">
        <f t="shared" si="9"/>
        <v>8602.829268292682</v>
      </c>
      <c r="AA12" s="5">
        <f t="shared" si="10"/>
        <v>1.706910569105691</v>
      </c>
      <c r="AB12" s="7">
        <f t="shared" si="11"/>
        <v>660.7792195121951</v>
      </c>
      <c r="AC12" s="7">
        <f t="shared" si="12"/>
        <v>1486.2700877077446</v>
      </c>
      <c r="AD12" s="7">
        <f t="shared" si="13"/>
        <v>1411.9565833223573</v>
      </c>
      <c r="AE12" s="7"/>
      <c r="AF12" s="7"/>
      <c r="AG12" s="7">
        <f t="shared" si="17"/>
        <v>8602.829268292682</v>
      </c>
      <c r="AH12" s="7">
        <f t="shared" si="17"/>
        <v>1.7581178861788618</v>
      </c>
      <c r="AI12" s="7">
        <f t="shared" si="17"/>
        <v>680.602596097561</v>
      </c>
      <c r="AJ12" s="7">
        <f t="shared" si="18"/>
        <v>1486.2700877077446</v>
      </c>
      <c r="AK12" s="7">
        <f t="shared" si="15"/>
        <v>74.3135043853872</v>
      </c>
      <c r="AL12" s="7">
        <v>0</v>
      </c>
      <c r="AM12" s="2" t="s">
        <v>207</v>
      </c>
      <c r="AN12" s="2" t="s">
        <v>207</v>
      </c>
      <c r="AO12" s="113">
        <v>38067</v>
      </c>
      <c r="AP12" s="85" t="s">
        <v>209</v>
      </c>
      <c r="AQ12" s="7"/>
      <c r="AR12" s="5"/>
      <c r="AS12" s="7"/>
      <c r="AT12" s="7"/>
      <c r="AU12" s="86"/>
      <c r="AV12" s="7"/>
      <c r="AW12" s="8"/>
      <c r="AX12" s="8"/>
      <c r="AY12" s="8"/>
      <c r="AZ12" s="8"/>
    </row>
    <row r="13" spans="1:52" ht="12.75" customHeight="1">
      <c r="A13" s="12" t="s">
        <v>145</v>
      </c>
      <c r="B13" s="12" t="s">
        <v>19</v>
      </c>
      <c r="C13" s="4" t="s">
        <v>142</v>
      </c>
      <c r="D13" s="4"/>
      <c r="E13" s="4">
        <v>2</v>
      </c>
      <c r="F13" s="4" t="s">
        <v>230</v>
      </c>
      <c r="G13" s="87">
        <v>5040</v>
      </c>
      <c r="H13" s="39">
        <v>10</v>
      </c>
      <c r="I13" s="83">
        <f>1700</f>
        <v>1700</v>
      </c>
      <c r="J13" s="83">
        <f ca="1" t="shared" si="0"/>
        <v>77.23804108761489</v>
      </c>
      <c r="K13" s="83">
        <v>82</v>
      </c>
      <c r="L13" s="40">
        <f t="shared" si="16"/>
        <v>6.979681517795442</v>
      </c>
      <c r="M13" s="83">
        <f t="shared" si="1"/>
        <v>85</v>
      </c>
      <c r="N13" s="40">
        <f t="shared" si="2"/>
        <v>1133.3333333333333</v>
      </c>
      <c r="O13" s="40">
        <f t="shared" si="3"/>
        <v>2.275880758807588</v>
      </c>
      <c r="P13" s="40">
        <f t="shared" si="4"/>
        <v>7.1967058823529415</v>
      </c>
      <c r="Q13" s="40">
        <f t="shared" si="5"/>
        <v>2.278156639566395</v>
      </c>
      <c r="R13" s="40" t="s">
        <v>206</v>
      </c>
      <c r="S13" s="40" t="s">
        <v>207</v>
      </c>
      <c r="T13" s="4" t="s">
        <v>76</v>
      </c>
      <c r="U13" s="84">
        <v>37701</v>
      </c>
      <c r="V13" s="4" t="s">
        <v>65</v>
      </c>
      <c r="W13" s="7">
        <f t="shared" si="6"/>
        <v>35177.59484968903</v>
      </c>
      <c r="X13" s="5">
        <f t="shared" si="7"/>
        <v>6.979681517795442</v>
      </c>
      <c r="Y13" s="6">
        <f t="shared" si="8"/>
        <v>2701.9743091689716</v>
      </c>
      <c r="Z13" s="7">
        <f t="shared" si="9"/>
        <v>11470.439024390242</v>
      </c>
      <c r="AA13" s="5">
        <f t="shared" si="10"/>
        <v>2.275880758807588</v>
      </c>
      <c r="AB13" s="7">
        <f t="shared" si="11"/>
        <v>881.0389593495934</v>
      </c>
      <c r="AC13" s="7">
        <f t="shared" si="12"/>
        <v>1820.9353498193782</v>
      </c>
      <c r="AD13" s="7">
        <f t="shared" si="13"/>
        <v>1729.8885823284093</v>
      </c>
      <c r="AE13" s="7"/>
      <c r="AF13" s="7"/>
      <c r="AG13" s="7">
        <f t="shared" si="17"/>
        <v>11470.439024390242</v>
      </c>
      <c r="AH13" s="7">
        <f t="shared" si="17"/>
        <v>2.3441571815718154</v>
      </c>
      <c r="AI13" s="7">
        <f t="shared" si="17"/>
        <v>907.4701281300812</v>
      </c>
      <c r="AJ13" s="7">
        <f t="shared" si="18"/>
        <v>1820.9353498193782</v>
      </c>
      <c r="AK13" s="7">
        <f t="shared" si="15"/>
        <v>91.04676749096893</v>
      </c>
      <c r="AL13" s="7">
        <v>0</v>
      </c>
      <c r="AM13" s="2" t="s">
        <v>207</v>
      </c>
      <c r="AN13" s="2" t="s">
        <v>207</v>
      </c>
      <c r="AO13" s="113">
        <v>38067</v>
      </c>
      <c r="AP13" s="85" t="s">
        <v>69</v>
      </c>
      <c r="AQ13" s="7"/>
      <c r="AR13" s="5"/>
      <c r="AS13" s="7"/>
      <c r="AT13" s="7"/>
      <c r="AU13" s="86"/>
      <c r="AV13" s="7"/>
      <c r="AW13" s="8"/>
      <c r="AX13" s="8"/>
      <c r="AY13" s="8"/>
      <c r="AZ13" s="8"/>
    </row>
    <row r="14" spans="1:52" ht="12.75" customHeight="1">
      <c r="A14" s="12" t="s">
        <v>145</v>
      </c>
      <c r="B14" s="12" t="s">
        <v>19</v>
      </c>
      <c r="C14" s="4" t="s">
        <v>208</v>
      </c>
      <c r="D14" s="4"/>
      <c r="E14" s="4">
        <v>2</v>
      </c>
      <c r="F14" s="4" t="s">
        <v>229</v>
      </c>
      <c r="G14" s="87">
        <v>5040</v>
      </c>
      <c r="H14" s="39">
        <v>5</v>
      </c>
      <c r="I14" s="83">
        <f>1700</f>
        <v>1700</v>
      </c>
      <c r="J14" s="83">
        <f ca="1" t="shared" si="0"/>
        <v>80.85815646582118</v>
      </c>
      <c r="K14" s="83">
        <v>83</v>
      </c>
      <c r="L14" s="40">
        <f t="shared" si="16"/>
        <v>3.609391201275512</v>
      </c>
      <c r="M14" s="83">
        <f t="shared" si="1"/>
        <v>86</v>
      </c>
      <c r="N14" s="40">
        <f t="shared" si="2"/>
        <v>1133.3333333333333</v>
      </c>
      <c r="O14" s="40">
        <f t="shared" si="3"/>
        <v>1.1374564926372157</v>
      </c>
      <c r="P14" s="40">
        <f t="shared" si="4"/>
        <v>3.599883720930232</v>
      </c>
      <c r="Q14" s="40">
        <f t="shared" si="5"/>
        <v>1.138593949129853</v>
      </c>
      <c r="R14" s="40" t="s">
        <v>206</v>
      </c>
      <c r="S14" s="40" t="s">
        <v>207</v>
      </c>
      <c r="T14" s="4" t="s">
        <v>76</v>
      </c>
      <c r="U14" s="84">
        <v>37701</v>
      </c>
      <c r="V14" s="4" t="s">
        <v>65</v>
      </c>
      <c r="W14" s="7">
        <f t="shared" si="6"/>
        <v>18191.33165442858</v>
      </c>
      <c r="X14" s="5">
        <f t="shared" si="7"/>
        <v>3.609391201275512</v>
      </c>
      <c r="Y14" s="6">
        <f t="shared" si="8"/>
        <v>1397.2675218377763</v>
      </c>
      <c r="Z14" s="7">
        <f t="shared" si="9"/>
        <v>5732.780722891567</v>
      </c>
      <c r="AA14" s="5">
        <f t="shared" si="10"/>
        <v>1.1374564926372157</v>
      </c>
      <c r="AB14" s="7">
        <f t="shared" si="11"/>
        <v>440.33215742971896</v>
      </c>
      <c r="AC14" s="7">
        <f t="shared" si="12"/>
        <v>956.9353644080572</v>
      </c>
      <c r="AD14" s="7">
        <f t="shared" si="13"/>
        <v>909.0885961876544</v>
      </c>
      <c r="AE14" s="7"/>
      <c r="AF14" s="7"/>
      <c r="AG14" s="7">
        <f t="shared" si="17"/>
        <v>5732.780722891567</v>
      </c>
      <c r="AH14" s="7">
        <f t="shared" si="17"/>
        <v>1.1715801874163323</v>
      </c>
      <c r="AI14" s="7">
        <f t="shared" si="17"/>
        <v>453.54212215261055</v>
      </c>
      <c r="AJ14" s="7">
        <f t="shared" si="18"/>
        <v>956.9353644080572</v>
      </c>
      <c r="AK14" s="7">
        <f t="shared" si="15"/>
        <v>47.84676822040285</v>
      </c>
      <c r="AL14" s="7">
        <v>0</v>
      </c>
      <c r="AM14" s="2" t="s">
        <v>207</v>
      </c>
      <c r="AN14" s="2" t="s">
        <v>207</v>
      </c>
      <c r="AO14" s="113">
        <v>38067</v>
      </c>
      <c r="AP14" s="85" t="s">
        <v>69</v>
      </c>
      <c r="AQ14" s="7"/>
      <c r="AR14" s="5"/>
      <c r="AS14" s="7"/>
      <c r="AT14" s="7"/>
      <c r="AU14" s="86"/>
      <c r="AV14" s="7"/>
      <c r="AW14" s="12"/>
      <c r="AX14" s="12"/>
      <c r="AY14" s="12"/>
      <c r="AZ14" s="12"/>
    </row>
    <row r="15" spans="1:52" ht="12.75">
      <c r="A15" s="12" t="s">
        <v>14</v>
      </c>
      <c r="B15" s="12" t="s">
        <v>22</v>
      </c>
      <c r="C15" s="4" t="s">
        <v>142</v>
      </c>
      <c r="D15" s="4"/>
      <c r="E15" s="4">
        <v>2</v>
      </c>
      <c r="F15" s="4" t="s">
        <v>230</v>
      </c>
      <c r="G15" s="87">
        <v>5040</v>
      </c>
      <c r="H15" s="39">
        <v>7.5</v>
      </c>
      <c r="I15" s="83">
        <f>1700</f>
        <v>1700</v>
      </c>
      <c r="J15" s="83">
        <f ca="1" t="shared" si="0"/>
        <v>79.01128582982832</v>
      </c>
      <c r="K15" s="83">
        <v>83</v>
      </c>
      <c r="L15" s="40">
        <f t="shared" si="16"/>
        <v>5.290424349388806</v>
      </c>
      <c r="M15" s="83">
        <f t="shared" si="1"/>
        <v>86</v>
      </c>
      <c r="N15" s="40">
        <f t="shared" si="2"/>
        <v>1133.3333333333333</v>
      </c>
      <c r="O15" s="40">
        <f t="shared" si="3"/>
        <v>1.7061847389558231</v>
      </c>
      <c r="P15" s="40">
        <f t="shared" si="4"/>
        <v>5.399825581395349</v>
      </c>
      <c r="Q15" s="40">
        <f t="shared" si="5"/>
        <v>1.7078909236947788</v>
      </c>
      <c r="R15" s="40" t="s">
        <v>206</v>
      </c>
      <c r="S15" s="40" t="s">
        <v>207</v>
      </c>
      <c r="T15" s="4" t="s">
        <v>76</v>
      </c>
      <c r="U15" s="84">
        <v>37701</v>
      </c>
      <c r="V15" s="4" t="s">
        <v>69</v>
      </c>
      <c r="W15" s="7">
        <f t="shared" si="6"/>
        <v>26663.73872091958</v>
      </c>
      <c r="X15" s="5">
        <f t="shared" si="7"/>
        <v>5.290424349388806</v>
      </c>
      <c r="Y15" s="6">
        <f t="shared" si="8"/>
        <v>2048.0290741353947</v>
      </c>
      <c r="Z15" s="7">
        <f t="shared" si="9"/>
        <v>8599.17108433735</v>
      </c>
      <c r="AA15" s="5">
        <f t="shared" si="10"/>
        <v>1.7061847389558231</v>
      </c>
      <c r="AB15" s="7">
        <f t="shared" si="11"/>
        <v>660.4982361445783</v>
      </c>
      <c r="AC15" s="7">
        <f t="shared" si="12"/>
        <v>1387.5308379908165</v>
      </c>
      <c r="AD15" s="7">
        <f t="shared" si="13"/>
        <v>1318.1542960912757</v>
      </c>
      <c r="AE15" s="7"/>
      <c r="AF15" s="7"/>
      <c r="AG15" s="7">
        <f aca="true" t="shared" si="19" ref="AG15:AI20">IF(H15&gt;=15,Z15*1.03,Z15)</f>
        <v>8599.17108433735</v>
      </c>
      <c r="AH15" s="7">
        <f t="shared" si="19"/>
        <v>1.7573702811244978</v>
      </c>
      <c r="AI15" s="7">
        <f t="shared" si="19"/>
        <v>680.3131832289157</v>
      </c>
      <c r="AJ15" s="7">
        <f t="shared" si="18"/>
        <v>1387.5308379908165</v>
      </c>
      <c r="AK15" s="7">
        <f t="shared" si="15"/>
        <v>69.37654189954083</v>
      </c>
      <c r="AL15" s="7">
        <v>0</v>
      </c>
      <c r="AM15" s="2" t="s">
        <v>207</v>
      </c>
      <c r="AN15" s="2" t="s">
        <v>207</v>
      </c>
      <c r="AO15" s="113">
        <v>38067</v>
      </c>
      <c r="AP15" s="85" t="s">
        <v>211</v>
      </c>
      <c r="AQ15" s="7"/>
      <c r="AR15" s="5"/>
      <c r="AS15" s="7"/>
      <c r="AT15" s="7"/>
      <c r="AU15" s="86"/>
      <c r="AV15" s="7"/>
      <c r="AW15" s="12"/>
      <c r="AX15" s="12"/>
      <c r="AY15" s="12"/>
      <c r="AZ15" s="12"/>
    </row>
    <row r="16" spans="1:52" ht="12.75">
      <c r="A16" s="11" t="s">
        <v>140</v>
      </c>
      <c r="B16" s="11" t="s">
        <v>141</v>
      </c>
      <c r="C16" s="4" t="s">
        <v>147</v>
      </c>
      <c r="D16" s="4"/>
      <c r="E16" s="4">
        <v>5</v>
      </c>
      <c r="F16" s="4" t="s">
        <v>228</v>
      </c>
      <c r="G16" s="87">
        <v>8760</v>
      </c>
      <c r="H16" s="40">
        <v>10</v>
      </c>
      <c r="I16" s="83">
        <f>1700</f>
        <v>1700</v>
      </c>
      <c r="J16" s="83">
        <f ca="1" t="shared" si="0"/>
        <v>80.89476974401624</v>
      </c>
      <c r="K16" s="83">
        <v>82</v>
      </c>
      <c r="L16" s="40">
        <f t="shared" si="16"/>
        <v>7.310124924428785</v>
      </c>
      <c r="M16" s="83">
        <f t="shared" si="1"/>
        <v>85</v>
      </c>
      <c r="N16" s="40">
        <f t="shared" si="2"/>
        <v>1133.3333333333333</v>
      </c>
      <c r="O16" s="40">
        <f t="shared" si="3"/>
        <v>2.2758807588075882</v>
      </c>
      <c r="P16" s="40">
        <f t="shared" si="4"/>
        <v>7.1967058823529415</v>
      </c>
      <c r="Q16" s="40">
        <f t="shared" si="5"/>
        <v>2.2781566395663955</v>
      </c>
      <c r="R16" s="40" t="s">
        <v>206</v>
      </c>
      <c r="S16" s="40" t="s">
        <v>207</v>
      </c>
      <c r="T16" s="4" t="s">
        <v>76</v>
      </c>
      <c r="U16" s="84">
        <v>37701</v>
      </c>
      <c r="V16" s="4" t="s">
        <v>65</v>
      </c>
      <c r="W16" s="7">
        <f t="shared" si="6"/>
        <v>64036.69433799616</v>
      </c>
      <c r="X16" s="5">
        <f t="shared" si="7"/>
        <v>7.310124924428785</v>
      </c>
      <c r="Y16" s="6">
        <f t="shared" si="8"/>
        <v>4189.5787966886255</v>
      </c>
      <c r="Z16" s="7">
        <f t="shared" si="9"/>
        <v>19936.715447154475</v>
      </c>
      <c r="AA16" s="5">
        <f t="shared" si="10"/>
        <v>2.2758807588075882</v>
      </c>
      <c r="AB16" s="7">
        <f t="shared" si="11"/>
        <v>1304.352780487805</v>
      </c>
      <c r="AC16" s="7">
        <f t="shared" si="12"/>
        <v>2885.2260162008206</v>
      </c>
      <c r="AD16" s="7">
        <f t="shared" si="13"/>
        <v>2740.9647153907795</v>
      </c>
      <c r="AE16" s="7"/>
      <c r="AF16" s="7"/>
      <c r="AG16" s="7">
        <f t="shared" si="19"/>
        <v>19936.715447154475</v>
      </c>
      <c r="AH16" s="7">
        <f t="shared" si="19"/>
        <v>2.344157181571816</v>
      </c>
      <c r="AI16" s="7">
        <f t="shared" si="19"/>
        <v>1343.4833639024391</v>
      </c>
      <c r="AJ16" s="7">
        <f t="shared" si="18"/>
        <v>2885.2260162008206</v>
      </c>
      <c r="AK16" s="7">
        <f t="shared" si="15"/>
        <v>144.26130081004112</v>
      </c>
      <c r="AL16" s="7">
        <v>0</v>
      </c>
      <c r="AM16" s="2" t="s">
        <v>207</v>
      </c>
      <c r="AN16" s="2" t="s">
        <v>207</v>
      </c>
      <c r="AO16" s="113">
        <v>38067</v>
      </c>
      <c r="AP16" s="85" t="s">
        <v>211</v>
      </c>
      <c r="AQ16" s="7"/>
      <c r="AR16" s="5"/>
      <c r="AS16" s="7"/>
      <c r="AT16" s="7"/>
      <c r="AU16" s="86"/>
      <c r="AV16" s="7"/>
      <c r="AW16" s="12"/>
      <c r="AX16" s="12"/>
      <c r="AY16" s="12"/>
      <c r="AZ16" s="12"/>
    </row>
    <row r="17" spans="1:52" ht="12.75" customHeight="1">
      <c r="A17" s="9" t="s">
        <v>140</v>
      </c>
      <c r="B17" s="9" t="s">
        <v>16</v>
      </c>
      <c r="C17" s="3" t="s">
        <v>149</v>
      </c>
      <c r="D17" s="3"/>
      <c r="E17" s="3">
        <v>5</v>
      </c>
      <c r="F17" s="4" t="s">
        <v>228</v>
      </c>
      <c r="G17" s="87">
        <v>8760</v>
      </c>
      <c r="H17" s="40">
        <v>7.5</v>
      </c>
      <c r="I17" s="83">
        <f>1700</f>
        <v>1700</v>
      </c>
      <c r="J17" s="83">
        <f ca="1" t="shared" si="0"/>
        <v>78.59029098354634</v>
      </c>
      <c r="K17" s="83">
        <v>83</v>
      </c>
      <c r="L17" s="40">
        <f t="shared" si="16"/>
        <v>5.262235447482636</v>
      </c>
      <c r="M17" s="83">
        <f t="shared" si="1"/>
        <v>86</v>
      </c>
      <c r="N17" s="40">
        <f t="shared" si="2"/>
        <v>1133.3333333333333</v>
      </c>
      <c r="O17" s="40">
        <f t="shared" si="3"/>
        <v>1.7061847389558233</v>
      </c>
      <c r="P17" s="40">
        <f t="shared" si="4"/>
        <v>5.399825581395349</v>
      </c>
      <c r="Q17" s="40">
        <f t="shared" si="5"/>
        <v>1.707890923694779</v>
      </c>
      <c r="R17" s="40" t="s">
        <v>206</v>
      </c>
      <c r="S17" s="40" t="s">
        <v>207</v>
      </c>
      <c r="T17" s="4" t="s">
        <v>76</v>
      </c>
      <c r="U17" s="84">
        <v>37701</v>
      </c>
      <c r="V17" s="4" t="s">
        <v>188</v>
      </c>
      <c r="W17" s="7">
        <f t="shared" si="6"/>
        <v>46097.18251994789</v>
      </c>
      <c r="X17" s="5">
        <f t="shared" si="7"/>
        <v>5.262235447482636</v>
      </c>
      <c r="Y17" s="6">
        <f t="shared" si="8"/>
        <v>3015.8923796612485</v>
      </c>
      <c r="Z17" s="7">
        <f t="shared" si="9"/>
        <v>14946.178313253013</v>
      </c>
      <c r="AA17" s="5">
        <f t="shared" si="10"/>
        <v>1.7061847389558233</v>
      </c>
      <c r="AB17" s="7">
        <f t="shared" si="11"/>
        <v>977.8485975903615</v>
      </c>
      <c r="AC17" s="7">
        <f t="shared" si="12"/>
        <v>2038.0437820708871</v>
      </c>
      <c r="AD17" s="7">
        <f t="shared" si="13"/>
        <v>1936.1415929673426</v>
      </c>
      <c r="AE17" s="7"/>
      <c r="AF17" s="7"/>
      <c r="AG17" s="7">
        <f t="shared" si="19"/>
        <v>14946.178313253013</v>
      </c>
      <c r="AH17" s="7">
        <f t="shared" si="19"/>
        <v>1.757370281124498</v>
      </c>
      <c r="AI17" s="7">
        <f t="shared" si="19"/>
        <v>1007.1840555180723</v>
      </c>
      <c r="AJ17" s="7">
        <f t="shared" si="18"/>
        <v>2038.0437820708871</v>
      </c>
      <c r="AK17" s="7">
        <f t="shared" si="15"/>
        <v>101.90218910354452</v>
      </c>
      <c r="AL17" s="7">
        <v>0</v>
      </c>
      <c r="AM17" s="2" t="s">
        <v>207</v>
      </c>
      <c r="AN17" s="2" t="s">
        <v>207</v>
      </c>
      <c r="AO17" s="113">
        <v>38067</v>
      </c>
      <c r="AP17" s="85" t="s">
        <v>211</v>
      </c>
      <c r="AQ17" s="7"/>
      <c r="AR17" s="5"/>
      <c r="AS17" s="7"/>
      <c r="AT17" s="7"/>
      <c r="AU17" s="86"/>
      <c r="AV17" s="7"/>
      <c r="AW17" s="12"/>
      <c r="AX17" s="12"/>
      <c r="AY17" s="12"/>
      <c r="AZ17" s="12"/>
    </row>
    <row r="18" spans="1:52" ht="12.75" customHeight="1">
      <c r="A18" s="9" t="s">
        <v>143</v>
      </c>
      <c r="B18" s="9" t="s">
        <v>17</v>
      </c>
      <c r="C18" s="3" t="s">
        <v>151</v>
      </c>
      <c r="D18" s="3"/>
      <c r="E18" s="3">
        <v>5</v>
      </c>
      <c r="F18" s="4" t="s">
        <v>228</v>
      </c>
      <c r="G18" s="87">
        <v>8760</v>
      </c>
      <c r="H18" s="40">
        <v>10</v>
      </c>
      <c r="I18" s="83">
        <f>1700</f>
        <v>1700</v>
      </c>
      <c r="J18" s="83">
        <f ca="1" t="shared" si="0"/>
        <v>81.30438440861298</v>
      </c>
      <c r="K18" s="83">
        <v>83</v>
      </c>
      <c r="L18" s="40">
        <f t="shared" si="16"/>
        <v>7.258620342985809</v>
      </c>
      <c r="M18" s="83">
        <f t="shared" si="1"/>
        <v>86</v>
      </c>
      <c r="N18" s="40">
        <f t="shared" si="2"/>
        <v>1133.3333333333333</v>
      </c>
      <c r="O18" s="40">
        <f t="shared" si="3"/>
        <v>2.274912985274431</v>
      </c>
      <c r="P18" s="40">
        <f t="shared" si="4"/>
        <v>7.199767441860464</v>
      </c>
      <c r="Q18" s="40">
        <f t="shared" si="5"/>
        <v>2.2771878982597054</v>
      </c>
      <c r="R18" s="40" t="s">
        <v>206</v>
      </c>
      <c r="S18" s="40" t="s">
        <v>207</v>
      </c>
      <c r="T18" s="4" t="s">
        <v>76</v>
      </c>
      <c r="U18" s="84">
        <v>37701</v>
      </c>
      <c r="V18" s="4" t="s">
        <v>69</v>
      </c>
      <c r="W18" s="7">
        <f t="shared" si="6"/>
        <v>63585.514204555686</v>
      </c>
      <c r="X18" s="5">
        <f t="shared" si="7"/>
        <v>7.258620342985809</v>
      </c>
      <c r="Y18" s="6">
        <f t="shared" si="8"/>
        <v>4160.060490972027</v>
      </c>
      <c r="Z18" s="7">
        <f t="shared" si="9"/>
        <v>19928.237751004017</v>
      </c>
      <c r="AA18" s="5">
        <f t="shared" si="10"/>
        <v>2.274912985274431</v>
      </c>
      <c r="AB18" s="7">
        <f t="shared" si="11"/>
        <v>1303.7981301204818</v>
      </c>
      <c r="AC18" s="7">
        <f t="shared" si="12"/>
        <v>2856.262360851545</v>
      </c>
      <c r="AD18" s="7">
        <f t="shared" si="13"/>
        <v>2713.4492428089675</v>
      </c>
      <c r="AE18" s="7"/>
      <c r="AF18" s="7"/>
      <c r="AG18" s="7">
        <f t="shared" si="19"/>
        <v>19928.237751004017</v>
      </c>
      <c r="AH18" s="7">
        <f t="shared" si="19"/>
        <v>2.343160374832664</v>
      </c>
      <c r="AI18" s="7">
        <f t="shared" si="19"/>
        <v>1342.9120740240962</v>
      </c>
      <c r="AJ18" s="7">
        <f>(AC18*0.97)</f>
        <v>2770.574490025999</v>
      </c>
      <c r="AK18" s="7">
        <f t="shared" si="15"/>
        <v>57.1252472170313</v>
      </c>
      <c r="AL18" s="7">
        <v>0</v>
      </c>
      <c r="AM18" s="2" t="s">
        <v>207</v>
      </c>
      <c r="AN18" s="2" t="s">
        <v>207</v>
      </c>
      <c r="AO18" s="113">
        <v>38067</v>
      </c>
      <c r="AP18" s="85" t="s">
        <v>209</v>
      </c>
      <c r="AQ18" s="7"/>
      <c r="AR18" s="5"/>
      <c r="AS18" s="7"/>
      <c r="AT18" s="7"/>
      <c r="AU18" s="86"/>
      <c r="AV18" s="7"/>
      <c r="AW18" s="12"/>
      <c r="AX18" s="12"/>
      <c r="AY18" s="12"/>
      <c r="AZ18" s="12"/>
    </row>
    <row r="19" spans="1:52" ht="12.75">
      <c r="A19" s="9" t="s">
        <v>144</v>
      </c>
      <c r="B19" s="9" t="s">
        <v>18</v>
      </c>
      <c r="C19" s="3" t="s">
        <v>154</v>
      </c>
      <c r="D19" s="3"/>
      <c r="E19" s="3">
        <v>5</v>
      </c>
      <c r="F19" s="4" t="s">
        <v>228</v>
      </c>
      <c r="G19" s="87">
        <v>8760</v>
      </c>
      <c r="H19" s="40">
        <v>10</v>
      </c>
      <c r="I19" s="83">
        <f>1700</f>
        <v>1700</v>
      </c>
      <c r="J19" s="83">
        <f ca="1" t="shared" si="0"/>
        <v>81.41591198797948</v>
      </c>
      <c r="K19" s="83">
        <v>82</v>
      </c>
      <c r="L19" s="40">
        <f t="shared" si="16"/>
        <v>7.35721838818205</v>
      </c>
      <c r="M19" s="83">
        <f t="shared" si="1"/>
        <v>85</v>
      </c>
      <c r="N19" s="40">
        <f t="shared" si="2"/>
        <v>1133.3333333333333</v>
      </c>
      <c r="O19" s="40">
        <f t="shared" si="3"/>
        <v>2.2758807588075882</v>
      </c>
      <c r="P19" s="40">
        <f t="shared" si="4"/>
        <v>7.1967058823529415</v>
      </c>
      <c r="Q19" s="40">
        <f t="shared" si="5"/>
        <v>2.2781566395663955</v>
      </c>
      <c r="R19" s="40" t="s">
        <v>206</v>
      </c>
      <c r="S19" s="40" t="s">
        <v>207</v>
      </c>
      <c r="T19" s="4" t="s">
        <v>76</v>
      </c>
      <c r="U19" s="84">
        <v>37702</v>
      </c>
      <c r="V19" s="4" t="s">
        <v>65</v>
      </c>
      <c r="W19" s="7">
        <f t="shared" si="6"/>
        <v>64449.233080474754</v>
      </c>
      <c r="X19" s="5">
        <f t="shared" si="7"/>
        <v>7.35721838818205</v>
      </c>
      <c r="Y19" s="6">
        <f t="shared" si="8"/>
        <v>4216.569002634897</v>
      </c>
      <c r="Z19" s="7">
        <f t="shared" si="9"/>
        <v>19936.715447154475</v>
      </c>
      <c r="AA19" s="5">
        <f t="shared" si="10"/>
        <v>2.2758807588075882</v>
      </c>
      <c r="AB19" s="7">
        <f t="shared" si="11"/>
        <v>1304.352780487805</v>
      </c>
      <c r="AC19" s="7">
        <f t="shared" si="12"/>
        <v>2912.2162221470917</v>
      </c>
      <c r="AD19" s="7">
        <f t="shared" si="13"/>
        <v>2766.605411039737</v>
      </c>
      <c r="AE19" s="7"/>
      <c r="AF19" s="7"/>
      <c r="AG19" s="7">
        <f t="shared" si="19"/>
        <v>19936.715447154475</v>
      </c>
      <c r="AH19" s="7">
        <f t="shared" si="19"/>
        <v>2.344157181571816</v>
      </c>
      <c r="AI19" s="7">
        <f t="shared" si="19"/>
        <v>1343.4833639024391</v>
      </c>
      <c r="AJ19" s="7">
        <f>IF(H19&gt;=15,AC19*1.03,AC19)</f>
        <v>2912.2162221470917</v>
      </c>
      <c r="AK19" s="7">
        <f t="shared" si="15"/>
        <v>145.6108111073545</v>
      </c>
      <c r="AL19" s="7">
        <v>0</v>
      </c>
      <c r="AM19" s="2" t="s">
        <v>207</v>
      </c>
      <c r="AN19" s="2" t="s">
        <v>207</v>
      </c>
      <c r="AO19" s="113">
        <v>38067</v>
      </c>
      <c r="AP19" s="85" t="s">
        <v>209</v>
      </c>
      <c r="AQ19" s="7"/>
      <c r="AR19" s="5"/>
      <c r="AS19" s="7"/>
      <c r="AT19" s="7"/>
      <c r="AU19" s="86"/>
      <c r="AV19" s="7"/>
      <c r="AW19" s="12"/>
      <c r="AX19" s="12"/>
      <c r="AY19" s="12"/>
      <c r="AZ19" s="12"/>
    </row>
    <row r="20" spans="1:52" ht="12.75">
      <c r="A20" s="12" t="s">
        <v>144</v>
      </c>
      <c r="B20" s="12" t="s">
        <v>18</v>
      </c>
      <c r="C20" s="13" t="s">
        <v>156</v>
      </c>
      <c r="D20" s="13"/>
      <c r="E20" s="13">
        <v>5</v>
      </c>
      <c r="F20" s="4" t="s">
        <v>228</v>
      </c>
      <c r="G20" s="87">
        <v>8760</v>
      </c>
      <c r="H20" s="40">
        <v>7.5</v>
      </c>
      <c r="I20" s="83">
        <f>1700</f>
        <v>1700</v>
      </c>
      <c r="J20" s="83">
        <f ca="1" t="shared" si="0"/>
        <v>81.72826894657702</v>
      </c>
      <c r="K20" s="83">
        <v>85</v>
      </c>
      <c r="L20" s="40">
        <f t="shared" si="16"/>
        <v>5.343586525536492</v>
      </c>
      <c r="M20" s="83">
        <f t="shared" si="1"/>
        <v>88</v>
      </c>
      <c r="N20" s="40">
        <f t="shared" si="2"/>
        <v>1133.3333333333333</v>
      </c>
      <c r="O20" s="40">
        <f t="shared" si="3"/>
        <v>1.7047843137254903</v>
      </c>
      <c r="P20" s="40">
        <f t="shared" si="4"/>
        <v>5.404261363636364</v>
      </c>
      <c r="Q20" s="40">
        <f t="shared" si="5"/>
        <v>1.7064890980392156</v>
      </c>
      <c r="R20" s="40" t="s">
        <v>206</v>
      </c>
      <c r="S20" s="40" t="s">
        <v>207</v>
      </c>
      <c r="T20" s="4" t="s">
        <v>76</v>
      </c>
      <c r="U20" s="84">
        <v>37702</v>
      </c>
      <c r="V20" s="4" t="s">
        <v>65</v>
      </c>
      <c r="W20" s="7">
        <f t="shared" si="6"/>
        <v>46809.81796369967</v>
      </c>
      <c r="X20" s="5">
        <f t="shared" si="7"/>
        <v>5.343586525536492</v>
      </c>
      <c r="Y20" s="6">
        <f t="shared" si="8"/>
        <v>3062.5163095154744</v>
      </c>
      <c r="Z20" s="7">
        <f t="shared" si="9"/>
        <v>14933.910588235296</v>
      </c>
      <c r="AA20" s="5">
        <f t="shared" si="10"/>
        <v>1.7047843137254903</v>
      </c>
      <c r="AB20" s="7">
        <f t="shared" si="11"/>
        <v>977.0459858823531</v>
      </c>
      <c r="AC20" s="7">
        <f t="shared" si="12"/>
        <v>2085.4703236331216</v>
      </c>
      <c r="AD20" s="7">
        <f t="shared" si="13"/>
        <v>1981.1968074514655</v>
      </c>
      <c r="AE20" s="7"/>
      <c r="AF20" s="7"/>
      <c r="AG20" s="7">
        <f t="shared" si="19"/>
        <v>14933.910588235296</v>
      </c>
      <c r="AH20" s="7">
        <f t="shared" si="19"/>
        <v>1.7559278431372551</v>
      </c>
      <c r="AI20" s="7">
        <f t="shared" si="19"/>
        <v>1006.3573654588237</v>
      </c>
      <c r="AJ20" s="7">
        <f>IF(H20&gt;=15,AC20*1.03,AC20)</f>
        <v>2085.4703236331216</v>
      </c>
      <c r="AK20" s="7">
        <f t="shared" si="15"/>
        <v>104.27351618165608</v>
      </c>
      <c r="AL20" s="7">
        <v>0</v>
      </c>
      <c r="AM20" s="2" t="s">
        <v>207</v>
      </c>
      <c r="AN20" s="2" t="s">
        <v>207</v>
      </c>
      <c r="AO20" s="113">
        <v>38067</v>
      </c>
      <c r="AP20" s="85" t="s">
        <v>209</v>
      </c>
      <c r="AQ20" s="7"/>
      <c r="AR20" s="5"/>
      <c r="AS20" s="7"/>
      <c r="AT20" s="7"/>
      <c r="AU20" s="86"/>
      <c r="AV20" s="7"/>
      <c r="AW20" s="12"/>
      <c r="AX20" s="12"/>
      <c r="AY20" s="12"/>
      <c r="AZ20" s="12"/>
    </row>
    <row r="21" spans="1:52" ht="12.75">
      <c r="A21" s="88"/>
      <c r="B21" s="89"/>
      <c r="C21" s="90"/>
      <c r="D21" s="90"/>
      <c r="E21" s="90"/>
      <c r="F21" s="90"/>
      <c r="G21" s="91"/>
      <c r="H21" s="92"/>
      <c r="I21" s="93"/>
      <c r="J21" s="93"/>
      <c r="K21" s="93"/>
      <c r="L21" s="92"/>
      <c r="M21" s="93"/>
      <c r="N21" s="93"/>
      <c r="O21" s="92"/>
      <c r="P21" s="92"/>
      <c r="Q21" s="92"/>
      <c r="R21" s="92"/>
      <c r="S21" s="92"/>
      <c r="T21" s="90"/>
      <c r="U21" s="94"/>
      <c r="V21" s="90"/>
      <c r="W21" s="95"/>
      <c r="X21" s="96"/>
      <c r="Y21" s="97"/>
      <c r="Z21" s="95"/>
      <c r="AA21" s="96"/>
      <c r="AB21" s="95"/>
      <c r="AC21" s="95"/>
      <c r="AD21" s="95"/>
      <c r="AE21" s="95"/>
      <c r="AF21" s="95"/>
      <c r="AG21" s="95"/>
      <c r="AH21" s="96"/>
      <c r="AI21" s="95"/>
      <c r="AJ21" s="95"/>
      <c r="AK21" s="98"/>
      <c r="AL21" s="99"/>
      <c r="AM21" s="100"/>
      <c r="AN21" s="100"/>
      <c r="AO21" s="101"/>
      <c r="AP21" s="101"/>
      <c r="AQ21" s="114"/>
      <c r="AR21" s="102"/>
      <c r="AS21" s="99"/>
      <c r="AT21" s="99"/>
      <c r="AU21" s="103"/>
      <c r="AV21" s="99"/>
      <c r="AW21" s="34"/>
      <c r="AX21" s="34"/>
      <c r="AY21" s="34"/>
      <c r="AZ21" s="34"/>
    </row>
    <row r="22" spans="1:52" s="42" customFormat="1" ht="12.75">
      <c r="A22" s="115" t="s">
        <v>221</v>
      </c>
      <c r="B22" s="115"/>
      <c r="C22" s="115"/>
      <c r="D22" s="115"/>
      <c r="E22" s="115" t="s">
        <v>24</v>
      </c>
      <c r="F22" s="115"/>
      <c r="G22" s="115">
        <f>AVERAGE(G7:G20)</f>
        <v>6900</v>
      </c>
      <c r="H22" s="115">
        <f>AVERAGE(H7:H20)</f>
        <v>8.392857142857142</v>
      </c>
      <c r="I22" s="115">
        <f>AVERAGE(I7:I20)</f>
        <v>1700</v>
      </c>
      <c r="J22" s="115">
        <f>SUM(J7:J20)</f>
        <v>1120.5544111256304</v>
      </c>
      <c r="K22" s="115">
        <f>AVERAGE(K7:K20)</f>
        <v>82.92857142857143</v>
      </c>
      <c r="L22" s="115">
        <f aca="true" t="shared" si="20" ref="L22:Q22">SUM(L7:L20)</f>
        <v>84.12852115530282</v>
      </c>
      <c r="M22" s="115">
        <f t="shared" si="20"/>
        <v>1203</v>
      </c>
      <c r="N22" s="115">
        <f t="shared" si="20"/>
        <v>15866.66666666667</v>
      </c>
      <c r="O22" s="115">
        <f t="shared" si="20"/>
        <v>26.732023650796393</v>
      </c>
      <c r="P22" s="115">
        <f t="shared" si="20"/>
        <v>84.59159659868176</v>
      </c>
      <c r="Q22" s="115">
        <f t="shared" si="20"/>
        <v>26.75875567444719</v>
      </c>
      <c r="R22" s="115"/>
      <c r="S22" s="115"/>
      <c r="T22" s="115"/>
      <c r="U22" s="115">
        <f>SUM(U7:U20)</f>
        <v>527814</v>
      </c>
      <c r="V22" s="115">
        <f aca="true" t="shared" si="21" ref="V22:AD22">SUM(V7:V20)</f>
        <v>0</v>
      </c>
      <c r="W22" s="115">
        <f t="shared" si="21"/>
        <v>598590.2884646219</v>
      </c>
      <c r="X22" s="115">
        <f t="shared" si="21"/>
        <v>84.12852115530282</v>
      </c>
      <c r="Y22" s="115">
        <f t="shared" si="21"/>
        <v>41296.9602017356</v>
      </c>
      <c r="Z22" s="115">
        <f t="shared" si="21"/>
        <v>189742.3859547228</v>
      </c>
      <c r="AA22" s="115">
        <f t="shared" si="21"/>
        <v>26.732023650796393</v>
      </c>
      <c r="AB22" s="115">
        <f t="shared" si="21"/>
        <v>13099.150333431746</v>
      </c>
      <c r="AC22" s="115">
        <f t="shared" si="21"/>
        <v>28197.809868303866</v>
      </c>
      <c r="AD22" s="115">
        <f t="shared" si="21"/>
        <v>26787.919374888672</v>
      </c>
      <c r="AE22" s="116">
        <f aca="true" t="shared" si="22" ref="AE22:AL22">SUM(AE7:AE20)</f>
        <v>0</v>
      </c>
      <c r="AF22" s="116">
        <f t="shared" si="22"/>
        <v>0</v>
      </c>
      <c r="AG22" s="116">
        <f t="shared" si="22"/>
        <v>189742.3859547228</v>
      </c>
      <c r="AH22" s="116">
        <f t="shared" si="22"/>
        <v>27.533984360320286</v>
      </c>
      <c r="AI22" s="116">
        <f t="shared" si="22"/>
        <v>13492.124843434698</v>
      </c>
      <c r="AJ22" s="110">
        <f t="shared" si="22"/>
        <v>28027.729699936146</v>
      </c>
      <c r="AK22" s="110">
        <f t="shared" si="22"/>
        <v>1239.8103250474785</v>
      </c>
      <c r="AL22" s="110">
        <f t="shared" si="22"/>
        <v>0</v>
      </c>
      <c r="AM22" s="110"/>
      <c r="AN22" s="110"/>
      <c r="AO22" s="110"/>
      <c r="AP22" s="110"/>
      <c r="AQ22" s="110"/>
      <c r="AR22" s="110"/>
      <c r="AS22" s="110"/>
      <c r="AT22" s="110"/>
      <c r="AU22" s="110"/>
      <c r="AV22" s="110"/>
      <c r="AW22" s="110"/>
      <c r="AX22" s="110"/>
      <c r="AY22" s="110"/>
      <c r="AZ22" s="110"/>
    </row>
    <row r="24" ht="12.75">
      <c r="A24" s="1" t="s">
        <v>286</v>
      </c>
    </row>
    <row r="25" ht="15.75">
      <c r="A25" s="17" t="s">
        <v>287</v>
      </c>
    </row>
  </sheetData>
  <mergeCells count="13">
    <mergeCell ref="A4:G5"/>
    <mergeCell ref="H4:L5"/>
    <mergeCell ref="M4:O5"/>
    <mergeCell ref="A1:L1"/>
    <mergeCell ref="P4:V5"/>
    <mergeCell ref="W4:Y5"/>
    <mergeCell ref="Z4:AD5"/>
    <mergeCell ref="AE4:AP4"/>
    <mergeCell ref="AQ4:AZ4"/>
    <mergeCell ref="AE5:AK5"/>
    <mergeCell ref="AL5:AP5"/>
    <mergeCell ref="AQ5:AU5"/>
    <mergeCell ref="AV5:AZ5"/>
  </mergeCells>
  <printOptions horizontalCentered="1" verticalCentered="1"/>
  <pageMargins left="0.5" right="0.5" top="0.75" bottom="0.5" header="0.5" footer="0.5"/>
  <pageSetup fitToWidth="0" fitToHeight="1" horizontalDpi="600" verticalDpi="600" orientation="landscape" scale="79" r:id="rId1"/>
  <headerFooter alignWithMargins="0">
    <oddHeader>&amp;C&amp;F &amp;A</oddHeader>
    <oddFooter>&amp;L031104 WEB Rev.00&amp;CVSD</oddFooter>
  </headerFooter>
  <colBreaks count="4" manualBreakCount="4">
    <brk id="12" max="26" man="1"/>
    <brk id="22" max="26" man="1"/>
    <brk id="30" max="26" man="1"/>
    <brk id="42" max="26" man="1"/>
  </colBreaks>
</worksheet>
</file>

<file path=xl/worksheets/sheet3.xml><?xml version="1.0" encoding="utf-8"?>
<worksheet xmlns="http://schemas.openxmlformats.org/spreadsheetml/2006/main" xmlns:r="http://schemas.openxmlformats.org/officeDocument/2006/relationships">
  <dimension ref="A1:AC11"/>
  <sheetViews>
    <sheetView showGridLines="0" tabSelected="1" view="pageBreakPreview" zoomScale="60" zoomScaleNormal="75" workbookViewId="0" topLeftCell="A1">
      <selection activeCell="A1" sqref="A1:G1"/>
    </sheetView>
  </sheetViews>
  <sheetFormatPr defaultColWidth="9.140625" defaultRowHeight="12.75"/>
  <cols>
    <col min="1" max="1" width="7.28125" style="0" customWidth="1"/>
    <col min="2" max="2" width="12.7109375" style="0" customWidth="1"/>
    <col min="3" max="26" width="3.00390625" style="0" customWidth="1"/>
    <col min="27" max="27" width="7.00390625" style="0" customWidth="1"/>
    <col min="28" max="28" width="9.8515625" style="0" customWidth="1"/>
  </cols>
  <sheetData>
    <row r="1" spans="1:7" ht="20.25">
      <c r="A1" s="228" t="s">
        <v>293</v>
      </c>
      <c r="B1" s="215"/>
      <c r="C1" s="215"/>
      <c r="D1" s="215"/>
      <c r="E1" s="215"/>
      <c r="F1" s="215"/>
      <c r="G1" s="215"/>
    </row>
    <row r="2" spans="3:26" ht="33" customHeight="1">
      <c r="C2" s="227" t="s">
        <v>138</v>
      </c>
      <c r="D2" s="227"/>
      <c r="E2" s="227"/>
      <c r="F2" s="227"/>
      <c r="G2" s="227"/>
      <c r="H2" s="227"/>
      <c r="I2" s="227"/>
      <c r="J2" s="227"/>
      <c r="K2" s="227"/>
      <c r="L2" s="227"/>
      <c r="M2" s="227"/>
      <c r="N2" s="227"/>
      <c r="O2" s="227"/>
      <c r="P2" s="227"/>
      <c r="Q2" s="227"/>
      <c r="R2" s="227"/>
      <c r="S2" s="227"/>
      <c r="T2" s="227"/>
      <c r="U2" s="227"/>
      <c r="V2" s="227"/>
      <c r="W2" s="227"/>
      <c r="X2" s="227"/>
      <c r="Y2" s="227"/>
      <c r="Z2" s="227"/>
    </row>
    <row r="3" spans="1:29" ht="37.5" customHeight="1">
      <c r="A3" s="26" t="s">
        <v>110</v>
      </c>
      <c r="B3" s="30" t="s">
        <v>108</v>
      </c>
      <c r="C3" s="26" t="s">
        <v>127</v>
      </c>
      <c r="D3" s="26" t="s">
        <v>128</v>
      </c>
      <c r="E3" s="26" t="s">
        <v>129</v>
      </c>
      <c r="F3" s="26" t="s">
        <v>130</v>
      </c>
      <c r="G3" s="26" t="s">
        <v>131</v>
      </c>
      <c r="H3" s="26" t="s">
        <v>132</v>
      </c>
      <c r="I3" s="26" t="s">
        <v>133</v>
      </c>
      <c r="J3" s="26" t="s">
        <v>134</v>
      </c>
      <c r="K3" s="26" t="s">
        <v>135</v>
      </c>
      <c r="L3" s="26" t="s">
        <v>136</v>
      </c>
      <c r="M3" s="26" t="s">
        <v>113</v>
      </c>
      <c r="N3" s="26" t="s">
        <v>114</v>
      </c>
      <c r="O3" s="26" t="s">
        <v>115</v>
      </c>
      <c r="P3" s="26" t="s">
        <v>116</v>
      </c>
      <c r="Q3" s="26" t="s">
        <v>117</v>
      </c>
      <c r="R3" s="26" t="s">
        <v>118</v>
      </c>
      <c r="S3" s="26" t="s">
        <v>119</v>
      </c>
      <c r="T3" s="26" t="s">
        <v>120</v>
      </c>
      <c r="U3" s="26" t="s">
        <v>121</v>
      </c>
      <c r="V3" s="26" t="s">
        <v>122</v>
      </c>
      <c r="W3" s="26" t="s">
        <v>123</v>
      </c>
      <c r="X3" s="26" t="s">
        <v>124</v>
      </c>
      <c r="Y3" s="26" t="s">
        <v>125</v>
      </c>
      <c r="Z3" s="26" t="s">
        <v>126</v>
      </c>
      <c r="AA3" s="26" t="s">
        <v>111</v>
      </c>
      <c r="AB3" s="26" t="s">
        <v>174</v>
      </c>
      <c r="AC3" s="26" t="s">
        <v>137</v>
      </c>
    </row>
    <row r="4" spans="1:29" ht="31.5" customHeight="1">
      <c r="A4" s="31"/>
      <c r="B4" s="31" t="s">
        <v>105</v>
      </c>
      <c r="C4" s="31"/>
      <c r="D4" s="31"/>
      <c r="E4" s="31"/>
      <c r="F4" s="31"/>
      <c r="G4" s="31"/>
      <c r="H4" s="31"/>
      <c r="I4" s="31"/>
      <c r="J4" s="31"/>
      <c r="K4" s="31"/>
      <c r="L4" s="31"/>
      <c r="M4" s="31"/>
      <c r="N4" s="31"/>
      <c r="O4" s="31"/>
      <c r="P4" s="32">
        <v>1</v>
      </c>
      <c r="Q4" s="32">
        <v>1</v>
      </c>
      <c r="R4" s="32">
        <v>1</v>
      </c>
      <c r="S4" s="31"/>
      <c r="T4" s="31"/>
      <c r="U4" s="31"/>
      <c r="V4" s="31"/>
      <c r="W4" s="31"/>
      <c r="X4" s="31"/>
      <c r="Y4" s="31"/>
      <c r="Z4" s="31"/>
      <c r="AA4" s="31">
        <f>SUM(C4:Z4)</f>
        <v>3</v>
      </c>
      <c r="AB4" s="31"/>
      <c r="AC4" s="31"/>
    </row>
    <row r="5" spans="1:29" ht="31.5" customHeight="1">
      <c r="A5" s="31">
        <v>1</v>
      </c>
      <c r="B5" s="31" t="s">
        <v>109</v>
      </c>
      <c r="C5" s="31"/>
      <c r="D5" s="31"/>
      <c r="E5" s="31"/>
      <c r="F5" s="31"/>
      <c r="G5" s="31"/>
      <c r="H5" s="31">
        <v>1</v>
      </c>
      <c r="I5" s="31">
        <v>1</v>
      </c>
      <c r="J5" s="31">
        <v>1</v>
      </c>
      <c r="K5" s="31">
        <v>1</v>
      </c>
      <c r="L5" s="31"/>
      <c r="M5" s="31"/>
      <c r="N5" s="31"/>
      <c r="O5" s="31"/>
      <c r="P5" s="32"/>
      <c r="Q5" s="32"/>
      <c r="R5" s="32"/>
      <c r="S5" s="31"/>
      <c r="T5" s="31"/>
      <c r="U5" s="31">
        <v>1</v>
      </c>
      <c r="V5" s="31">
        <v>1</v>
      </c>
      <c r="W5" s="31">
        <v>1</v>
      </c>
      <c r="X5" s="31">
        <v>1</v>
      </c>
      <c r="Y5" s="31">
        <v>1</v>
      </c>
      <c r="Z5" s="31"/>
      <c r="AA5" s="31">
        <f aca="true" t="shared" si="0" ref="AA5:AA11">SUM(C5:Z5)</f>
        <v>9</v>
      </c>
      <c r="AB5" s="31">
        <v>210</v>
      </c>
      <c r="AC5" s="31">
        <f aca="true" t="shared" si="1" ref="AC5:AC11">AB5*AA5</f>
        <v>1890</v>
      </c>
    </row>
    <row r="6" spans="1:29" ht="31.5" customHeight="1">
      <c r="A6" s="31">
        <v>2</v>
      </c>
      <c r="B6" s="31" t="s">
        <v>175</v>
      </c>
      <c r="C6" s="31">
        <v>1</v>
      </c>
      <c r="D6" s="31">
        <v>1</v>
      </c>
      <c r="E6" s="31">
        <v>1</v>
      </c>
      <c r="F6" s="31">
        <v>1</v>
      </c>
      <c r="G6" s="31">
        <v>1</v>
      </c>
      <c r="H6" s="31">
        <v>1</v>
      </c>
      <c r="I6" s="31">
        <v>1</v>
      </c>
      <c r="J6" s="31">
        <v>1</v>
      </c>
      <c r="K6" s="31">
        <v>1</v>
      </c>
      <c r="L6" s="31">
        <v>1</v>
      </c>
      <c r="M6" s="31">
        <v>1</v>
      </c>
      <c r="N6" s="31">
        <v>1</v>
      </c>
      <c r="O6" s="31">
        <v>1</v>
      </c>
      <c r="P6" s="32">
        <v>1</v>
      </c>
      <c r="Q6" s="32">
        <v>1</v>
      </c>
      <c r="R6" s="32">
        <v>1</v>
      </c>
      <c r="S6" s="31">
        <v>1</v>
      </c>
      <c r="T6" s="31">
        <v>1</v>
      </c>
      <c r="U6" s="31">
        <v>1</v>
      </c>
      <c r="V6" s="31">
        <v>1</v>
      </c>
      <c r="W6" s="31">
        <v>1</v>
      </c>
      <c r="X6" s="31">
        <v>1</v>
      </c>
      <c r="Y6" s="31">
        <v>1</v>
      </c>
      <c r="Z6" s="31">
        <v>1</v>
      </c>
      <c r="AA6" s="31">
        <f t="shared" si="0"/>
        <v>24</v>
      </c>
      <c r="AB6" s="31">
        <v>210</v>
      </c>
      <c r="AC6" s="31">
        <f t="shared" si="1"/>
        <v>5040</v>
      </c>
    </row>
    <row r="7" spans="1:29" ht="31.5" customHeight="1">
      <c r="A7" s="31">
        <v>3</v>
      </c>
      <c r="B7" s="31" t="s">
        <v>106</v>
      </c>
      <c r="C7" s="31"/>
      <c r="D7" s="31"/>
      <c r="E7" s="31"/>
      <c r="F7" s="31"/>
      <c r="G7" s="31"/>
      <c r="H7" s="31"/>
      <c r="I7" s="31">
        <v>1</v>
      </c>
      <c r="J7" s="31">
        <v>1</v>
      </c>
      <c r="K7" s="31">
        <v>1</v>
      </c>
      <c r="L7" s="31">
        <v>1</v>
      </c>
      <c r="M7" s="31">
        <v>1</v>
      </c>
      <c r="N7" s="31">
        <v>1</v>
      </c>
      <c r="O7" s="31">
        <v>1</v>
      </c>
      <c r="P7" s="32">
        <v>1</v>
      </c>
      <c r="Q7" s="32">
        <v>1</v>
      </c>
      <c r="R7" s="32">
        <v>1</v>
      </c>
      <c r="S7" s="31">
        <v>1</v>
      </c>
      <c r="T7" s="31">
        <v>1</v>
      </c>
      <c r="U7" s="31"/>
      <c r="V7" s="31"/>
      <c r="W7" s="31"/>
      <c r="X7" s="31"/>
      <c r="Y7" s="31"/>
      <c r="Z7" s="31"/>
      <c r="AA7" s="31">
        <f t="shared" si="0"/>
        <v>12</v>
      </c>
      <c r="AB7" s="31">
        <v>365</v>
      </c>
      <c r="AC7" s="31">
        <f t="shared" si="1"/>
        <v>4380</v>
      </c>
    </row>
    <row r="8" spans="1:29" ht="31.5" customHeight="1">
      <c r="A8" s="31">
        <v>4</v>
      </c>
      <c r="B8" s="31" t="s">
        <v>176</v>
      </c>
      <c r="C8" s="31">
        <v>1</v>
      </c>
      <c r="D8" s="31">
        <v>1</v>
      </c>
      <c r="E8" s="31">
        <v>1</v>
      </c>
      <c r="F8" s="31">
        <v>1</v>
      </c>
      <c r="G8" s="31">
        <v>1</v>
      </c>
      <c r="H8" s="31">
        <v>1</v>
      </c>
      <c r="I8" s="31">
        <v>1</v>
      </c>
      <c r="J8" s="31">
        <v>1</v>
      </c>
      <c r="K8" s="31">
        <v>1</v>
      </c>
      <c r="L8" s="31">
        <v>1</v>
      </c>
      <c r="M8" s="31">
        <v>1</v>
      </c>
      <c r="N8" s="31">
        <v>1</v>
      </c>
      <c r="O8" s="31">
        <v>1</v>
      </c>
      <c r="P8" s="32">
        <v>1</v>
      </c>
      <c r="Q8" s="32">
        <v>1</v>
      </c>
      <c r="R8" s="32">
        <v>1</v>
      </c>
      <c r="S8" s="31">
        <v>1</v>
      </c>
      <c r="T8" s="31">
        <v>1</v>
      </c>
      <c r="U8" s="31">
        <v>1</v>
      </c>
      <c r="V8" s="31">
        <v>1</v>
      </c>
      <c r="W8" s="31">
        <v>1</v>
      </c>
      <c r="X8" s="31">
        <v>1</v>
      </c>
      <c r="Y8" s="31">
        <v>1</v>
      </c>
      <c r="Z8" s="31">
        <v>1</v>
      </c>
      <c r="AA8" s="31">
        <f t="shared" si="0"/>
        <v>24</v>
      </c>
      <c r="AB8" s="31">
        <v>225</v>
      </c>
      <c r="AC8" s="31">
        <f t="shared" si="1"/>
        <v>5400</v>
      </c>
    </row>
    <row r="9" spans="1:29" ht="31.5" customHeight="1">
      <c r="A9" s="31">
        <v>5</v>
      </c>
      <c r="B9" s="31" t="s">
        <v>177</v>
      </c>
      <c r="C9" s="31">
        <v>1</v>
      </c>
      <c r="D9" s="31">
        <v>1</v>
      </c>
      <c r="E9" s="31">
        <v>1</v>
      </c>
      <c r="F9" s="31">
        <v>1</v>
      </c>
      <c r="G9" s="31">
        <v>1</v>
      </c>
      <c r="H9" s="31">
        <v>1</v>
      </c>
      <c r="I9" s="31">
        <v>1</v>
      </c>
      <c r="J9" s="31">
        <v>1</v>
      </c>
      <c r="K9" s="31">
        <v>1</v>
      </c>
      <c r="L9" s="31">
        <v>1</v>
      </c>
      <c r="M9" s="31">
        <v>1</v>
      </c>
      <c r="N9" s="31">
        <v>1</v>
      </c>
      <c r="O9" s="31">
        <v>1</v>
      </c>
      <c r="P9" s="32">
        <v>1</v>
      </c>
      <c r="Q9" s="32">
        <v>1</v>
      </c>
      <c r="R9" s="32">
        <v>1</v>
      </c>
      <c r="S9" s="31">
        <v>1</v>
      </c>
      <c r="T9" s="31">
        <v>1</v>
      </c>
      <c r="U9" s="31">
        <v>1</v>
      </c>
      <c r="V9" s="31">
        <v>1</v>
      </c>
      <c r="W9" s="31">
        <v>1</v>
      </c>
      <c r="X9" s="31">
        <v>1</v>
      </c>
      <c r="Y9" s="31">
        <v>1</v>
      </c>
      <c r="Z9" s="31">
        <v>1</v>
      </c>
      <c r="AA9" s="31">
        <f t="shared" si="0"/>
        <v>24</v>
      </c>
      <c r="AB9" s="31">
        <v>365</v>
      </c>
      <c r="AC9" s="31">
        <f t="shared" si="1"/>
        <v>8760</v>
      </c>
    </row>
    <row r="10" spans="1:29" ht="31.5" customHeight="1">
      <c r="A10" s="31">
        <v>6</v>
      </c>
      <c r="B10" s="31" t="s">
        <v>112</v>
      </c>
      <c r="C10" s="31"/>
      <c r="D10" s="31"/>
      <c r="E10" s="31"/>
      <c r="F10" s="31"/>
      <c r="G10" s="31"/>
      <c r="H10" s="31"/>
      <c r="I10" s="31"/>
      <c r="J10" s="31"/>
      <c r="K10" s="31">
        <v>1</v>
      </c>
      <c r="L10" s="31">
        <v>1</v>
      </c>
      <c r="M10" s="31">
        <v>1</v>
      </c>
      <c r="N10" s="31">
        <v>1</v>
      </c>
      <c r="O10" s="31">
        <v>1</v>
      </c>
      <c r="P10" s="32">
        <v>1</v>
      </c>
      <c r="Q10" s="32">
        <v>1</v>
      </c>
      <c r="R10" s="32">
        <v>1</v>
      </c>
      <c r="S10" s="31">
        <v>1</v>
      </c>
      <c r="T10" s="31">
        <v>1</v>
      </c>
      <c r="U10" s="31">
        <v>1</v>
      </c>
      <c r="V10" s="31">
        <v>1</v>
      </c>
      <c r="W10" s="31">
        <v>1</v>
      </c>
      <c r="X10" s="31">
        <v>1</v>
      </c>
      <c r="Y10" s="31">
        <v>1</v>
      </c>
      <c r="Z10" s="31"/>
      <c r="AA10" s="31">
        <f t="shared" si="0"/>
        <v>15</v>
      </c>
      <c r="AB10" s="31">
        <v>365</v>
      </c>
      <c r="AC10" s="31">
        <f t="shared" si="1"/>
        <v>5475</v>
      </c>
    </row>
    <row r="11" spans="1:29" ht="31.5" customHeight="1">
      <c r="A11" s="31">
        <v>7</v>
      </c>
      <c r="B11" s="31" t="s">
        <v>107</v>
      </c>
      <c r="C11" s="31">
        <v>1</v>
      </c>
      <c r="D11" s="31">
        <v>1</v>
      </c>
      <c r="E11" s="31">
        <v>1</v>
      </c>
      <c r="F11" s="31">
        <v>1</v>
      </c>
      <c r="G11" s="31">
        <v>1</v>
      </c>
      <c r="H11" s="31">
        <v>1</v>
      </c>
      <c r="I11" s="31">
        <v>1</v>
      </c>
      <c r="J11" s="31">
        <v>1</v>
      </c>
      <c r="K11" s="31">
        <v>1</v>
      </c>
      <c r="L11" s="31">
        <v>1</v>
      </c>
      <c r="M11" s="31">
        <v>1</v>
      </c>
      <c r="N11" s="31">
        <v>1</v>
      </c>
      <c r="O11" s="31">
        <v>1</v>
      </c>
      <c r="P11" s="32">
        <v>1</v>
      </c>
      <c r="Q11" s="32">
        <v>1</v>
      </c>
      <c r="R11" s="32">
        <v>1</v>
      </c>
      <c r="S11" s="31">
        <v>1</v>
      </c>
      <c r="T11" s="31">
        <v>1</v>
      </c>
      <c r="U11" s="31">
        <v>1</v>
      </c>
      <c r="V11" s="31">
        <v>1</v>
      </c>
      <c r="W11" s="31">
        <v>1</v>
      </c>
      <c r="X11" s="31">
        <v>1</v>
      </c>
      <c r="Y11" s="31">
        <v>1</v>
      </c>
      <c r="Z11" s="31">
        <v>1</v>
      </c>
      <c r="AA11" s="31">
        <f t="shared" si="0"/>
        <v>24</v>
      </c>
      <c r="AB11" s="31">
        <v>365</v>
      </c>
      <c r="AC11" s="31">
        <f t="shared" si="1"/>
        <v>8760</v>
      </c>
    </row>
  </sheetData>
  <mergeCells count="2">
    <mergeCell ref="C2:Z2"/>
    <mergeCell ref="A1:G1"/>
  </mergeCells>
  <printOptions horizontalCentered="1"/>
  <pageMargins left="0.75" right="0.75" top="1" bottom="1" header="0.5" footer="0.5"/>
  <pageSetup horizontalDpi="600" verticalDpi="600" orientation="landscape" scale="97" r:id="rId1"/>
  <headerFooter alignWithMargins="0">
    <oddFooter>&amp;L031104 WEB Rev 00&amp;CVSD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8"/>
  <sheetViews>
    <sheetView showGridLines="0" view="pageBreakPreview" zoomScale="60" zoomScaleNormal="75" workbookViewId="0" topLeftCell="A1">
      <selection activeCell="A1" sqref="A1:BH47"/>
    </sheetView>
  </sheetViews>
  <sheetFormatPr defaultColWidth="9.140625" defaultRowHeight="12.75"/>
  <cols>
    <col min="1" max="1" width="11.28125" style="16" customWidth="1"/>
    <col min="2" max="2" width="13.421875" style="16" customWidth="1"/>
    <col min="3" max="3" width="12.421875" style="16" customWidth="1"/>
    <col min="4" max="4" width="11.00390625" style="16" customWidth="1"/>
    <col min="5" max="5" width="8.28125" style="16" customWidth="1"/>
    <col min="6" max="6" width="11.7109375" style="16" bestFit="1" customWidth="1"/>
    <col min="7" max="7" width="14.140625" style="16" customWidth="1"/>
    <col min="8" max="8" width="9.28125" style="0" customWidth="1"/>
    <col min="9" max="9" width="11.00390625" style="0" customWidth="1"/>
    <col min="10" max="10" width="8.140625" style="0" customWidth="1"/>
    <col min="11" max="11" width="10.7109375" style="0" customWidth="1"/>
    <col min="12" max="12" width="6.28125" style="0" customWidth="1"/>
    <col min="13" max="13" width="31.57421875" style="0" customWidth="1"/>
  </cols>
  <sheetData>
    <row r="1" ht="20.25">
      <c r="G1" s="174" t="s">
        <v>54</v>
      </c>
    </row>
    <row r="2" ht="15">
      <c r="G2" s="67"/>
    </row>
    <row r="3" spans="1:13" ht="15.75">
      <c r="A3" s="232" t="s">
        <v>55</v>
      </c>
      <c r="B3" s="233"/>
      <c r="C3" s="233"/>
      <c r="D3" s="233"/>
      <c r="E3" s="233"/>
      <c r="F3" s="234" t="s">
        <v>56</v>
      </c>
      <c r="G3" s="235"/>
      <c r="H3" s="236"/>
      <c r="I3" s="236"/>
      <c r="J3" s="236"/>
      <c r="K3" s="236"/>
      <c r="L3" s="237"/>
      <c r="M3" s="238" t="s">
        <v>57</v>
      </c>
    </row>
    <row r="4" spans="1:13" ht="15.75">
      <c r="A4" s="232" t="s">
        <v>4</v>
      </c>
      <c r="B4" s="232" t="s">
        <v>58</v>
      </c>
      <c r="C4" s="232" t="s">
        <v>59</v>
      </c>
      <c r="D4" s="232" t="s">
        <v>60</v>
      </c>
      <c r="E4" s="232" t="s">
        <v>165</v>
      </c>
      <c r="F4" s="232" t="s">
        <v>61</v>
      </c>
      <c r="G4" s="232" t="s">
        <v>60</v>
      </c>
      <c r="H4" s="232" t="s">
        <v>85</v>
      </c>
      <c r="I4" s="232" t="s">
        <v>62</v>
      </c>
      <c r="J4" s="234" t="s">
        <v>63</v>
      </c>
      <c r="K4" s="243"/>
      <c r="L4" s="243"/>
      <c r="M4" s="239"/>
    </row>
    <row r="5" spans="1:13" s="45" customFormat="1" ht="18.75">
      <c r="A5" s="233"/>
      <c r="B5" s="241"/>
      <c r="C5" s="233"/>
      <c r="D5" s="233"/>
      <c r="E5" s="233"/>
      <c r="F5" s="233"/>
      <c r="G5" s="233"/>
      <c r="H5" s="233"/>
      <c r="I5" s="233"/>
      <c r="J5" s="43" t="s">
        <v>163</v>
      </c>
      <c r="K5" s="43" t="s">
        <v>4</v>
      </c>
      <c r="L5" s="44" t="s">
        <v>164</v>
      </c>
      <c r="M5" s="240"/>
    </row>
    <row r="6" spans="1:13" s="55" customFormat="1" ht="30.75">
      <c r="A6" s="68">
        <v>37733</v>
      </c>
      <c r="B6" s="69" t="s">
        <v>64</v>
      </c>
      <c r="C6" s="70" t="s">
        <v>162</v>
      </c>
      <c r="D6" s="64" t="s">
        <v>186</v>
      </c>
      <c r="E6" s="64" t="s">
        <v>65</v>
      </c>
      <c r="F6" s="71" t="s">
        <v>187</v>
      </c>
      <c r="G6" s="46" t="s">
        <v>66</v>
      </c>
      <c r="H6" s="33" t="s">
        <v>290</v>
      </c>
      <c r="I6" s="33">
        <v>380801</v>
      </c>
      <c r="J6" s="46" t="s">
        <v>67</v>
      </c>
      <c r="K6" s="72">
        <v>37642</v>
      </c>
      <c r="L6" s="46" t="s">
        <v>68</v>
      </c>
      <c r="M6" s="229" t="s">
        <v>74</v>
      </c>
    </row>
    <row r="7" spans="1:13" s="55" customFormat="1" ht="30.75">
      <c r="A7" s="68">
        <v>37733</v>
      </c>
      <c r="B7" s="69" t="s">
        <v>64</v>
      </c>
      <c r="C7" s="70" t="s">
        <v>162</v>
      </c>
      <c r="D7" s="64" t="s">
        <v>186</v>
      </c>
      <c r="E7" s="64" t="s">
        <v>188</v>
      </c>
      <c r="F7" s="71" t="s">
        <v>187</v>
      </c>
      <c r="G7" s="46" t="s">
        <v>66</v>
      </c>
      <c r="H7" s="33" t="s">
        <v>290</v>
      </c>
      <c r="I7" s="33">
        <v>380801</v>
      </c>
      <c r="J7" s="46" t="s">
        <v>67</v>
      </c>
      <c r="K7" s="72">
        <v>37642</v>
      </c>
      <c r="L7" s="46" t="s">
        <v>68</v>
      </c>
      <c r="M7" s="230"/>
    </row>
    <row r="8" spans="1:13" s="55" customFormat="1" ht="30.75">
      <c r="A8" s="68">
        <v>37733</v>
      </c>
      <c r="B8" s="69" t="s">
        <v>64</v>
      </c>
      <c r="C8" s="70" t="s">
        <v>162</v>
      </c>
      <c r="D8" s="64" t="s">
        <v>186</v>
      </c>
      <c r="E8" s="46" t="s">
        <v>69</v>
      </c>
      <c r="F8" s="71" t="s">
        <v>187</v>
      </c>
      <c r="G8" s="46" t="s">
        <v>66</v>
      </c>
      <c r="H8" s="33" t="s">
        <v>290</v>
      </c>
      <c r="I8" s="33">
        <v>380801</v>
      </c>
      <c r="J8" s="46" t="s">
        <v>67</v>
      </c>
      <c r="K8" s="72">
        <v>37642</v>
      </c>
      <c r="L8" s="46" t="s">
        <v>68</v>
      </c>
      <c r="M8" s="231"/>
    </row>
    <row r="9" spans="1:13" s="55" customFormat="1" ht="15">
      <c r="A9" s="68"/>
      <c r="B9" s="69"/>
      <c r="C9" s="64"/>
      <c r="D9" s="64"/>
      <c r="E9" s="64"/>
      <c r="F9" s="64"/>
      <c r="G9" s="64"/>
      <c r="H9" s="64"/>
      <c r="I9" s="64"/>
      <c r="J9" s="64"/>
      <c r="K9" s="64"/>
      <c r="L9" s="64"/>
      <c r="M9" s="64"/>
    </row>
    <row r="10" spans="1:13" s="55" customFormat="1" ht="15">
      <c r="A10" s="68"/>
      <c r="B10" s="69"/>
      <c r="C10" s="64"/>
      <c r="D10" s="64"/>
      <c r="E10" s="64"/>
      <c r="F10" s="64"/>
      <c r="G10" s="64"/>
      <c r="H10" s="64"/>
      <c r="I10" s="64"/>
      <c r="J10" s="64"/>
      <c r="K10" s="64"/>
      <c r="L10" s="64"/>
      <c r="M10" s="64"/>
    </row>
    <row r="11" spans="1:13" s="55" customFormat="1" ht="15">
      <c r="A11" s="68"/>
      <c r="B11" s="69"/>
      <c r="C11" s="64"/>
      <c r="D11" s="64"/>
      <c r="E11" s="64"/>
      <c r="F11" s="64"/>
      <c r="G11" s="64"/>
      <c r="H11" s="64"/>
      <c r="I11" s="64"/>
      <c r="J11" s="64"/>
      <c r="K11" s="64"/>
      <c r="L11" s="64"/>
      <c r="M11" s="64"/>
    </row>
    <row r="12" spans="1:13" s="55" customFormat="1" ht="15">
      <c r="A12" s="68"/>
      <c r="B12" s="69"/>
      <c r="C12" s="64"/>
      <c r="D12" s="64"/>
      <c r="E12" s="64"/>
      <c r="F12" s="64"/>
      <c r="G12" s="64"/>
      <c r="H12" s="64"/>
      <c r="I12" s="64"/>
      <c r="J12" s="64"/>
      <c r="K12" s="64"/>
      <c r="L12" s="64"/>
      <c r="M12" s="64"/>
    </row>
    <row r="13" spans="1:13" s="55" customFormat="1" ht="15.75">
      <c r="A13" s="68"/>
      <c r="B13" s="69"/>
      <c r="C13" s="64"/>
      <c r="D13" s="64"/>
      <c r="E13" s="19"/>
      <c r="F13" s="64"/>
      <c r="G13" s="64"/>
      <c r="H13" s="64"/>
      <c r="I13" s="64"/>
      <c r="J13" s="64"/>
      <c r="K13" s="64"/>
      <c r="L13" s="64"/>
      <c r="M13" s="64"/>
    </row>
    <row r="14" spans="1:13" s="55" customFormat="1" ht="15.75">
      <c r="A14" s="77"/>
      <c r="B14" s="78"/>
      <c r="C14" s="65"/>
      <c r="D14" s="65"/>
      <c r="E14" s="79"/>
      <c r="F14" s="65"/>
      <c r="G14" s="65"/>
      <c r="H14" s="65"/>
      <c r="I14" s="65"/>
      <c r="J14" s="65"/>
      <c r="K14" s="65"/>
      <c r="L14" s="65"/>
      <c r="M14" s="65"/>
    </row>
    <row r="15" spans="1:7" s="55" customFormat="1" ht="15.75">
      <c r="A15" s="73" t="s">
        <v>70</v>
      </c>
      <c r="B15" s="49" t="s">
        <v>71</v>
      </c>
      <c r="C15" s="20"/>
      <c r="D15" s="20"/>
      <c r="E15" s="20"/>
      <c r="F15" s="20"/>
      <c r="G15" s="20"/>
    </row>
    <row r="16" spans="1:7" s="55" customFormat="1" ht="15.75">
      <c r="A16" s="74">
        <v>1</v>
      </c>
      <c r="B16" s="75" t="s">
        <v>246</v>
      </c>
      <c r="C16" s="61"/>
      <c r="D16" s="61"/>
      <c r="E16" s="61"/>
      <c r="F16" s="61"/>
      <c r="G16" s="61"/>
    </row>
    <row r="17" spans="1:7" s="55" customFormat="1" ht="15">
      <c r="A17" s="76">
        <v>2</v>
      </c>
      <c r="B17" s="242" t="s">
        <v>72</v>
      </c>
      <c r="C17" s="242"/>
      <c r="D17" s="242"/>
      <c r="E17" s="242"/>
      <c r="F17" s="242"/>
      <c r="G17" s="242"/>
    </row>
    <row r="18" spans="1:7" s="55" customFormat="1" ht="15">
      <c r="A18" s="76">
        <v>3</v>
      </c>
      <c r="B18" s="75" t="s">
        <v>73</v>
      </c>
      <c r="C18" s="61"/>
      <c r="D18" s="61"/>
      <c r="E18" s="61"/>
      <c r="F18" s="61"/>
      <c r="G18" s="61"/>
    </row>
  </sheetData>
  <mergeCells count="15">
    <mergeCell ref="B17:G17"/>
    <mergeCell ref="H4:H5"/>
    <mergeCell ref="I4:I5"/>
    <mergeCell ref="J4:L4"/>
    <mergeCell ref="G4:G5"/>
    <mergeCell ref="M6:M8"/>
    <mergeCell ref="A3:E3"/>
    <mergeCell ref="F3:L3"/>
    <mergeCell ref="M3:M5"/>
    <mergeCell ref="A4:A5"/>
    <mergeCell ref="B4:B5"/>
    <mergeCell ref="C4:C5"/>
    <mergeCell ref="D4:D5"/>
    <mergeCell ref="E4:E5"/>
    <mergeCell ref="F4:F5"/>
  </mergeCells>
  <printOptions horizontalCentered="1"/>
  <pageMargins left="0.75" right="0.75" top="1" bottom="1" header="0.5" footer="0.5"/>
  <pageSetup fitToHeight="1" fitToWidth="1" horizontalDpi="600" verticalDpi="600" orientation="landscape" scale="77" r:id="rId1"/>
  <headerFooter alignWithMargins="0">
    <oddFooter>&amp;L031104 WEB Rev.00&amp;CVSD</oddFooter>
  </headerFooter>
</worksheet>
</file>

<file path=xl/worksheets/sheet5.xml><?xml version="1.0" encoding="utf-8"?>
<worksheet xmlns="http://schemas.openxmlformats.org/spreadsheetml/2006/main" xmlns:r="http://schemas.openxmlformats.org/officeDocument/2006/relationships">
  <dimension ref="A1:G14"/>
  <sheetViews>
    <sheetView showGridLines="0" view="pageBreakPreview" zoomScale="60" zoomScaleNormal="75" workbookViewId="0" topLeftCell="A1">
      <selection activeCell="A1" sqref="A1:BH47"/>
    </sheetView>
  </sheetViews>
  <sheetFormatPr defaultColWidth="9.140625" defaultRowHeight="12.75"/>
  <cols>
    <col min="1" max="1" width="2.7109375" style="0" customWidth="1"/>
    <col min="2" max="2" width="5.7109375" style="0" customWidth="1"/>
    <col min="3" max="3" width="25.8515625" style="0" customWidth="1"/>
    <col min="4" max="4" width="18.421875" style="0" customWidth="1"/>
    <col min="5" max="5" width="24.8515625" style="0" customWidth="1"/>
    <col min="6" max="6" width="5.140625" style="0" customWidth="1"/>
    <col min="7" max="7" width="8.421875" style="0" hidden="1" customWidth="1"/>
  </cols>
  <sheetData>
    <row r="1" spans="2:5" ht="18">
      <c r="B1" s="247" t="s">
        <v>35</v>
      </c>
      <c r="C1" s="215"/>
      <c r="D1" s="215"/>
      <c r="E1" s="215"/>
    </row>
    <row r="3" spans="1:7" ht="271.5" customHeight="1">
      <c r="A3" s="244" t="s">
        <v>289</v>
      </c>
      <c r="B3" s="245"/>
      <c r="C3" s="245"/>
      <c r="D3" s="245"/>
      <c r="E3" s="245"/>
      <c r="F3" s="245"/>
      <c r="G3" s="18"/>
    </row>
    <row r="5" spans="2:7" s="48" customFormat="1" ht="15">
      <c r="B5" s="246" t="s">
        <v>36</v>
      </c>
      <c r="C5" s="246"/>
      <c r="D5" s="246"/>
      <c r="E5" s="246"/>
      <c r="F5" s="246"/>
      <c r="G5" s="246"/>
    </row>
    <row r="6" s="48" customFormat="1" ht="15"/>
    <row r="7" spans="3:5" s="48" customFormat="1" ht="15.75">
      <c r="C7" s="50" t="s">
        <v>37</v>
      </c>
      <c r="D7" s="50" t="s">
        <v>38</v>
      </c>
      <c r="E7" s="50" t="s">
        <v>39</v>
      </c>
    </row>
    <row r="8" spans="2:5" s="48" customFormat="1" ht="15">
      <c r="B8" s="33">
        <v>1</v>
      </c>
      <c r="C8" s="33" t="s">
        <v>40</v>
      </c>
      <c r="D8" s="33" t="s">
        <v>41</v>
      </c>
      <c r="E8" s="33" t="s">
        <v>42</v>
      </c>
    </row>
    <row r="9" spans="2:5" s="48" customFormat="1" ht="15">
      <c r="B9" s="33">
        <v>2</v>
      </c>
      <c r="C9" s="33" t="s">
        <v>43</v>
      </c>
      <c r="D9" s="33" t="s">
        <v>41</v>
      </c>
      <c r="E9" s="33" t="s">
        <v>42</v>
      </c>
    </row>
    <row r="10" spans="2:5" s="48" customFormat="1" ht="15">
      <c r="B10" s="33">
        <v>3</v>
      </c>
      <c r="C10" s="33" t="s">
        <v>44</v>
      </c>
      <c r="D10" s="33" t="s">
        <v>45</v>
      </c>
      <c r="E10" s="33" t="s">
        <v>42</v>
      </c>
    </row>
    <row r="11" s="48" customFormat="1" ht="15"/>
    <row r="12" s="48" customFormat="1" ht="15"/>
    <row r="13" s="48" customFormat="1" ht="15"/>
    <row r="14" spans="3:4" s="48" customFormat="1" ht="15">
      <c r="C14" s="51" t="s">
        <v>86</v>
      </c>
      <c r="D14" s="52" t="s">
        <v>4</v>
      </c>
    </row>
    <row r="15" s="48" customFormat="1" ht="15"/>
  </sheetData>
  <mergeCells count="3">
    <mergeCell ref="A3:F3"/>
    <mergeCell ref="B5:G5"/>
    <mergeCell ref="B1:E1"/>
  </mergeCells>
  <printOptions horizontalCentered="1"/>
  <pageMargins left="0.75" right="0.75" top="1" bottom="1" header="0.5" footer="0.5"/>
  <pageSetup horizontalDpi="600" verticalDpi="600" orientation="portrait" r:id="rId1"/>
  <headerFooter alignWithMargins="0">
    <oddFooter>&amp;L031104 WEB Rev.00&amp;CVSD</oddFooter>
  </headerFooter>
</worksheet>
</file>

<file path=xl/worksheets/sheet6.xml><?xml version="1.0" encoding="utf-8"?>
<worksheet xmlns="http://schemas.openxmlformats.org/spreadsheetml/2006/main" xmlns:r="http://schemas.openxmlformats.org/officeDocument/2006/relationships">
  <dimension ref="A1:F39"/>
  <sheetViews>
    <sheetView showGridLines="0" view="pageBreakPreview" zoomScale="60" zoomScaleNormal="75" workbookViewId="0" topLeftCell="A1">
      <selection activeCell="A1" sqref="A1:BH47"/>
    </sheetView>
  </sheetViews>
  <sheetFormatPr defaultColWidth="9.140625" defaultRowHeight="12.75"/>
  <cols>
    <col min="1" max="1" width="81.28125" style="0" customWidth="1"/>
    <col min="2" max="3" width="4.8515625" style="25" customWidth="1"/>
  </cols>
  <sheetData>
    <row r="1" spans="1:5" ht="18">
      <c r="A1" s="29" t="s">
        <v>167</v>
      </c>
      <c r="B1" s="24"/>
      <c r="C1" s="24"/>
      <c r="D1" s="15"/>
      <c r="E1" s="15"/>
    </row>
    <row r="2" spans="1:5" ht="18">
      <c r="A2" s="47" t="s">
        <v>185</v>
      </c>
      <c r="B2" s="24"/>
      <c r="C2" s="24"/>
      <c r="D2" s="15"/>
      <c r="E2" s="15"/>
    </row>
    <row r="3" spans="1:6" ht="18">
      <c r="A3" s="15"/>
      <c r="B3" s="24"/>
      <c r="C3" s="24"/>
      <c r="D3" s="15"/>
      <c r="E3" s="15"/>
      <c r="F3" s="15"/>
    </row>
    <row r="4" spans="1:3" s="55" customFormat="1" ht="15.75">
      <c r="A4" s="53" t="s">
        <v>75</v>
      </c>
      <c r="B4" s="54" t="s">
        <v>76</v>
      </c>
      <c r="C4" s="54" t="s">
        <v>77</v>
      </c>
    </row>
    <row r="5" spans="1:3" s="55" customFormat="1" ht="15.75">
      <c r="A5" s="56" t="s">
        <v>78</v>
      </c>
      <c r="B5" s="23" t="s">
        <v>84</v>
      </c>
      <c r="C5" s="23"/>
    </row>
    <row r="6" spans="1:3" s="55" customFormat="1" ht="15.75">
      <c r="A6" s="56" t="s">
        <v>79</v>
      </c>
      <c r="B6" s="23" t="s">
        <v>84</v>
      </c>
      <c r="C6" s="23"/>
    </row>
    <row r="7" spans="1:3" s="55" customFormat="1" ht="15.75">
      <c r="A7" s="57" t="s">
        <v>224</v>
      </c>
      <c r="B7" s="23" t="s">
        <v>84</v>
      </c>
      <c r="C7" s="23"/>
    </row>
    <row r="8" spans="1:3" s="55" customFormat="1" ht="15.75">
      <c r="A8" s="57" t="s">
        <v>225</v>
      </c>
      <c r="B8" s="23" t="s">
        <v>84</v>
      </c>
      <c r="C8" s="23"/>
    </row>
    <row r="9" spans="1:3" s="55" customFormat="1" ht="6" customHeight="1">
      <c r="A9" s="21"/>
      <c r="B9" s="23"/>
      <c r="C9" s="23"/>
    </row>
    <row r="10" spans="1:3" s="55" customFormat="1" ht="15.75">
      <c r="A10" s="58" t="s">
        <v>80</v>
      </c>
      <c r="B10" s="23"/>
      <c r="C10" s="23"/>
    </row>
    <row r="11" spans="1:3" s="55" customFormat="1" ht="15.75">
      <c r="A11" s="56" t="s">
        <v>157</v>
      </c>
      <c r="B11" s="23" t="s">
        <v>84</v>
      </c>
      <c r="C11" s="23"/>
    </row>
    <row r="12" spans="1:3" s="55" customFormat="1" ht="15.75">
      <c r="A12" s="56" t="s">
        <v>168</v>
      </c>
      <c r="B12" s="23" t="s">
        <v>84</v>
      </c>
      <c r="C12" s="23"/>
    </row>
    <row r="13" spans="1:3" s="55" customFormat="1" ht="6" customHeight="1">
      <c r="A13" s="22"/>
      <c r="B13" s="23"/>
      <c r="C13" s="23"/>
    </row>
    <row r="14" spans="1:3" s="55" customFormat="1" ht="15.75">
      <c r="A14" s="58" t="s">
        <v>82</v>
      </c>
      <c r="B14" s="23"/>
      <c r="C14" s="23"/>
    </row>
    <row r="15" spans="1:3" s="55" customFormat="1" ht="15.75">
      <c r="A15" s="59" t="s">
        <v>158</v>
      </c>
      <c r="B15" s="23" t="s">
        <v>84</v>
      </c>
      <c r="C15" s="23"/>
    </row>
    <row r="16" spans="1:3" s="55" customFormat="1" ht="15.75">
      <c r="A16" s="60" t="s">
        <v>178</v>
      </c>
      <c r="B16" s="23" t="s">
        <v>84</v>
      </c>
      <c r="C16" s="23"/>
    </row>
    <row r="17" spans="1:3" s="55" customFormat="1" ht="15.75">
      <c r="A17" s="60" t="s">
        <v>179</v>
      </c>
      <c r="B17" s="23" t="s">
        <v>84</v>
      </c>
      <c r="C17" s="23"/>
    </row>
    <row r="18" spans="1:3" s="55" customFormat="1" ht="15.75">
      <c r="A18" s="60" t="s">
        <v>169</v>
      </c>
      <c r="B18" s="23" t="s">
        <v>84</v>
      </c>
      <c r="C18" s="23"/>
    </row>
    <row r="19" spans="1:3" s="55" customFormat="1" ht="15.75">
      <c r="A19" s="60" t="s">
        <v>159</v>
      </c>
      <c r="B19" s="23" t="s">
        <v>84</v>
      </c>
      <c r="C19" s="23"/>
    </row>
    <row r="20" spans="1:3" s="55" customFormat="1" ht="15.75">
      <c r="A20" s="60" t="s">
        <v>226</v>
      </c>
      <c r="B20" s="23" t="s">
        <v>84</v>
      </c>
      <c r="C20" s="23"/>
    </row>
    <row r="21" spans="1:3" s="55" customFormat="1" ht="15.75">
      <c r="A21" s="60" t="s">
        <v>160</v>
      </c>
      <c r="B21" s="23" t="s">
        <v>84</v>
      </c>
      <c r="C21" s="23"/>
    </row>
    <row r="22" spans="1:3" s="55" customFormat="1" ht="15.75">
      <c r="A22" s="60" t="s">
        <v>161</v>
      </c>
      <c r="B22" s="23" t="s">
        <v>84</v>
      </c>
      <c r="C22" s="23"/>
    </row>
    <row r="23" spans="1:3" s="55" customFormat="1" ht="6" customHeight="1">
      <c r="A23" s="22"/>
      <c r="B23" s="23"/>
      <c r="C23" s="23"/>
    </row>
    <row r="24" spans="1:3" s="55" customFormat="1" ht="15.75">
      <c r="A24" s="58" t="s">
        <v>83</v>
      </c>
      <c r="B24" s="23"/>
      <c r="C24" s="23"/>
    </row>
    <row r="25" spans="1:3" s="55" customFormat="1" ht="15.75">
      <c r="A25" s="56" t="s">
        <v>81</v>
      </c>
      <c r="B25" s="23" t="s">
        <v>84</v>
      </c>
      <c r="C25" s="23"/>
    </row>
    <row r="26" spans="1:3" s="55" customFormat="1" ht="15.75">
      <c r="A26" s="56" t="s">
        <v>233</v>
      </c>
      <c r="B26" s="23" t="s">
        <v>84</v>
      </c>
      <c r="C26" s="23"/>
    </row>
    <row r="27" spans="1:3" s="55" customFormat="1" ht="15.75">
      <c r="A27" s="56" t="s">
        <v>170</v>
      </c>
      <c r="B27" s="23" t="s">
        <v>84</v>
      </c>
      <c r="C27" s="23"/>
    </row>
    <row r="28" spans="1:3" s="55" customFormat="1" ht="15.75">
      <c r="A28" s="56" t="s">
        <v>180</v>
      </c>
      <c r="B28" s="23" t="s">
        <v>84</v>
      </c>
      <c r="C28" s="23"/>
    </row>
    <row r="29" spans="1:3" s="55" customFormat="1" ht="6" customHeight="1">
      <c r="A29" s="21"/>
      <c r="B29" s="23"/>
      <c r="C29" s="23"/>
    </row>
    <row r="30" spans="1:3" s="55" customFormat="1" ht="15.75">
      <c r="A30" s="58" t="s">
        <v>171</v>
      </c>
      <c r="B30" s="23"/>
      <c r="C30" s="23"/>
    </row>
    <row r="31" spans="1:3" s="55" customFormat="1" ht="15.75">
      <c r="A31" s="56" t="s">
        <v>227</v>
      </c>
      <c r="B31" s="23" t="s">
        <v>84</v>
      </c>
      <c r="C31" s="23"/>
    </row>
    <row r="32" spans="1:3" s="55" customFormat="1" ht="15.75">
      <c r="A32" s="56" t="s">
        <v>181</v>
      </c>
      <c r="B32" s="23" t="s">
        <v>84</v>
      </c>
      <c r="C32" s="23"/>
    </row>
    <row r="33" spans="2:3" s="55" customFormat="1" ht="15">
      <c r="B33" s="61"/>
      <c r="C33" s="61"/>
    </row>
    <row r="34" spans="2:5" s="55" customFormat="1" ht="15.75">
      <c r="B34" s="27"/>
      <c r="C34" s="27"/>
      <c r="D34" s="27"/>
      <c r="E34" s="27"/>
    </row>
    <row r="35" spans="2:3" s="55" customFormat="1" ht="15">
      <c r="B35" s="61"/>
      <c r="C35" s="61"/>
    </row>
    <row r="36" spans="2:3" s="55" customFormat="1" ht="15">
      <c r="B36" s="61"/>
      <c r="C36" s="61"/>
    </row>
    <row r="37" spans="1:4" s="55" customFormat="1" ht="15.75">
      <c r="A37" s="28" t="s">
        <v>87</v>
      </c>
      <c r="B37" s="27"/>
      <c r="C37" s="27"/>
      <c r="D37" s="27"/>
    </row>
    <row r="38" spans="2:3" s="55" customFormat="1" ht="15">
      <c r="B38" s="61"/>
      <c r="C38" s="61"/>
    </row>
    <row r="39" spans="2:3" s="55" customFormat="1" ht="15">
      <c r="B39" s="61"/>
      <c r="C39" s="61"/>
    </row>
  </sheetData>
  <printOptions horizontalCentered="1"/>
  <pageMargins left="0.75" right="0.75" top="1" bottom="1" header="0.5" footer="0.5"/>
  <pageSetup horizontalDpi="600" verticalDpi="600" orientation="portrait" r:id="rId1"/>
  <headerFooter alignWithMargins="0">
    <oddFooter>&amp;L031104 WEB Rev.00&amp;CVSD</oddFooter>
  </headerFooter>
</worksheet>
</file>

<file path=xl/worksheets/sheet7.xml><?xml version="1.0" encoding="utf-8"?>
<worksheet xmlns="http://schemas.openxmlformats.org/spreadsheetml/2006/main" xmlns:r="http://schemas.openxmlformats.org/officeDocument/2006/relationships">
  <dimension ref="A1:G21"/>
  <sheetViews>
    <sheetView showGridLines="0" view="pageBreakPreview" zoomScale="60" zoomScaleNormal="75" workbookViewId="0" topLeftCell="A1">
      <selection activeCell="A1" sqref="A1:BH47"/>
    </sheetView>
  </sheetViews>
  <sheetFormatPr defaultColWidth="9.140625" defaultRowHeight="12.75"/>
  <cols>
    <col min="1" max="1" width="2.7109375" style="0" customWidth="1"/>
    <col min="2" max="2" width="7.7109375" style="0" customWidth="1"/>
    <col min="3" max="3" width="20.8515625" style="0" customWidth="1"/>
    <col min="4" max="4" width="15.7109375" style="0" customWidth="1"/>
    <col min="5" max="5" width="24.28125" style="0" customWidth="1"/>
    <col min="6" max="6" width="11.7109375" style="0" customWidth="1"/>
    <col min="7" max="7" width="8.421875" style="0" hidden="1" customWidth="1"/>
    <col min="8" max="8" width="4.7109375" style="0" customWidth="1"/>
  </cols>
  <sheetData>
    <row r="1" spans="1:6" ht="18">
      <c r="A1" s="247" t="s">
        <v>46</v>
      </c>
      <c r="B1" s="251"/>
      <c r="C1" s="251"/>
      <c r="D1" s="251"/>
      <c r="E1" s="251"/>
      <c r="F1" s="251"/>
    </row>
    <row r="3" spans="1:7" ht="237" customHeight="1">
      <c r="A3" s="244" t="s">
        <v>291</v>
      </c>
      <c r="B3" s="249"/>
      <c r="C3" s="249"/>
      <c r="D3" s="249"/>
      <c r="E3" s="249"/>
      <c r="F3" s="249"/>
      <c r="G3" s="18"/>
    </row>
    <row r="4" s="55" customFormat="1" ht="15"/>
    <row r="5" spans="2:5" s="55" customFormat="1" ht="15.75">
      <c r="B5" s="250" t="s">
        <v>47</v>
      </c>
      <c r="C5" s="250"/>
      <c r="D5" s="250"/>
      <c r="E5" s="250"/>
    </row>
    <row r="6" spans="2:5" s="55" customFormat="1" ht="15">
      <c r="B6" s="62" t="s">
        <v>48</v>
      </c>
      <c r="C6" s="62"/>
      <c r="D6" s="62"/>
      <c r="E6" s="63">
        <v>229341</v>
      </c>
    </row>
    <row r="7" spans="2:5" s="55" customFormat="1" ht="15">
      <c r="B7" s="62" t="s">
        <v>49</v>
      </c>
      <c r="C7" s="62"/>
      <c r="D7" s="62"/>
      <c r="E7" s="63">
        <v>217874</v>
      </c>
    </row>
    <row r="8" spans="2:5" s="55" customFormat="1" ht="15">
      <c r="B8" s="252" t="s">
        <v>182</v>
      </c>
      <c r="C8" s="254"/>
      <c r="D8" s="62"/>
      <c r="E8" s="63">
        <v>223074</v>
      </c>
    </row>
    <row r="9" spans="2:5" s="55" customFormat="1" ht="15">
      <c r="B9" s="252" t="s">
        <v>183</v>
      </c>
      <c r="C9" s="253"/>
      <c r="D9" s="62"/>
      <c r="E9" s="63">
        <v>5200</v>
      </c>
    </row>
    <row r="10" spans="2:5" s="55" customFormat="1" ht="15">
      <c r="B10" s="62" t="s">
        <v>50</v>
      </c>
      <c r="C10" s="62"/>
      <c r="D10" s="62"/>
      <c r="E10" s="63">
        <v>0</v>
      </c>
    </row>
    <row r="11" s="55" customFormat="1" ht="15"/>
    <row r="12" spans="2:7" s="55" customFormat="1" ht="15">
      <c r="B12" s="248" t="s">
        <v>51</v>
      </c>
      <c r="C12" s="248"/>
      <c r="D12" s="248"/>
      <c r="E12" s="248"/>
      <c r="F12" s="248"/>
      <c r="G12" s="248"/>
    </row>
    <row r="13" s="55" customFormat="1" ht="15"/>
    <row r="14" spans="3:5" s="55" customFormat="1" ht="15.75">
      <c r="C14" s="50" t="s">
        <v>37</v>
      </c>
      <c r="D14" s="50" t="s">
        <v>38</v>
      </c>
      <c r="E14" s="50" t="s">
        <v>39</v>
      </c>
    </row>
    <row r="15" spans="2:5" s="55" customFormat="1" ht="15">
      <c r="B15" s="64">
        <v>1</v>
      </c>
      <c r="C15" s="64" t="s">
        <v>52</v>
      </c>
      <c r="D15" s="64" t="s">
        <v>41</v>
      </c>
      <c r="E15" s="64" t="s">
        <v>42</v>
      </c>
    </row>
    <row r="16" spans="2:5" s="55" customFormat="1" ht="15">
      <c r="B16" s="64">
        <v>2</v>
      </c>
      <c r="C16" s="64" t="s">
        <v>53</v>
      </c>
      <c r="D16" s="64" t="s">
        <v>41</v>
      </c>
      <c r="E16" s="64" t="s">
        <v>42</v>
      </c>
    </row>
    <row r="17" spans="2:5" s="55" customFormat="1" ht="15">
      <c r="B17" s="64">
        <v>3</v>
      </c>
      <c r="C17" s="64" t="s">
        <v>44</v>
      </c>
      <c r="D17" s="64" t="s">
        <v>45</v>
      </c>
      <c r="E17" s="64" t="s">
        <v>42</v>
      </c>
    </row>
    <row r="18" spans="2:5" s="55" customFormat="1" ht="15">
      <c r="B18" s="65"/>
      <c r="C18" s="65"/>
      <c r="D18" s="65"/>
      <c r="E18" s="65"/>
    </row>
    <row r="19" s="55" customFormat="1" ht="15"/>
    <row r="20" s="55" customFormat="1" ht="15"/>
    <row r="21" spans="1:6" s="55" customFormat="1" ht="15.75">
      <c r="A21" s="28" t="s">
        <v>87</v>
      </c>
      <c r="B21" s="66"/>
      <c r="C21" s="66"/>
      <c r="D21" s="66"/>
      <c r="E21" s="66"/>
      <c r="F21" s="66"/>
    </row>
    <row r="22" s="55" customFormat="1" ht="15"/>
    <row r="23" s="55" customFormat="1" ht="15"/>
  </sheetData>
  <mergeCells count="6">
    <mergeCell ref="B12:G12"/>
    <mergeCell ref="A3:F3"/>
    <mergeCell ref="B5:E5"/>
    <mergeCell ref="A1:F1"/>
    <mergeCell ref="B9:C9"/>
    <mergeCell ref="B8:C8"/>
  </mergeCells>
  <printOptions horizontalCentered="1"/>
  <pageMargins left="0.75" right="0.75" top="1" bottom="1" header="0.5" footer="0.5"/>
  <pageSetup horizontalDpi="600" verticalDpi="600" orientation="portrait" r:id="rId1"/>
  <headerFooter alignWithMargins="0">
    <oddFooter>&amp;L031104 WEB Rev.00&amp;C
VSD</oddFooter>
  </headerFooter>
</worksheet>
</file>

<file path=xl/worksheets/sheet8.xml><?xml version="1.0" encoding="utf-8"?>
<worksheet xmlns="http://schemas.openxmlformats.org/spreadsheetml/2006/main" xmlns:r="http://schemas.openxmlformats.org/officeDocument/2006/relationships">
  <dimension ref="A1:F39"/>
  <sheetViews>
    <sheetView showGridLines="0" view="pageBreakPreview" zoomScale="60" zoomScaleNormal="75" workbookViewId="0" topLeftCell="A1">
      <selection activeCell="A1" sqref="A1:BH47"/>
    </sheetView>
  </sheetViews>
  <sheetFormatPr defaultColWidth="9.140625" defaultRowHeight="12.75"/>
  <cols>
    <col min="1" max="1" width="9.140625" style="16" customWidth="1"/>
    <col min="2" max="2" width="15.00390625" style="16" customWidth="1"/>
    <col min="3" max="3" width="17.57421875" style="16" customWidth="1"/>
    <col min="4" max="4" width="13.7109375" style="16" customWidth="1"/>
    <col min="5" max="5" width="17.421875" style="16" customWidth="1"/>
    <col min="6" max="6" width="13.7109375" style="16" customWidth="1"/>
  </cols>
  <sheetData>
    <row r="1" spans="1:6" ht="18">
      <c r="A1" s="255" t="s">
        <v>139</v>
      </c>
      <c r="B1" s="255"/>
      <c r="C1" s="255"/>
      <c r="D1" s="255"/>
      <c r="E1" s="255"/>
      <c r="F1" s="255"/>
    </row>
    <row r="2" spans="1:6" s="48" customFormat="1" ht="15">
      <c r="A2" s="67"/>
      <c r="B2" s="67"/>
      <c r="C2" s="67"/>
      <c r="D2" s="67" t="s">
        <v>184</v>
      </c>
      <c r="E2" s="67"/>
      <c r="F2" s="67"/>
    </row>
    <row r="3" spans="1:6" s="48" customFormat="1" ht="15.75">
      <c r="A3" s="67"/>
      <c r="B3" s="67"/>
      <c r="C3" s="256" t="s">
        <v>26</v>
      </c>
      <c r="D3" s="257"/>
      <c r="E3" s="256" t="s">
        <v>27</v>
      </c>
      <c r="F3" s="257"/>
    </row>
    <row r="4" spans="1:6" s="48" customFormat="1" ht="31.5">
      <c r="A4" s="50" t="s">
        <v>28</v>
      </c>
      <c r="B4" s="50" t="s">
        <v>29</v>
      </c>
      <c r="C4" s="43" t="s">
        <v>172</v>
      </c>
      <c r="D4" s="43" t="s">
        <v>173</v>
      </c>
      <c r="E4" s="43" t="s">
        <v>172</v>
      </c>
      <c r="F4" s="43" t="s">
        <v>173</v>
      </c>
    </row>
    <row r="5" spans="1:6" s="48" customFormat="1" ht="15">
      <c r="A5" s="33"/>
      <c r="B5" s="33" t="s">
        <v>30</v>
      </c>
      <c r="C5" s="33"/>
      <c r="D5" s="33"/>
      <c r="E5" s="33"/>
      <c r="F5" s="33"/>
    </row>
    <row r="6" spans="1:6" s="48" customFormat="1" ht="15">
      <c r="A6" s="33" t="s">
        <v>31</v>
      </c>
      <c r="B6" s="33" t="s">
        <v>67</v>
      </c>
      <c r="C6" s="33"/>
      <c r="D6" s="33"/>
      <c r="E6" s="33"/>
      <c r="F6" s="33"/>
    </row>
    <row r="7" spans="1:6" s="48" customFormat="1" ht="15">
      <c r="A7" s="33" t="s">
        <v>32</v>
      </c>
      <c r="B7" s="33" t="s">
        <v>67</v>
      </c>
      <c r="C7" s="33"/>
      <c r="D7" s="33"/>
      <c r="E7" s="33"/>
      <c r="F7" s="33"/>
    </row>
    <row r="8" spans="1:6" s="48" customFormat="1" ht="15">
      <c r="A8" s="33" t="s">
        <v>33</v>
      </c>
      <c r="B8" s="33" t="s">
        <v>67</v>
      </c>
      <c r="C8" s="33"/>
      <c r="D8" s="33"/>
      <c r="E8" s="33"/>
      <c r="F8" s="33"/>
    </row>
    <row r="9" spans="1:6" s="48" customFormat="1" ht="15">
      <c r="A9" s="33" t="s">
        <v>34</v>
      </c>
      <c r="B9" s="33" t="s">
        <v>67</v>
      </c>
      <c r="C9" s="33"/>
      <c r="D9" s="33"/>
      <c r="E9" s="33"/>
      <c r="F9" s="33"/>
    </row>
    <row r="10" spans="1:6" s="48" customFormat="1" ht="15">
      <c r="A10" s="33" t="s">
        <v>88</v>
      </c>
      <c r="B10" s="33" t="s">
        <v>67</v>
      </c>
      <c r="C10" s="33"/>
      <c r="D10" s="33"/>
      <c r="E10" s="33"/>
      <c r="F10" s="33"/>
    </row>
    <row r="11" spans="1:6" s="48" customFormat="1" ht="15">
      <c r="A11" s="33" t="s">
        <v>89</v>
      </c>
      <c r="B11" s="33" t="s">
        <v>67</v>
      </c>
      <c r="C11" s="33"/>
      <c r="D11" s="33"/>
      <c r="E11" s="33"/>
      <c r="F11" s="33"/>
    </row>
    <row r="12" spans="1:6" s="48" customFormat="1" ht="15">
      <c r="A12" s="33" t="s">
        <v>90</v>
      </c>
      <c r="B12" s="33" t="s">
        <v>67</v>
      </c>
      <c r="C12" s="33"/>
      <c r="D12" s="33"/>
      <c r="E12" s="33"/>
      <c r="F12" s="33"/>
    </row>
    <row r="13" spans="1:6" s="48" customFormat="1" ht="15">
      <c r="A13" s="33" t="s">
        <v>91</v>
      </c>
      <c r="B13" s="33" t="s">
        <v>67</v>
      </c>
      <c r="C13" s="33"/>
      <c r="D13" s="33"/>
      <c r="E13" s="33"/>
      <c r="F13" s="33"/>
    </row>
    <row r="14" spans="1:6" s="48" customFormat="1" ht="15">
      <c r="A14" s="33" t="s">
        <v>92</v>
      </c>
      <c r="B14" s="33" t="s">
        <v>67</v>
      </c>
      <c r="C14" s="33"/>
      <c r="D14" s="33"/>
      <c r="E14" s="33"/>
      <c r="F14" s="33"/>
    </row>
    <row r="15" spans="1:6" s="48" customFormat="1" ht="15">
      <c r="A15" s="33" t="s">
        <v>93</v>
      </c>
      <c r="B15" s="33" t="s">
        <v>67</v>
      </c>
      <c r="C15" s="33"/>
      <c r="D15" s="33"/>
      <c r="E15" s="33"/>
      <c r="F15" s="33"/>
    </row>
    <row r="16" spans="1:6" s="48" customFormat="1" ht="15">
      <c r="A16" s="33" t="s">
        <v>94</v>
      </c>
      <c r="B16" s="33" t="s">
        <v>67</v>
      </c>
      <c r="C16" s="33"/>
      <c r="D16" s="33"/>
      <c r="E16" s="33"/>
      <c r="F16" s="33"/>
    </row>
    <row r="17" spans="1:6" s="48" customFormat="1" ht="15">
      <c r="A17" s="33" t="s">
        <v>95</v>
      </c>
      <c r="B17" s="33" t="s">
        <v>67</v>
      </c>
      <c r="C17" s="33"/>
      <c r="D17" s="33"/>
      <c r="E17" s="33"/>
      <c r="F17" s="33"/>
    </row>
    <row r="18" spans="1:6" s="48" customFormat="1" ht="15">
      <c r="A18" s="33" t="s">
        <v>96</v>
      </c>
      <c r="B18" s="33" t="s">
        <v>67</v>
      </c>
      <c r="C18" s="33"/>
      <c r="D18" s="33"/>
      <c r="E18" s="33"/>
      <c r="F18" s="33"/>
    </row>
    <row r="19" spans="1:6" s="48" customFormat="1" ht="15">
      <c r="A19" s="33" t="s">
        <v>97</v>
      </c>
      <c r="B19" s="33" t="s">
        <v>67</v>
      </c>
      <c r="C19" s="33"/>
      <c r="D19" s="33"/>
      <c r="E19" s="33"/>
      <c r="F19" s="33"/>
    </row>
    <row r="20" spans="1:6" s="48" customFormat="1" ht="15">
      <c r="A20" s="33" t="s">
        <v>98</v>
      </c>
      <c r="B20" s="33" t="s">
        <v>67</v>
      </c>
      <c r="C20" s="33"/>
      <c r="D20" s="33"/>
      <c r="E20" s="33"/>
      <c r="F20" s="33"/>
    </row>
    <row r="21" spans="1:6" s="48" customFormat="1" ht="15">
      <c r="A21" s="33" t="s">
        <v>99</v>
      </c>
      <c r="B21" s="33" t="s">
        <v>67</v>
      </c>
      <c r="C21" s="33"/>
      <c r="D21" s="33"/>
      <c r="E21" s="33"/>
      <c r="F21" s="33"/>
    </row>
    <row r="22" spans="1:6" s="48" customFormat="1" ht="15">
      <c r="A22" s="33" t="s">
        <v>100</v>
      </c>
      <c r="B22" s="33" t="s">
        <v>67</v>
      </c>
      <c r="C22" s="33"/>
      <c r="D22" s="33"/>
      <c r="E22" s="33"/>
      <c r="F22" s="33"/>
    </row>
    <row r="23" spans="1:6" s="48" customFormat="1" ht="15">
      <c r="A23" s="33" t="s">
        <v>101</v>
      </c>
      <c r="B23" s="33" t="s">
        <v>67</v>
      </c>
      <c r="C23" s="33"/>
      <c r="D23" s="33"/>
      <c r="E23" s="33"/>
      <c r="F23" s="33"/>
    </row>
    <row r="24" spans="1:6" s="48" customFormat="1" ht="15">
      <c r="A24" s="33" t="s">
        <v>102</v>
      </c>
      <c r="B24" s="33" t="s">
        <v>67</v>
      </c>
      <c r="C24" s="33"/>
      <c r="D24" s="33"/>
      <c r="E24" s="33"/>
      <c r="F24" s="33"/>
    </row>
    <row r="25" spans="1:6" s="48" customFormat="1" ht="15">
      <c r="A25" s="33" t="s">
        <v>103</v>
      </c>
      <c r="B25" s="33" t="s">
        <v>67</v>
      </c>
      <c r="C25" s="33"/>
      <c r="D25" s="33"/>
      <c r="E25" s="33"/>
      <c r="F25" s="33"/>
    </row>
    <row r="26" spans="1:6" s="48" customFormat="1" ht="15">
      <c r="A26" s="33" t="s">
        <v>104</v>
      </c>
      <c r="B26" s="33" t="s">
        <v>67</v>
      </c>
      <c r="C26" s="33"/>
      <c r="D26" s="33"/>
      <c r="E26" s="33"/>
      <c r="F26" s="33"/>
    </row>
    <row r="27" spans="1:6" s="48" customFormat="1" ht="15">
      <c r="A27" s="33"/>
      <c r="B27" s="33"/>
      <c r="C27" s="33"/>
      <c r="D27" s="33"/>
      <c r="E27" s="33"/>
      <c r="F27" s="33"/>
    </row>
    <row r="28" spans="1:6" s="48" customFormat="1" ht="15">
      <c r="A28" s="33"/>
      <c r="B28" s="33"/>
      <c r="C28" s="33"/>
      <c r="D28" s="33"/>
      <c r="E28" s="33"/>
      <c r="F28" s="33"/>
    </row>
    <row r="29" spans="1:6" s="48" customFormat="1" ht="123" customHeight="1">
      <c r="A29" s="33"/>
      <c r="B29" s="46" t="s">
        <v>166</v>
      </c>
      <c r="C29" s="33"/>
      <c r="D29" s="33"/>
      <c r="E29" s="33"/>
      <c r="F29" s="33"/>
    </row>
    <row r="30" spans="1:6" s="48" customFormat="1" ht="15">
      <c r="A30" s="33"/>
      <c r="B30" s="33"/>
      <c r="C30" s="33"/>
      <c r="D30" s="33"/>
      <c r="E30" s="33"/>
      <c r="F30" s="33"/>
    </row>
    <row r="39" ht="15.75">
      <c r="D39" s="17"/>
    </row>
  </sheetData>
  <mergeCells count="3">
    <mergeCell ref="A1:F1"/>
    <mergeCell ref="C3:D3"/>
    <mergeCell ref="E3:F3"/>
  </mergeCells>
  <printOptions horizontalCentered="1"/>
  <pageMargins left="0.75" right="0.75" top="1" bottom="1" header="0.5" footer="0.5"/>
  <pageSetup horizontalDpi="600" verticalDpi="600" orientation="portrait" r:id="rId1"/>
  <headerFooter alignWithMargins="0">
    <oddFooter>&amp;L031104 WEB Rev.00&amp;C
VSD</oddFooter>
  </headerFooter>
</worksheet>
</file>

<file path=xl/worksheets/sheet9.xml><?xml version="1.0" encoding="utf-8"?>
<worksheet xmlns="http://schemas.openxmlformats.org/spreadsheetml/2006/main" xmlns:r="http://schemas.openxmlformats.org/officeDocument/2006/relationships">
  <dimension ref="A1:C26"/>
  <sheetViews>
    <sheetView showGridLines="0" view="pageBreakPreview" zoomScaleSheetLayoutView="100" workbookViewId="0" topLeftCell="A1">
      <selection activeCell="C10" sqref="C10"/>
    </sheetView>
  </sheetViews>
  <sheetFormatPr defaultColWidth="9.140625" defaultRowHeight="12.75"/>
  <cols>
    <col min="1" max="1" width="21.00390625" style="0" customWidth="1"/>
    <col min="3" max="3" width="63.7109375" style="0" customWidth="1"/>
  </cols>
  <sheetData>
    <row r="1" spans="1:3" ht="24" thickBot="1">
      <c r="A1" s="262" t="s">
        <v>292</v>
      </c>
      <c r="B1" s="262"/>
      <c r="C1" s="262"/>
    </row>
    <row r="2" spans="1:3" ht="15.75">
      <c r="A2" s="167" t="s">
        <v>257</v>
      </c>
      <c r="B2" s="153" t="s">
        <v>258</v>
      </c>
      <c r="C2" s="172" t="s">
        <v>259</v>
      </c>
    </row>
    <row r="3" spans="1:3" ht="47.25">
      <c r="A3" s="168" t="s">
        <v>260</v>
      </c>
      <c r="B3" s="159" t="s">
        <v>261</v>
      </c>
      <c r="C3" s="157" t="s">
        <v>262</v>
      </c>
    </row>
    <row r="4" spans="1:3" ht="68.25" customHeight="1">
      <c r="A4" s="168" t="s">
        <v>194</v>
      </c>
      <c r="B4" s="159"/>
      <c r="C4" s="157" t="s">
        <v>281</v>
      </c>
    </row>
    <row r="5" spans="1:3" ht="15.75" customHeight="1">
      <c r="A5" s="263" t="s">
        <v>263</v>
      </c>
      <c r="B5" s="208" t="s">
        <v>264</v>
      </c>
      <c r="C5" s="164" t="s">
        <v>275</v>
      </c>
    </row>
    <row r="6" spans="1:3" ht="15.75">
      <c r="A6" s="264"/>
      <c r="B6" s="265"/>
      <c r="C6" s="163" t="s">
        <v>276</v>
      </c>
    </row>
    <row r="7" spans="1:3" ht="71.25" customHeight="1">
      <c r="A7" s="169" t="s">
        <v>278</v>
      </c>
      <c r="B7" s="156"/>
      <c r="C7" s="158" t="s">
        <v>279</v>
      </c>
    </row>
    <row r="8" spans="1:3" ht="15.75" customHeight="1">
      <c r="A8" s="258" t="s">
        <v>265</v>
      </c>
      <c r="B8" s="266" t="s">
        <v>266</v>
      </c>
      <c r="C8" s="162" t="s">
        <v>267</v>
      </c>
    </row>
    <row r="9" spans="1:3" ht="15.75">
      <c r="A9" s="259"/>
      <c r="B9" s="261"/>
      <c r="C9" s="165" t="s">
        <v>268</v>
      </c>
    </row>
    <row r="10" spans="1:3" ht="49.5" customHeight="1">
      <c r="A10" s="258" t="s">
        <v>269</v>
      </c>
      <c r="B10" s="260"/>
      <c r="C10" s="166" t="s">
        <v>300</v>
      </c>
    </row>
    <row r="11" spans="1:3" ht="15.75">
      <c r="A11" s="259"/>
      <c r="B11" s="261"/>
      <c r="C11" s="23" t="s">
        <v>280</v>
      </c>
    </row>
    <row r="12" spans="1:3" ht="32.25" customHeight="1">
      <c r="A12" s="170" t="s">
        <v>270</v>
      </c>
      <c r="B12" s="160"/>
      <c r="C12" s="161" t="s">
        <v>274</v>
      </c>
    </row>
    <row r="13" spans="1:3" ht="69.75" customHeight="1">
      <c r="A13" s="171" t="s">
        <v>190</v>
      </c>
      <c r="B13" s="160"/>
      <c r="C13" s="161" t="s">
        <v>277</v>
      </c>
    </row>
    <row r="14" spans="1:3" ht="55.5" customHeight="1">
      <c r="A14" s="171" t="s">
        <v>271</v>
      </c>
      <c r="B14" s="160"/>
      <c r="C14" s="161" t="s">
        <v>272</v>
      </c>
    </row>
    <row r="15" spans="1:3" ht="35.25" customHeight="1">
      <c r="A15" s="171" t="s">
        <v>282</v>
      </c>
      <c r="B15" s="160"/>
      <c r="C15" s="161" t="s">
        <v>273</v>
      </c>
    </row>
    <row r="16" spans="1:3" ht="15.75">
      <c r="A16" s="154"/>
      <c r="B16" s="154"/>
      <c r="C16" s="155"/>
    </row>
    <row r="17" spans="1:3" ht="12.75">
      <c r="A17" s="155"/>
      <c r="B17" s="155"/>
      <c r="C17" s="155"/>
    </row>
    <row r="18" spans="1:3" ht="12.75">
      <c r="A18" s="155"/>
      <c r="B18" s="155"/>
      <c r="C18" s="155"/>
    </row>
    <row r="19" spans="1:3" ht="15.75">
      <c r="A19" s="154"/>
      <c r="B19" s="154"/>
      <c r="C19" s="155"/>
    </row>
    <row r="20" spans="1:3" ht="12.75">
      <c r="A20" s="155"/>
      <c r="B20" s="155"/>
      <c r="C20" s="155"/>
    </row>
    <row r="21" spans="1:3" ht="12.75">
      <c r="A21" s="155"/>
      <c r="B21" s="155"/>
      <c r="C21" s="155"/>
    </row>
    <row r="22" spans="1:3" ht="12.75">
      <c r="A22" s="155"/>
      <c r="B22" s="155"/>
      <c r="C22" s="155"/>
    </row>
    <row r="23" spans="1:3" ht="12.75">
      <c r="A23" s="155"/>
      <c r="B23" s="155"/>
      <c r="C23" s="155"/>
    </row>
    <row r="24" spans="1:3" ht="12.75">
      <c r="A24" s="155"/>
      <c r="B24" s="155"/>
      <c r="C24" s="155"/>
    </row>
    <row r="25" spans="1:3" ht="12.75">
      <c r="A25" s="155"/>
      <c r="B25" s="155"/>
      <c r="C25" s="155"/>
    </row>
    <row r="26" spans="1:3" ht="12.75">
      <c r="A26" s="155"/>
      <c r="B26" s="155"/>
      <c r="C26" s="155"/>
    </row>
  </sheetData>
  <mergeCells count="7">
    <mergeCell ref="A10:A11"/>
    <mergeCell ref="B10:B11"/>
    <mergeCell ref="A1:C1"/>
    <mergeCell ref="A5:A6"/>
    <mergeCell ref="B5:B6"/>
    <mergeCell ref="A8:A9"/>
    <mergeCell ref="B8:B9"/>
  </mergeCells>
  <printOptions horizontalCentered="1"/>
  <pageMargins left="0.75" right="0.75" top="1" bottom="1" header="0.5" footer="0.5"/>
  <pageSetup horizontalDpi="600" verticalDpi="600" orientation="portrait" scale="83" r:id="rId1"/>
  <headerFooter alignWithMargins="0">
    <oddFooter>&amp;L031104 WEB Rev.00&amp;C
VSD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Culp</dc:creator>
  <cp:keywords/>
  <dc:description/>
  <cp:lastModifiedBy>Geoffrey C. Bell</cp:lastModifiedBy>
  <cp:lastPrinted>2004-03-12T00:41:12Z</cp:lastPrinted>
  <dcterms:created xsi:type="dcterms:W3CDTF">2003-03-22T22:03:05Z</dcterms:created>
  <dcterms:modified xsi:type="dcterms:W3CDTF">2007-11-16T22:12:00Z</dcterms:modified>
  <cp:category/>
  <cp:version/>
  <cp:contentType/>
  <cp:contentStatus/>
</cp:coreProperties>
</file>