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Erosion Wks" sheetId="1" r:id="rId1"/>
  </sheets>
  <definedNames>
    <definedName name="_xlnm.Print_Area" localSheetId="0">'Erosion Wks'!$A$1:$L$56</definedName>
  </definedNames>
  <calcPr fullCalcOnLoad="1"/>
</workbook>
</file>

<file path=xl/sharedStrings.xml><?xml version="1.0" encoding="utf-8"?>
<sst xmlns="http://schemas.openxmlformats.org/spreadsheetml/2006/main" count="120" uniqueCount="93">
  <si>
    <t>SOIL LOSS COMPUTATION</t>
  </si>
  <si>
    <t>Client:</t>
  </si>
  <si>
    <t>County:</t>
  </si>
  <si>
    <t>Date:</t>
  </si>
  <si>
    <t>Field Office:</t>
  </si>
  <si>
    <t>Bottom width (in):</t>
  </si>
  <si>
    <t>Sum (in):</t>
  </si>
  <si>
    <t>Average Width (in):</t>
  </si>
  <si>
    <t>Average Depth (in):</t>
  </si>
  <si>
    <t>*Based on a 12.5 foot long strip.</t>
  </si>
  <si>
    <t>Total Loss (tons/ac):</t>
  </si>
  <si>
    <r>
      <t xml:space="preserve">EPHEMERAL GULLY EROSION </t>
    </r>
    <r>
      <rPr>
        <b/>
        <sz val="10"/>
        <rFont val="Arial"/>
        <family val="2"/>
      </rPr>
      <t>(voided area method for the group of fields)*</t>
    </r>
  </si>
  <si>
    <t>CLASSIC GULLY EROSION (voided area method)</t>
  </si>
  <si>
    <t>No. of Ac w/Gully Ero:</t>
  </si>
  <si>
    <t>Total Tons of Soil Loss:</t>
  </si>
  <si>
    <t xml:space="preserve"> Ave. Length (ft):</t>
  </si>
  <si>
    <t>Ave. Depth (ft):</t>
  </si>
  <si>
    <t>Soil Loss (tons):</t>
  </si>
  <si>
    <t>Tt Loss per Year (t/ac/yr):</t>
  </si>
  <si>
    <t>Yrs to Create:</t>
  </si>
  <si>
    <t>t/ac/yr</t>
  </si>
  <si>
    <t>Benchmark:</t>
  </si>
  <si>
    <t>Alternative Treatment:</t>
  </si>
  <si>
    <t>(check one)</t>
  </si>
  <si>
    <t>(measured)</t>
  </si>
  <si>
    <t>Gully Number:</t>
  </si>
  <si>
    <t>Rill Number:</t>
  </si>
  <si>
    <r>
      <t>WxD (in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=tons loss):</t>
    </r>
  </si>
  <si>
    <t>Top width (in):</t>
  </si>
  <si>
    <t>Planner:</t>
  </si>
  <si>
    <t>measured</t>
  </si>
  <si>
    <t>Rangeland</t>
  </si>
  <si>
    <t>Type of Land:</t>
  </si>
  <si>
    <t>Cropland</t>
  </si>
  <si>
    <t>Soil Loss Tolerance (T):</t>
  </si>
  <si>
    <t>Soil Name &amp; Tex:</t>
  </si>
  <si>
    <t>Location:</t>
  </si>
  <si>
    <t>Mgt. Condition:</t>
  </si>
  <si>
    <t>Forestland</t>
  </si>
  <si>
    <t>Pasture</t>
  </si>
  <si>
    <t>Headquarters</t>
  </si>
  <si>
    <t>2000 lbs/ton</t>
  </si>
  <si>
    <t>ft</t>
  </si>
  <si>
    <t>lbs/cu ft</t>
  </si>
  <si>
    <t>Soil Loss in tons/yr</t>
  </si>
  <si>
    <t>tons/yr</t>
  </si>
  <si>
    <t>Soil Erosion Streambank and Soil Erosion, Shoreline</t>
  </si>
  <si>
    <r>
      <t>Density</t>
    </r>
    <r>
      <rPr>
        <sz val="11"/>
        <rFont val="Arial"/>
        <family val="2"/>
      </rPr>
      <t xml:space="preserve"> (lbs/cu ft) = Bulk density of the soil at the site.</t>
    </r>
  </si>
  <si>
    <r>
      <t>E</t>
    </r>
    <r>
      <rPr>
        <sz val="11"/>
        <rFont val="Arial"/>
        <family val="2"/>
      </rPr>
      <t xml:space="preserve"> = Erosion in tons/yr</t>
    </r>
  </si>
  <si>
    <r>
      <t xml:space="preserve">Eroding Area </t>
    </r>
    <r>
      <rPr>
        <sz val="11"/>
        <rFont val="Arial"/>
        <family val="2"/>
      </rPr>
      <t>(ft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  <r>
      <rPr>
        <b/>
        <sz val="11"/>
        <rFont val="Arial"/>
        <family val="2"/>
      </rPr>
      <t>Width</t>
    </r>
    <r>
      <rPr>
        <sz val="11"/>
        <rFont val="Arial"/>
        <family val="2"/>
      </rPr>
      <t xml:space="preserve"> (face of the eroding area) x </t>
    </r>
    <r>
      <rPr>
        <b/>
        <sz val="11"/>
        <rFont val="Arial"/>
        <family val="2"/>
      </rPr>
      <t>Length</t>
    </r>
    <r>
      <rPr>
        <sz val="11"/>
        <rFont val="Arial"/>
        <family val="2"/>
      </rPr>
      <t xml:space="preserve"> (linear feet of eroding area)  This is not a vertical height measurement, it is the measured distance on the face of the bank.</t>
    </r>
  </si>
  <si>
    <r>
      <t>Lateral recession rate</t>
    </r>
    <r>
      <rPr>
        <sz val="11"/>
        <rFont val="Arial"/>
        <family val="2"/>
      </rPr>
      <t xml:space="preserve"> (ft/year) = Amount of bank recession per year, usually measured in 10ths of feet per year, but can be higher.</t>
    </r>
  </si>
  <si>
    <t xml:space="preserve">    (Eroding Area) x (Lateral recession rate) x (Density)</t>
  </si>
  <si>
    <t xml:space="preserve"> = E (tons/yr)</t>
  </si>
  <si>
    <r>
      <t>L</t>
    </r>
    <r>
      <rPr>
        <sz val="11"/>
        <rFont val="Arial"/>
        <family val="2"/>
      </rPr>
      <t xml:space="preserve"> - Length of eroding area (Ft)</t>
    </r>
  </si>
  <si>
    <r>
      <t>W</t>
    </r>
    <r>
      <rPr>
        <sz val="11"/>
        <rFont val="Arial"/>
        <family val="2"/>
      </rPr>
      <t xml:space="preserve"> - Width (face) (Ft)</t>
    </r>
  </si>
  <si>
    <r>
      <t>Lateral recession rate</t>
    </r>
    <r>
      <rPr>
        <sz val="11"/>
        <rFont val="Arial"/>
        <family val="2"/>
      </rPr>
      <t xml:space="preserve"> (ft/yr)</t>
    </r>
  </si>
  <si>
    <r>
      <t>Density</t>
    </r>
    <r>
      <rPr>
        <sz val="11"/>
        <rFont val="Arial"/>
        <family val="2"/>
      </rPr>
      <t xml:space="preserve"> of the soil (lbs/cf)</t>
    </r>
  </si>
  <si>
    <t>ft Width</t>
  </si>
  <si>
    <t>Land type</t>
  </si>
  <si>
    <t>Slight</t>
  </si>
  <si>
    <t>Moderate</t>
  </si>
  <si>
    <t>Very Severe</t>
  </si>
  <si>
    <t>Severe</t>
  </si>
  <si>
    <t>Bank is bare with rill and severe vegetative overhang. Many exposed roots and some fallen trees and slumps or slips.  Channel cross-section becomes more U-shaped as opposed to V-shaped.</t>
  </si>
  <si>
    <t>Bank  is predominantly bare with some rills and vegetative overhang. Some exposed tree roots but no slumps or slips.</t>
  </si>
  <si>
    <t>Some bare bank but active erosion not readily apparent. Some rills but no vegetative overhang. No exposed tree roots.</t>
  </si>
  <si>
    <t>Bank is bare with gullies and severe vegetative overhang. Many fallen trees, culverts eroding out, changes in cultural features. Mass slips or washouts are common.  Channel cross-section is U-shaped and stream course or gully may be meandering.</t>
  </si>
  <si>
    <t>Recession Category</t>
  </si>
  <si>
    <t>Recession Category:</t>
  </si>
  <si>
    <t>Soil Tex</t>
  </si>
  <si>
    <t>Vol-Wt</t>
  </si>
  <si>
    <t>Clay</t>
  </si>
  <si>
    <t>Silt</t>
  </si>
  <si>
    <t>Sand</t>
  </si>
  <si>
    <t>Gravel</t>
  </si>
  <si>
    <t>Loam</t>
  </si>
  <si>
    <t>S. Loam</t>
  </si>
  <si>
    <t>G. Loam</t>
  </si>
  <si>
    <t>Soil Texture:</t>
  </si>
  <si>
    <t>Soil Erosion, Mass Movement</t>
  </si>
  <si>
    <r>
      <t xml:space="preserve">D </t>
    </r>
    <r>
      <rPr>
        <sz val="11"/>
        <rFont val="Arial"/>
        <family val="2"/>
      </rPr>
      <t>- average depth (ft)</t>
    </r>
  </si>
  <si>
    <r>
      <t>W</t>
    </r>
    <r>
      <rPr>
        <sz val="11"/>
        <rFont val="Arial"/>
        <family val="2"/>
      </rPr>
      <t xml:space="preserve"> - average width (ft)</t>
    </r>
  </si>
  <si>
    <t>tons/yr (each event)</t>
  </si>
  <si>
    <r>
      <t>L</t>
    </r>
    <r>
      <rPr>
        <sz val="11"/>
        <rFont val="Arial"/>
        <family val="2"/>
      </rPr>
      <t xml:space="preserve"> - length of mass move. area (ft)</t>
    </r>
  </si>
  <si>
    <r>
      <t>*Rill formula:</t>
    </r>
    <r>
      <rPr>
        <sz val="10"/>
        <rFont val="Arial"/>
        <family val="2"/>
      </rPr>
      <t xml:space="preserve"> (top width+bottom width)/2 x Depth = Tons of Soil Loss from each Rill on per Ac bases.</t>
    </r>
  </si>
  <si>
    <r>
      <t>Gully formula:</t>
    </r>
    <r>
      <rPr>
        <sz val="10"/>
        <rFont val="Arial"/>
        <family val="0"/>
      </rPr>
      <t xml:space="preserve"> [size L x W x D (ft)] x [soil density (lbs/cf)] / 2000 = Ton of Soil loss</t>
    </r>
  </si>
  <si>
    <t>Ave. Top Width (ft):</t>
  </si>
  <si>
    <t>Ave. Bottom Width (ft):</t>
  </si>
  <si>
    <t>Top Width (ft)</t>
  </si>
  <si>
    <t>Depth (ft)</t>
  </si>
  <si>
    <t>Bottom Width (ft)</t>
  </si>
  <si>
    <t>Soil Bulk Density:</t>
  </si>
  <si>
    <t>lbs/cf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</si>
</sst>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&quot;$&quot;* #,##0.00;[Red]\ \(&quot;$&quot;*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sz val="9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quotePrefix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6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2" xfId="0" applyFont="1" applyFill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0" xfId="0" applyBorder="1" applyAlignment="1">
      <alignment/>
    </xf>
    <xf numFmtId="0" fontId="6" fillId="4" borderId="6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/>
    </xf>
    <xf numFmtId="0" fontId="5" fillId="4" borderId="0" xfId="0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left"/>
      <protection locked="0"/>
    </xf>
    <xf numFmtId="167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right" vertical="center"/>
      <protection locked="0"/>
    </xf>
    <xf numFmtId="167" fontId="8" fillId="4" borderId="0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7" fillId="4" borderId="5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7" fontId="4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8" fillId="4" borderId="7" xfId="0" applyFont="1" applyFill="1" applyBorder="1" applyAlignment="1">
      <alignment/>
    </xf>
    <xf numFmtId="0" fontId="0" fillId="4" borderId="11" xfId="0" applyFill="1" applyBorder="1" applyAlignment="1">
      <alignment/>
    </xf>
    <xf numFmtId="167" fontId="3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4" borderId="19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5" fillId="4" borderId="14" xfId="0" applyNumberFormat="1" applyFont="1" applyFill="1" applyBorder="1" applyAlignment="1" applyProtection="1">
      <alignment horizontal="center"/>
      <protection/>
    </xf>
    <xf numFmtId="14" fontId="5" fillId="4" borderId="2" xfId="0" applyNumberFormat="1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4" borderId="22" xfId="0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18</xdr:row>
      <xdr:rowOff>57150</xdr:rowOff>
    </xdr:from>
    <xdr:to>
      <xdr:col>10</xdr:col>
      <xdr:colOff>104775</xdr:colOff>
      <xdr:row>19</xdr:row>
      <xdr:rowOff>161925</xdr:rowOff>
    </xdr:to>
    <xdr:sp>
      <xdr:nvSpPr>
        <xdr:cNvPr id="1" name="AutoShape 3"/>
        <xdr:cNvSpPr>
          <a:spLocks/>
        </xdr:cNvSpPr>
      </xdr:nvSpPr>
      <xdr:spPr>
        <a:xfrm rot="18094010">
          <a:off x="5934075" y="4162425"/>
          <a:ext cx="28575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57150</xdr:rowOff>
    </xdr:from>
    <xdr:to>
      <xdr:col>10</xdr:col>
      <xdr:colOff>161925</xdr:colOff>
      <xdr:row>22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409950" y="4162425"/>
          <a:ext cx="2609850" cy="7048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21</xdr:row>
      <xdr:rowOff>66675</xdr:rowOff>
    </xdr:from>
    <xdr:to>
      <xdr:col>9</xdr:col>
      <xdr:colOff>676275</xdr:colOff>
      <xdr:row>21</xdr:row>
      <xdr:rowOff>104775</xdr:rowOff>
    </xdr:to>
    <xdr:sp>
      <xdr:nvSpPr>
        <xdr:cNvPr id="3" name="AutoShape 6"/>
        <xdr:cNvSpPr>
          <a:spLocks/>
        </xdr:cNvSpPr>
      </xdr:nvSpPr>
      <xdr:spPr>
        <a:xfrm rot="8887911">
          <a:off x="5372100" y="4743450"/>
          <a:ext cx="342900" cy="381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180975</xdr:rowOff>
    </xdr:from>
    <xdr:to>
      <xdr:col>9</xdr:col>
      <xdr:colOff>323850</xdr:colOff>
      <xdr:row>22</xdr:row>
      <xdr:rowOff>123825</xdr:rowOff>
    </xdr:to>
    <xdr:sp>
      <xdr:nvSpPr>
        <xdr:cNvPr id="4" name="AutoShape 11"/>
        <xdr:cNvSpPr>
          <a:spLocks/>
        </xdr:cNvSpPr>
      </xdr:nvSpPr>
      <xdr:spPr>
        <a:xfrm>
          <a:off x="4057650" y="4857750"/>
          <a:ext cx="1304925" cy="133350"/>
        </a:xfrm>
        <a:prstGeom prst="trapezoid">
          <a:avLst>
            <a:gd name="adj" fmla="val -26560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609600</xdr:colOff>
      <xdr:row>16</xdr:row>
      <xdr:rowOff>57150</xdr:rowOff>
    </xdr:from>
    <xdr:to>
      <xdr:col>10</xdr:col>
      <xdr:colOff>266700</xdr:colOff>
      <xdr:row>18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7719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16</xdr:row>
      <xdr:rowOff>57150</xdr:rowOff>
    </xdr:from>
    <xdr:to>
      <xdr:col>6</xdr:col>
      <xdr:colOff>114300</xdr:colOff>
      <xdr:row>18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77190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26</xdr:row>
      <xdr:rowOff>66675</xdr:rowOff>
    </xdr:from>
    <xdr:to>
      <xdr:col>11</xdr:col>
      <xdr:colOff>228600</xdr:colOff>
      <xdr:row>31</xdr:row>
      <xdr:rowOff>38100</xdr:rowOff>
    </xdr:to>
    <xdr:sp>
      <xdr:nvSpPr>
        <xdr:cNvPr id="7" name="AutoShape 18"/>
        <xdr:cNvSpPr>
          <a:spLocks/>
        </xdr:cNvSpPr>
      </xdr:nvSpPr>
      <xdr:spPr>
        <a:xfrm>
          <a:off x="4572000" y="5724525"/>
          <a:ext cx="1933575" cy="933450"/>
        </a:xfrm>
        <a:prstGeom prst="cube">
          <a:avLst>
            <a:gd name="adj" fmla="val -28351"/>
          </a:avLst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27</xdr:row>
      <xdr:rowOff>114300</xdr:rowOff>
    </xdr:from>
    <xdr:to>
      <xdr:col>8</xdr:col>
      <xdr:colOff>19050</xdr:colOff>
      <xdr:row>27</xdr:row>
      <xdr:rowOff>142875</xdr:rowOff>
    </xdr:to>
    <xdr:sp>
      <xdr:nvSpPr>
        <xdr:cNvPr id="8" name="AutoShape 19"/>
        <xdr:cNvSpPr>
          <a:spLocks/>
        </xdr:cNvSpPr>
      </xdr:nvSpPr>
      <xdr:spPr>
        <a:xfrm rot="19687911">
          <a:off x="4257675" y="5962650"/>
          <a:ext cx="219075" cy="28575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25</xdr:row>
      <xdr:rowOff>38100</xdr:rowOff>
    </xdr:from>
    <xdr:to>
      <xdr:col>8</xdr:col>
      <xdr:colOff>333375</xdr:colOff>
      <xdr:row>26</xdr:row>
      <xdr:rowOff>57150</xdr:rowOff>
    </xdr:to>
    <xdr:sp>
      <xdr:nvSpPr>
        <xdr:cNvPr id="9" name="AutoShape 20"/>
        <xdr:cNvSpPr>
          <a:spLocks/>
        </xdr:cNvSpPr>
      </xdr:nvSpPr>
      <xdr:spPr>
        <a:xfrm rot="7972605">
          <a:off x="4752975" y="5495925"/>
          <a:ext cx="38100" cy="219075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95250</xdr:rowOff>
    </xdr:from>
    <xdr:to>
      <xdr:col>8</xdr:col>
      <xdr:colOff>85725</xdr:colOff>
      <xdr:row>29</xdr:row>
      <xdr:rowOff>9525</xdr:rowOff>
    </xdr:to>
    <xdr:sp>
      <xdr:nvSpPr>
        <xdr:cNvPr id="10" name="AutoShape 22"/>
        <xdr:cNvSpPr>
          <a:spLocks/>
        </xdr:cNvSpPr>
      </xdr:nvSpPr>
      <xdr:spPr>
        <a:xfrm>
          <a:off x="4486275" y="5943600"/>
          <a:ext cx="57150" cy="2952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180975</xdr:rowOff>
    </xdr:from>
    <xdr:to>
      <xdr:col>8</xdr:col>
      <xdr:colOff>95250</xdr:colOff>
      <xdr:row>31</xdr:row>
      <xdr:rowOff>47625</xdr:rowOff>
    </xdr:to>
    <xdr:sp>
      <xdr:nvSpPr>
        <xdr:cNvPr id="11" name="AutoShape 24"/>
        <xdr:cNvSpPr>
          <a:spLocks/>
        </xdr:cNvSpPr>
      </xdr:nvSpPr>
      <xdr:spPr>
        <a:xfrm>
          <a:off x="4495800" y="6410325"/>
          <a:ext cx="57150" cy="2571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57150</xdr:rowOff>
    </xdr:from>
    <xdr:to>
      <xdr:col>11</xdr:col>
      <xdr:colOff>9525</xdr:colOff>
      <xdr:row>31</xdr:row>
      <xdr:rowOff>114300</xdr:rowOff>
    </xdr:to>
    <xdr:sp>
      <xdr:nvSpPr>
        <xdr:cNvPr id="12" name="AutoShape 25"/>
        <xdr:cNvSpPr>
          <a:spLocks/>
        </xdr:cNvSpPr>
      </xdr:nvSpPr>
      <xdr:spPr>
        <a:xfrm>
          <a:off x="5248275" y="6677025"/>
          <a:ext cx="1038225" cy="571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66675</xdr:rowOff>
    </xdr:from>
    <xdr:to>
      <xdr:col>8</xdr:col>
      <xdr:colOff>352425</xdr:colOff>
      <xdr:row>31</xdr:row>
      <xdr:rowOff>123825</xdr:rowOff>
    </xdr:to>
    <xdr:sp>
      <xdr:nvSpPr>
        <xdr:cNvPr id="13" name="AutoShape 26"/>
        <xdr:cNvSpPr>
          <a:spLocks/>
        </xdr:cNvSpPr>
      </xdr:nvSpPr>
      <xdr:spPr>
        <a:xfrm rot="10800000">
          <a:off x="4600575" y="6686550"/>
          <a:ext cx="209550" cy="571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48</xdr:row>
      <xdr:rowOff>9525</xdr:rowOff>
    </xdr:from>
    <xdr:to>
      <xdr:col>11</xdr:col>
      <xdr:colOff>123825</xdr:colOff>
      <xdr:row>52</xdr:row>
      <xdr:rowOff>28575</xdr:rowOff>
    </xdr:to>
    <xdr:sp>
      <xdr:nvSpPr>
        <xdr:cNvPr id="14" name="AutoShape 29"/>
        <xdr:cNvSpPr>
          <a:spLocks/>
        </xdr:cNvSpPr>
      </xdr:nvSpPr>
      <xdr:spPr>
        <a:xfrm>
          <a:off x="5105400" y="9801225"/>
          <a:ext cx="1295400" cy="781050"/>
        </a:xfrm>
        <a:prstGeom prst="trapezoid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3" width="8.28125" style="0" customWidth="1"/>
    <col min="4" max="4" width="7.7109375" style="0" customWidth="1"/>
    <col min="5" max="5" width="9.28125" style="0" customWidth="1"/>
    <col min="6" max="6" width="7.7109375" style="0" customWidth="1"/>
    <col min="7" max="7" width="8.140625" style="0" customWidth="1"/>
    <col min="8" max="8" width="8.28125" style="0" customWidth="1"/>
    <col min="9" max="9" width="8.7109375" style="0" customWidth="1"/>
    <col min="10" max="10" width="12.28125" style="0" customWidth="1"/>
    <col min="11" max="11" width="6.28125" style="0" customWidth="1"/>
    <col min="12" max="12" width="8.7109375" style="0" customWidth="1"/>
    <col min="14" max="14" width="12.00390625" style="0" bestFit="1" customWidth="1"/>
    <col min="15" max="15" width="15.8515625" style="0" bestFit="1" customWidth="1"/>
    <col min="17" max="17" width="100.7109375" style="0" bestFit="1" customWidth="1"/>
  </cols>
  <sheetData>
    <row r="1" spans="1:12" ht="18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ht="7.5" customHeight="1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</row>
    <row r="3" spans="1:12" ht="15">
      <c r="A3" s="16"/>
      <c r="B3" s="17"/>
      <c r="C3" s="13" t="s">
        <v>21</v>
      </c>
      <c r="D3" s="1"/>
      <c r="E3" s="122" t="s">
        <v>23</v>
      </c>
      <c r="F3" s="12"/>
      <c r="G3" s="12"/>
      <c r="H3" s="18" t="s">
        <v>1</v>
      </c>
      <c r="I3" s="123"/>
      <c r="J3" s="124"/>
      <c r="K3" s="125"/>
      <c r="L3" s="15"/>
    </row>
    <row r="4" spans="1:12" ht="15">
      <c r="A4" s="16"/>
      <c r="B4" s="17"/>
      <c r="C4" s="13" t="s">
        <v>22</v>
      </c>
      <c r="D4" s="1"/>
      <c r="E4" s="122"/>
      <c r="F4" s="12"/>
      <c r="G4" s="12"/>
      <c r="H4" s="18" t="s">
        <v>36</v>
      </c>
      <c r="I4" s="123"/>
      <c r="J4" s="125"/>
      <c r="K4" s="19"/>
      <c r="L4" s="15"/>
    </row>
    <row r="5" spans="1:12" ht="15">
      <c r="A5" s="16"/>
      <c r="B5" s="17"/>
      <c r="C5" s="13" t="s">
        <v>35</v>
      </c>
      <c r="D5" s="123"/>
      <c r="E5" s="124"/>
      <c r="F5" s="125"/>
      <c r="G5" s="12"/>
      <c r="H5" s="18" t="s">
        <v>2</v>
      </c>
      <c r="I5" s="123"/>
      <c r="J5" s="125"/>
      <c r="K5" s="19"/>
      <c r="L5" s="15"/>
    </row>
    <row r="6" spans="1:12" ht="15">
      <c r="A6" s="16"/>
      <c r="B6" s="17"/>
      <c r="C6" s="13" t="s">
        <v>34</v>
      </c>
      <c r="D6" s="1"/>
      <c r="E6" s="12" t="s">
        <v>20</v>
      </c>
      <c r="F6" s="12"/>
      <c r="G6" s="12"/>
      <c r="H6" s="18" t="s">
        <v>3</v>
      </c>
      <c r="I6" s="128">
        <f ca="1">TODAY()</f>
        <v>38231</v>
      </c>
      <c r="J6" s="129"/>
      <c r="K6" s="19"/>
      <c r="L6" s="15"/>
    </row>
    <row r="7" spans="1:12" ht="15">
      <c r="A7" s="16"/>
      <c r="B7" s="17"/>
      <c r="C7" s="18" t="s">
        <v>29</v>
      </c>
      <c r="D7" s="123"/>
      <c r="E7" s="125"/>
      <c r="F7" s="34"/>
      <c r="G7" s="12"/>
      <c r="H7" s="18" t="s">
        <v>4</v>
      </c>
      <c r="I7" s="48"/>
      <c r="J7" s="49"/>
      <c r="K7" s="19"/>
      <c r="L7" s="15"/>
    </row>
    <row r="8" spans="1:12" ht="15.75" customHeight="1">
      <c r="A8" s="16"/>
      <c r="B8" s="17"/>
      <c r="C8" s="35" t="s">
        <v>32</v>
      </c>
      <c r="D8" s="130"/>
      <c r="E8" s="131"/>
      <c r="F8" s="50"/>
      <c r="G8" s="12"/>
      <c r="H8" s="12"/>
      <c r="I8" s="45"/>
      <c r="J8" s="45"/>
      <c r="K8" s="45"/>
      <c r="L8" s="15"/>
    </row>
    <row r="9" spans="1:12" ht="27.75" customHeight="1">
      <c r="A9" s="126" t="s">
        <v>37</v>
      </c>
      <c r="B9" s="127"/>
      <c r="C9" s="132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8.25" customHeight="1">
      <c r="A10" s="94"/>
      <c r="B10" s="46"/>
      <c r="C10" s="47"/>
      <c r="D10" s="47"/>
      <c r="E10" s="47"/>
      <c r="F10" s="47"/>
      <c r="G10" s="47"/>
      <c r="H10" s="47"/>
      <c r="I10" s="47"/>
      <c r="J10" s="12"/>
      <c r="K10" s="12"/>
      <c r="L10" s="15"/>
    </row>
    <row r="11" spans="1:12" ht="15" customHeight="1">
      <c r="A11" s="105" t="s">
        <v>46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12" ht="19.5" customHeight="1">
      <c r="A12" s="108" t="s">
        <v>51</v>
      </c>
      <c r="B12" s="109"/>
      <c r="C12" s="109"/>
      <c r="D12" s="109"/>
      <c r="E12" s="109"/>
      <c r="F12" s="109"/>
      <c r="G12" s="110" t="s">
        <v>52</v>
      </c>
      <c r="H12" s="110"/>
      <c r="I12" s="52"/>
      <c r="J12" s="12"/>
      <c r="K12" s="19"/>
      <c r="L12" s="15"/>
    </row>
    <row r="13" spans="1:12" ht="15">
      <c r="A13" s="117" t="s">
        <v>41</v>
      </c>
      <c r="B13" s="118"/>
      <c r="C13" s="118"/>
      <c r="D13" s="118"/>
      <c r="E13" s="118"/>
      <c r="F13" s="118"/>
      <c r="G13" s="110"/>
      <c r="H13" s="110"/>
      <c r="I13" s="52"/>
      <c r="J13" s="12"/>
      <c r="K13" s="19"/>
      <c r="L13" s="15"/>
    </row>
    <row r="14" spans="1:12" ht="30.75" customHeight="1">
      <c r="A14" s="114" t="s">
        <v>49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04"/>
    </row>
    <row r="15" spans="1:12" ht="45" customHeight="1">
      <c r="A15" s="114" t="s">
        <v>50</v>
      </c>
      <c r="B15" s="115"/>
      <c r="C15" s="115"/>
      <c r="D15" s="115"/>
      <c r="E15" s="115"/>
      <c r="F15" s="56"/>
      <c r="G15" s="116" t="str">
        <f>IF(E19="","",VLOOKUP(E19,B60:D63,3))</f>
        <v>Bank is bare with gullies and severe vegetative overhang. Many fallen trees, culverts eroding out, changes in cultural features. Mass slips or washouts are common.  Channel cross-section is U-shaped and stream course or gully may be meandering.</v>
      </c>
      <c r="H15" s="116"/>
      <c r="I15" s="116"/>
      <c r="J15" s="116"/>
      <c r="K15" s="57"/>
      <c r="L15" s="96"/>
    </row>
    <row r="16" spans="1:12" ht="15" customHeight="1">
      <c r="A16" s="97" t="s">
        <v>47</v>
      </c>
      <c r="B16" s="19"/>
      <c r="C16" s="43"/>
      <c r="D16" s="43"/>
      <c r="E16" s="43"/>
      <c r="F16" s="43"/>
      <c r="G16" s="116"/>
      <c r="H16" s="116"/>
      <c r="I16" s="116"/>
      <c r="J16" s="116"/>
      <c r="K16" s="57"/>
      <c r="L16" s="15"/>
    </row>
    <row r="17" spans="1:12" ht="15.75" customHeight="1">
      <c r="A17" s="97" t="s">
        <v>48</v>
      </c>
      <c r="B17" s="19"/>
      <c r="C17" s="41"/>
      <c r="D17" s="41"/>
      <c r="E17" s="44"/>
      <c r="F17" s="41"/>
      <c r="G17" s="116"/>
      <c r="H17" s="116"/>
      <c r="I17" s="116"/>
      <c r="J17" s="116"/>
      <c r="K17" s="57"/>
      <c r="L17" s="15"/>
    </row>
    <row r="18" spans="1:12" ht="15">
      <c r="A18" s="95"/>
      <c r="B18" s="51"/>
      <c r="C18" s="51"/>
      <c r="D18" s="18" t="s">
        <v>78</v>
      </c>
      <c r="E18" s="62" t="s">
        <v>71</v>
      </c>
      <c r="F18" s="51"/>
      <c r="G18" s="116"/>
      <c r="H18" s="116"/>
      <c r="I18" s="116"/>
      <c r="J18" s="116"/>
      <c r="K18" s="57"/>
      <c r="L18" s="15"/>
    </row>
    <row r="19" spans="1:12" ht="15">
      <c r="A19" s="111" t="s">
        <v>68</v>
      </c>
      <c r="B19" s="112"/>
      <c r="C19" s="112"/>
      <c r="D19" s="112"/>
      <c r="E19" s="102" t="s">
        <v>61</v>
      </c>
      <c r="F19" s="98"/>
      <c r="G19" s="41"/>
      <c r="H19" s="44"/>
      <c r="I19" s="19"/>
      <c r="J19" s="19"/>
      <c r="K19" s="19"/>
      <c r="L19" s="15"/>
    </row>
    <row r="20" spans="1:12" ht="15">
      <c r="A20" s="135" t="s">
        <v>53</v>
      </c>
      <c r="B20" s="136"/>
      <c r="C20" s="136"/>
      <c r="D20" s="103"/>
      <c r="E20" s="61">
        <v>500</v>
      </c>
      <c r="F20" s="55" t="s">
        <v>42</v>
      </c>
      <c r="G20" s="41"/>
      <c r="H20" s="44"/>
      <c r="I20" s="19"/>
      <c r="J20" s="19"/>
      <c r="K20" s="19"/>
      <c r="L20" s="15"/>
    </row>
    <row r="21" spans="1:12" ht="15">
      <c r="A21" s="135" t="s">
        <v>54</v>
      </c>
      <c r="B21" s="136"/>
      <c r="C21" s="136"/>
      <c r="D21" s="103"/>
      <c r="E21" s="61">
        <v>5</v>
      </c>
      <c r="F21" s="55" t="s">
        <v>42</v>
      </c>
      <c r="G21" s="19"/>
      <c r="H21" s="19"/>
      <c r="I21" s="42"/>
      <c r="J21" s="60">
        <f>IF(E21="","",E21)</f>
        <v>5</v>
      </c>
      <c r="K21" s="12" t="s">
        <v>57</v>
      </c>
      <c r="L21" s="15"/>
    </row>
    <row r="22" spans="1:12" ht="15">
      <c r="A22" s="135" t="s">
        <v>55</v>
      </c>
      <c r="B22" s="136"/>
      <c r="C22" s="136"/>
      <c r="D22" s="103"/>
      <c r="E22" s="68">
        <f>IF(E18="","",VLOOKUP(E19,B60:C63,2))</f>
        <v>0.6</v>
      </c>
      <c r="F22" s="55" t="s">
        <v>42</v>
      </c>
      <c r="G22" s="19"/>
      <c r="H22" s="19"/>
      <c r="I22" s="19"/>
      <c r="J22" s="19"/>
      <c r="K22" s="19"/>
      <c r="L22" s="15"/>
    </row>
    <row r="23" spans="1:12" ht="16.5" customHeight="1">
      <c r="A23" s="135" t="s">
        <v>56</v>
      </c>
      <c r="B23" s="136"/>
      <c r="C23" s="136"/>
      <c r="D23" s="103"/>
      <c r="E23" s="68">
        <f>IF(E18="","",VLOOKUP(E18,A68:B74,2))</f>
        <v>65</v>
      </c>
      <c r="F23" s="55" t="s">
        <v>43</v>
      </c>
      <c r="G23" s="43"/>
      <c r="H23" s="43"/>
      <c r="I23" s="43"/>
      <c r="J23" s="43"/>
      <c r="K23" s="43"/>
      <c r="L23" s="15"/>
    </row>
    <row r="24" spans="1:12" ht="15.75" customHeight="1">
      <c r="A24" s="111" t="s">
        <v>44</v>
      </c>
      <c r="B24" s="112"/>
      <c r="C24" s="112"/>
      <c r="D24" s="113"/>
      <c r="E24" s="69">
        <f>IF(E18="","",E20*E21*E22*E23/2000)</f>
        <v>48.75</v>
      </c>
      <c r="F24" s="53" t="s">
        <v>45</v>
      </c>
      <c r="G24" s="39"/>
      <c r="H24" s="39"/>
      <c r="I24" s="39"/>
      <c r="J24" s="39"/>
      <c r="K24" s="39"/>
      <c r="L24" s="15"/>
    </row>
    <row r="25" spans="1:12" ht="14.25" customHeight="1">
      <c r="A25" s="105" t="s">
        <v>79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</row>
    <row r="26" spans="1:12" ht="15.75">
      <c r="A26" s="95"/>
      <c r="B26" s="51"/>
      <c r="C26" s="51"/>
      <c r="D26" s="18" t="s">
        <v>78</v>
      </c>
      <c r="E26" s="62" t="s">
        <v>75</v>
      </c>
      <c r="F26" s="51"/>
      <c r="G26" s="37"/>
      <c r="H26" s="36"/>
      <c r="I26" s="40"/>
      <c r="J26" s="38"/>
      <c r="K26" s="38"/>
      <c r="L26" s="15"/>
    </row>
    <row r="27" spans="1:12" ht="15" customHeight="1">
      <c r="A27" s="135" t="s">
        <v>83</v>
      </c>
      <c r="B27" s="136"/>
      <c r="C27" s="136"/>
      <c r="D27" s="103"/>
      <c r="E27" s="61">
        <v>100</v>
      </c>
      <c r="F27" s="55" t="s">
        <v>42</v>
      </c>
      <c r="G27" s="37"/>
      <c r="H27" s="74">
        <f>E29</f>
        <v>1</v>
      </c>
      <c r="I27" s="64" t="s">
        <v>42</v>
      </c>
      <c r="J27" s="65"/>
      <c r="K27" s="65"/>
      <c r="L27" s="99"/>
    </row>
    <row r="28" spans="1:12" ht="15">
      <c r="A28" s="135" t="s">
        <v>81</v>
      </c>
      <c r="B28" s="136"/>
      <c r="C28" s="136"/>
      <c r="D28" s="103"/>
      <c r="E28" s="61">
        <v>10</v>
      </c>
      <c r="F28" s="55" t="s">
        <v>42</v>
      </c>
      <c r="G28" s="37"/>
      <c r="H28" s="63"/>
      <c r="I28" s="66"/>
      <c r="J28" s="65"/>
      <c r="K28" s="65"/>
      <c r="L28" s="99"/>
    </row>
    <row r="29" spans="1:12" ht="15">
      <c r="A29" s="135" t="s">
        <v>80</v>
      </c>
      <c r="B29" s="136"/>
      <c r="C29" s="136"/>
      <c r="D29" s="103"/>
      <c r="E29" s="67">
        <v>1</v>
      </c>
      <c r="F29" s="55" t="s">
        <v>42</v>
      </c>
      <c r="G29" s="37"/>
      <c r="H29" s="63"/>
      <c r="I29" s="66"/>
      <c r="J29" s="65"/>
      <c r="K29" s="65"/>
      <c r="L29" s="99"/>
    </row>
    <row r="30" spans="1:12" ht="15">
      <c r="A30" s="135" t="s">
        <v>56</v>
      </c>
      <c r="B30" s="136"/>
      <c r="C30" s="136"/>
      <c r="D30" s="103"/>
      <c r="E30" s="68">
        <f>IF(E26="","",VLOOKUP(E26,A68:B74,2))</f>
        <v>90</v>
      </c>
      <c r="F30" s="55" t="s">
        <v>43</v>
      </c>
      <c r="G30" s="37"/>
      <c r="H30" s="75">
        <f>E28</f>
        <v>10</v>
      </c>
      <c r="I30" s="73" t="s">
        <v>42</v>
      </c>
      <c r="J30" s="65"/>
      <c r="K30" s="65"/>
      <c r="L30" s="99"/>
    </row>
    <row r="31" spans="1:12" ht="15.75" customHeight="1">
      <c r="A31" s="111" t="s">
        <v>44</v>
      </c>
      <c r="B31" s="112"/>
      <c r="C31" s="112"/>
      <c r="D31" s="113"/>
      <c r="E31" s="70">
        <f>IF(E26="","",E27*E28*E29*E30/2000)</f>
        <v>45</v>
      </c>
      <c r="F31" s="140" t="s">
        <v>82</v>
      </c>
      <c r="G31" s="115"/>
      <c r="H31" s="115"/>
      <c r="I31" s="66"/>
      <c r="J31" s="65"/>
      <c r="K31" s="65"/>
      <c r="L31" s="99"/>
    </row>
    <row r="32" spans="1:12" ht="18" customHeight="1">
      <c r="A32" s="111"/>
      <c r="B32" s="112"/>
      <c r="C32" s="112"/>
      <c r="D32" s="112"/>
      <c r="E32" s="58"/>
      <c r="F32" s="53"/>
      <c r="G32" s="37"/>
      <c r="H32" s="63"/>
      <c r="I32" s="71">
        <f>E27</f>
        <v>100</v>
      </c>
      <c r="J32" s="72" t="s">
        <v>42</v>
      </c>
      <c r="K32" s="65"/>
      <c r="L32" s="99"/>
    </row>
    <row r="33" spans="1:12" ht="15.75">
      <c r="A33" s="105" t="s">
        <v>11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2" ht="12.75">
      <c r="A34" s="14"/>
      <c r="B34" s="20" t="s">
        <v>84</v>
      </c>
      <c r="C34" s="12"/>
      <c r="D34" s="12"/>
      <c r="E34" s="12"/>
      <c r="F34" s="12"/>
      <c r="G34" s="12"/>
      <c r="H34" s="12"/>
      <c r="I34" s="12"/>
      <c r="J34" s="12"/>
      <c r="K34" s="12"/>
      <c r="L34" s="15"/>
    </row>
    <row r="35" spans="1:12" ht="12.75">
      <c r="A35" s="21"/>
      <c r="B35" s="5" t="s">
        <v>26</v>
      </c>
      <c r="C35" s="3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22"/>
      <c r="L35" s="15"/>
    </row>
    <row r="36" spans="1:12" ht="15">
      <c r="A36" s="23"/>
      <c r="B36" s="6" t="s">
        <v>28</v>
      </c>
      <c r="C36" s="2">
        <v>30</v>
      </c>
      <c r="D36" s="2"/>
      <c r="E36" s="2"/>
      <c r="F36" s="2"/>
      <c r="G36" s="2"/>
      <c r="H36" s="2"/>
      <c r="I36" s="2"/>
      <c r="J36" s="2"/>
      <c r="K36" s="24" t="s">
        <v>30</v>
      </c>
      <c r="L36" s="15"/>
    </row>
    <row r="37" spans="1:12" ht="15">
      <c r="A37" s="14"/>
      <c r="B37" s="7" t="s">
        <v>5</v>
      </c>
      <c r="C37" s="2">
        <v>1</v>
      </c>
      <c r="D37" s="2"/>
      <c r="E37" s="2"/>
      <c r="F37" s="2"/>
      <c r="G37" s="2"/>
      <c r="H37" s="2"/>
      <c r="I37" s="2"/>
      <c r="J37" s="2"/>
      <c r="K37" s="24" t="s">
        <v>30</v>
      </c>
      <c r="L37" s="15"/>
    </row>
    <row r="38" spans="1:12" ht="15">
      <c r="A38" s="14"/>
      <c r="B38" s="7" t="s">
        <v>6</v>
      </c>
      <c r="C38" s="11">
        <f>IF(C36="","",SUM(C36:C37))</f>
        <v>31</v>
      </c>
      <c r="D38" s="11">
        <f aca="true" t="shared" si="0" ref="D38:J38">IF(D36="","",SUM(D36:D37))</f>
      </c>
      <c r="E38" s="11">
        <f t="shared" si="0"/>
      </c>
      <c r="F38" s="11">
        <f t="shared" si="0"/>
      </c>
      <c r="G38" s="11">
        <f t="shared" si="0"/>
      </c>
      <c r="H38" s="11">
        <f t="shared" si="0"/>
      </c>
      <c r="I38" s="11">
        <f t="shared" si="0"/>
      </c>
      <c r="J38" s="11">
        <f t="shared" si="0"/>
      </c>
      <c r="K38" s="24"/>
      <c r="L38" s="15"/>
    </row>
    <row r="39" spans="1:12" ht="15">
      <c r="A39" s="14"/>
      <c r="B39" s="7" t="s">
        <v>7</v>
      </c>
      <c r="C39" s="11">
        <f>IF(C36="","",C38/2)</f>
        <v>15.5</v>
      </c>
      <c r="D39" s="11">
        <f aca="true" t="shared" si="1" ref="D39:J39">IF(D36="","",D38/2)</f>
      </c>
      <c r="E39" s="11">
        <f t="shared" si="1"/>
      </c>
      <c r="F39" s="11">
        <f t="shared" si="1"/>
      </c>
      <c r="G39" s="11">
        <f t="shared" si="1"/>
      </c>
      <c r="H39" s="11">
        <f t="shared" si="1"/>
      </c>
      <c r="I39" s="11">
        <f t="shared" si="1"/>
      </c>
      <c r="J39" s="11">
        <f t="shared" si="1"/>
      </c>
      <c r="K39" s="24"/>
      <c r="L39" s="15"/>
    </row>
    <row r="40" spans="1:12" ht="15">
      <c r="A40" s="14"/>
      <c r="B40" s="7" t="s">
        <v>8</v>
      </c>
      <c r="C40" s="2">
        <v>1</v>
      </c>
      <c r="D40" s="2"/>
      <c r="E40" s="2"/>
      <c r="F40" s="2"/>
      <c r="G40" s="2"/>
      <c r="H40" s="2"/>
      <c r="I40" s="2"/>
      <c r="J40" s="2"/>
      <c r="K40" s="24" t="s">
        <v>30</v>
      </c>
      <c r="L40" s="15"/>
    </row>
    <row r="41" spans="1:12" ht="15">
      <c r="A41" s="25"/>
      <c r="B41" s="8" t="s">
        <v>27</v>
      </c>
      <c r="C41" s="11">
        <f>IF(C36="","",C39*C40)</f>
        <v>15.5</v>
      </c>
      <c r="D41" s="11">
        <f aca="true" t="shared" si="2" ref="D41:J41">IF(D36="","",D39*D40)</f>
      </c>
      <c r="E41" s="11">
        <f t="shared" si="2"/>
      </c>
      <c r="F41" s="11">
        <f t="shared" si="2"/>
      </c>
      <c r="G41" s="11">
        <f t="shared" si="2"/>
      </c>
      <c r="H41" s="11">
        <f t="shared" si="2"/>
      </c>
      <c r="I41" s="11">
        <f t="shared" si="2"/>
      </c>
      <c r="J41" s="11">
        <f t="shared" si="2"/>
      </c>
      <c r="K41" s="26"/>
      <c r="L41" s="15"/>
    </row>
    <row r="42" spans="1:12" ht="15.75">
      <c r="A42" s="14"/>
      <c r="B42" s="12"/>
      <c r="C42" s="27" t="s">
        <v>10</v>
      </c>
      <c r="D42" s="9">
        <f>IF(C36="",0,SUM(C41:J41))</f>
        <v>15.5</v>
      </c>
      <c r="E42" s="12"/>
      <c r="F42" s="27" t="s">
        <v>19</v>
      </c>
      <c r="G42" s="2">
        <v>10</v>
      </c>
      <c r="H42" s="12"/>
      <c r="I42" s="12"/>
      <c r="J42" s="27" t="s">
        <v>18</v>
      </c>
      <c r="K42" s="10">
        <f>IF(C36="",0,D42/G42)</f>
        <v>1.55</v>
      </c>
      <c r="L42" s="15"/>
    </row>
    <row r="43" spans="1:12" ht="15.75">
      <c r="A43" s="28" t="s">
        <v>9</v>
      </c>
      <c r="B43" s="12"/>
      <c r="C43" s="12"/>
      <c r="D43" s="12"/>
      <c r="E43" s="12"/>
      <c r="F43" s="27" t="s">
        <v>13</v>
      </c>
      <c r="G43" s="2">
        <v>5</v>
      </c>
      <c r="H43" s="12"/>
      <c r="I43" s="12"/>
      <c r="J43" s="27" t="s">
        <v>14</v>
      </c>
      <c r="K43" s="10">
        <f>IF(C36="",0,G43*K42)</f>
        <v>7.75</v>
      </c>
      <c r="L43" s="15"/>
    </row>
    <row r="44" spans="1:12" ht="12.75">
      <c r="A44" s="29"/>
      <c r="B44" s="30"/>
      <c r="C44" s="30"/>
      <c r="D44" s="30"/>
      <c r="E44" s="30"/>
      <c r="F44" s="31"/>
      <c r="G44" s="30"/>
      <c r="H44" s="30"/>
      <c r="I44" s="30"/>
      <c r="J44" s="31"/>
      <c r="K44" s="32"/>
      <c r="L44" s="33"/>
    </row>
    <row r="45" spans="1:12" ht="15.75">
      <c r="A45" s="105" t="s">
        <v>12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</row>
    <row r="46" spans="1:12" ht="12.75">
      <c r="A46" s="76"/>
      <c r="B46" s="77" t="s">
        <v>85</v>
      </c>
      <c r="C46" s="78"/>
      <c r="D46" s="78"/>
      <c r="E46" s="78"/>
      <c r="F46" s="78"/>
      <c r="G46" s="78"/>
      <c r="H46" s="78"/>
      <c r="I46" s="78"/>
      <c r="J46" s="12"/>
      <c r="K46" s="12"/>
      <c r="L46" s="15"/>
    </row>
    <row r="47" spans="1:12" ht="15">
      <c r="A47" s="76"/>
      <c r="B47" s="18" t="s">
        <v>78</v>
      </c>
      <c r="C47" s="137" t="s">
        <v>73</v>
      </c>
      <c r="D47" s="138"/>
      <c r="E47" s="78"/>
      <c r="F47" s="139" t="s">
        <v>91</v>
      </c>
      <c r="G47" s="139"/>
      <c r="H47" s="91">
        <f>VLOOKUP(C47,A68:B74,2)</f>
        <v>100</v>
      </c>
      <c r="I47" s="92" t="s">
        <v>92</v>
      </c>
      <c r="J47" s="12"/>
      <c r="K47" s="12"/>
      <c r="L47" s="15"/>
    </row>
    <row r="48" spans="1:12" ht="12.75">
      <c r="A48" s="79"/>
      <c r="B48" s="80" t="s">
        <v>25</v>
      </c>
      <c r="C48" s="81">
        <v>1</v>
      </c>
      <c r="D48" s="81">
        <v>2</v>
      </c>
      <c r="E48" s="81">
        <v>3</v>
      </c>
      <c r="F48" s="81">
        <v>4</v>
      </c>
      <c r="G48" s="81">
        <v>5</v>
      </c>
      <c r="H48" s="90">
        <v>6</v>
      </c>
      <c r="I48" s="78"/>
      <c r="J48" s="12" t="s">
        <v>88</v>
      </c>
      <c r="K48" s="12"/>
      <c r="L48" s="15"/>
    </row>
    <row r="49" spans="1:12" ht="15">
      <c r="A49" s="82"/>
      <c r="B49" s="83" t="s">
        <v>15</v>
      </c>
      <c r="C49" s="84">
        <v>100</v>
      </c>
      <c r="D49" s="84">
        <v>50</v>
      </c>
      <c r="E49" s="84"/>
      <c r="F49" s="84"/>
      <c r="G49" s="84"/>
      <c r="H49" s="84"/>
      <c r="I49" s="85" t="s">
        <v>24</v>
      </c>
      <c r="J49" s="12"/>
      <c r="K49" s="12"/>
      <c r="L49" s="15"/>
    </row>
    <row r="50" spans="1:12" ht="15">
      <c r="A50" s="76"/>
      <c r="B50" s="86" t="s">
        <v>86</v>
      </c>
      <c r="C50" s="84">
        <v>4</v>
      </c>
      <c r="D50" s="84">
        <v>2</v>
      </c>
      <c r="E50" s="84"/>
      <c r="F50" s="84"/>
      <c r="G50" s="84"/>
      <c r="H50" s="84"/>
      <c r="I50" s="85" t="s">
        <v>24</v>
      </c>
      <c r="J50" s="12"/>
      <c r="K50" s="12"/>
      <c r="L50" s="15"/>
    </row>
    <row r="51" spans="1:12" ht="15">
      <c r="A51" s="76"/>
      <c r="B51" s="86" t="s">
        <v>87</v>
      </c>
      <c r="C51" s="84">
        <v>1</v>
      </c>
      <c r="D51" s="84">
        <v>4</v>
      </c>
      <c r="E51" s="84"/>
      <c r="F51" s="84"/>
      <c r="G51" s="84"/>
      <c r="H51" s="84"/>
      <c r="I51" s="85" t="s">
        <v>24</v>
      </c>
      <c r="J51" s="12"/>
      <c r="K51" s="12"/>
      <c r="L51" s="15" t="s">
        <v>89</v>
      </c>
    </row>
    <row r="52" spans="1:12" ht="15">
      <c r="A52" s="76"/>
      <c r="B52" s="86" t="s">
        <v>16</v>
      </c>
      <c r="C52" s="84">
        <v>1</v>
      </c>
      <c r="D52" s="84">
        <v>5</v>
      </c>
      <c r="E52" s="84"/>
      <c r="F52" s="84"/>
      <c r="G52" s="84"/>
      <c r="H52" s="84"/>
      <c r="I52" s="85" t="s">
        <v>24</v>
      </c>
      <c r="J52" s="12"/>
      <c r="K52" s="12"/>
      <c r="L52" s="15"/>
    </row>
    <row r="53" spans="1:12" ht="15">
      <c r="A53" s="87"/>
      <c r="B53" s="88" t="s">
        <v>17</v>
      </c>
      <c r="C53" s="93">
        <f aca="true" t="shared" si="3" ref="C53:H53">IF(C49="","",(C49*(C50+C51/2)*C52)*$H47/2000)</f>
        <v>22.5</v>
      </c>
      <c r="D53" s="93">
        <f t="shared" si="3"/>
        <v>50</v>
      </c>
      <c r="E53" s="93">
        <f t="shared" si="3"/>
      </c>
      <c r="F53" s="93">
        <f t="shared" si="3"/>
      </c>
      <c r="G53" s="93">
        <f t="shared" si="3"/>
      </c>
      <c r="H53" s="93">
        <f t="shared" si="3"/>
      </c>
      <c r="I53" s="78"/>
      <c r="J53" s="12" t="s">
        <v>90</v>
      </c>
      <c r="K53" s="12"/>
      <c r="L53" s="15"/>
    </row>
    <row r="54" spans="1:12" ht="15.75">
      <c r="A54" s="76"/>
      <c r="B54" s="78"/>
      <c r="C54" s="89" t="s">
        <v>10</v>
      </c>
      <c r="D54" s="101">
        <f>IF(C49="",0,SUM(C53:H53))</f>
        <v>72.5</v>
      </c>
      <c r="E54" s="78"/>
      <c r="F54" s="89" t="s">
        <v>19</v>
      </c>
      <c r="G54" s="84">
        <v>1</v>
      </c>
      <c r="H54" s="78"/>
      <c r="I54" s="78"/>
      <c r="J54" s="27" t="s">
        <v>18</v>
      </c>
      <c r="K54" s="10">
        <f>IF(G54="",D54,D54/G54)</f>
        <v>72.5</v>
      </c>
      <c r="L54" s="15"/>
    </row>
    <row r="55" spans="1:12" ht="15.75">
      <c r="A55" s="76"/>
      <c r="B55" s="78"/>
      <c r="C55" s="78"/>
      <c r="D55" s="78"/>
      <c r="E55" s="78"/>
      <c r="F55" s="89" t="s">
        <v>13</v>
      </c>
      <c r="G55" s="84">
        <v>1</v>
      </c>
      <c r="H55" s="78"/>
      <c r="I55" s="78"/>
      <c r="J55" s="27" t="s">
        <v>14</v>
      </c>
      <c r="K55" s="10">
        <f>IF(C49="",0,G55*K54)</f>
        <v>72.5</v>
      </c>
      <c r="L55" s="15"/>
    </row>
    <row r="56" spans="1:12" ht="12.75">
      <c r="A56" s="10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9" spans="1:3" ht="12.75">
      <c r="A59" s="54" t="s">
        <v>58</v>
      </c>
      <c r="B59" s="54" t="s">
        <v>67</v>
      </c>
      <c r="C59" s="54"/>
    </row>
    <row r="60" spans="1:4" ht="12.75">
      <c r="A60" t="s">
        <v>33</v>
      </c>
      <c r="B60" t="s">
        <v>60</v>
      </c>
      <c r="C60">
        <v>0.28</v>
      </c>
      <c r="D60" t="s">
        <v>64</v>
      </c>
    </row>
    <row r="61" spans="1:4" ht="12.75">
      <c r="A61" t="s">
        <v>38</v>
      </c>
      <c r="B61" t="s">
        <v>62</v>
      </c>
      <c r="C61">
        <v>0.4</v>
      </c>
      <c r="D61" t="s">
        <v>63</v>
      </c>
    </row>
    <row r="62" spans="1:4" ht="12.75">
      <c r="A62" t="s">
        <v>40</v>
      </c>
      <c r="B62" t="s">
        <v>59</v>
      </c>
      <c r="C62">
        <v>0.03</v>
      </c>
      <c r="D62" t="s">
        <v>65</v>
      </c>
    </row>
    <row r="63" spans="1:4" ht="12.75">
      <c r="A63" t="s">
        <v>39</v>
      </c>
      <c r="B63" t="s">
        <v>61</v>
      </c>
      <c r="C63">
        <v>0.6</v>
      </c>
      <c r="D63" t="s">
        <v>66</v>
      </c>
    </row>
    <row r="64" ht="12.75">
      <c r="A64" t="s">
        <v>31</v>
      </c>
    </row>
    <row r="67" spans="1:2" ht="12.75">
      <c r="A67" s="59" t="s">
        <v>69</v>
      </c>
      <c r="B67" s="59" t="s">
        <v>70</v>
      </c>
    </row>
    <row r="68" spans="1:2" ht="12.75">
      <c r="A68" t="s">
        <v>71</v>
      </c>
      <c r="B68">
        <v>65</v>
      </c>
    </row>
    <row r="69" spans="1:2" ht="12.75">
      <c r="A69" t="s">
        <v>77</v>
      </c>
      <c r="B69">
        <v>115</v>
      </c>
    </row>
    <row r="70" spans="1:2" ht="15" customHeight="1">
      <c r="A70" t="s">
        <v>74</v>
      </c>
      <c r="B70">
        <v>115</v>
      </c>
    </row>
    <row r="71" spans="1:2" ht="15" customHeight="1">
      <c r="A71" t="s">
        <v>75</v>
      </c>
      <c r="B71">
        <v>90</v>
      </c>
    </row>
    <row r="72" spans="1:2" ht="12.75">
      <c r="A72" t="s">
        <v>76</v>
      </c>
      <c r="B72">
        <v>100</v>
      </c>
    </row>
    <row r="73" spans="1:2" ht="12.75">
      <c r="A73" t="s">
        <v>73</v>
      </c>
      <c r="B73">
        <v>100</v>
      </c>
    </row>
    <row r="74" spans="1:2" ht="12.75">
      <c r="A74" t="s">
        <v>72</v>
      </c>
      <c r="B74">
        <v>83</v>
      </c>
    </row>
  </sheetData>
  <sheetProtection/>
  <mergeCells count="36">
    <mergeCell ref="F31:H31"/>
    <mergeCell ref="C47:D47"/>
    <mergeCell ref="F47:G47"/>
    <mergeCell ref="A27:D27"/>
    <mergeCell ref="A28:D28"/>
    <mergeCell ref="A29:D29"/>
    <mergeCell ref="A30:D30"/>
    <mergeCell ref="A33:L33"/>
    <mergeCell ref="A45:L45"/>
    <mergeCell ref="A31:D31"/>
    <mergeCell ref="A32:D32"/>
    <mergeCell ref="A19:D19"/>
    <mergeCell ref="A20:D20"/>
    <mergeCell ref="A21:D21"/>
    <mergeCell ref="A22:D22"/>
    <mergeCell ref="A9:B9"/>
    <mergeCell ref="I6:J6"/>
    <mergeCell ref="D7:E7"/>
    <mergeCell ref="D8:E8"/>
    <mergeCell ref="C9:L9"/>
    <mergeCell ref="A1:L1"/>
    <mergeCell ref="E3:E4"/>
    <mergeCell ref="D5:F5"/>
    <mergeCell ref="I3:K3"/>
    <mergeCell ref="I4:J4"/>
    <mergeCell ref="I5:J5"/>
    <mergeCell ref="A11:L11"/>
    <mergeCell ref="A25:L25"/>
    <mergeCell ref="A12:F12"/>
    <mergeCell ref="G12:H13"/>
    <mergeCell ref="A24:D24"/>
    <mergeCell ref="A15:E15"/>
    <mergeCell ref="G15:J18"/>
    <mergeCell ref="A13:F13"/>
    <mergeCell ref="A23:D23"/>
    <mergeCell ref="A14:L14"/>
  </mergeCells>
  <dataValidations count="3">
    <dataValidation type="list" allowBlank="1" showInputMessage="1" showErrorMessage="1" sqref="D8">
      <formula1>$N$4:$N$17</formula1>
    </dataValidation>
    <dataValidation type="list" allowBlank="1" showInputMessage="1" showErrorMessage="1" sqref="E19">
      <formula1>$B$60:$B$63</formula1>
    </dataValidation>
    <dataValidation type="list" allowBlank="1" showInputMessage="1" showErrorMessage="1" sqref="E18 E26 C47">
      <formula1>$A$68:$A$74</formula1>
    </dataValidation>
  </dataValidations>
  <printOptions/>
  <pageMargins left="0.86" right="0.19" top="0.85" bottom="0.53" header="0.5" footer="0.5"/>
  <pageSetup horizontalDpi="600" verticalDpi="600" orientation="portrait" scale="80" r:id="rId2"/>
  <headerFooter alignWithMargins="0">
    <oddHeader>&amp;L&amp;"Arial,Bold"USDA-Natural Resources
Conservation Service&amp;R&amp;"Arial,Bold"NM-ECS-2
&amp;"Arial,Regular"Revised 9/04 mas&amp;"Arial,Bold"
</oddHeader>
  </headerFooter>
  <ignoredErrors>
    <ignoredError sqref="C38:J38" formulaRange="1"/>
    <ignoredError sqref="I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michael.sporcic</cp:lastModifiedBy>
  <cp:lastPrinted>2004-09-01T13:37:30Z</cp:lastPrinted>
  <dcterms:created xsi:type="dcterms:W3CDTF">1996-10-14T23:33:28Z</dcterms:created>
  <dcterms:modified xsi:type="dcterms:W3CDTF">2004-09-01T15:47:54Z</dcterms:modified>
  <cp:category/>
  <cp:version/>
  <cp:contentType/>
  <cp:contentStatus/>
</cp:coreProperties>
</file>