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5" yWindow="0" windowWidth="13965" windowHeight="8580" tabRatio="922" activeTab="0"/>
  </bookViews>
  <sheets>
    <sheet name=" Soil Erosion" sheetId="1" r:id="rId1"/>
    <sheet name="Sheet1" sheetId="2" state="hidden" r:id="rId2"/>
  </sheets>
  <definedNames>
    <definedName name="_xlnm.Print_Area" localSheetId="0">' Soil Erosion'!$A$1:$S$179</definedName>
  </definedNames>
  <calcPr fullCalcOnLoad="1"/>
</workbook>
</file>

<file path=xl/comments1.xml><?xml version="1.0" encoding="utf-8"?>
<comments xmlns="http://schemas.openxmlformats.org/spreadsheetml/2006/main">
  <authors>
    <author>Lorenz Sutherland</author>
    <author>USDA-MDIOL00000LG3A</author>
    <author>lorenz.sutherland</author>
  </authors>
  <commentList>
    <comment ref="F94" authorId="0">
      <text>
        <r>
          <rPr>
            <b/>
            <sz val="8"/>
            <rFont val="Tahoma"/>
            <family val="0"/>
          </rPr>
          <t xml:space="preserve">Instructions:
</t>
        </r>
        <r>
          <rPr>
            <sz val="8"/>
            <rFont val="Tahoma"/>
            <family val="2"/>
          </rPr>
          <t>Click on the green box</t>
        </r>
        <r>
          <rPr>
            <b/>
            <sz val="8"/>
            <rFont val="Tahoma"/>
            <family val="0"/>
          </rPr>
          <t xml:space="preserve"> </t>
        </r>
        <r>
          <rPr>
            <sz val="8"/>
            <rFont val="Tahoma"/>
            <family val="2"/>
          </rPr>
          <t>and if at least one summer annual grass crop is added to the rotation, click on the down arrow and pick "yes" from the choice list.</t>
        </r>
        <r>
          <rPr>
            <sz val="8"/>
            <rFont val="Tahoma"/>
            <family val="0"/>
          </rPr>
          <t xml:space="preserve">
</t>
        </r>
      </text>
    </comment>
    <comment ref="F95" authorId="0">
      <text>
        <r>
          <rPr>
            <b/>
            <sz val="8"/>
            <rFont val="Tahoma"/>
            <family val="0"/>
          </rPr>
          <t>Instructions:</t>
        </r>
        <r>
          <rPr>
            <sz val="8"/>
            <rFont val="Tahoma"/>
            <family val="0"/>
          </rPr>
          <t xml:space="preserve">
Click on the green box and if at least one summer broadleaf type of crop is added to the rotation, click on the down arrow and pick "yes" from the choice list.</t>
        </r>
      </text>
    </comment>
    <comment ref="H94" authorId="0">
      <text>
        <r>
          <rPr>
            <b/>
            <sz val="8"/>
            <rFont val="Tahoma"/>
            <family val="0"/>
          </rPr>
          <t>Instructions:</t>
        </r>
        <r>
          <rPr>
            <sz val="8"/>
            <rFont val="Tahoma"/>
            <family val="0"/>
          </rPr>
          <t xml:space="preserve">
Click on the green box then, click on the down arrow and pick the number of summer annual grass type crops added to the rotation.</t>
        </r>
      </text>
    </comment>
    <comment ref="F97" authorId="0">
      <text>
        <r>
          <rPr>
            <b/>
            <sz val="8"/>
            <rFont val="Tahoma"/>
            <family val="2"/>
          </rPr>
          <t>Instructions:</t>
        </r>
        <r>
          <rPr>
            <sz val="8"/>
            <rFont val="Tahoma"/>
            <family val="0"/>
          </rPr>
          <t xml:space="preserve">
Click on the green box and if at least one winter annual grass type of crop is added to the rotation, click on the down arrow and pick "yes" from the choice list.</t>
        </r>
      </text>
    </comment>
    <comment ref="F98" authorId="0">
      <text>
        <r>
          <rPr>
            <b/>
            <sz val="8"/>
            <rFont val="Tahoma"/>
            <family val="0"/>
          </rPr>
          <t>Instructions:</t>
        </r>
        <r>
          <rPr>
            <sz val="8"/>
            <rFont val="Tahoma"/>
            <family val="0"/>
          </rPr>
          <t xml:space="preserve">
Click on the green box and if at least one winter annual broadleaf type of crop is added to the rotation, click on the down arrow and pick "yes" from the choice list.</t>
        </r>
      </text>
    </comment>
    <comment ref="H95" authorId="0">
      <text>
        <r>
          <rPr>
            <b/>
            <sz val="8"/>
            <rFont val="Tahoma"/>
            <family val="2"/>
          </rPr>
          <t>Instructions:</t>
        </r>
        <r>
          <rPr>
            <sz val="8"/>
            <rFont val="Tahoma"/>
            <family val="0"/>
          </rPr>
          <t xml:space="preserve">
Click on the green box then, click on the down arrow and pick the number of summer annual broadleaf type of crops added to the rotation.</t>
        </r>
      </text>
    </comment>
    <comment ref="N2" authorId="0">
      <text>
        <r>
          <rPr>
            <b/>
            <sz val="8"/>
            <rFont val="Tahoma"/>
            <family val="2"/>
          </rPr>
          <t>Instructions:</t>
        </r>
        <r>
          <rPr>
            <sz val="8"/>
            <rFont val="Tahoma"/>
            <family val="0"/>
          </rPr>
          <t xml:space="preserve">
Click on the box; type tract number.  Repeat as necessary.</t>
        </r>
      </text>
    </comment>
    <comment ref="N3" authorId="0">
      <text>
        <r>
          <rPr>
            <b/>
            <sz val="8"/>
            <rFont val="Tahoma"/>
            <family val="2"/>
          </rPr>
          <t>Instructions:</t>
        </r>
        <r>
          <rPr>
            <sz val="8"/>
            <rFont val="Tahoma"/>
            <family val="0"/>
          </rPr>
          <t xml:space="preserve">
Click on the box; enter the farm number.  In the case of a joint or expanded EQIP contract, enter the subsequent farm numbers of the participants using the blanks to the right.</t>
        </r>
      </text>
    </comment>
    <comment ref="Q4" authorId="0">
      <text>
        <r>
          <rPr>
            <b/>
            <sz val="8"/>
            <rFont val="Tahoma"/>
            <family val="2"/>
          </rPr>
          <t>Instructions:</t>
        </r>
        <r>
          <rPr>
            <sz val="8"/>
            <rFont val="Tahoma"/>
            <family val="0"/>
          </rPr>
          <t xml:space="preserve">
REQUIRED ENTRY-Enter the acreage that is being offered.</t>
        </r>
      </text>
    </comment>
    <comment ref="F55" authorId="0">
      <text>
        <r>
          <rPr>
            <b/>
            <sz val="8"/>
            <rFont val="Tahoma"/>
            <family val="0"/>
          </rPr>
          <t>Instructions:</t>
        </r>
        <r>
          <rPr>
            <sz val="8"/>
            <rFont val="Tahoma"/>
            <family val="0"/>
          </rPr>
          <t xml:space="preserve">
Click on the green box and enter the estimated erosion rate of the existing (benchmark) condition.</t>
        </r>
      </text>
    </comment>
    <comment ref="F56" authorId="0">
      <text>
        <r>
          <rPr>
            <b/>
            <sz val="8"/>
            <rFont val="Tahoma"/>
            <family val="2"/>
          </rPr>
          <t>Instructions:</t>
        </r>
        <r>
          <rPr>
            <sz val="8"/>
            <rFont val="Tahoma"/>
            <family val="0"/>
          </rPr>
          <t xml:space="preserve">
Click on the green box and enter the estimated erosion rate of the planned condition.</t>
        </r>
      </text>
    </comment>
    <comment ref="F67" authorId="0">
      <text>
        <r>
          <rPr>
            <b/>
            <sz val="8"/>
            <rFont val="Tahoma"/>
            <family val="2"/>
          </rPr>
          <t>Instructions:</t>
        </r>
        <r>
          <rPr>
            <sz val="8"/>
            <rFont val="Tahoma"/>
            <family val="0"/>
          </rPr>
          <t xml:space="preserve">
Click on the green box and enter the estimated erosion rate of the existing condition.</t>
        </r>
      </text>
    </comment>
    <comment ref="F68" authorId="0">
      <text>
        <r>
          <rPr>
            <b/>
            <sz val="8"/>
            <rFont val="Tahoma"/>
            <family val="2"/>
          </rPr>
          <t>Instructions:</t>
        </r>
        <r>
          <rPr>
            <sz val="8"/>
            <rFont val="Tahoma"/>
            <family val="0"/>
          </rPr>
          <t xml:space="preserve">
Click on the green box and enter the estimated erosion rate of the planned condition.</t>
        </r>
      </text>
    </comment>
    <comment ref="F80" authorId="0">
      <text>
        <r>
          <rPr>
            <b/>
            <sz val="8"/>
            <rFont val="Tahoma"/>
            <family val="0"/>
          </rPr>
          <t>Instructions:</t>
        </r>
        <r>
          <rPr>
            <sz val="8"/>
            <rFont val="Tahoma"/>
            <family val="0"/>
          </rPr>
          <t xml:space="preserve">
Click on the green box and enter the number of acres that are affected by concentrated flow from ephemeral gully and/or classic gully erosion.  This number is usually less than the total acres offered.</t>
        </r>
      </text>
    </comment>
    <comment ref="H97" authorId="0">
      <text>
        <r>
          <rPr>
            <b/>
            <sz val="8"/>
            <rFont val="Tahoma"/>
            <family val="2"/>
          </rPr>
          <t>Instructions:</t>
        </r>
        <r>
          <rPr>
            <sz val="8"/>
            <rFont val="Tahoma"/>
            <family val="0"/>
          </rPr>
          <t xml:space="preserve">
Click on the green box then, click on the down arrow and pick the number of winter annual grass type crops added to the rotation.</t>
        </r>
      </text>
    </comment>
    <comment ref="H98" authorId="0">
      <text>
        <r>
          <rPr>
            <b/>
            <sz val="8"/>
            <rFont val="Tahoma"/>
            <family val="2"/>
          </rPr>
          <t>Instructions:</t>
        </r>
        <r>
          <rPr>
            <sz val="8"/>
            <rFont val="Tahoma"/>
            <family val="0"/>
          </rPr>
          <t xml:space="preserve">
Click on the green box then, click on the down arrow and pick the number of winter annual broadleaf type of crops added to the rotation.</t>
        </r>
      </text>
    </comment>
    <comment ref="R10" authorId="0">
      <text>
        <r>
          <rPr>
            <b/>
            <sz val="8"/>
            <rFont val="Tahoma"/>
            <family val="0"/>
          </rPr>
          <t xml:space="preserve">Instructions:
</t>
        </r>
        <r>
          <rPr>
            <sz val="8"/>
            <rFont val="Tahoma"/>
            <family val="2"/>
          </rPr>
          <t>Click on the box and pick the correct response from the list.</t>
        </r>
        <r>
          <rPr>
            <sz val="8"/>
            <rFont val="Tahoma"/>
            <family val="0"/>
          </rPr>
          <t xml:space="preserve">
</t>
        </r>
      </text>
    </comment>
    <comment ref="R11" authorId="0">
      <text>
        <r>
          <rPr>
            <b/>
            <sz val="8"/>
            <rFont val="Tahoma"/>
            <family val="2"/>
          </rPr>
          <t>Instructions:</t>
        </r>
        <r>
          <rPr>
            <sz val="8"/>
            <rFont val="Tahoma"/>
            <family val="0"/>
          </rPr>
          <t xml:space="preserve">
Click on the box and pick the correct response from the list.</t>
        </r>
      </text>
    </comment>
    <comment ref="C6" authorId="0">
      <text>
        <r>
          <rPr>
            <b/>
            <sz val="8"/>
            <rFont val="Tahoma"/>
            <family val="0"/>
          </rPr>
          <t>Instructions:</t>
        </r>
        <r>
          <rPr>
            <sz val="8"/>
            <rFont val="Tahoma"/>
            <family val="0"/>
          </rPr>
          <t xml:space="preserve">
Click on the green box.  Then click on the down-arrow and make your selection from the pull-down list.</t>
        </r>
      </text>
    </comment>
    <comment ref="C4" authorId="0">
      <text>
        <r>
          <rPr>
            <b/>
            <sz val="8"/>
            <rFont val="Tahoma"/>
            <family val="0"/>
          </rPr>
          <t>Instructions:</t>
        </r>
        <r>
          <rPr>
            <sz val="8"/>
            <rFont val="Tahoma"/>
            <family val="0"/>
          </rPr>
          <t xml:space="preserve">
Click on the green box.  Then click on the down-arrow and selct the kind of entity or joint operation from the pull-down list.</t>
        </r>
      </text>
    </comment>
    <comment ref="C2" authorId="0">
      <text>
        <r>
          <rPr>
            <b/>
            <sz val="8"/>
            <rFont val="Tahoma"/>
            <family val="0"/>
          </rPr>
          <t>Instructions:</t>
        </r>
        <r>
          <rPr>
            <sz val="8"/>
            <rFont val="Tahoma"/>
            <family val="0"/>
          </rPr>
          <t xml:space="preserve">
Click on the green box and enter the name of the applicant exactly as it appears on the CCC-1200.</t>
        </r>
      </text>
    </comment>
    <comment ref="N5" authorId="0">
      <text>
        <r>
          <rPr>
            <b/>
            <sz val="8"/>
            <rFont val="Tahoma"/>
            <family val="0"/>
          </rPr>
          <t>Instructions:</t>
        </r>
        <r>
          <rPr>
            <sz val="8"/>
            <rFont val="Tahoma"/>
            <family val="0"/>
          </rPr>
          <t xml:space="preserve">
Click on the green box and enter the requested financial assistance.</t>
        </r>
      </text>
    </comment>
    <comment ref="C101" authorId="0">
      <text>
        <r>
          <rPr>
            <b/>
            <sz val="8"/>
            <rFont val="Tahoma"/>
            <family val="0"/>
          </rPr>
          <t>Instructions:</t>
        </r>
        <r>
          <rPr>
            <sz val="8"/>
            <rFont val="Tahoma"/>
            <family val="0"/>
          </rPr>
          <t xml:space="preserve">
Click on green box.  Then click on down-arrow and select the planned  crop rotation from the pull-down list.  Then if the planned rotation is a COMPLETELY no-till system, check the box to the right.</t>
        </r>
      </text>
    </comment>
    <comment ref="F107" authorId="0">
      <text>
        <r>
          <rPr>
            <b/>
            <sz val="8"/>
            <rFont val="Tahoma"/>
            <family val="0"/>
          </rPr>
          <t>Instructions:</t>
        </r>
        <r>
          <rPr>
            <sz val="8"/>
            <rFont val="Tahoma"/>
            <family val="0"/>
          </rPr>
          <t xml:space="preserve">
Click on the green box and then enter the number of acres with an improved rotation.</t>
        </r>
      </text>
    </comment>
    <comment ref="F118" authorId="0">
      <text>
        <r>
          <rPr>
            <b/>
            <sz val="8"/>
            <rFont val="Tahoma"/>
            <family val="0"/>
          </rPr>
          <t>Instructions:</t>
        </r>
        <r>
          <rPr>
            <sz val="8"/>
            <rFont val="Tahoma"/>
            <family val="0"/>
          </rPr>
          <t xml:space="preserve">
Click on green box and enter the number of acres of cropland that are to be converted to permanent vegetation cover.</t>
        </r>
      </text>
    </comment>
    <comment ref="C7" authorId="0">
      <text>
        <r>
          <rPr>
            <b/>
            <sz val="8"/>
            <rFont val="Tahoma"/>
            <family val="2"/>
          </rPr>
          <t>Instructions:</t>
        </r>
        <r>
          <rPr>
            <sz val="8"/>
            <rFont val="Tahoma"/>
            <family val="0"/>
          </rPr>
          <t xml:space="preserve">
REQUIRED ENTRY-Click on the box; click on the down arrow and select your name from the list.</t>
        </r>
      </text>
    </comment>
    <comment ref="G157" authorId="0">
      <text>
        <r>
          <rPr>
            <b/>
            <sz val="8"/>
            <rFont val="Tahoma"/>
            <family val="0"/>
          </rPr>
          <t>Instructions:</t>
        </r>
        <r>
          <rPr>
            <sz val="8"/>
            <rFont val="Tahoma"/>
            <family val="0"/>
          </rPr>
          <t xml:space="preserve">
Click on the green box.  Enter the the total number of riparian acres needing improvement within this land unit.</t>
        </r>
      </text>
    </comment>
    <comment ref="G158" authorId="0">
      <text>
        <r>
          <rPr>
            <b/>
            <sz val="8"/>
            <rFont val="Tahoma"/>
            <family val="0"/>
          </rPr>
          <t>Instructions:</t>
        </r>
        <r>
          <rPr>
            <sz val="8"/>
            <rFont val="Tahoma"/>
            <family val="0"/>
          </rPr>
          <t xml:space="preserve">
Click on the green box.  Then enter the number of riparian acres that will be improved.</t>
        </r>
      </text>
    </comment>
    <comment ref="C100" authorId="0">
      <text>
        <r>
          <rPr>
            <b/>
            <sz val="8"/>
            <rFont val="Tahoma"/>
            <family val="0"/>
          </rPr>
          <t>Instructions:</t>
        </r>
        <r>
          <rPr>
            <sz val="8"/>
            <rFont val="Tahoma"/>
            <family val="0"/>
          </rPr>
          <t xml:space="preserve">
Click on the green box.  Then click on the down-arrow and select the existing (benchmark) crop rotation from the pull-down list.</t>
        </r>
      </text>
    </comment>
    <comment ref="D175" authorId="0">
      <text>
        <r>
          <rPr>
            <b/>
            <sz val="8"/>
            <rFont val="Tahoma"/>
            <family val="0"/>
          </rPr>
          <t>Instructions:</t>
        </r>
        <r>
          <rPr>
            <sz val="8"/>
            <rFont val="Tahoma"/>
            <family val="0"/>
          </rPr>
          <t xml:space="preserve">
Click on the green box.  Then click on the down-arrow and select the reviewing wildlife partner organization from the pull-down list.</t>
        </r>
      </text>
    </comment>
    <comment ref="R13" authorId="0">
      <text>
        <r>
          <rPr>
            <b/>
            <sz val="8"/>
            <rFont val="Tahoma"/>
            <family val="2"/>
          </rPr>
          <t>Instructions:</t>
        </r>
        <r>
          <rPr>
            <sz val="8"/>
            <rFont val="Tahoma"/>
            <family val="0"/>
          </rPr>
          <t xml:space="preserve">
Click on the box and pick the correct response from the list.</t>
        </r>
      </text>
    </comment>
    <comment ref="E18" authorId="1">
      <text>
        <r>
          <rPr>
            <b/>
            <sz val="8"/>
            <rFont val="Tahoma"/>
            <family val="2"/>
          </rPr>
          <t>Instructions:</t>
        </r>
        <r>
          <rPr>
            <sz val="8"/>
            <rFont val="Tahoma"/>
            <family val="0"/>
          </rPr>
          <t xml:space="preserve">
Click on the green box and enter the climate "C" factor.  Use the isoline map.
</t>
        </r>
      </text>
    </comment>
    <comment ref="E19" authorId="1">
      <text>
        <r>
          <rPr>
            <b/>
            <sz val="8"/>
            <rFont val="Tahoma"/>
            <family val="2"/>
          </rPr>
          <t>Instructions:</t>
        </r>
        <r>
          <rPr>
            <sz val="8"/>
            <rFont val="Tahoma"/>
            <family val="0"/>
          </rPr>
          <t xml:space="preserve">
Click on the green box and enter the soil erodibility "Ï" factor for the predominant
soil on the offered acres..</t>
        </r>
      </text>
    </comment>
    <comment ref="E21" authorId="1">
      <text>
        <r>
          <rPr>
            <b/>
            <sz val="8"/>
            <rFont val="Tahoma"/>
            <family val="2"/>
          </rPr>
          <t>Instructions:</t>
        </r>
        <r>
          <rPr>
            <sz val="8"/>
            <rFont val="Tahoma"/>
            <family val="0"/>
          </rPr>
          <t xml:space="preserve">
Click on the green box and enter the soil loss tolerance "T" value of the predominate soil on the offered acres.
</t>
        </r>
      </text>
    </comment>
    <comment ref="E22" authorId="1">
      <text>
        <r>
          <rPr>
            <b/>
            <sz val="8"/>
            <rFont val="Tahoma"/>
            <family val="2"/>
          </rPr>
          <t>Instructions:</t>
        </r>
        <r>
          <rPr>
            <sz val="8"/>
            <rFont val="Tahoma"/>
            <family val="0"/>
          </rPr>
          <t xml:space="preserve">
Click on the green box and enter the hydrologic group designation (A,B,C,D) of the predominant soil on the offered acres.
</t>
        </r>
      </text>
    </comment>
    <comment ref="Q18" authorId="1">
      <text>
        <r>
          <rPr>
            <b/>
            <sz val="8"/>
            <rFont val="Tahoma"/>
            <family val="2"/>
          </rPr>
          <t>Instructions:</t>
        </r>
        <r>
          <rPr>
            <sz val="8"/>
            <rFont val="Tahoma"/>
            <family val="0"/>
          </rPr>
          <t xml:space="preserve">
Click on the green box and enter the rainfall-runoff erosivity factor "R".  Use the isoline map.</t>
        </r>
      </text>
    </comment>
    <comment ref="Q19" authorId="1">
      <text>
        <r>
          <rPr>
            <b/>
            <sz val="8"/>
            <rFont val="Tahoma"/>
            <family val="2"/>
          </rPr>
          <t>Instructions:</t>
        </r>
        <r>
          <rPr>
            <sz val="8"/>
            <rFont val="Tahoma"/>
            <family val="0"/>
          </rPr>
          <t xml:space="preserve">
Click on the green box and enter the soil erodibility "K" factor for the predominant soil on the offered acres.</t>
        </r>
      </text>
    </comment>
    <comment ref="Q20" authorId="1">
      <text>
        <r>
          <rPr>
            <b/>
            <sz val="8"/>
            <rFont val="Tahoma"/>
            <family val="2"/>
          </rPr>
          <t>Instructions:</t>
        </r>
        <r>
          <rPr>
            <sz val="8"/>
            <rFont val="Tahoma"/>
            <family val="0"/>
          </rPr>
          <t xml:space="preserve">
Click on the green box and enter the slope length/steepness "LS"  factor of the landscape profile chosen in developing the conservation plan.
</t>
        </r>
      </text>
    </comment>
    <comment ref="J47" authorId="1">
      <text>
        <r>
          <rPr>
            <b/>
            <sz val="8"/>
            <rFont val="Tahoma"/>
            <family val="2"/>
          </rPr>
          <t>Instructions:</t>
        </r>
        <r>
          <rPr>
            <sz val="8"/>
            <rFont val="Tahoma"/>
            <family val="0"/>
          </rPr>
          <t xml:space="preserve">
Click on the green box and enter the TOTAL project cost.  This includes both program financial assistance plus participants contribution.</t>
        </r>
      </text>
    </comment>
    <comment ref="D137" authorId="2">
      <text>
        <r>
          <rPr>
            <b/>
            <sz val="8"/>
            <rFont val="Tahoma"/>
            <family val="0"/>
          </rPr>
          <t>Instructions:</t>
        </r>
        <r>
          <rPr>
            <sz val="8"/>
            <rFont val="Tahoma"/>
            <family val="0"/>
          </rPr>
          <t xml:space="preserve">
Click on green box and select the target species from the pull-down list in this group </t>
        </r>
        <r>
          <rPr>
            <u val="single"/>
            <sz val="8"/>
            <rFont val="Tahoma"/>
            <family val="2"/>
          </rPr>
          <t>that is known to be present on the offered acres</t>
        </r>
        <r>
          <rPr>
            <sz val="8"/>
            <rFont val="Tahoma"/>
            <family val="0"/>
          </rPr>
          <t>. If  more than one, pick the predominant species.</t>
        </r>
        <r>
          <rPr>
            <sz val="8"/>
            <rFont val="Tahoma"/>
            <family val="2"/>
          </rPr>
          <t xml:space="preserve">  If none of the species are present on the offered acres, pick "none" from the pull-down list.</t>
        </r>
      </text>
    </comment>
    <comment ref="C137" authorId="2">
      <text>
        <r>
          <rPr>
            <b/>
            <sz val="8"/>
            <rFont val="Tahoma"/>
            <family val="0"/>
          </rPr>
          <t xml:space="preserve">Definition:
</t>
        </r>
        <r>
          <rPr>
            <sz val="8"/>
            <rFont val="Tahoma"/>
            <family val="2"/>
          </rPr>
          <t>The Colorado State noxious weed List A consists of the species that are considered rare and are subject to eradication wherever detected.</t>
        </r>
        <r>
          <rPr>
            <sz val="8"/>
            <rFont val="Tahoma"/>
            <family val="0"/>
          </rPr>
          <t xml:space="preserve">
</t>
        </r>
      </text>
    </comment>
    <comment ref="C139" authorId="2">
      <text>
        <r>
          <rPr>
            <b/>
            <sz val="8"/>
            <rFont val="Tahoma"/>
            <family val="0"/>
          </rPr>
          <t>Definition:</t>
        </r>
        <r>
          <rPr>
            <sz val="8"/>
            <rFont val="Tahoma"/>
            <family val="0"/>
          </rPr>
          <t xml:space="preserve">
The Colorado State noxious weed List B consists of the species with discrete state-wide distribution and are subject to eradication, containment, or suppression to stop the continued spread of these species.</t>
        </r>
      </text>
    </comment>
    <comment ref="C141" authorId="2">
      <text>
        <r>
          <rPr>
            <b/>
            <sz val="8"/>
            <rFont val="Tahoma"/>
            <family val="0"/>
          </rPr>
          <t xml:space="preserve">Definition:
</t>
        </r>
        <r>
          <rPr>
            <sz val="8"/>
            <rFont val="Tahoma"/>
            <family val="2"/>
          </rPr>
          <t>The Colorado State noxious weed List C consists of the species that are widespread and well-established for which control is recommended but not required. Local governing bodies may require management.</t>
        </r>
        <r>
          <rPr>
            <sz val="8"/>
            <rFont val="Tahoma"/>
            <family val="0"/>
          </rPr>
          <t xml:space="preserve">
</t>
        </r>
      </text>
    </comment>
    <comment ref="D139" authorId="2">
      <text>
        <r>
          <rPr>
            <b/>
            <sz val="8"/>
            <rFont val="Tahoma"/>
            <family val="0"/>
          </rPr>
          <t>Instructions:</t>
        </r>
        <r>
          <rPr>
            <sz val="8"/>
            <rFont val="Tahoma"/>
            <family val="0"/>
          </rPr>
          <t xml:space="preserve">
Click on green box and select the target species from the pull-down list in this group that </t>
        </r>
        <r>
          <rPr>
            <u val="single"/>
            <sz val="8"/>
            <rFont val="Tahoma"/>
            <family val="2"/>
          </rPr>
          <t>is known to be present on the offered acres</t>
        </r>
        <r>
          <rPr>
            <sz val="8"/>
            <rFont val="Tahoma"/>
            <family val="0"/>
          </rPr>
          <t xml:space="preserve">. If  more than one, pick the predominant species. </t>
        </r>
        <r>
          <rPr>
            <sz val="8"/>
            <rFont val="Tahoma"/>
            <family val="2"/>
          </rPr>
          <t>If none of the species are present on the offered acres, pick "none" from the pull-down list.</t>
        </r>
      </text>
    </comment>
    <comment ref="D141" authorId="2">
      <text>
        <r>
          <rPr>
            <b/>
            <sz val="8"/>
            <rFont val="Tahoma"/>
            <family val="0"/>
          </rPr>
          <t xml:space="preserve">Instructions:
</t>
        </r>
        <r>
          <rPr>
            <sz val="8"/>
            <rFont val="Tahoma"/>
            <family val="2"/>
          </rPr>
          <t>Click on green box and select the target species from the pull-down list in this group that</t>
        </r>
        <r>
          <rPr>
            <u val="single"/>
            <sz val="8"/>
            <rFont val="Tahoma"/>
            <family val="2"/>
          </rPr>
          <t xml:space="preserve"> is known to be present on the offered acres</t>
        </r>
        <r>
          <rPr>
            <sz val="8"/>
            <rFont val="Tahoma"/>
            <family val="2"/>
          </rPr>
          <t>. If  more than one, pick the predominant
species. If none of the species are present on the offered acres, pick "none" from the pull-down list.</t>
        </r>
        <r>
          <rPr>
            <sz val="8"/>
            <rFont val="Tahoma"/>
            <family val="0"/>
          </rPr>
          <t xml:space="preserve">
</t>
        </r>
      </text>
    </comment>
    <comment ref="D149" authorId="2">
      <text>
        <r>
          <rPr>
            <b/>
            <sz val="8"/>
            <rFont val="Tahoma"/>
            <family val="0"/>
          </rPr>
          <t>Instructions:</t>
        </r>
        <r>
          <rPr>
            <sz val="8"/>
            <rFont val="Tahoma"/>
            <family val="0"/>
          </rPr>
          <t xml:space="preserve">
Click on green box and select the target species from the pull-down list in this group that</t>
        </r>
        <r>
          <rPr>
            <u val="single"/>
            <sz val="8"/>
            <rFont val="Tahoma"/>
            <family val="2"/>
          </rPr>
          <t xml:space="preserve"> is known to be present on the offered acres</t>
        </r>
        <r>
          <rPr>
            <sz val="8"/>
            <rFont val="Tahoma"/>
            <family val="0"/>
          </rPr>
          <t>. If  more than one, pick the predominant species.</t>
        </r>
      </text>
    </comment>
  </commentList>
</comments>
</file>

<file path=xl/sharedStrings.xml><?xml version="1.0" encoding="utf-8"?>
<sst xmlns="http://schemas.openxmlformats.org/spreadsheetml/2006/main" count="594" uniqueCount="534">
  <si>
    <t>Part I.  Producer/Land Unit Information</t>
  </si>
  <si>
    <t>Part II.  Screening Tool</t>
  </si>
  <si>
    <t>Part III.  Environmental Benefit and Cost-Benefit Assessment Effectiveness</t>
  </si>
  <si>
    <t>Part IV.  Ranking Elements-Primary Resource Impact Summary</t>
  </si>
  <si>
    <t>Part V.  Ranking Elements-Multiple Resource Benefit Impact Summary</t>
  </si>
  <si>
    <t>1.</t>
  </si>
  <si>
    <t>2.</t>
  </si>
  <si>
    <t>Number of riparian acres improved =</t>
  </si>
  <si>
    <t>Subtotal-Species Benefited =</t>
  </si>
  <si>
    <r>
      <t>Element scores points for those applications with the lowest cost and based on the cost per unit land area treated.</t>
    </r>
    <r>
      <rPr>
        <sz val="10"/>
        <rFont val="Arial"/>
        <family val="2"/>
      </rPr>
      <t xml:space="preserve">  </t>
    </r>
    <r>
      <rPr>
        <b/>
        <sz val="10"/>
        <rFont val="Arial"/>
        <family val="2"/>
      </rPr>
      <t>Points for element can not be greater than 28 nor be less than 0.</t>
    </r>
  </si>
  <si>
    <t xml:space="preserve">Number of acres in D2 expressed as a percent of the total offered acreage (TA) = </t>
  </si>
  <si>
    <t>The implemented conservation system and facilitating practices favor species with stable or increasing populations, or are not otherwise listed.  (2 points)</t>
  </si>
  <si>
    <t>Reduction in sheet and rill eroson on offered acres as documented on CPA-52.</t>
  </si>
  <si>
    <t>Reduction in wind erosion on offered acres as documented on the CPA-52.</t>
  </si>
  <si>
    <t>Reduction in gully or ephemeral erosion. Based on the percent of the offered acres affected by ephemeral and/or classic gullies and runoff potential indicated from Hydrologic Group. Concern documented on CPA-52.</t>
  </si>
  <si>
    <t>P1</t>
  </si>
  <si>
    <t>P2</t>
  </si>
  <si>
    <t>Enduring practice points =</t>
  </si>
  <si>
    <t>Below, list the target species, then describe briefly the conservation treatment that will be implemented that enhances the wildlife habitat.  Also list the reasons why this conservation management system will benefit wildlife:</t>
  </si>
  <si>
    <t>The implemented conservation system favors a State species of special concern, State threatened species, Federal candidate species, or a declining species.  (5 points)</t>
  </si>
  <si>
    <t>The implemented conservation system favors a State endangered or Federal threatened or endangered species. (4 points)</t>
  </si>
  <si>
    <t>The implemented conservation system favors a declining native or economically important species.  (3 points)</t>
  </si>
  <si>
    <t>Minimum Number of Points Required:   &gt;</t>
  </si>
  <si>
    <r>
      <t xml:space="preserve">Has the applicant </t>
    </r>
    <r>
      <rPr>
        <b/>
        <sz val="10"/>
        <rFont val="Arial"/>
        <family val="2"/>
      </rPr>
      <t>(a)</t>
    </r>
    <r>
      <rPr>
        <sz val="10"/>
        <rFont val="Arial"/>
        <family val="0"/>
      </rPr>
      <t xml:space="preserve"> had a previous cost-share contract that was cancelled or terminated due to lack of progress</t>
    </r>
    <r>
      <rPr>
        <b/>
        <sz val="10"/>
        <rFont val="Arial"/>
        <family val="2"/>
      </rPr>
      <t xml:space="preserve"> OR, (b)</t>
    </r>
    <r>
      <rPr>
        <sz val="10"/>
        <rFont val="Arial"/>
        <family val="0"/>
      </rPr>
      <t xml:space="preserve"> where the installed practices failed due to lack of maintenance, </t>
    </r>
    <r>
      <rPr>
        <b/>
        <sz val="10"/>
        <rFont val="Arial"/>
        <family val="2"/>
      </rPr>
      <t>OR (c)</t>
    </r>
    <r>
      <rPr>
        <sz val="10"/>
        <rFont val="Arial"/>
        <family val="0"/>
      </rPr>
      <t xml:space="preserve"> has the applicant previously declined an approved funded application within the past two funding cycles for reasons other than technical, or drought related reasons?  (If any of a, b, or c is "ÿes", answer "yes" to question) </t>
    </r>
  </si>
  <si>
    <t>N. Cranson</t>
  </si>
  <si>
    <t>J. Caolo-Tanski</t>
  </si>
  <si>
    <t>Russian-olive</t>
  </si>
  <si>
    <t>*</t>
  </si>
  <si>
    <t xml:space="preserve"> </t>
  </si>
  <si>
    <t>Lower Ark List</t>
  </si>
  <si>
    <t>A. Pest Management (Noxious Weed) Assessment:</t>
  </si>
  <si>
    <t>Silverleaf povertyweed</t>
  </si>
  <si>
    <t xml:space="preserve">A documented IPM strategy has been developed, which as a minimum evaluated selected alternatives. (8 points) </t>
  </si>
  <si>
    <t>A documented IPM strategy has not been developed. (4 points)</t>
  </si>
  <si>
    <t>A4=</t>
  </si>
  <si>
    <t>Group 2 Weighting Factor (A4) =</t>
  </si>
  <si>
    <t>Colorado State List A:</t>
  </si>
  <si>
    <t>Colorado State List B:</t>
  </si>
  <si>
    <t>Colorado State List C:</t>
  </si>
  <si>
    <t>Not Applicable</t>
  </si>
  <si>
    <t>Tract Number(s):</t>
  </si>
  <si>
    <t>Location:</t>
  </si>
  <si>
    <t>Planner:</t>
  </si>
  <si>
    <t>Total Points:</t>
  </si>
  <si>
    <t>Benchmark Erosion Rate (t/ac/yr) =</t>
  </si>
  <si>
    <t>Planned Erosion Rate (t/ac/yr) =</t>
  </si>
  <si>
    <t>Reduction in Soil Erosion by Wind</t>
  </si>
  <si>
    <t>none</t>
  </si>
  <si>
    <t>Reduction in Soil Erosion by Water (Sheet and Rill)</t>
  </si>
  <si>
    <t>Reduction in Soil Erosion by Water from Concentrated Flow (Ephemeral and Gully)</t>
  </si>
  <si>
    <t>Farm Number(s):</t>
  </si>
  <si>
    <t>Date:</t>
  </si>
  <si>
    <t>Producer/Group Name:</t>
  </si>
  <si>
    <t>Benchmark (current) Erosion Rate (t/ac/yr) =</t>
  </si>
  <si>
    <t>Winter Annual</t>
  </si>
  <si>
    <t>Crops added to the rotation</t>
  </si>
  <si>
    <t>Holly, CO Northeast Prowers SCD</t>
  </si>
  <si>
    <t>Woodland Park, CO Teller/Park SCD</t>
  </si>
  <si>
    <t>L. Sutherland</t>
  </si>
  <si>
    <t>wwheat-fallow</t>
  </si>
  <si>
    <t>wwheat-sorghum-fallow</t>
  </si>
  <si>
    <t>Planned Crop Rotation:</t>
  </si>
  <si>
    <t>Summer Annual</t>
  </si>
  <si>
    <t>Current Crop Rotation:</t>
  </si>
  <si>
    <t>Foothills</t>
  </si>
  <si>
    <t>Preble's meadow jumping mouse</t>
  </si>
  <si>
    <t>R. Rhoades</t>
  </si>
  <si>
    <t>Yes</t>
  </si>
  <si>
    <t>No</t>
  </si>
  <si>
    <t>Salida, CO Field Office</t>
  </si>
  <si>
    <t>Silver Cliff, CO Field Office</t>
  </si>
  <si>
    <r>
      <t>Soil Erosion Reduction, ER</t>
    </r>
    <r>
      <rPr>
        <vertAlign val="subscript"/>
        <sz val="10"/>
        <rFont val="Arial"/>
        <family val="2"/>
      </rPr>
      <t>a</t>
    </r>
    <r>
      <rPr>
        <sz val="10"/>
        <rFont val="Arial"/>
        <family val="0"/>
      </rPr>
      <t xml:space="preserve"> (t/ac/yr) =</t>
    </r>
  </si>
  <si>
    <t xml:space="preserve">Points for Element III-2 = </t>
  </si>
  <si>
    <t>YES</t>
  </si>
  <si>
    <t>NO</t>
  </si>
  <si>
    <t>Resource tool to be used:</t>
  </si>
  <si>
    <t>RUSLE</t>
  </si>
  <si>
    <t>EXCEL-WEQ</t>
  </si>
  <si>
    <t>Cost-Benefit Effectiveness</t>
  </si>
  <si>
    <t xml:space="preserve">Points for Element III-3 = </t>
  </si>
  <si>
    <t xml:space="preserve">Points for Element IV-1 = </t>
  </si>
  <si>
    <t xml:space="preserve">Points for Element IV-2 = </t>
  </si>
  <si>
    <t>Soil Quality-Carbon Sequestration</t>
  </si>
  <si>
    <t>Assessment of Site Specific Potential Erodibility-Wind and Water (Sheet and Rill)</t>
  </si>
  <si>
    <t>Number of affected acres =</t>
  </si>
  <si>
    <t xml:space="preserve">Points for Element IV-3 = </t>
  </si>
  <si>
    <t>Field bindweed</t>
  </si>
  <si>
    <t>Leafy spurge</t>
  </si>
  <si>
    <t>Number of cropland acres converted to permanent vegetation =</t>
  </si>
  <si>
    <t>Canada thistle</t>
  </si>
  <si>
    <t>not applicable</t>
  </si>
  <si>
    <t>? :</t>
  </si>
  <si>
    <t>L. Montoya</t>
  </si>
  <si>
    <t>S4</t>
  </si>
  <si>
    <t>Name of wildlife partner organization:</t>
  </si>
  <si>
    <t>Colorado Division of Wildlife</t>
  </si>
  <si>
    <t>U.S. Fish and Wildlife Service</t>
  </si>
  <si>
    <t xml:space="preserve">Total Points for Element V-3 = </t>
  </si>
  <si>
    <t>Kind of Entity or Joint Operation:</t>
  </si>
  <si>
    <t>Individual</t>
  </si>
  <si>
    <t>Limited Liability Limited Partnership</t>
  </si>
  <si>
    <t>no.=</t>
  </si>
  <si>
    <t>B. Cropland Conversion to Permanent Cover</t>
  </si>
  <si>
    <t>Element 3:</t>
  </si>
  <si>
    <t>Percent of offered acres affected =</t>
  </si>
  <si>
    <t xml:space="preserve">Existing Hazard Rating = </t>
  </si>
  <si>
    <t>Below, describe briefly the conservation treatment that will be implemented that results in the resource impact in Element #1:</t>
  </si>
  <si>
    <t>Below, describe briefly the conservation treatment that will be implemented that results in the resource impact in Element #3:</t>
  </si>
  <si>
    <t>Below, describe briefly the conservation treatment that will be implemented that results in the resource impact in Element #2:</t>
  </si>
  <si>
    <t>Wildlife Habitat Improvement as a Result of the Agricultural Enterprise</t>
  </si>
  <si>
    <t xml:space="preserve">Points for Element V-1 = </t>
  </si>
  <si>
    <t>other</t>
  </si>
  <si>
    <t>pronghorn antelope</t>
  </si>
  <si>
    <t>Element-1:</t>
  </si>
  <si>
    <t>Element-2:</t>
  </si>
  <si>
    <t>Element-3:</t>
  </si>
  <si>
    <t>Beef Cattle</t>
  </si>
  <si>
    <t>grass: (0.84)</t>
  </si>
  <si>
    <t>broadleaf: (1.00)</t>
  </si>
  <si>
    <t>grass: (0.50)</t>
  </si>
  <si>
    <t>broadleaf: (0.67)</t>
  </si>
  <si>
    <t>* Values in parentheses are the diversity points per crop</t>
  </si>
  <si>
    <t>Priority:</t>
  </si>
  <si>
    <t>Signature of professional wildlife partner Reviewer:</t>
  </si>
  <si>
    <t>Multiple benefit of soil erosion reduction and increasing soil quality by increasing crop diversity and intensity.  Based on the addition of crops to the rotation or converting lands to permanent cover.</t>
  </si>
  <si>
    <t xml:space="preserve">Number of acres with addition of crops to the rotation = </t>
  </si>
  <si>
    <t>A. Change in Crop Rotation</t>
  </si>
  <si>
    <t>Multiple benefit of soil erosion reduction and increasing soil quality variables with increased crop aftermath production potential with enhanced quantity and quality of the residue producing agricultural commodities.</t>
  </si>
  <si>
    <t>Russian knapweed</t>
  </si>
  <si>
    <t>Johnsongrass</t>
  </si>
  <si>
    <t>Downy brome</t>
  </si>
  <si>
    <t>List A</t>
  </si>
  <si>
    <t>African rue</t>
  </si>
  <si>
    <t>Camelthorn</t>
  </si>
  <si>
    <t>Common crupina</t>
  </si>
  <si>
    <t>Dyer's woad</t>
  </si>
  <si>
    <t>Giant salvinia</t>
  </si>
  <si>
    <t>Hydrilla</t>
  </si>
  <si>
    <t>Meadow knapweed</t>
  </si>
  <si>
    <t>Mediterranean sage</t>
  </si>
  <si>
    <t>Medusahead</t>
  </si>
  <si>
    <t>Myrtle spurge</t>
  </si>
  <si>
    <t>Orange hawkweed</t>
  </si>
  <si>
    <t>Purple loosestrife</t>
  </si>
  <si>
    <t>Rush skeletonweed</t>
  </si>
  <si>
    <t>Sericea lespedeza</t>
  </si>
  <si>
    <t>Squarrose knapweed</t>
  </si>
  <si>
    <t>Tansy ragwort</t>
  </si>
  <si>
    <t>Yellow starthistle</t>
  </si>
  <si>
    <t>List B</t>
  </si>
  <si>
    <t>Absinth wormwood</t>
  </si>
  <si>
    <t>Black henbane</t>
  </si>
  <si>
    <t>Bouncingbet</t>
  </si>
  <si>
    <t>Bull thistle</t>
  </si>
  <si>
    <t>Chinese clematis</t>
  </si>
  <si>
    <t>Common tansy</t>
  </si>
  <si>
    <t>Common teasel</t>
  </si>
  <si>
    <t>Corn chamomile</t>
  </si>
  <si>
    <t>Cutleaf teasel</t>
  </si>
  <si>
    <t>Dalmation toadflax, broadleaf</t>
  </si>
  <si>
    <t>Dalmation toadflax, narrowleaf</t>
  </si>
  <si>
    <t>Dame's rocket</t>
  </si>
  <si>
    <t>List C</t>
  </si>
  <si>
    <t>Chicory</t>
  </si>
  <si>
    <t>Common burdock</t>
  </si>
  <si>
    <t>Common mullein</t>
  </si>
  <si>
    <t>Common St. Johnswort</t>
  </si>
  <si>
    <t>Halogeton</t>
  </si>
  <si>
    <t>Jointed goatgrass</t>
  </si>
  <si>
    <t>Perennial sowthistle</t>
  </si>
  <si>
    <t>Poison hemlock</t>
  </si>
  <si>
    <t>Puncturevine</t>
  </si>
  <si>
    <t>Velvetleaf</t>
  </si>
  <si>
    <t>Wild proso millet</t>
  </si>
  <si>
    <t>Cypress spurge</t>
  </si>
  <si>
    <t>Diffuse knapweed</t>
  </si>
  <si>
    <t>Eurasian watermilfoil</t>
  </si>
  <si>
    <t>Houndstongue</t>
  </si>
  <si>
    <t>Mayweed chamomile</t>
  </si>
  <si>
    <t>Moth mullein</t>
  </si>
  <si>
    <t>Musk thistle</t>
  </si>
  <si>
    <t>Ozeye daisy</t>
  </si>
  <si>
    <t>Perennial pepperweed</t>
  </si>
  <si>
    <t>Plumeless thistle</t>
  </si>
  <si>
    <t>Reedstem filaree</t>
  </si>
  <si>
    <t>Salt cedar (tamarisk)</t>
  </si>
  <si>
    <t>Scentless chamomile</t>
  </si>
  <si>
    <t>Scotch thistle</t>
  </si>
  <si>
    <t>Spotted knapweed</t>
  </si>
  <si>
    <t>Spurred anoda</t>
  </si>
  <si>
    <t>Sulfur cinquefoil</t>
  </si>
  <si>
    <t>Venice mallow</t>
  </si>
  <si>
    <t>Yellow nutsedge</t>
  </si>
  <si>
    <t>Yellow toadflax</t>
  </si>
  <si>
    <t>Wild caraway</t>
  </si>
  <si>
    <t>Quackgrass</t>
  </si>
  <si>
    <t>A1=</t>
  </si>
  <si>
    <t>A2=</t>
  </si>
  <si>
    <t>A3=</t>
  </si>
  <si>
    <t xml:space="preserve">Group 1 Weighting Factor (sum of A1, A2, A3) = </t>
  </si>
  <si>
    <t>B. Pest Management Innovative Practices (IP) Planned and IPM Strategy:</t>
  </si>
  <si>
    <t>Hoary cress (Whitetop)</t>
  </si>
  <si>
    <t>If question "a" is "no" Total Points equals 0, otherwise Total Points equals the product of Q4 and the sum of Q1 and Q2, plus Q3.</t>
  </si>
  <si>
    <t>Q4</t>
  </si>
  <si>
    <t>Base points for documented IPM strategy =</t>
  </si>
  <si>
    <t>Plant Suitability and Condition-Enhancement of Crop Aftermath (Residues) Quality and Quantity by Implementing an Integrated Pest Management (IPM) Strategy Component of the Conservation Plan</t>
  </si>
  <si>
    <t>Clearfield Wheat Management System</t>
  </si>
  <si>
    <t xml:space="preserve">Innovative Practice(s) Points = </t>
  </si>
  <si>
    <t>Is the plants unsuitable resource concern properly documented on the CPA-52 ?</t>
  </si>
  <si>
    <t xml:space="preserve">Points for Element V-2 = </t>
  </si>
  <si>
    <t xml:space="preserve">a.  </t>
  </si>
  <si>
    <t>Contract Financial Assistance Request:</t>
  </si>
  <si>
    <t>Mexican spotted owl</t>
  </si>
  <si>
    <t xml:space="preserve">Subtotal: Cropland Conversion Points = </t>
  </si>
  <si>
    <t>Identifes the site specific risk of soil degradation from (a) wind and (b) water erosion (sheet and rill).</t>
  </si>
  <si>
    <t>Resource Concern ?</t>
  </si>
  <si>
    <t>Feral (common) rye</t>
  </si>
  <si>
    <r>
      <t xml:space="preserve">Number of total acres of riparian habitat within land unit needing improvement, </t>
    </r>
    <r>
      <rPr>
        <b/>
        <sz val="10"/>
        <color indexed="8"/>
        <rFont val="Arial"/>
        <family val="2"/>
      </rPr>
      <t>including invasive species control</t>
    </r>
    <r>
      <rPr>
        <sz val="10"/>
        <color indexed="8"/>
        <rFont val="Arial"/>
        <family val="0"/>
      </rPr>
      <t xml:space="preserve"> =</t>
    </r>
  </si>
  <si>
    <t>R. Fontaine</t>
  </si>
  <si>
    <t>B. "B.J." Jones</t>
  </si>
  <si>
    <t>C4</t>
  </si>
  <si>
    <t xml:space="preserve">Cost-Benefit points = </t>
  </si>
  <si>
    <t>C. Melcher</t>
  </si>
  <si>
    <t>W. "Ted" Lonnberg</t>
  </si>
  <si>
    <t>J. "Wade" Sigler</t>
  </si>
  <si>
    <t>Practice Longevity and Efficient Program Implementation</t>
  </si>
  <si>
    <t>Existing plan points =</t>
  </si>
  <si>
    <t>Is there a current COMPLETE resource management conservation plan in place ?</t>
  </si>
  <si>
    <r>
      <t>Crop Rotation Diversity Factor, CP</t>
    </r>
    <r>
      <rPr>
        <vertAlign val="subscript"/>
        <sz val="10"/>
        <rFont val="Arial"/>
        <family val="2"/>
      </rPr>
      <t>d</t>
    </r>
    <r>
      <rPr>
        <sz val="10"/>
        <rFont val="Arial"/>
        <family val="0"/>
      </rPr>
      <t xml:space="preserve"> (sum of diversity pts.) = </t>
    </r>
  </si>
  <si>
    <t xml:space="preserve">Subtotal: Crop Rotation Points [D1)*D6)] = </t>
  </si>
  <si>
    <t>W. Gardiner</t>
  </si>
  <si>
    <t>Total land treated (entered in Part I above), acres =</t>
  </si>
  <si>
    <t>S1</t>
  </si>
  <si>
    <t>S2</t>
  </si>
  <si>
    <t>S3</t>
  </si>
  <si>
    <t>S5</t>
  </si>
  <si>
    <t>S6</t>
  </si>
  <si>
    <t>S7</t>
  </si>
  <si>
    <t>S8</t>
  </si>
  <si>
    <t>S9</t>
  </si>
  <si>
    <t>S10</t>
  </si>
  <si>
    <t>S11</t>
  </si>
  <si>
    <t>Total Points = S10 + S11</t>
  </si>
  <si>
    <t>N1</t>
  </si>
  <si>
    <t>N2</t>
  </si>
  <si>
    <t>N3</t>
  </si>
  <si>
    <t>N4</t>
  </si>
  <si>
    <r>
      <t>Points per unit of erosion reduced, K</t>
    </r>
    <r>
      <rPr>
        <vertAlign val="subscript"/>
        <sz val="10"/>
        <rFont val="Arial"/>
        <family val="2"/>
      </rPr>
      <t>m</t>
    </r>
    <r>
      <rPr>
        <sz val="10"/>
        <rFont val="Arial"/>
        <family val="0"/>
      </rPr>
      <t xml:space="preserve"> =</t>
    </r>
  </si>
  <si>
    <t>Total Points = N3*N4</t>
  </si>
  <si>
    <r>
      <t>Points per unit erosion reduced, K</t>
    </r>
    <r>
      <rPr>
        <vertAlign val="subscript"/>
        <sz val="10"/>
        <rFont val="Arial"/>
        <family val="2"/>
      </rPr>
      <t>m</t>
    </r>
    <r>
      <rPr>
        <sz val="10"/>
        <rFont val="Arial"/>
        <family val="0"/>
      </rPr>
      <t xml:space="preserve"> =</t>
    </r>
  </si>
  <si>
    <t>N6</t>
  </si>
  <si>
    <t>N7</t>
  </si>
  <si>
    <t>N8</t>
  </si>
  <si>
    <t>N9</t>
  </si>
  <si>
    <t>Total Points = N8*N9</t>
  </si>
  <si>
    <t>N10</t>
  </si>
  <si>
    <t>N11</t>
  </si>
  <si>
    <t>N12</t>
  </si>
  <si>
    <t>N13</t>
  </si>
  <si>
    <r>
      <t>Affected acreage factor (from Table IV-3 below), K</t>
    </r>
    <r>
      <rPr>
        <vertAlign val="subscript"/>
        <sz val="10"/>
        <rFont val="Arial"/>
        <family val="2"/>
      </rPr>
      <t>m</t>
    </r>
    <r>
      <rPr>
        <sz val="10"/>
        <rFont val="Arial"/>
        <family val="0"/>
      </rPr>
      <t xml:space="preserve"> =</t>
    </r>
  </si>
  <si>
    <t>Total Points= N12*N13</t>
  </si>
  <si>
    <t>D1</t>
  </si>
  <si>
    <t>D2</t>
  </si>
  <si>
    <t>D3</t>
  </si>
  <si>
    <t>D4</t>
  </si>
  <si>
    <t>D5</t>
  </si>
  <si>
    <t>D6</t>
  </si>
  <si>
    <t>D7</t>
  </si>
  <si>
    <t>D8</t>
  </si>
  <si>
    <t>D9</t>
  </si>
  <si>
    <t>D10</t>
  </si>
  <si>
    <t>Q1</t>
  </si>
  <si>
    <t>Q2</t>
  </si>
  <si>
    <t>Q3</t>
  </si>
  <si>
    <t>Percent of riparian area improved, W2/W1 =</t>
  </si>
  <si>
    <t>Preble's Meadow Jumping Mouse Area</t>
  </si>
  <si>
    <t>Mountain Plover Area</t>
  </si>
  <si>
    <t>Ducks Unlimited</t>
  </si>
  <si>
    <t>None</t>
  </si>
  <si>
    <t>Lesser Prairie Chicken Area</t>
  </si>
  <si>
    <t>K. Franz</t>
  </si>
  <si>
    <t>Carbon storage factor, Cs =</t>
  </si>
  <si>
    <r>
      <t>Weighting factor, W</t>
    </r>
    <r>
      <rPr>
        <vertAlign val="subscript"/>
        <sz val="10"/>
        <rFont val="Arial"/>
        <family val="2"/>
      </rPr>
      <t>t</t>
    </r>
    <r>
      <rPr>
        <sz val="10"/>
        <rFont val="Arial"/>
        <family val="0"/>
      </rPr>
      <t xml:space="preserve"> [D3/100*D4] =</t>
    </r>
  </si>
  <si>
    <t xml:space="preserve">Number of acres in D7 expressed as a percent of the total offered acreage (TA)= </t>
  </si>
  <si>
    <r>
      <t>Weighting factor, W</t>
    </r>
    <r>
      <rPr>
        <vertAlign val="subscript"/>
        <sz val="10"/>
        <rFont val="Arial"/>
        <family val="2"/>
      </rPr>
      <t>t</t>
    </r>
    <r>
      <rPr>
        <sz val="10"/>
        <rFont val="Arial"/>
        <family val="0"/>
      </rPr>
      <t xml:space="preserve"> [D8/100*2800] =</t>
    </r>
  </si>
  <si>
    <t>D4 = 2100 if no-till; otherwise D4 = 1120</t>
  </si>
  <si>
    <t>Total Points = D6+D10</t>
  </si>
  <si>
    <t>Check box at left if rotation is 100% no-till</t>
  </si>
  <si>
    <t>lesser prairie chicken</t>
  </si>
  <si>
    <t>long-billed curlew</t>
  </si>
  <si>
    <t>greater sandhill crane</t>
  </si>
  <si>
    <t>piping plover</t>
  </si>
  <si>
    <t>mountain plover</t>
  </si>
  <si>
    <t>burrowing owl</t>
  </si>
  <si>
    <t>black-tailed prairie dog</t>
  </si>
  <si>
    <t>flathead chub</t>
  </si>
  <si>
    <t>bald eagle</t>
  </si>
  <si>
    <t>Scores points for those applications demonstrating higher level of performance with long-lived, enduring practices.</t>
  </si>
  <si>
    <t>plains minnow</t>
  </si>
  <si>
    <t>suckermouth minnow</t>
  </si>
  <si>
    <t>pheasant</t>
  </si>
  <si>
    <t>bighorn sheep</t>
  </si>
  <si>
    <t>elk</t>
  </si>
  <si>
    <t>scaled quail</t>
  </si>
  <si>
    <t>swift fox</t>
  </si>
  <si>
    <r>
      <t>Points awarded for the installation of practices that improve and enhance wildlife habitat as part of the overall operation of the agricultural enterprise.  Element considers the treatment impact on the health of riparian habitats</t>
    </r>
    <r>
      <rPr>
        <b/>
        <sz val="10"/>
        <color indexed="8"/>
        <rFont val="Arial"/>
        <family val="2"/>
      </rPr>
      <t xml:space="preserve"> (Part A)</t>
    </r>
    <r>
      <rPr>
        <sz val="10"/>
        <color indexed="8"/>
        <rFont val="Arial"/>
        <family val="0"/>
      </rPr>
      <t xml:space="preserve">, and the treatment impact on specific species </t>
    </r>
    <r>
      <rPr>
        <b/>
        <sz val="10"/>
        <color indexed="8"/>
        <rFont val="Arial"/>
        <family val="2"/>
      </rPr>
      <t>(Part B)</t>
    </r>
    <r>
      <rPr>
        <sz val="10"/>
        <color indexed="8"/>
        <rFont val="Arial"/>
        <family val="0"/>
      </rPr>
      <t>.  Riparian health improvement is based on the percent of the total riparian area in the land unit.</t>
    </r>
  </si>
  <si>
    <t>wild turkey</t>
  </si>
  <si>
    <t>non-game birds-passerine</t>
  </si>
  <si>
    <t>non-game birds-songbird</t>
  </si>
  <si>
    <t>northern bobwhite quail</t>
  </si>
  <si>
    <t>non-game birds-raptors</t>
  </si>
  <si>
    <t>grassland birds</t>
  </si>
  <si>
    <t>Climate Factor "C" =</t>
  </si>
  <si>
    <t>Soil Erodibility "I" =</t>
  </si>
  <si>
    <t>Soil Loss Tolerance "T" =</t>
  </si>
  <si>
    <t xml:space="preserve">Hydrologic Group (A,B,C,D) = </t>
  </si>
  <si>
    <t>Wind Erosion</t>
  </si>
  <si>
    <t>Wind Erodibility Index (EI), CI / T =</t>
  </si>
  <si>
    <t>Water Erodibility Index (EI), RKLS / T =</t>
  </si>
  <si>
    <t>EI Points =</t>
  </si>
  <si>
    <t>Rainfall-Runoff Erosivity Factor "R" =</t>
  </si>
  <si>
    <t>If both #1 and #2 are "No", or #1 is "No" and #2 is "Yes" the application is considered LOW priority.  Proceed to Question #3.</t>
  </si>
  <si>
    <t>If application is funded, will this be the applicant's first EQIP contract ?</t>
  </si>
  <si>
    <t>P3</t>
  </si>
  <si>
    <t>Total Points = P1+ P2 + P3</t>
  </si>
  <si>
    <t>Applicant's first EQIP contract points =</t>
  </si>
  <si>
    <r>
      <t xml:space="preserve">Subtotal-Riparian Area Improvement </t>
    </r>
    <r>
      <rPr>
        <b/>
        <sz val="11"/>
        <color indexed="8"/>
        <rFont val="Arial"/>
        <family val="2"/>
      </rPr>
      <t>(10 points maximum)</t>
    </r>
    <r>
      <rPr>
        <sz val="11"/>
        <color indexed="8"/>
        <rFont val="Arial"/>
        <family val="2"/>
      </rPr>
      <t>, [W3*0.10] =</t>
    </r>
  </si>
  <si>
    <t>M. Reed</t>
  </si>
  <si>
    <t>B. "B.J." O'Doherty</t>
  </si>
  <si>
    <t>M. Daskom</t>
  </si>
  <si>
    <t>H. Thillet</t>
  </si>
  <si>
    <t>D. Wilson</t>
  </si>
  <si>
    <t>S. Nehrkorn</t>
  </si>
  <si>
    <t>J. Whittler</t>
  </si>
  <si>
    <t>T. Steffens</t>
  </si>
  <si>
    <r>
      <t xml:space="preserve">Will there be </t>
    </r>
    <r>
      <rPr>
        <b/>
        <sz val="10"/>
        <rFont val="Arial"/>
        <family val="2"/>
      </rPr>
      <t xml:space="preserve">(a) </t>
    </r>
    <r>
      <rPr>
        <sz val="10"/>
        <rFont val="Arial"/>
        <family val="2"/>
      </rPr>
      <t xml:space="preserve">change made to the existing tillage system resulting in increased residue amounts by reducing the number and/or kind of tillage operations, </t>
    </r>
    <r>
      <rPr>
        <b/>
        <sz val="10"/>
        <rFont val="Arial"/>
        <family val="2"/>
      </rPr>
      <t>OR (b)</t>
    </r>
    <r>
      <rPr>
        <sz val="10"/>
        <rFont val="Arial"/>
        <family val="2"/>
      </rPr>
      <t xml:space="preserve"> at least one enduring structural practice installed such as terraces or stripcropping which results in whole field erosion reduction, </t>
    </r>
    <r>
      <rPr>
        <b/>
        <sz val="10"/>
        <rFont val="Arial"/>
        <family val="2"/>
      </rPr>
      <t>OR (c)</t>
    </r>
    <r>
      <rPr>
        <sz val="10"/>
        <rFont val="Arial"/>
        <family val="2"/>
      </rPr>
      <t xml:space="preserve">  change in either the number or kind of crops grown in the crop rotation, </t>
    </r>
    <r>
      <rPr>
        <b/>
        <sz val="10"/>
        <rFont val="Arial"/>
        <family val="2"/>
      </rPr>
      <t>OR (d)</t>
    </r>
    <r>
      <rPr>
        <sz val="10"/>
        <rFont val="Arial"/>
        <family val="2"/>
      </rPr>
      <t xml:space="preserve"> will there be land in which at least 65% of the offered acres are converted to permanent vegetation ?  (If any of a, b, c, or d is "ÿes", answer "yes" to question)</t>
    </r>
  </si>
  <si>
    <t>Has the applicant communicated a clear and concise resource goal that can be formulated into a well-thought-out statement that includes (a) description of the form(s) of production or products required, and (b) a broad description of the future landscape ?</t>
  </si>
  <si>
    <t>If #3 is "yes" the application is considered HIGH priority; if "no" application is considered LOW priority.</t>
  </si>
  <si>
    <t>Total Points = -10.357*ln[C3]+58.772; min. pts = 0; max pts = 28.</t>
  </si>
  <si>
    <t xml:space="preserve">Soil Erodibility Factor "K" = </t>
  </si>
  <si>
    <t>Slope Length/Steepness Factor "LS" =</t>
  </si>
  <si>
    <t>Sheet and Rill Erosion</t>
  </si>
  <si>
    <t>Canon City, CO Field Office</t>
  </si>
  <si>
    <t>B</t>
  </si>
  <si>
    <t xml:space="preserve">     1-15% =  1.0    15-30% = 2.5     30-45% = 7.5     &gt;45% = 10</t>
  </si>
  <si>
    <t>Cheyenne Wells, CO Field Office</t>
  </si>
  <si>
    <t>J. Valentine</t>
  </si>
  <si>
    <t>Colorado Springs, CO Field Office</t>
  </si>
  <si>
    <t>R. Castle</t>
  </si>
  <si>
    <t>Eads, CO Field Office</t>
  </si>
  <si>
    <t>B. Fortman</t>
  </si>
  <si>
    <t>Hugo, CO Field Office</t>
  </si>
  <si>
    <t>L. Borrego</t>
  </si>
  <si>
    <t>Lamar, CO  Field Office</t>
  </si>
  <si>
    <t>Las Animas, CO Field Office</t>
  </si>
  <si>
    <t>B. Klinkerman</t>
  </si>
  <si>
    <t>Pueblo, CO Field Office</t>
  </si>
  <si>
    <t>D. Miller</t>
  </si>
  <si>
    <t>Rocky Ford, CO Field Office</t>
  </si>
  <si>
    <t>D. Russell</t>
  </si>
  <si>
    <t>M. Williams</t>
  </si>
  <si>
    <t>F. Edens</t>
  </si>
  <si>
    <t>Simla, CO Field Office</t>
  </si>
  <si>
    <t>C. Waugh</t>
  </si>
  <si>
    <t>Springfield, CO Field Office</t>
  </si>
  <si>
    <t>S. Smith</t>
  </si>
  <si>
    <t>Trinidad, CO Field Office</t>
  </si>
  <si>
    <t>Walsenburg, CO Field Office</t>
  </si>
  <si>
    <t>J. Sperry</t>
  </si>
  <si>
    <t>R. Romano</t>
  </si>
  <si>
    <t>M. Watson</t>
  </si>
  <si>
    <t>M. Miller</t>
  </si>
  <si>
    <t>D. Sanchez</t>
  </si>
  <si>
    <t>General Partnership</t>
  </si>
  <si>
    <t>Joint Venture</t>
  </si>
  <si>
    <t>Limited Liability Partnership</t>
  </si>
  <si>
    <t>B. Johnson</t>
  </si>
  <si>
    <t>A. White</t>
  </si>
  <si>
    <t>Limited Partnership Association</t>
  </si>
  <si>
    <t>Limited Liability Company</t>
  </si>
  <si>
    <t>S. Hansen</t>
  </si>
  <si>
    <t xml:space="preserve">Limited Partnership  </t>
  </si>
  <si>
    <t>K. Conrad</t>
  </si>
  <si>
    <t>Corporation</t>
  </si>
  <si>
    <t>Trust</t>
  </si>
  <si>
    <t>E. Kilpatrick</t>
  </si>
  <si>
    <t>Estate</t>
  </si>
  <si>
    <t>C. Schleining</t>
  </si>
  <si>
    <t>J. Moffett</t>
  </si>
  <si>
    <t>T. Werner</t>
  </si>
  <si>
    <t>M. "Storm" Casper</t>
  </si>
  <si>
    <t>M. Gigante</t>
  </si>
  <si>
    <t>T. Arnhold</t>
  </si>
  <si>
    <t>D. Lane</t>
  </si>
  <si>
    <t>L. Kot</t>
  </si>
  <si>
    <t>L. Pearson</t>
  </si>
  <si>
    <t>B. Kitten</t>
  </si>
  <si>
    <t>C. Pannebaker</t>
  </si>
  <si>
    <t>B. Berlinger</t>
  </si>
  <si>
    <t>wwheat-sorghum-sorghum-fallow</t>
  </si>
  <si>
    <t>wwheat-corn-fallow</t>
  </si>
  <si>
    <t>wwheat-corn-corn-fallow</t>
  </si>
  <si>
    <t>wwheat-corn-sorghum-fallow</t>
  </si>
  <si>
    <t>wwheat-sorghum-corn-fallow</t>
  </si>
  <si>
    <t>continuous wwheat</t>
  </si>
  <si>
    <t>G. Langer</t>
  </si>
  <si>
    <t>3.</t>
  </si>
  <si>
    <t>Colorado Elk Foundation</t>
  </si>
  <si>
    <t>Pheasants Forever</t>
  </si>
  <si>
    <t>Total Project Cost (includes funds from ALL sources), dollars =</t>
  </si>
  <si>
    <t>Cost per unit land area treated, $/acre =</t>
  </si>
  <si>
    <t>C1</t>
  </si>
  <si>
    <t>C2</t>
  </si>
  <si>
    <t>C3</t>
  </si>
  <si>
    <t>W1</t>
  </si>
  <si>
    <t>W2</t>
  </si>
  <si>
    <t>W3</t>
  </si>
  <si>
    <t>W4</t>
  </si>
  <si>
    <t>W5</t>
  </si>
  <si>
    <t>Total Points = W4+W5</t>
  </si>
  <si>
    <t>continuous corn</t>
  </si>
  <si>
    <t>continuous sorghum</t>
  </si>
  <si>
    <t>wwheat-corn-sunflower-fallow</t>
  </si>
  <si>
    <t>wwheat-sorghum-sunflower-fallow</t>
  </si>
  <si>
    <t>canola-sorghum-fallow</t>
  </si>
  <si>
    <t>canola-corn-fallow</t>
  </si>
  <si>
    <t>wwheat-millet-fallow</t>
  </si>
  <si>
    <t>wwheat-corn-millet</t>
  </si>
  <si>
    <t>wwheat-millet-corn</t>
  </si>
  <si>
    <t>wwheat-corn-millet-fallow</t>
  </si>
  <si>
    <t>wwheat-sunflower-fallow</t>
  </si>
  <si>
    <t>wwheat-sunflower-sunflower-fallow</t>
  </si>
  <si>
    <t>wwheat-sunflower-corn-fallow</t>
  </si>
  <si>
    <t>wwheat-sunflower-sorghum-fallow</t>
  </si>
  <si>
    <t>A.B.S. Company East Farm</t>
  </si>
  <si>
    <t>A.B.S. Company No. 1</t>
  </si>
  <si>
    <t>A.B.S. Company No. 2</t>
  </si>
  <si>
    <t>Arbor</t>
  </si>
  <si>
    <t>Consolidated Extension</t>
  </si>
  <si>
    <t>Crowley</t>
  </si>
  <si>
    <t>Deadman</t>
  </si>
  <si>
    <t>Granada</t>
  </si>
  <si>
    <t>Grand View</t>
  </si>
  <si>
    <t>Hasty</t>
  </si>
  <si>
    <t>Holbrook</t>
  </si>
  <si>
    <t>Holly</t>
  </si>
  <si>
    <t>King Center</t>
  </si>
  <si>
    <t>Kornman</t>
  </si>
  <si>
    <t>Las Animas Consolidated</t>
  </si>
  <si>
    <t>Lubers</t>
  </si>
  <si>
    <t>May Valley</t>
  </si>
  <si>
    <t>McClave</t>
  </si>
  <si>
    <t>Numa</t>
  </si>
  <si>
    <t>Olney Springs</t>
  </si>
  <si>
    <t>Ordway #1</t>
  </si>
  <si>
    <t>Patterson Hollow</t>
  </si>
  <si>
    <t>No species benefited.  (0 points)</t>
  </si>
  <si>
    <t>Pleasant Valley</t>
  </si>
  <si>
    <t>Vacant</t>
  </si>
  <si>
    <t>mourning dove</t>
  </si>
  <si>
    <t>waterfowl</t>
  </si>
  <si>
    <t>C. (5)</t>
  </si>
  <si>
    <t>mountain lion</t>
  </si>
  <si>
    <t>black bear</t>
  </si>
  <si>
    <t>bobcat</t>
  </si>
  <si>
    <t>sportfish</t>
  </si>
  <si>
    <t>D. (2)</t>
  </si>
  <si>
    <t>B. (7)</t>
  </si>
  <si>
    <t>Ferruginous hawk</t>
  </si>
  <si>
    <t>American peregrined flacon</t>
  </si>
  <si>
    <t>Western snowy plover</t>
  </si>
  <si>
    <t>Townsend's big-eared bat</t>
  </si>
  <si>
    <t>Botta's pocket gopher</t>
  </si>
  <si>
    <t>Northern pocket gopher</t>
  </si>
  <si>
    <t>Northern leopard frog</t>
  </si>
  <si>
    <t>Plains leopard frog</t>
  </si>
  <si>
    <t>wood frog</t>
  </si>
  <si>
    <t>Couch's spadefoot</t>
  </si>
  <si>
    <t>Great Plains narrowmouth toad</t>
  </si>
  <si>
    <t>triploid checkered whiptail</t>
  </si>
  <si>
    <t>midget faded rattlesnake</t>
  </si>
  <si>
    <t>Texas blind snake</t>
  </si>
  <si>
    <t>Texas horned lizard</t>
  </si>
  <si>
    <t>roundtailed horned lizard</t>
  </si>
  <si>
    <t>massasauga</t>
  </si>
  <si>
    <t>Interior least tern</t>
  </si>
  <si>
    <t>whooping crane</t>
  </si>
  <si>
    <t>Southwestern willow catcher</t>
  </si>
  <si>
    <t>Plains sharp-tailed grouse</t>
  </si>
  <si>
    <t>Canada lynx</t>
  </si>
  <si>
    <t>Southern redbelly dace</t>
  </si>
  <si>
    <t>Northern redbelly dace</t>
  </si>
  <si>
    <t>boreal toad</t>
  </si>
  <si>
    <t>A. (10)</t>
  </si>
  <si>
    <t>East May Valley</t>
  </si>
  <si>
    <t>yellow mud turtle</t>
  </si>
  <si>
    <t>common kingsnake</t>
  </si>
  <si>
    <t>Planned treatment includes greater than two enduring (life span &gt; 1yr) structural practices.  (5 points)</t>
  </si>
  <si>
    <t>Planned treatment includes at least one enduring (life span &gt; 1yr) structural practice, but less than or equal to two.  (2 points)</t>
  </si>
  <si>
    <t>Planned treatment does not include any enduring (life span &gt; 1yr) structural practices.  (0 points)</t>
  </si>
  <si>
    <t>Prowers</t>
  </si>
  <si>
    <t>Riverview</t>
  </si>
  <si>
    <t>Valley View</t>
  </si>
  <si>
    <t>Vista Del Rio</t>
  </si>
  <si>
    <t>Wiley of Big Bend</t>
  </si>
  <si>
    <t>Veal Calves</t>
  </si>
  <si>
    <t>Dairy</t>
  </si>
  <si>
    <t>Swine</t>
  </si>
  <si>
    <t>Sheep</t>
  </si>
  <si>
    <t>Turkey</t>
  </si>
  <si>
    <t>Chicken</t>
  </si>
  <si>
    <t>Sagebrush-steppe</t>
  </si>
  <si>
    <t>Riparian</t>
  </si>
  <si>
    <t>Shortgrass prairie</t>
  </si>
  <si>
    <t>Midgrass/sand sage</t>
  </si>
  <si>
    <t>Mountain shrub</t>
  </si>
  <si>
    <t>Cropland</t>
  </si>
  <si>
    <t>Pinyon Juniper</t>
  </si>
  <si>
    <t>Warmwater stream</t>
  </si>
  <si>
    <t>Coldwater stream</t>
  </si>
  <si>
    <t>Wetland</t>
  </si>
  <si>
    <t>Woodland, deciduous.coniferous</t>
  </si>
  <si>
    <t>Other</t>
  </si>
  <si>
    <t>Sage grouse/sharp-tailed grouse</t>
  </si>
  <si>
    <t xml:space="preserve">Sage grouse </t>
  </si>
  <si>
    <t>Prairie chicken</t>
  </si>
  <si>
    <t>Sharp-tailed grouse</t>
  </si>
  <si>
    <t>Gunnison's sage grouse</t>
  </si>
  <si>
    <t>Greenback cutthroat trout</t>
  </si>
  <si>
    <t>Arkansas darter</t>
  </si>
  <si>
    <t>Iowa darter</t>
  </si>
  <si>
    <t xml:space="preserve">Hydrologic Group Factor, Hf (Runoff potential) = </t>
  </si>
  <si>
    <t>EI = 6.8347ln(EI)-12.837; if EI is less than 8, the EI points is set to 0.01</t>
  </si>
  <si>
    <t>Application's Total Acreage (TA):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</si>
</sst>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quot;#,##0.00"/>
    <numFmt numFmtId="167" formatCode="dd\-mmm\-yy"/>
    <numFmt numFmtId="168" formatCode="0.000"/>
    <numFmt numFmtId="169" formatCode="0.0%"/>
    <numFmt numFmtId="170" formatCode="&quot;$&quot;#,##0"/>
    <numFmt numFmtId="171" formatCode="#,##0.000"/>
    <numFmt numFmtId="172" formatCode="#,##0.0000"/>
    <numFmt numFmtId="173" formatCode="#,##0.00000"/>
    <numFmt numFmtId="174" formatCode="#,##0.0"/>
    <numFmt numFmtId="175" formatCode="0.00000"/>
  </numFmts>
  <fonts count="37">
    <font>
      <sz val="10"/>
      <name val="Arial"/>
      <family val="0"/>
    </font>
    <font>
      <b/>
      <sz val="14"/>
      <name val="Arial"/>
      <family val="2"/>
    </font>
    <font>
      <b/>
      <sz val="10"/>
      <name val="Arial"/>
      <family val="2"/>
    </font>
    <font>
      <sz val="9"/>
      <name val="Arial"/>
      <family val="2"/>
    </font>
    <font>
      <b/>
      <sz val="12"/>
      <name val="Arial"/>
      <family val="2"/>
    </font>
    <font>
      <i/>
      <sz val="10"/>
      <name val="Arial"/>
      <family val="0"/>
    </font>
    <font>
      <vertAlign val="subscript"/>
      <sz val="10"/>
      <name val="Arial"/>
      <family val="2"/>
    </font>
    <font>
      <b/>
      <sz val="9"/>
      <name val="Arial"/>
      <family val="2"/>
    </font>
    <font>
      <b/>
      <sz val="8"/>
      <name val="Tahoma"/>
      <family val="0"/>
    </font>
    <font>
      <sz val="8"/>
      <name val="Tahoma"/>
      <family val="0"/>
    </font>
    <font>
      <sz val="10"/>
      <color indexed="9"/>
      <name val="Arial"/>
      <family val="2"/>
    </font>
    <font>
      <sz val="10"/>
      <color indexed="8"/>
      <name val="Arial"/>
      <family val="2"/>
    </font>
    <font>
      <sz val="14"/>
      <name val="Arial"/>
      <family val="2"/>
    </font>
    <font>
      <sz val="11"/>
      <name val="Arial"/>
      <family val="2"/>
    </font>
    <font>
      <sz val="11"/>
      <name val="Arial Narrow"/>
      <family val="2"/>
    </font>
    <font>
      <b/>
      <sz val="11"/>
      <name val="Arial"/>
      <family val="2"/>
    </font>
    <font>
      <b/>
      <sz val="12"/>
      <name val="Times New Roman"/>
      <family val="1"/>
    </font>
    <font>
      <i/>
      <sz val="11"/>
      <name val="Arial Narrow"/>
      <family val="2"/>
    </font>
    <font>
      <b/>
      <i/>
      <sz val="11"/>
      <name val="Arial"/>
      <family val="2"/>
    </font>
    <font>
      <b/>
      <i/>
      <sz val="10"/>
      <name val="Arial"/>
      <family val="0"/>
    </font>
    <font>
      <sz val="12"/>
      <name val="Arial Narrow"/>
      <family val="2"/>
    </font>
    <font>
      <b/>
      <sz val="10"/>
      <color indexed="8"/>
      <name val="Arial"/>
      <family val="2"/>
    </font>
    <font>
      <sz val="11"/>
      <color indexed="8"/>
      <name val="Arial"/>
      <family val="2"/>
    </font>
    <font>
      <b/>
      <sz val="12"/>
      <color indexed="8"/>
      <name val="Arial"/>
      <family val="2"/>
    </font>
    <font>
      <i/>
      <sz val="10"/>
      <color indexed="8"/>
      <name val="Arial"/>
      <family val="2"/>
    </font>
    <font>
      <b/>
      <sz val="11"/>
      <color indexed="8"/>
      <name val="Arial"/>
      <family val="2"/>
    </font>
    <font>
      <sz val="9"/>
      <color indexed="8"/>
      <name val="Arial"/>
      <family val="2"/>
    </font>
    <font>
      <b/>
      <sz val="10"/>
      <color indexed="10"/>
      <name val="Arial"/>
      <family val="2"/>
    </font>
    <font>
      <b/>
      <sz val="11"/>
      <name val="Arial Narrow"/>
      <family val="2"/>
    </font>
    <font>
      <b/>
      <sz val="11"/>
      <color indexed="10"/>
      <name val="Arial"/>
      <family val="2"/>
    </font>
    <font>
      <b/>
      <i/>
      <sz val="12"/>
      <color indexed="8"/>
      <name val="Arial"/>
      <family val="2"/>
    </font>
    <font>
      <u val="single"/>
      <sz val="8"/>
      <name val="Tahoma"/>
      <family val="2"/>
    </font>
    <font>
      <sz val="8"/>
      <name val="Arial"/>
      <family val="0"/>
    </font>
    <font>
      <b/>
      <sz val="9"/>
      <color indexed="17"/>
      <name val="Arial Narrow"/>
      <family val="2"/>
    </font>
    <font>
      <sz val="9"/>
      <color indexed="18"/>
      <name val="Arial"/>
      <family val="2"/>
    </font>
    <font>
      <b/>
      <sz val="9"/>
      <color indexed="10"/>
      <name val="Arial"/>
      <family val="2"/>
    </font>
    <font>
      <b/>
      <sz val="8"/>
      <name val="Arial"/>
      <family val="2"/>
    </font>
  </fonts>
  <fills count="10">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indexed="34"/>
        <bgColor indexed="64"/>
      </patternFill>
    </fill>
  </fills>
  <borders count="100">
    <border>
      <left/>
      <right/>
      <top/>
      <bottom/>
      <diagonal/>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style="thin"/>
      <right style="thin"/>
      <top style="medium"/>
      <bottom style="thin"/>
    </border>
    <border>
      <left style="thin"/>
      <right>
        <color indexed="63"/>
      </right>
      <top style="thin"/>
      <bottom style="medium"/>
    </border>
    <border>
      <left style="thin"/>
      <right style="thin"/>
      <top style="thin"/>
      <bottom style="mediu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medium"/>
      <right>
        <color indexed="63"/>
      </right>
      <top>
        <color indexed="63"/>
      </top>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medium"/>
      <top style="double"/>
      <bottom>
        <color indexed="63"/>
      </bottom>
    </border>
    <border>
      <left>
        <color indexed="63"/>
      </left>
      <right>
        <color indexed="63"/>
      </right>
      <top style="double"/>
      <bottom>
        <color indexed="63"/>
      </bottom>
    </border>
    <border>
      <left>
        <color indexed="63"/>
      </left>
      <right>
        <color indexed="63"/>
      </right>
      <top>
        <color indexed="63"/>
      </top>
      <bottom style="thin"/>
    </border>
    <border>
      <left style="thin"/>
      <right style="thin"/>
      <top>
        <color indexed="63"/>
      </top>
      <bottom style="mediumDashed"/>
    </border>
    <border>
      <left style="dotted"/>
      <right>
        <color indexed="63"/>
      </right>
      <top style="medium"/>
      <bottom style="dashed"/>
    </border>
    <border>
      <left style="medium"/>
      <right style="medium"/>
      <top style="medium"/>
      <bottom>
        <color indexed="63"/>
      </bottom>
    </border>
    <border>
      <left style="dotted"/>
      <right>
        <color indexed="63"/>
      </right>
      <top>
        <color indexed="63"/>
      </top>
      <bottom>
        <color indexed="63"/>
      </bottom>
    </border>
    <border>
      <left style="medium"/>
      <right style="medium"/>
      <top style="thin"/>
      <bottom style="thin"/>
    </border>
    <border>
      <left style="medium"/>
      <right style="medium"/>
      <top style="thin"/>
      <bottom style="medium"/>
    </border>
    <border>
      <left style="thin"/>
      <right style="thin"/>
      <top style="double"/>
      <bottom style="thin"/>
    </border>
    <border>
      <left>
        <color indexed="63"/>
      </left>
      <right style="medium"/>
      <top>
        <color indexed="63"/>
      </top>
      <bottom>
        <color indexed="63"/>
      </bottom>
    </border>
    <border>
      <left style="medium"/>
      <right>
        <color indexed="63"/>
      </right>
      <top style="double"/>
      <bottom>
        <color indexed="63"/>
      </bottom>
    </border>
    <border>
      <left>
        <color indexed="63"/>
      </left>
      <right style="medium"/>
      <top style="medium"/>
      <bottom>
        <color indexed="63"/>
      </bottom>
    </border>
    <border>
      <left style="thin"/>
      <right>
        <color indexed="63"/>
      </right>
      <top style="thin"/>
      <bottom style="thin"/>
    </border>
    <border>
      <left style="thin"/>
      <right>
        <color indexed="63"/>
      </right>
      <top style="thin"/>
      <bottom style="dashDot"/>
    </border>
    <border>
      <left>
        <color indexed="63"/>
      </left>
      <right style="thin"/>
      <top>
        <color indexed="63"/>
      </top>
      <bottom>
        <color indexed="63"/>
      </bottom>
    </border>
    <border>
      <left style="thin"/>
      <right style="thin"/>
      <top>
        <color indexed="63"/>
      </top>
      <bottom>
        <color indexed="63"/>
      </bottom>
    </border>
    <border>
      <left style="medium"/>
      <right style="medium"/>
      <top>
        <color indexed="63"/>
      </top>
      <bottom style="thin"/>
    </border>
    <border>
      <left>
        <color indexed="63"/>
      </left>
      <right style="thin"/>
      <top style="thin"/>
      <bottom style="thin"/>
    </border>
    <border>
      <left style="double"/>
      <right style="double"/>
      <top style="double"/>
      <bottom style="double"/>
    </border>
    <border>
      <left>
        <color indexed="63"/>
      </left>
      <right style="thin"/>
      <top style="thin"/>
      <bottom style="dashDot"/>
    </border>
    <border>
      <left style="medium"/>
      <right>
        <color indexed="63"/>
      </right>
      <top>
        <color indexed="63"/>
      </top>
      <bottom style="thin"/>
    </border>
    <border>
      <left>
        <color indexed="63"/>
      </left>
      <right>
        <color indexed="63"/>
      </right>
      <top style="thin"/>
      <bottom style="medium"/>
    </border>
    <border>
      <left>
        <color indexed="63"/>
      </left>
      <right>
        <color indexed="63"/>
      </right>
      <top style="medium"/>
      <bottom style="double"/>
    </border>
    <border>
      <left>
        <color indexed="63"/>
      </left>
      <right style="medium"/>
      <top style="medium"/>
      <bottom style="double"/>
    </border>
    <border>
      <left style="medium"/>
      <right>
        <color indexed="63"/>
      </right>
      <top style="medium"/>
      <bottom style="dashed"/>
    </border>
    <border>
      <left style="thin"/>
      <right style="medium"/>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thin"/>
      <bottom style="medium"/>
    </border>
    <border>
      <left style="thin"/>
      <right>
        <color indexed="63"/>
      </right>
      <top style="mediumDashed"/>
      <bottom style="medium"/>
    </border>
    <border>
      <left>
        <color indexed="63"/>
      </left>
      <right>
        <color indexed="63"/>
      </right>
      <top style="mediumDashed"/>
      <bottom style="medium"/>
    </border>
    <border>
      <left>
        <color indexed="63"/>
      </left>
      <right style="medium"/>
      <top style="mediumDashed"/>
      <bottom style="medium"/>
    </border>
    <border>
      <left>
        <color indexed="63"/>
      </left>
      <right>
        <color indexed="63"/>
      </right>
      <top style="medium"/>
      <bottom style="dashed"/>
    </border>
    <border>
      <left>
        <color indexed="63"/>
      </left>
      <right style="dotted"/>
      <top style="medium"/>
      <bottom style="dashed"/>
    </border>
    <border>
      <left>
        <color indexed="63"/>
      </left>
      <right style="dotted"/>
      <top>
        <color indexed="63"/>
      </top>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thin"/>
      <bottom style="medium"/>
    </border>
    <border>
      <left>
        <color indexed="63"/>
      </left>
      <right style="dotted"/>
      <top style="thin"/>
      <bottom style="thin"/>
    </border>
    <border>
      <left>
        <color indexed="63"/>
      </left>
      <right style="thin"/>
      <top style="medium"/>
      <bottom>
        <color indexed="63"/>
      </bottom>
    </border>
    <border>
      <left style="medium"/>
      <right>
        <color indexed="63"/>
      </right>
      <top style="thin"/>
      <bottom style="thin"/>
    </border>
    <border>
      <left style="medium"/>
      <right>
        <color indexed="63"/>
      </right>
      <top style="thin"/>
      <bottom>
        <color indexed="63"/>
      </bottom>
    </border>
    <border>
      <left>
        <color indexed="63"/>
      </left>
      <right>
        <color indexed="63"/>
      </right>
      <top style="medium"/>
      <bottom style="medium"/>
    </border>
    <border>
      <left style="medium"/>
      <right>
        <color indexed="63"/>
      </right>
      <top style="medium"/>
      <bottom style="double"/>
    </border>
    <border>
      <left style="thin"/>
      <right>
        <color indexed="63"/>
      </right>
      <top style="thin"/>
      <bottom style="mediumDashed"/>
    </border>
    <border>
      <left>
        <color indexed="63"/>
      </left>
      <right style="thin"/>
      <top style="thin"/>
      <bottom style="mediumDashed"/>
    </border>
    <border>
      <left>
        <color indexed="63"/>
      </left>
      <right style="medium"/>
      <top style="thin"/>
      <bottom>
        <color indexed="63"/>
      </bottom>
    </border>
    <border>
      <left style="medium"/>
      <right>
        <color indexed="63"/>
      </right>
      <top style="thin"/>
      <bottom style="mediumDashed"/>
    </border>
    <border>
      <left style="thin"/>
      <right>
        <color indexed="63"/>
      </right>
      <top style="double"/>
      <bottom style="thin"/>
    </border>
    <border>
      <left>
        <color indexed="63"/>
      </left>
      <right style="thin"/>
      <top style="double"/>
      <bottom style="thin"/>
    </border>
    <border>
      <left>
        <color indexed="63"/>
      </left>
      <right style="medium"/>
      <top style="double"/>
      <bottom>
        <color indexed="63"/>
      </bottom>
    </border>
    <border>
      <left style="medium"/>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color indexed="63"/>
      </top>
      <bottom style="mediumDashed"/>
    </border>
    <border>
      <left>
        <color indexed="63"/>
      </left>
      <right style="medium"/>
      <top>
        <color indexed="63"/>
      </top>
      <bottom style="mediumDashed"/>
    </border>
    <border>
      <left>
        <color indexed="63"/>
      </left>
      <right style="thin"/>
      <top style="double"/>
      <bottom>
        <color indexed="63"/>
      </bottom>
    </border>
    <border>
      <left style="medium"/>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double"/>
      <top>
        <color indexed="63"/>
      </top>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50">
    <xf numFmtId="0" fontId="0" fillId="0" borderId="0" xfId="0" applyAlignment="1">
      <alignment/>
    </xf>
    <xf numFmtId="0" fontId="0" fillId="2" borderId="1" xfId="0" applyFill="1" applyBorder="1" applyAlignment="1" applyProtection="1">
      <alignment horizontal="left"/>
      <protection locked="0"/>
    </xf>
    <xf numFmtId="0" fontId="0" fillId="2" borderId="2"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3" borderId="0" xfId="0" applyFill="1" applyBorder="1" applyAlignment="1" applyProtection="1">
      <alignment horizontal="right"/>
      <protection/>
    </xf>
    <xf numFmtId="0" fontId="0" fillId="4" borderId="1" xfId="0" applyFill="1" applyBorder="1" applyAlignment="1" applyProtection="1">
      <alignment horizontal="left"/>
      <protection locked="0"/>
    </xf>
    <xf numFmtId="0" fontId="0" fillId="4" borderId="0" xfId="0" applyFill="1" applyBorder="1" applyAlignment="1" applyProtection="1">
      <alignment/>
      <protection locked="0"/>
    </xf>
    <xf numFmtId="0" fontId="0" fillId="4"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6" xfId="0" applyFill="1" applyBorder="1" applyAlignment="1" applyProtection="1">
      <alignment horizontal="left"/>
      <protection locked="0"/>
    </xf>
    <xf numFmtId="0" fontId="0" fillId="2" borderId="7" xfId="0" applyFill="1" applyBorder="1" applyAlignment="1" applyProtection="1">
      <alignment/>
      <protection locked="0"/>
    </xf>
    <xf numFmtId="0" fontId="0" fillId="2" borderId="8" xfId="0" applyFill="1" applyBorder="1" applyAlignment="1" applyProtection="1">
      <alignment/>
      <protection locked="0"/>
    </xf>
    <xf numFmtId="0" fontId="0" fillId="2" borderId="9" xfId="0" applyFill="1" applyBorder="1" applyAlignment="1" applyProtection="1">
      <alignment horizontal="left"/>
      <protection locked="0"/>
    </xf>
    <xf numFmtId="0" fontId="0" fillId="2" borderId="9" xfId="0" applyFill="1" applyBorder="1" applyAlignment="1" applyProtection="1">
      <alignment/>
      <protection locked="0"/>
    </xf>
    <xf numFmtId="0" fontId="0" fillId="2" borderId="10" xfId="0" applyFill="1" applyBorder="1" applyAlignment="1" applyProtection="1">
      <alignment/>
      <protection locked="0"/>
    </xf>
    <xf numFmtId="0" fontId="11" fillId="0" borderId="0" xfId="0" applyFont="1" applyFill="1" applyAlignment="1">
      <alignment/>
    </xf>
    <xf numFmtId="0" fontId="11" fillId="0" borderId="0" xfId="0" applyFont="1" applyAlignment="1">
      <alignment/>
    </xf>
    <xf numFmtId="0" fontId="12" fillId="0" borderId="0" xfId="0" applyFont="1" applyAlignment="1">
      <alignment/>
    </xf>
    <xf numFmtId="0" fontId="0" fillId="2" borderId="2"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10" fillId="0" borderId="0" xfId="0" applyFont="1" applyAlignment="1">
      <alignment/>
    </xf>
    <xf numFmtId="0" fontId="11" fillId="0" borderId="0" xfId="0" applyFont="1" applyAlignment="1" applyProtection="1">
      <alignment/>
      <protection hidden="1"/>
    </xf>
    <xf numFmtId="0" fontId="11" fillId="0" borderId="0" xfId="0" applyFont="1" applyFill="1" applyAlignment="1" applyProtection="1">
      <alignment/>
      <protection hidden="1"/>
    </xf>
    <xf numFmtId="0" fontId="0" fillId="2" borderId="5" xfId="0" applyFill="1" applyBorder="1" applyAlignment="1" applyProtection="1">
      <alignment/>
      <protection locked="0"/>
    </xf>
    <xf numFmtId="2" fontId="0" fillId="3" borderId="13" xfId="0" applyNumberFormat="1" applyFill="1" applyBorder="1" applyAlignment="1" applyProtection="1">
      <alignment horizontal="right"/>
      <protection locked="0"/>
    </xf>
    <xf numFmtId="0" fontId="11" fillId="0" borderId="0" xfId="0" applyFont="1" applyAlignment="1" applyProtection="1">
      <alignment horizontal="right"/>
      <protection hidden="1"/>
    </xf>
    <xf numFmtId="169" fontId="0" fillId="3" borderId="0" xfId="0" applyNumberFormat="1" applyFill="1" applyBorder="1" applyAlignment="1" applyProtection="1">
      <alignment horizontal="right"/>
      <protection locked="0"/>
    </xf>
    <xf numFmtId="0" fontId="11" fillId="0" borderId="0" xfId="0" applyFont="1" applyAlignment="1">
      <alignment/>
    </xf>
    <xf numFmtId="0" fontId="11" fillId="0" borderId="0" xfId="0" applyFont="1" applyFill="1" applyBorder="1" applyAlignment="1" applyProtection="1">
      <alignment/>
      <protection/>
    </xf>
    <xf numFmtId="0" fontId="21" fillId="0" borderId="0" xfId="0" applyFont="1" applyFill="1" applyBorder="1" applyAlignment="1" applyProtection="1">
      <alignment horizontal="right"/>
      <protection/>
    </xf>
    <xf numFmtId="164" fontId="0" fillId="3" borderId="14" xfId="0" applyNumberFormat="1" applyFill="1" applyBorder="1" applyAlignment="1" applyProtection="1">
      <alignment horizontal="right"/>
      <protection locked="0"/>
    </xf>
    <xf numFmtId="164" fontId="0" fillId="0" borderId="11" xfId="0" applyNumberFormat="1" applyFont="1" applyFill="1" applyBorder="1" applyAlignment="1" applyProtection="1">
      <alignment horizontal="center"/>
      <protection/>
    </xf>
    <xf numFmtId="1" fontId="0" fillId="0" borderId="11" xfId="0" applyNumberFormat="1" applyFont="1" applyFill="1" applyBorder="1" applyAlignment="1" applyProtection="1">
      <alignment horizontal="center" vertical="center"/>
      <protection/>
    </xf>
    <xf numFmtId="2" fontId="0" fillId="3" borderId="0" xfId="0" applyNumberFormat="1" applyFill="1" applyBorder="1" applyAlignment="1" applyProtection="1">
      <alignment/>
      <protection locked="0"/>
    </xf>
    <xf numFmtId="2" fontId="0" fillId="0" borderId="11" xfId="0" applyNumberFormat="1" applyFont="1" applyFill="1" applyBorder="1" applyAlignment="1" applyProtection="1">
      <alignment horizontal="right" vertical="center"/>
      <protection/>
    </xf>
    <xf numFmtId="0" fontId="2" fillId="0" borderId="0" xfId="0" applyFont="1" applyAlignment="1">
      <alignment/>
    </xf>
    <xf numFmtId="0" fontId="0" fillId="0" borderId="0" xfId="0" applyFont="1" applyAlignment="1">
      <alignment/>
    </xf>
    <xf numFmtId="1" fontId="0" fillId="2" borderId="11" xfId="0" applyNumberFormat="1" applyFont="1" applyFill="1" applyBorder="1" applyAlignment="1" applyProtection="1">
      <alignment horizontal="center" vertical="center"/>
      <protection locked="0"/>
    </xf>
    <xf numFmtId="0" fontId="11" fillId="3" borderId="15" xfId="0" applyFont="1" applyFill="1" applyBorder="1" applyAlignment="1" applyProtection="1">
      <alignment/>
      <protection locked="0"/>
    </xf>
    <xf numFmtId="0" fontId="11" fillId="3" borderId="16" xfId="0" applyFont="1" applyFill="1" applyBorder="1" applyAlignment="1" applyProtection="1">
      <alignment/>
      <protection locked="0"/>
    </xf>
    <xf numFmtId="0" fontId="11" fillId="3" borderId="0" xfId="0" applyFont="1" applyFill="1" applyBorder="1" applyAlignment="1" applyProtection="1">
      <alignment/>
      <protection locked="0"/>
    </xf>
    <xf numFmtId="0" fontId="11" fillId="3" borderId="0" xfId="0" applyFont="1" applyFill="1" applyBorder="1" applyAlignment="1" applyProtection="1">
      <alignment horizontal="right"/>
      <protection locked="0"/>
    </xf>
    <xf numFmtId="0" fontId="24" fillId="3" borderId="0" xfId="0" applyFont="1" applyFill="1" applyBorder="1" applyAlignment="1" applyProtection="1">
      <alignment/>
      <protection locked="0"/>
    </xf>
    <xf numFmtId="0" fontId="11" fillId="4" borderId="17" xfId="0" applyFont="1" applyFill="1" applyBorder="1" applyAlignment="1" applyProtection="1">
      <alignment/>
      <protection locked="0"/>
    </xf>
    <xf numFmtId="0" fontId="26" fillId="3" borderId="0" xfId="0" applyFont="1" applyFill="1" applyBorder="1" applyAlignment="1" applyProtection="1">
      <alignment horizontal="left" vertical="center" wrapText="1"/>
      <protection locked="0"/>
    </xf>
    <xf numFmtId="0" fontId="22" fillId="3" borderId="18" xfId="0" applyFont="1" applyFill="1" applyBorder="1" applyAlignment="1" applyProtection="1">
      <alignment/>
      <protection locked="0"/>
    </xf>
    <xf numFmtId="169" fontId="11" fillId="3" borderId="0" xfId="0" applyNumberFormat="1" applyFont="1" applyFill="1" applyBorder="1" applyAlignment="1" applyProtection="1">
      <alignment horizontal="right"/>
      <protection locked="0"/>
    </xf>
    <xf numFmtId="0" fontId="11" fillId="3" borderId="11" xfId="0" applyFont="1" applyFill="1" applyBorder="1" applyAlignment="1" applyProtection="1">
      <alignment/>
      <protection locked="0"/>
    </xf>
    <xf numFmtId="0" fontId="0" fillId="2" borderId="1" xfId="0" applyFill="1" applyBorder="1" applyAlignment="1" applyProtection="1">
      <alignment/>
      <protection locked="0"/>
    </xf>
    <xf numFmtId="0" fontId="0" fillId="3" borderId="15" xfId="0" applyFill="1" applyBorder="1" applyAlignment="1" applyProtection="1">
      <alignment/>
      <protection locked="0"/>
    </xf>
    <xf numFmtId="0" fontId="0" fillId="3" borderId="0" xfId="0" applyFill="1" applyBorder="1" applyAlignment="1" applyProtection="1">
      <alignment/>
      <protection locked="0"/>
    </xf>
    <xf numFmtId="0" fontId="0" fillId="4" borderId="19" xfId="0" applyFill="1" applyBorder="1" applyAlignment="1" applyProtection="1">
      <alignment/>
      <protection locked="0"/>
    </xf>
    <xf numFmtId="0" fontId="0" fillId="4" borderId="4" xfId="0" applyFill="1" applyBorder="1" applyAlignment="1" applyProtection="1">
      <alignment/>
      <protection locked="0"/>
    </xf>
    <xf numFmtId="0" fontId="0" fillId="4" borderId="17" xfId="0" applyFont="1" applyFill="1" applyBorder="1" applyAlignment="1" applyProtection="1">
      <alignment horizontal="left"/>
      <protection locked="0"/>
    </xf>
    <xf numFmtId="0" fontId="5" fillId="3" borderId="0" xfId="0" applyFont="1" applyFill="1" applyBorder="1" applyAlignment="1" applyProtection="1">
      <alignment horizontal="left"/>
      <protection locked="0"/>
    </xf>
    <xf numFmtId="0" fontId="0" fillId="3" borderId="0" xfId="0" applyFont="1" applyFill="1" applyBorder="1" applyAlignment="1" applyProtection="1">
      <alignment horizontal="left" vertical="center"/>
      <protection locked="0"/>
    </xf>
    <xf numFmtId="0" fontId="2" fillId="3" borderId="0" xfId="0" applyFont="1" applyFill="1" applyBorder="1" applyAlignment="1" applyProtection="1">
      <alignment horizontal="left" vertical="center"/>
      <protection locked="0"/>
    </xf>
    <xf numFmtId="0" fontId="4" fillId="5" borderId="20" xfId="0" applyFont="1" applyFill="1" applyBorder="1" applyAlignment="1" applyProtection="1">
      <alignment/>
      <protection locked="0"/>
    </xf>
    <xf numFmtId="0" fontId="0" fillId="5" borderId="21" xfId="0" applyFill="1" applyBorder="1" applyAlignment="1" applyProtection="1">
      <alignment/>
      <protection locked="0"/>
    </xf>
    <xf numFmtId="0" fontId="5" fillId="3" borderId="0" xfId="0" applyFont="1" applyFill="1" applyBorder="1" applyAlignment="1" applyProtection="1">
      <alignment horizontal="left" vertical="center"/>
      <protection locked="0"/>
    </xf>
    <xf numFmtId="0" fontId="5" fillId="4" borderId="17" xfId="0" applyFont="1" applyFill="1" applyBorder="1" applyAlignment="1" applyProtection="1">
      <alignment horizontal="left"/>
      <protection locked="0"/>
    </xf>
    <xf numFmtId="0" fontId="14" fillId="3" borderId="0" xfId="0" applyFont="1" applyFill="1" applyBorder="1" applyAlignment="1" applyProtection="1">
      <alignment horizontal="right"/>
      <protection locked="0"/>
    </xf>
    <xf numFmtId="0" fontId="14" fillId="3" borderId="15" xfId="0" applyFont="1" applyFill="1" applyBorder="1" applyAlignment="1" applyProtection="1">
      <alignment horizontal="right"/>
      <protection locked="0"/>
    </xf>
    <xf numFmtId="0" fontId="14" fillId="3" borderId="0" xfId="0" applyFont="1" applyFill="1" applyBorder="1" applyAlignment="1" applyProtection="1">
      <alignment horizontal="right" wrapText="1"/>
      <protection locked="0"/>
    </xf>
    <xf numFmtId="0" fontId="0" fillId="4" borderId="17" xfId="0" applyFill="1" applyBorder="1" applyAlignment="1" applyProtection="1">
      <alignment/>
      <protection locked="0"/>
    </xf>
    <xf numFmtId="0" fontId="0" fillId="4" borderId="22" xfId="0" applyFill="1" applyBorder="1" applyAlignment="1" applyProtection="1">
      <alignment/>
      <protection locked="0"/>
    </xf>
    <xf numFmtId="0" fontId="18" fillId="3" borderId="0" xfId="0" applyFont="1" applyFill="1" applyBorder="1" applyAlignment="1" applyProtection="1">
      <alignment horizontal="left" vertical="top" wrapText="1"/>
      <protection locked="0"/>
    </xf>
    <xf numFmtId="0" fontId="5" fillId="3" borderId="0" xfId="0" applyFont="1" applyFill="1" applyBorder="1" applyAlignment="1" applyProtection="1">
      <alignment/>
      <protection locked="0"/>
    </xf>
    <xf numFmtId="0" fontId="14" fillId="3" borderId="0" xfId="0" applyFont="1" applyFill="1" applyBorder="1" applyAlignment="1" applyProtection="1">
      <alignment horizontal="right" vertical="top"/>
      <protection locked="0"/>
    </xf>
    <xf numFmtId="0" fontId="5" fillId="3" borderId="15" xfId="0" applyFont="1" applyFill="1" applyBorder="1" applyAlignment="1" applyProtection="1">
      <alignment/>
      <protection locked="0"/>
    </xf>
    <xf numFmtId="1" fontId="0" fillId="4" borderId="17" xfId="0" applyNumberFormat="1" applyFont="1" applyFill="1" applyBorder="1" applyAlignment="1" applyProtection="1">
      <alignment horizontal="left"/>
      <protection locked="0"/>
    </xf>
    <xf numFmtId="0" fontId="13" fillId="3" borderId="18" xfId="0" applyFont="1" applyFill="1" applyBorder="1" applyAlignment="1" applyProtection="1">
      <alignment/>
      <protection locked="0"/>
    </xf>
    <xf numFmtId="0" fontId="5" fillId="5" borderId="23" xfId="0" applyFont="1" applyFill="1" applyBorder="1" applyAlignment="1" applyProtection="1">
      <alignment/>
      <protection locked="0"/>
    </xf>
    <xf numFmtId="0" fontId="5" fillId="5" borderId="24" xfId="0" applyFont="1" applyFill="1" applyBorder="1" applyAlignment="1" applyProtection="1">
      <alignment/>
      <protection locked="0"/>
    </xf>
    <xf numFmtId="0" fontId="0" fillId="5" borderId="24" xfId="0" applyFill="1" applyBorder="1" applyAlignment="1" applyProtection="1">
      <alignment/>
      <protection locked="0"/>
    </xf>
    <xf numFmtId="0" fontId="0" fillId="5" borderId="25" xfId="0" applyFill="1" applyBorder="1" applyAlignment="1" applyProtection="1">
      <alignment/>
      <protection locked="0"/>
    </xf>
    <xf numFmtId="0" fontId="0" fillId="4" borderId="26" xfId="0" applyFill="1" applyBorder="1" applyAlignment="1" applyProtection="1">
      <alignment/>
      <protection locked="0"/>
    </xf>
    <xf numFmtId="0" fontId="0" fillId="3" borderId="0" xfId="0" applyFill="1" applyBorder="1" applyAlignment="1" applyProtection="1">
      <alignment horizontal="left"/>
      <protection locked="0"/>
    </xf>
    <xf numFmtId="0" fontId="0" fillId="3" borderId="16" xfId="0" applyFill="1" applyBorder="1" applyAlignment="1" applyProtection="1">
      <alignment/>
      <protection locked="0"/>
    </xf>
    <xf numFmtId="0" fontId="4" fillId="5" borderId="21" xfId="0" applyFont="1" applyFill="1" applyBorder="1" applyAlignment="1" applyProtection="1">
      <alignment/>
      <protection locked="0"/>
    </xf>
    <xf numFmtId="0" fontId="0" fillId="3" borderId="0" xfId="0" applyFill="1" applyBorder="1" applyAlignment="1" applyProtection="1">
      <alignment horizontal="right"/>
      <protection locked="0"/>
    </xf>
    <xf numFmtId="165" fontId="0" fillId="3" borderId="0" xfId="0" applyNumberFormat="1" applyFill="1" applyBorder="1" applyAlignment="1" applyProtection="1">
      <alignment horizontal="right"/>
      <protection locked="0"/>
    </xf>
    <xf numFmtId="0" fontId="0" fillId="3" borderId="27" xfId="0" applyFill="1" applyBorder="1" applyAlignment="1" applyProtection="1">
      <alignment/>
      <protection locked="0"/>
    </xf>
    <xf numFmtId="0" fontId="0" fillId="3" borderId="0" xfId="0" applyFill="1" applyBorder="1" applyAlignment="1" applyProtection="1">
      <alignment horizontal="center"/>
      <protection locked="0"/>
    </xf>
    <xf numFmtId="0" fontId="0" fillId="3" borderId="0" xfId="0" applyFill="1" applyBorder="1" applyAlignment="1" applyProtection="1">
      <alignment horizontal="left" vertical="center"/>
      <protection locked="0"/>
    </xf>
    <xf numFmtId="0" fontId="0" fillId="3" borderId="0" xfId="0" applyFill="1" applyBorder="1" applyAlignment="1" applyProtection="1">
      <alignment vertical="center"/>
      <protection locked="0"/>
    </xf>
    <xf numFmtId="0" fontId="15" fillId="3" borderId="6" xfId="0" applyFont="1" applyFill="1" applyBorder="1" applyAlignment="1" applyProtection="1">
      <alignment horizontal="right"/>
      <protection locked="0"/>
    </xf>
    <xf numFmtId="0" fontId="11" fillId="4" borderId="26" xfId="0" applyFont="1" applyFill="1" applyBorder="1" applyAlignment="1" applyProtection="1">
      <alignment/>
      <protection locked="0"/>
    </xf>
    <xf numFmtId="0" fontId="11" fillId="3" borderId="0" xfId="0" applyFont="1" applyFill="1" applyBorder="1" applyAlignment="1" applyProtection="1">
      <alignment horizontal="left" vertical="top"/>
      <protection locked="0"/>
    </xf>
    <xf numFmtId="0" fontId="11" fillId="3" borderId="0" xfId="0" applyFont="1" applyFill="1" applyBorder="1" applyAlignment="1" applyProtection="1">
      <alignment horizontal="left" vertical="center"/>
      <protection locked="0"/>
    </xf>
    <xf numFmtId="165" fontId="11" fillId="3" borderId="0" xfId="0" applyNumberFormat="1" applyFont="1" applyFill="1" applyBorder="1" applyAlignment="1" applyProtection="1">
      <alignment/>
      <protection locked="0"/>
    </xf>
    <xf numFmtId="0" fontId="25" fillId="3" borderId="16" xfId="0" applyFont="1" applyFill="1" applyBorder="1" applyAlignment="1" applyProtection="1">
      <alignment horizontal="right"/>
      <protection locked="0"/>
    </xf>
    <xf numFmtId="165" fontId="3" fillId="4" borderId="3" xfId="0" applyNumberFormat="1" applyFont="1" applyFill="1" applyBorder="1" applyAlignment="1" applyProtection="1">
      <alignment/>
      <protection locked="0"/>
    </xf>
    <xf numFmtId="0" fontId="0" fillId="4" borderId="28" xfId="0" applyFill="1" applyBorder="1" applyAlignment="1" applyProtection="1">
      <alignment/>
      <protection locked="0"/>
    </xf>
    <xf numFmtId="0" fontId="2" fillId="3" borderId="29" xfId="0" applyFont="1" applyFill="1" applyBorder="1" applyAlignment="1" applyProtection="1">
      <alignment horizontal="right" vertical="center"/>
      <protection locked="0"/>
    </xf>
    <xf numFmtId="0" fontId="15" fillId="2" borderId="30" xfId="0" applyFont="1" applyFill="1" applyBorder="1" applyAlignment="1" applyProtection="1">
      <alignment horizontal="center" vertical="center"/>
      <protection locked="0"/>
    </xf>
    <xf numFmtId="0" fontId="0" fillId="4" borderId="31" xfId="0" applyFill="1" applyBorder="1" applyAlignment="1" applyProtection="1">
      <alignment horizontal="centerContinuous"/>
      <protection locked="0"/>
    </xf>
    <xf numFmtId="49" fontId="4" fillId="3" borderId="15" xfId="0" applyNumberFormat="1" applyFont="1" applyFill="1" applyBorder="1" applyAlignment="1" applyProtection="1">
      <alignment vertical="center"/>
      <protection locked="0"/>
    </xf>
    <xf numFmtId="2" fontId="15" fillId="2" borderId="32" xfId="0" applyNumberFormat="1" applyFont="1" applyFill="1" applyBorder="1" applyAlignment="1" applyProtection="1">
      <alignment horizontal="center" vertical="center"/>
      <protection locked="0"/>
    </xf>
    <xf numFmtId="0" fontId="0" fillId="4" borderId="17" xfId="0" applyFill="1" applyBorder="1" applyAlignment="1" applyProtection="1">
      <alignment horizontal="centerContinuous"/>
      <protection locked="0"/>
    </xf>
    <xf numFmtId="0" fontId="16" fillId="4" borderId="33" xfId="0" applyFont="1" applyFill="1" applyBorder="1" applyAlignment="1" applyProtection="1">
      <alignment horizontal="left" vertical="center"/>
      <protection locked="0"/>
    </xf>
    <xf numFmtId="0" fontId="16" fillId="4" borderId="17" xfId="0" applyFont="1" applyFill="1" applyBorder="1" applyAlignment="1" applyProtection="1">
      <alignment horizontal="left" vertical="center"/>
      <protection locked="0"/>
    </xf>
    <xf numFmtId="0" fontId="16" fillId="4" borderId="34" xfId="0" applyFont="1" applyFill="1" applyBorder="1" applyAlignment="1" applyProtection="1">
      <alignment horizontal="left" vertical="center" wrapText="1"/>
      <protection locked="0"/>
    </xf>
    <xf numFmtId="0" fontId="4" fillId="5" borderId="15" xfId="0" applyFont="1" applyFill="1" applyBorder="1" applyAlignment="1" applyProtection="1">
      <alignment/>
      <protection locked="0"/>
    </xf>
    <xf numFmtId="0" fontId="0" fillId="5" borderId="0" xfId="0" applyFill="1" applyBorder="1" applyAlignment="1" applyProtection="1">
      <alignment/>
      <protection locked="0"/>
    </xf>
    <xf numFmtId="1" fontId="0" fillId="2" borderId="2" xfId="0" applyNumberFormat="1" applyFont="1" applyFill="1" applyBorder="1" applyAlignment="1" applyProtection="1">
      <alignment horizontal="right" vertical="center"/>
      <protection locked="0"/>
    </xf>
    <xf numFmtId="1" fontId="0" fillId="2" borderId="35" xfId="0" applyNumberFormat="1" applyFont="1" applyFill="1" applyBorder="1" applyAlignment="1" applyProtection="1">
      <alignment horizontal="right" vertical="center"/>
      <protection locked="0"/>
    </xf>
    <xf numFmtId="0" fontId="5" fillId="4" borderId="26" xfId="0" applyFont="1" applyFill="1" applyBorder="1" applyAlignment="1" applyProtection="1">
      <alignment horizontal="left" vertical="center"/>
      <protection locked="0"/>
    </xf>
    <xf numFmtId="1" fontId="0" fillId="2" borderId="11" xfId="0" applyNumberFormat="1" applyFont="1" applyFill="1" applyBorder="1" applyAlignment="1" applyProtection="1">
      <alignment horizontal="right" vertical="center"/>
      <protection locked="0"/>
    </xf>
    <xf numFmtId="2" fontId="0" fillId="2" borderId="11" xfId="0" applyNumberFormat="1" applyFont="1" applyFill="1" applyBorder="1" applyAlignment="1" applyProtection="1">
      <alignment horizontal="right" vertical="center"/>
      <protection locked="0"/>
    </xf>
    <xf numFmtId="0" fontId="5" fillId="4" borderId="17" xfId="0" applyFont="1" applyFill="1" applyBorder="1" applyAlignment="1" applyProtection="1">
      <alignment horizontal="left" vertical="center"/>
      <protection locked="0"/>
    </xf>
    <xf numFmtId="0" fontId="0" fillId="4" borderId="17" xfId="0" applyFont="1" applyFill="1" applyBorder="1" applyAlignment="1" applyProtection="1">
      <alignment horizontal="left" vertical="center"/>
      <protection locked="0"/>
    </xf>
    <xf numFmtId="0" fontId="0" fillId="3" borderId="15" xfId="0" applyFont="1" applyFill="1" applyBorder="1" applyAlignment="1" applyProtection="1">
      <alignment horizontal="left" vertical="center"/>
      <protection locked="0"/>
    </xf>
    <xf numFmtId="0" fontId="14" fillId="3" borderId="0" xfId="0" applyFont="1" applyFill="1" applyBorder="1" applyAlignment="1" applyProtection="1">
      <alignment horizontal="right" vertical="center"/>
      <protection locked="0"/>
    </xf>
    <xf numFmtId="0" fontId="0" fillId="2" borderId="11" xfId="0" applyFont="1" applyFill="1" applyBorder="1" applyAlignment="1" applyProtection="1">
      <alignment horizontal="center" vertical="center"/>
      <protection locked="0"/>
    </xf>
    <xf numFmtId="2" fontId="0" fillId="3" borderId="13" xfId="0" applyNumberFormat="1" applyFont="1" applyFill="1" applyBorder="1" applyAlignment="1" applyProtection="1">
      <alignment horizontal="right" vertical="center"/>
      <protection locked="0"/>
    </xf>
    <xf numFmtId="2" fontId="0" fillId="3" borderId="0" xfId="0" applyNumberFormat="1" applyFont="1" applyFill="1" applyBorder="1" applyAlignment="1" applyProtection="1">
      <alignment horizontal="right" vertical="center"/>
      <protection locked="0"/>
    </xf>
    <xf numFmtId="0" fontId="13" fillId="3" borderId="15" xfId="0" applyFont="1" applyFill="1" applyBorder="1" applyAlignment="1" applyProtection="1">
      <alignment horizontal="left" vertical="center"/>
      <protection locked="0"/>
    </xf>
    <xf numFmtId="0" fontId="0" fillId="3" borderId="16" xfId="0" applyFont="1" applyFill="1" applyBorder="1" applyAlignment="1" applyProtection="1">
      <alignment horizontal="left" vertical="center"/>
      <protection locked="0"/>
    </xf>
    <xf numFmtId="0" fontId="5" fillId="5" borderId="18" xfId="0" applyFont="1" applyFill="1" applyBorder="1" applyAlignment="1" applyProtection="1">
      <alignment/>
      <protection locked="0"/>
    </xf>
    <xf numFmtId="0" fontId="5" fillId="5" borderId="16" xfId="0" applyFont="1" applyFill="1" applyBorder="1" applyAlignment="1" applyProtection="1">
      <alignment/>
      <protection locked="0"/>
    </xf>
    <xf numFmtId="0" fontId="17" fillId="5" borderId="16" xfId="0" applyFont="1" applyFill="1" applyBorder="1" applyAlignment="1" applyProtection="1">
      <alignment/>
      <protection locked="0"/>
    </xf>
    <xf numFmtId="0" fontId="18" fillId="5" borderId="16" xfId="0" applyFont="1" applyFill="1" applyBorder="1" applyAlignment="1" applyProtection="1">
      <alignment horizontal="left" vertical="top" wrapText="1"/>
      <protection locked="0"/>
    </xf>
    <xf numFmtId="0" fontId="19" fillId="5" borderId="16" xfId="0" applyFont="1" applyFill="1" applyBorder="1" applyAlignment="1" applyProtection="1">
      <alignment horizontal="right"/>
      <protection locked="0"/>
    </xf>
    <xf numFmtId="2" fontId="19" fillId="5" borderId="16" xfId="0" applyNumberFormat="1" applyFont="1" applyFill="1" applyBorder="1" applyAlignment="1" applyProtection="1">
      <alignment horizontal="centerContinuous"/>
      <protection locked="0"/>
    </xf>
    <xf numFmtId="0" fontId="17" fillId="3" borderId="0" xfId="0" applyFont="1" applyFill="1" applyBorder="1" applyAlignment="1" applyProtection="1">
      <alignment/>
      <protection locked="0"/>
    </xf>
    <xf numFmtId="0" fontId="19" fillId="3" borderId="0" xfId="0" applyFont="1" applyFill="1" applyBorder="1" applyAlignment="1" applyProtection="1">
      <alignment horizontal="right"/>
      <protection locked="0"/>
    </xf>
    <xf numFmtId="2" fontId="19" fillId="3" borderId="0" xfId="0" applyNumberFormat="1" applyFont="1" applyFill="1" applyBorder="1" applyAlignment="1" applyProtection="1">
      <alignment horizontal="centerContinuous"/>
      <protection locked="0"/>
    </xf>
    <xf numFmtId="0" fontId="5" fillId="4" borderId="17" xfId="0" applyFont="1" applyFill="1" applyBorder="1" applyAlignment="1" applyProtection="1">
      <alignment horizontal="centerContinuous"/>
      <protection locked="0"/>
    </xf>
    <xf numFmtId="0" fontId="14" fillId="3" borderId="15" xfId="0" applyFont="1" applyFill="1" applyBorder="1" applyAlignment="1" applyProtection="1">
      <alignment horizontal="right" vertical="top"/>
      <protection locked="0"/>
    </xf>
    <xf numFmtId="0" fontId="17" fillId="3" borderId="0" xfId="0" applyFont="1" applyFill="1" applyBorder="1" applyAlignment="1" applyProtection="1">
      <alignment horizontal="left"/>
      <protection locked="0"/>
    </xf>
    <xf numFmtId="0" fontId="0" fillId="3" borderId="0" xfId="0" applyFill="1" applyAlignment="1" applyProtection="1">
      <alignment/>
      <protection locked="0"/>
    </xf>
    <xf numFmtId="0" fontId="2" fillId="3" borderId="0" xfId="0" applyFont="1" applyFill="1" applyBorder="1" applyAlignment="1" applyProtection="1">
      <alignment horizontal="right" vertical="top"/>
      <protection locked="0"/>
    </xf>
    <xf numFmtId="0" fontId="2" fillId="3" borderId="0" xfId="0" applyFont="1" applyFill="1" applyBorder="1" applyAlignment="1" applyProtection="1">
      <alignment horizontal="left" vertical="top" wrapText="1"/>
      <protection locked="0"/>
    </xf>
    <xf numFmtId="0" fontId="19" fillId="3" borderId="0" xfId="0" applyFont="1" applyFill="1" applyBorder="1" applyAlignment="1" applyProtection="1">
      <alignment horizontal="right" vertical="center"/>
      <protection locked="0"/>
    </xf>
    <xf numFmtId="2" fontId="19" fillId="3" borderId="0" xfId="0" applyNumberFormat="1" applyFont="1" applyFill="1" applyBorder="1" applyAlignment="1" applyProtection="1">
      <alignment horizontal="centerContinuous" vertical="center"/>
      <protection locked="0"/>
    </xf>
    <xf numFmtId="2" fontId="5" fillId="3" borderId="0" xfId="0" applyNumberFormat="1" applyFont="1" applyFill="1" applyBorder="1" applyAlignment="1" applyProtection="1">
      <alignment horizontal="left"/>
      <protection locked="0"/>
    </xf>
    <xf numFmtId="2" fontId="13" fillId="3" borderId="0" xfId="0" applyNumberFormat="1" applyFont="1" applyFill="1" applyBorder="1" applyAlignment="1" applyProtection="1">
      <alignment horizontal="right" vertical="top" wrapText="1"/>
      <protection locked="0"/>
    </xf>
    <xf numFmtId="0" fontId="14" fillId="3" borderId="0" xfId="0" applyFont="1" applyFill="1" applyBorder="1" applyAlignment="1" applyProtection="1">
      <alignment horizontal="left" wrapText="1"/>
      <protection locked="0"/>
    </xf>
    <xf numFmtId="0" fontId="5" fillId="3" borderId="0" xfId="0" applyFont="1" applyFill="1" applyBorder="1" applyAlignment="1" applyProtection="1">
      <alignment horizontal="left" vertical="top"/>
      <protection locked="0"/>
    </xf>
    <xf numFmtId="0" fontId="5" fillId="4" borderId="22" xfId="0" applyFont="1" applyFill="1" applyBorder="1" applyAlignment="1" applyProtection="1">
      <alignment horizontal="centerContinuous"/>
      <protection locked="0"/>
    </xf>
    <xf numFmtId="0" fontId="15" fillId="3" borderId="16" xfId="0" applyFont="1" applyFill="1" applyBorder="1" applyAlignment="1" applyProtection="1">
      <alignment horizontal="right"/>
      <protection locked="0"/>
    </xf>
    <xf numFmtId="0" fontId="28" fillId="3" borderId="0" xfId="0" applyFont="1" applyFill="1" applyBorder="1" applyAlignment="1" applyProtection="1">
      <alignment horizontal="right"/>
      <protection locked="0"/>
    </xf>
    <xf numFmtId="0" fontId="5" fillId="4" borderId="36" xfId="0" applyFont="1" applyFill="1" applyBorder="1" applyAlignment="1" applyProtection="1">
      <alignment horizontal="centerContinuous"/>
      <protection locked="0"/>
    </xf>
    <xf numFmtId="0" fontId="28" fillId="3" borderId="15" xfId="0" applyFont="1" applyFill="1" applyBorder="1" applyAlignment="1" applyProtection="1">
      <alignment horizontal="right"/>
      <protection locked="0"/>
    </xf>
    <xf numFmtId="0" fontId="2" fillId="3" borderId="0" xfId="0" applyFont="1" applyFill="1" applyBorder="1" applyAlignment="1" applyProtection="1">
      <alignment horizontal="right"/>
      <protection locked="0"/>
    </xf>
    <xf numFmtId="2" fontId="15" fillId="3" borderId="0" xfId="0" applyNumberFormat="1" applyFont="1" applyFill="1" applyBorder="1" applyAlignment="1" applyProtection="1">
      <alignment horizontal="right"/>
      <protection locked="0"/>
    </xf>
    <xf numFmtId="2" fontId="15" fillId="4" borderId="36" xfId="0" applyNumberFormat="1" applyFont="1" applyFill="1" applyBorder="1" applyAlignment="1" applyProtection="1">
      <alignment horizontal="right"/>
      <protection locked="0"/>
    </xf>
    <xf numFmtId="0" fontId="0" fillId="4" borderId="36" xfId="0" applyFill="1" applyBorder="1" applyAlignment="1" applyProtection="1">
      <alignment/>
      <protection locked="0"/>
    </xf>
    <xf numFmtId="166" fontId="14" fillId="3" borderId="0" xfId="0" applyNumberFormat="1" applyFont="1" applyFill="1" applyBorder="1" applyAlignment="1" applyProtection="1">
      <alignment horizontal="right" vertical="center"/>
      <protection locked="0"/>
    </xf>
    <xf numFmtId="0" fontId="0" fillId="3" borderId="16" xfId="0" applyFill="1" applyBorder="1" applyAlignment="1" applyProtection="1">
      <alignment horizontal="right"/>
      <protection locked="0"/>
    </xf>
    <xf numFmtId="0" fontId="14" fillId="3" borderId="16" xfId="0" applyFont="1" applyFill="1" applyBorder="1" applyAlignment="1" applyProtection="1">
      <alignment horizontal="left" wrapText="1"/>
      <protection locked="0"/>
    </xf>
    <xf numFmtId="0" fontId="0" fillId="5" borderId="15" xfId="0" applyFill="1" applyBorder="1" applyAlignment="1" applyProtection="1">
      <alignment/>
      <protection locked="0"/>
    </xf>
    <xf numFmtId="0" fontId="5" fillId="5" borderId="23" xfId="0" applyFont="1" applyFill="1" applyBorder="1" applyAlignment="1" applyProtection="1">
      <alignment vertical="center"/>
      <protection locked="0"/>
    </xf>
    <xf numFmtId="0" fontId="5" fillId="3" borderId="0" xfId="0" applyFont="1" applyFill="1" applyBorder="1" applyAlignment="1" applyProtection="1">
      <alignment/>
      <protection locked="0"/>
    </xf>
    <xf numFmtId="0" fontId="5" fillId="3" borderId="0" xfId="0" applyFont="1" applyFill="1" applyAlignment="1" applyProtection="1">
      <alignment/>
      <protection locked="0"/>
    </xf>
    <xf numFmtId="165" fontId="0" fillId="3" borderId="0" xfId="0" applyNumberFormat="1" applyFill="1" applyBorder="1" applyAlignment="1" applyProtection="1">
      <alignment horizontal="right" vertical="center"/>
      <protection locked="0"/>
    </xf>
    <xf numFmtId="2" fontId="0" fillId="3" borderId="0" xfId="0" applyNumberFormat="1" applyFill="1" applyBorder="1" applyAlignment="1" applyProtection="1">
      <alignment horizontal="right"/>
      <protection locked="0"/>
    </xf>
    <xf numFmtId="0" fontId="0" fillId="3" borderId="15" xfId="0" applyFont="1" applyFill="1" applyBorder="1" applyAlignment="1" applyProtection="1">
      <alignment/>
      <protection locked="0"/>
    </xf>
    <xf numFmtId="0" fontId="0" fillId="4" borderId="37" xfId="0" applyFill="1" applyBorder="1" applyAlignment="1" applyProtection="1">
      <alignment/>
      <protection locked="0"/>
    </xf>
    <xf numFmtId="0" fontId="0" fillId="4" borderId="15" xfId="0" applyFill="1" applyBorder="1" applyAlignment="1" applyProtection="1">
      <alignment/>
      <protection locked="0"/>
    </xf>
    <xf numFmtId="0" fontId="0" fillId="3" borderId="15" xfId="0" applyFill="1" applyBorder="1" applyAlignment="1" applyProtection="1">
      <alignment horizontal="right"/>
      <protection locked="0"/>
    </xf>
    <xf numFmtId="164" fontId="0" fillId="3" borderId="0" xfId="0" applyNumberFormat="1" applyFill="1" applyBorder="1" applyAlignment="1" applyProtection="1">
      <alignment horizontal="center"/>
      <protection locked="0"/>
    </xf>
    <xf numFmtId="164" fontId="0" fillId="4" borderId="17" xfId="0" applyNumberFormat="1" applyFill="1" applyBorder="1" applyAlignment="1" applyProtection="1">
      <alignment horizontal="center"/>
      <protection locked="0"/>
    </xf>
    <xf numFmtId="169" fontId="0" fillId="3" borderId="13" xfId="0" applyNumberFormat="1" applyFill="1" applyBorder="1" applyAlignment="1" applyProtection="1">
      <alignment horizontal="right"/>
      <protection locked="0"/>
    </xf>
    <xf numFmtId="0" fontId="0" fillId="3" borderId="0" xfId="0" applyFill="1" applyBorder="1" applyAlignment="1" applyProtection="1">
      <alignment horizontal="right" vertical="center"/>
      <protection locked="0"/>
    </xf>
    <xf numFmtId="165" fontId="0" fillId="3" borderId="0" xfId="0" applyNumberFormat="1" applyFont="1" applyFill="1" applyBorder="1" applyAlignment="1" applyProtection="1">
      <alignment horizontal="right"/>
      <protection locked="0"/>
    </xf>
    <xf numFmtId="0" fontId="0" fillId="3" borderId="6" xfId="0" applyFill="1" applyBorder="1" applyAlignment="1" applyProtection="1">
      <alignment/>
      <protection locked="0"/>
    </xf>
    <xf numFmtId="0" fontId="4" fillId="5" borderId="21" xfId="0" applyFont="1" applyFill="1" applyBorder="1" applyAlignment="1" applyProtection="1">
      <alignment/>
      <protection locked="0"/>
    </xf>
    <xf numFmtId="0" fontId="0" fillId="5" borderId="38" xfId="0" applyFill="1" applyBorder="1" applyAlignment="1" applyProtection="1">
      <alignment/>
      <protection locked="0"/>
    </xf>
    <xf numFmtId="0" fontId="0" fillId="3" borderId="39" xfId="0" applyFill="1" applyBorder="1" applyAlignment="1" applyProtection="1">
      <alignment/>
      <protection locked="0"/>
    </xf>
    <xf numFmtId="0" fontId="0" fillId="4" borderId="0" xfId="0" applyFill="1" applyBorder="1" applyAlignment="1" applyProtection="1">
      <alignment horizontal="center"/>
      <protection locked="0"/>
    </xf>
    <xf numFmtId="0" fontId="0" fillId="4" borderId="26" xfId="0" applyFill="1" applyBorder="1" applyAlignment="1" applyProtection="1">
      <alignment horizontal="center"/>
      <protection locked="0"/>
    </xf>
    <xf numFmtId="2" fontId="3" fillId="4" borderId="17" xfId="0" applyNumberFormat="1" applyFont="1" applyFill="1" applyBorder="1" applyAlignment="1" applyProtection="1">
      <alignment/>
      <protection locked="0"/>
    </xf>
    <xf numFmtId="0" fontId="0" fillId="3" borderId="40" xfId="0" applyFill="1" applyBorder="1" applyAlignment="1" applyProtection="1">
      <alignment/>
      <protection locked="0"/>
    </xf>
    <xf numFmtId="0" fontId="0" fillId="4" borderId="17" xfId="0" applyFill="1" applyBorder="1" applyAlignment="1" applyProtection="1">
      <alignment horizontal="center"/>
      <protection locked="0"/>
    </xf>
    <xf numFmtId="0" fontId="0" fillId="4" borderId="12" xfId="0" applyFill="1" applyBorder="1" applyAlignment="1" applyProtection="1">
      <alignment horizontal="left" vertical="center"/>
      <protection locked="0"/>
    </xf>
    <xf numFmtId="0" fontId="0" fillId="4" borderId="41" xfId="0" applyFill="1" applyBorder="1" applyAlignment="1" applyProtection="1">
      <alignment horizontal="right"/>
      <protection locked="0"/>
    </xf>
    <xf numFmtId="0" fontId="0" fillId="4" borderId="42" xfId="0" applyFill="1" applyBorder="1" applyAlignment="1" applyProtection="1">
      <alignment/>
      <protection locked="0"/>
    </xf>
    <xf numFmtId="0" fontId="0" fillId="4" borderId="39" xfId="0" applyFill="1" applyBorder="1" applyAlignment="1" applyProtection="1">
      <alignment vertical="center"/>
      <protection locked="0"/>
    </xf>
    <xf numFmtId="0" fontId="0" fillId="4" borderId="41" xfId="0" applyFill="1" applyBorder="1" applyAlignment="1" applyProtection="1">
      <alignment/>
      <protection locked="0"/>
    </xf>
    <xf numFmtId="0" fontId="0" fillId="4" borderId="1" xfId="0" applyFill="1" applyBorder="1" applyAlignment="1" applyProtection="1">
      <alignment horizontal="center"/>
      <protection locked="0"/>
    </xf>
    <xf numFmtId="2" fontId="3" fillId="4" borderId="43" xfId="0" applyNumberFormat="1" applyFont="1" applyFill="1" applyBorder="1" applyAlignment="1" applyProtection="1">
      <alignment/>
      <protection locked="0"/>
    </xf>
    <xf numFmtId="0" fontId="14" fillId="4" borderId="17" xfId="0" applyFont="1" applyFill="1" applyBorder="1" applyAlignment="1" applyProtection="1">
      <alignment horizontal="left" vertical="center" wrapText="1"/>
      <protection locked="0"/>
    </xf>
    <xf numFmtId="2" fontId="3" fillId="4" borderId="33" xfId="0" applyNumberFormat="1" applyFont="1" applyFill="1" applyBorder="1" applyAlignment="1" applyProtection="1">
      <alignment/>
      <protection locked="0"/>
    </xf>
    <xf numFmtId="2" fontId="0" fillId="3" borderId="14" xfId="0" applyNumberFormat="1" applyFill="1" applyBorder="1" applyAlignment="1" applyProtection="1">
      <alignment horizontal="right"/>
      <protection hidden="1" locked="0"/>
    </xf>
    <xf numFmtId="0" fontId="0" fillId="3" borderId="0" xfId="0" applyFill="1" applyBorder="1" applyAlignment="1" applyProtection="1">
      <alignment horizontal="right" vertical="center" wrapText="1"/>
      <protection locked="0"/>
    </xf>
    <xf numFmtId="165" fontId="0" fillId="3" borderId="13" xfId="0" applyNumberFormat="1" applyFill="1" applyBorder="1" applyAlignment="1" applyProtection="1">
      <alignment horizontal="right" vertical="center"/>
      <protection locked="0"/>
    </xf>
    <xf numFmtId="2" fontId="0" fillId="4" borderId="17" xfId="0" applyNumberFormat="1" applyFill="1" applyBorder="1" applyAlignment="1" applyProtection="1">
      <alignment horizontal="right"/>
      <protection locked="0"/>
    </xf>
    <xf numFmtId="0" fontId="0" fillId="3" borderId="15" xfId="0" applyFill="1" applyBorder="1" applyAlignment="1" applyProtection="1">
      <alignment horizontal="left" vertical="top" wrapText="1"/>
      <protection locked="0"/>
    </xf>
    <xf numFmtId="2" fontId="0" fillId="4" borderId="22" xfId="0" applyNumberFormat="1" applyFill="1" applyBorder="1" applyAlignment="1" applyProtection="1">
      <alignment horizontal="right"/>
      <protection locked="0"/>
    </xf>
    <xf numFmtId="0" fontId="0" fillId="4" borderId="22" xfId="0" applyFill="1" applyBorder="1" applyAlignment="1" applyProtection="1">
      <alignment horizontal="center"/>
      <protection locked="0"/>
    </xf>
    <xf numFmtId="0" fontId="4" fillId="5" borderId="20" xfId="0" applyFont="1" applyFill="1" applyBorder="1" applyAlignment="1" applyProtection="1">
      <alignment horizontal="left" vertical="top"/>
      <protection locked="0"/>
    </xf>
    <xf numFmtId="0" fontId="4" fillId="5" borderId="15" xfId="0" applyFont="1" applyFill="1" applyBorder="1" applyAlignment="1" applyProtection="1">
      <alignment horizontal="left" vertical="top"/>
      <protection locked="0"/>
    </xf>
    <xf numFmtId="0" fontId="4" fillId="5" borderId="0" xfId="0" applyFont="1" applyFill="1" applyBorder="1" applyAlignment="1" applyProtection="1">
      <alignment/>
      <protection locked="0"/>
    </xf>
    <xf numFmtId="0" fontId="2" fillId="3" borderId="15" xfId="0" applyFont="1" applyFill="1" applyBorder="1" applyAlignment="1" applyProtection="1">
      <alignment/>
      <protection locked="0"/>
    </xf>
    <xf numFmtId="0" fontId="0" fillId="3" borderId="0" xfId="0" applyFill="1" applyBorder="1" applyAlignment="1" applyProtection="1">
      <alignment horizontal="left" vertical="top" wrapText="1"/>
      <protection locked="0"/>
    </xf>
    <xf numFmtId="0" fontId="0" fillId="3" borderId="0" xfId="0" applyFill="1" applyBorder="1" applyAlignment="1" applyProtection="1">
      <alignment vertical="top"/>
      <protection locked="0"/>
    </xf>
    <xf numFmtId="0" fontId="0" fillId="3" borderId="0" xfId="0" applyFill="1" applyBorder="1" applyAlignment="1" applyProtection="1">
      <alignment horizontal="right" vertical="top"/>
      <protection locked="0"/>
    </xf>
    <xf numFmtId="0" fontId="11" fillId="3" borderId="36" xfId="0" applyFont="1" applyFill="1" applyBorder="1" applyAlignment="1" applyProtection="1">
      <alignment horizontal="left" vertical="center"/>
      <protection locked="0"/>
    </xf>
    <xf numFmtId="0" fontId="5" fillId="3" borderId="0" xfId="0" applyFont="1" applyFill="1" applyBorder="1" applyAlignment="1" applyProtection="1">
      <alignment vertical="center"/>
      <protection locked="0"/>
    </xf>
    <xf numFmtId="0" fontId="13" fillId="3" borderId="0" xfId="0" applyFont="1" applyFill="1" applyBorder="1" applyAlignment="1" applyProtection="1">
      <alignment horizontal="center" vertical="center"/>
      <protection locked="0"/>
    </xf>
    <xf numFmtId="0" fontId="0" fillId="3" borderId="18" xfId="0" applyFill="1" applyBorder="1" applyAlignment="1" applyProtection="1">
      <alignment horizontal="right"/>
      <protection locked="0"/>
    </xf>
    <xf numFmtId="0" fontId="0" fillId="3" borderId="16" xfId="0" applyFill="1" applyBorder="1" applyAlignment="1" applyProtection="1">
      <alignment horizontal="left"/>
      <protection locked="0"/>
    </xf>
    <xf numFmtId="169" fontId="0" fillId="3" borderId="16" xfId="0" applyNumberFormat="1" applyFill="1" applyBorder="1" applyAlignment="1" applyProtection="1">
      <alignment horizontal="right"/>
      <protection locked="0"/>
    </xf>
    <xf numFmtId="169" fontId="0" fillId="3" borderId="16" xfId="0" applyNumberFormat="1" applyFill="1" applyBorder="1" applyAlignment="1" applyProtection="1">
      <alignment horizontal="right" vertical="center"/>
      <protection locked="0"/>
    </xf>
    <xf numFmtId="0" fontId="5" fillId="3" borderId="16" xfId="0" applyFont="1" applyFill="1" applyBorder="1" applyAlignment="1" applyProtection="1">
      <alignment vertical="center"/>
      <protection locked="0"/>
    </xf>
    <xf numFmtId="0" fontId="23" fillId="5" borderId="20" xfId="0" applyFont="1" applyFill="1" applyBorder="1" applyAlignment="1" applyProtection="1">
      <alignment horizontal="left" vertical="top"/>
      <protection locked="0"/>
    </xf>
    <xf numFmtId="0" fontId="23" fillId="5" borderId="21" xfId="0" applyFont="1" applyFill="1" applyBorder="1" applyAlignment="1" applyProtection="1">
      <alignment horizontal="left" vertical="top"/>
      <protection locked="0"/>
    </xf>
    <xf numFmtId="0" fontId="11" fillId="3" borderId="15"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27" xfId="0" applyFont="1" applyFill="1" applyBorder="1" applyAlignment="1" applyProtection="1">
      <alignment horizontal="left" vertical="top" wrapText="1"/>
      <protection locked="0"/>
    </xf>
    <xf numFmtId="0" fontId="24" fillId="3" borderId="0" xfId="0" applyFont="1" applyFill="1" applyBorder="1" applyAlignment="1" applyProtection="1">
      <alignment horizontal="left" vertical="top" wrapText="1"/>
      <protection locked="0"/>
    </xf>
    <xf numFmtId="0" fontId="11" fillId="3" borderId="0" xfId="0" applyFont="1" applyFill="1" applyBorder="1" applyAlignment="1" applyProtection="1">
      <alignment horizontal="right" vertical="top" wrapText="1"/>
      <protection locked="0"/>
    </xf>
    <xf numFmtId="0" fontId="11" fillId="3" borderId="0" xfId="0" applyFont="1" applyFill="1" applyBorder="1" applyAlignment="1" applyProtection="1">
      <alignment horizontal="right" vertical="center" wrapText="1"/>
      <protection locked="0"/>
    </xf>
    <xf numFmtId="0" fontId="22" fillId="3" borderId="0" xfId="0" applyFont="1" applyFill="1" applyBorder="1" applyAlignment="1" applyProtection="1">
      <alignment horizontal="right" wrapText="1"/>
      <protection locked="0"/>
    </xf>
    <xf numFmtId="0" fontId="22" fillId="3" borderId="0" xfId="0" applyFont="1" applyFill="1" applyBorder="1" applyAlignment="1" applyProtection="1">
      <alignment horizontal="right"/>
      <protection locked="0"/>
    </xf>
    <xf numFmtId="0" fontId="22" fillId="3" borderId="15" xfId="0" applyFont="1" applyFill="1" applyBorder="1" applyAlignment="1" applyProtection="1">
      <alignment horizontal="right"/>
      <protection locked="0"/>
    </xf>
    <xf numFmtId="2" fontId="22" fillId="3" borderId="0" xfId="0" applyNumberFormat="1" applyFont="1" applyFill="1" applyBorder="1" applyAlignment="1" applyProtection="1">
      <alignment horizontal="right" vertical="center"/>
      <protection locked="0"/>
    </xf>
    <xf numFmtId="0" fontId="11" fillId="3" borderId="36" xfId="0" applyFont="1" applyFill="1" applyBorder="1" applyAlignment="1" applyProtection="1">
      <alignment/>
      <protection locked="0"/>
    </xf>
    <xf numFmtId="0" fontId="11" fillId="3" borderId="11" xfId="0" applyFont="1" applyFill="1" applyBorder="1" applyAlignment="1" applyProtection="1">
      <alignment horizontal="center"/>
      <protection locked="0"/>
    </xf>
    <xf numFmtId="0" fontId="0" fillId="2" borderId="39" xfId="0" applyFill="1" applyBorder="1" applyAlignment="1" applyProtection="1">
      <alignment/>
      <protection locked="0"/>
    </xf>
    <xf numFmtId="0" fontId="0" fillId="2" borderId="14" xfId="0" applyFill="1" applyBorder="1" applyAlignment="1" applyProtection="1">
      <alignment/>
      <protection locked="0"/>
    </xf>
    <xf numFmtId="0" fontId="0" fillId="2" borderId="44" xfId="0" applyFill="1" applyBorder="1" applyAlignment="1" applyProtection="1">
      <alignment/>
      <protection locked="0"/>
    </xf>
    <xf numFmtId="0" fontId="0" fillId="4" borderId="22" xfId="0" applyFont="1" applyFill="1" applyBorder="1" applyAlignment="1" applyProtection="1">
      <alignment horizontal="left" vertical="center"/>
      <protection locked="0"/>
    </xf>
    <xf numFmtId="2" fontId="13" fillId="0" borderId="45" xfId="0" applyNumberFormat="1" applyFont="1" applyFill="1" applyBorder="1" applyAlignment="1" applyProtection="1">
      <alignment vertical="center"/>
      <protection/>
    </xf>
    <xf numFmtId="2" fontId="0" fillId="0" borderId="45" xfId="0" applyNumberFormat="1" applyFill="1" applyBorder="1" applyAlignment="1" applyProtection="1">
      <alignment horizontal="right" vertical="center"/>
      <protection/>
    </xf>
    <xf numFmtId="0" fontId="0" fillId="3" borderId="15" xfId="0" applyFill="1" applyBorder="1" applyAlignment="1" applyProtection="1">
      <alignment horizontal="right" wrapText="1"/>
      <protection/>
    </xf>
    <xf numFmtId="0" fontId="0" fillId="3" borderId="0" xfId="0" applyFill="1" applyBorder="1" applyAlignment="1" applyProtection="1">
      <alignment horizontal="right" wrapText="1"/>
      <protection/>
    </xf>
    <xf numFmtId="0" fontId="2" fillId="3" borderId="0" xfId="0" applyFont="1" applyFill="1" applyBorder="1" applyAlignment="1" applyProtection="1">
      <alignment horizontal="right" vertical="top" wrapText="1"/>
      <protection locked="0"/>
    </xf>
    <xf numFmtId="0" fontId="14" fillId="3" borderId="27" xfId="0" applyFont="1" applyFill="1" applyBorder="1" applyAlignment="1" applyProtection="1">
      <alignment/>
      <protection/>
    </xf>
    <xf numFmtId="0" fontId="5" fillId="3" borderId="0" xfId="0" applyFont="1" applyFill="1" applyBorder="1" applyAlignment="1" applyProtection="1">
      <alignment horizontal="left" vertical="center"/>
      <protection/>
    </xf>
    <xf numFmtId="0" fontId="14" fillId="3" borderId="0" xfId="0" applyFont="1" applyFill="1" applyBorder="1" applyAlignment="1" applyProtection="1">
      <alignment/>
      <protection/>
    </xf>
    <xf numFmtId="0" fontId="0" fillId="3" borderId="0" xfId="0" applyFont="1" applyFill="1" applyBorder="1" applyAlignment="1" applyProtection="1">
      <alignment horizontal="left" vertical="center"/>
      <protection/>
    </xf>
    <xf numFmtId="0" fontId="14" fillId="3" borderId="0" xfId="0" applyFont="1" applyFill="1" applyBorder="1" applyAlignment="1" applyProtection="1">
      <alignment horizontal="left" vertical="center"/>
      <protection/>
    </xf>
    <xf numFmtId="0" fontId="0" fillId="3" borderId="15" xfId="0" applyFont="1" applyFill="1" applyBorder="1" applyAlignment="1" applyProtection="1">
      <alignment horizontal="left" vertical="center"/>
      <protection/>
    </xf>
    <xf numFmtId="0" fontId="14" fillId="3" borderId="0" xfId="0" applyFont="1" applyFill="1" applyBorder="1" applyAlignment="1" applyProtection="1">
      <alignment horizontal="right"/>
      <protection/>
    </xf>
    <xf numFmtId="0" fontId="0" fillId="3" borderId="15" xfId="0" applyFill="1" applyBorder="1" applyAlignment="1" applyProtection="1">
      <alignment/>
      <protection/>
    </xf>
    <xf numFmtId="0" fontId="0" fillId="3" borderId="15" xfId="0" applyFill="1" applyBorder="1" applyAlignment="1" applyProtection="1">
      <alignment horizontal="right"/>
      <protection/>
    </xf>
    <xf numFmtId="0" fontId="0" fillId="3" borderId="0" xfId="0" applyFill="1" applyBorder="1" applyAlignment="1" applyProtection="1">
      <alignment horizontal="right" vertical="center"/>
      <protection/>
    </xf>
    <xf numFmtId="0" fontId="0" fillId="3" borderId="0" xfId="0" applyFill="1" applyBorder="1" applyAlignment="1" applyProtection="1">
      <alignment horizontal="right" vertical="center" wrapText="1"/>
      <protection/>
    </xf>
    <xf numFmtId="0" fontId="7" fillId="3" borderId="15" xfId="0" applyFont="1" applyFill="1" applyBorder="1" applyAlignment="1" applyProtection="1">
      <alignment horizontal="right" textRotation="90" wrapText="1"/>
      <protection/>
    </xf>
    <xf numFmtId="0" fontId="7" fillId="3" borderId="0" xfId="0" applyFont="1" applyFill="1" applyBorder="1" applyAlignment="1" applyProtection="1">
      <alignment horizontal="right" textRotation="90" wrapText="1"/>
      <protection/>
    </xf>
    <xf numFmtId="0" fontId="0" fillId="3" borderId="0" xfId="0" applyFill="1" applyBorder="1" applyAlignment="1" applyProtection="1">
      <alignment/>
      <protection/>
    </xf>
    <xf numFmtId="165" fontId="13" fillId="3" borderId="0" xfId="0" applyNumberFormat="1" applyFont="1" applyFill="1" applyBorder="1" applyAlignment="1" applyProtection="1">
      <alignment horizontal="right"/>
      <protection/>
    </xf>
    <xf numFmtId="0" fontId="14" fillId="3" borderId="44" xfId="0" applyFont="1" applyFill="1" applyBorder="1" applyAlignment="1" applyProtection="1">
      <alignment horizontal="right" vertical="center"/>
      <protection/>
    </xf>
    <xf numFmtId="0" fontId="14" fillId="3" borderId="46" xfId="0" applyFont="1" applyFill="1" applyBorder="1" applyAlignment="1" applyProtection="1">
      <alignment horizontal="right" vertical="center"/>
      <protection/>
    </xf>
    <xf numFmtId="0" fontId="14" fillId="3" borderId="44" xfId="0" applyFont="1" applyFill="1" applyBorder="1" applyAlignment="1" applyProtection="1">
      <alignment horizontal="right"/>
      <protection/>
    </xf>
    <xf numFmtId="0" fontId="0" fillId="3" borderId="11"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5" xfId="0" applyFill="1" applyBorder="1" applyAlignment="1" applyProtection="1">
      <alignment horizontal="left" vertical="top" wrapText="1"/>
      <protection/>
    </xf>
    <xf numFmtId="168" fontId="13" fillId="3" borderId="0" xfId="0" applyNumberFormat="1" applyFont="1" applyFill="1" applyBorder="1" applyAlignment="1" applyProtection="1">
      <alignment horizontal="right"/>
      <protection hidden="1"/>
    </xf>
    <xf numFmtId="0" fontId="0" fillId="3" borderId="47" xfId="0" applyFill="1" applyBorder="1" applyAlignment="1" applyProtection="1">
      <alignment/>
      <protection/>
    </xf>
    <xf numFmtId="0" fontId="0" fillId="3" borderId="28" xfId="0" applyFill="1" applyBorder="1" applyAlignment="1" applyProtection="1">
      <alignment/>
      <protection/>
    </xf>
    <xf numFmtId="0" fontId="2" fillId="3" borderId="28" xfId="0" applyFont="1" applyFill="1" applyBorder="1" applyAlignment="1" applyProtection="1">
      <alignment horizontal="right"/>
      <protection/>
    </xf>
    <xf numFmtId="0" fontId="0" fillId="3" borderId="18" xfId="0" applyFill="1" applyBorder="1" applyAlignment="1" applyProtection="1">
      <alignment/>
      <protection/>
    </xf>
    <xf numFmtId="0" fontId="0" fillId="3" borderId="16" xfId="0" applyFill="1" applyBorder="1" applyAlignment="1" applyProtection="1">
      <alignment/>
      <protection/>
    </xf>
    <xf numFmtId="0" fontId="2" fillId="3" borderId="48" xfId="0" applyFont="1" applyFill="1" applyBorder="1" applyAlignment="1" applyProtection="1">
      <alignment horizontal="right"/>
      <protection/>
    </xf>
    <xf numFmtId="0" fontId="0" fillId="4" borderId="1" xfId="0" applyFill="1" applyBorder="1" applyAlignment="1" applyProtection="1">
      <alignment/>
      <protection/>
    </xf>
    <xf numFmtId="0" fontId="0" fillId="4" borderId="5" xfId="0" applyFill="1" applyBorder="1" applyAlignment="1" applyProtection="1">
      <alignment/>
      <protection/>
    </xf>
    <xf numFmtId="0" fontId="0" fillId="6" borderId="24" xfId="0" applyFill="1" applyBorder="1" applyAlignment="1" applyProtection="1">
      <alignment/>
      <protection/>
    </xf>
    <xf numFmtId="0" fontId="0" fillId="6" borderId="25" xfId="0" applyFill="1" applyBorder="1" applyAlignment="1" applyProtection="1">
      <alignment/>
      <protection/>
    </xf>
    <xf numFmtId="0" fontId="2" fillId="6" borderId="23" xfId="0" applyFont="1" applyFill="1" applyBorder="1" applyAlignment="1" applyProtection="1">
      <alignment/>
      <protection/>
    </xf>
    <xf numFmtId="0" fontId="2" fillId="6" borderId="24" xfId="0" applyFont="1" applyFill="1" applyBorder="1" applyAlignment="1" applyProtection="1">
      <alignment/>
      <protection/>
    </xf>
    <xf numFmtId="0" fontId="2" fillId="6" borderId="49" xfId="0" applyFont="1" applyFill="1" applyBorder="1" applyAlignment="1" applyProtection="1">
      <alignment horizontal="left" vertical="center"/>
      <protection/>
    </xf>
    <xf numFmtId="0" fontId="0" fillId="6" borderId="49" xfId="0" applyFill="1" applyBorder="1" applyAlignment="1" applyProtection="1">
      <alignment horizontal="left"/>
      <protection/>
    </xf>
    <xf numFmtId="0" fontId="0" fillId="6" borderId="50" xfId="0" applyFill="1" applyBorder="1" applyAlignment="1" applyProtection="1">
      <alignment horizontal="left"/>
      <protection/>
    </xf>
    <xf numFmtId="0" fontId="2" fillId="6" borderId="50" xfId="0" applyFont="1" applyFill="1" applyBorder="1" applyAlignment="1" applyProtection="1">
      <alignment horizontal="left" vertical="center"/>
      <protection/>
    </xf>
    <xf numFmtId="0" fontId="2" fillId="3" borderId="0" xfId="0" applyFont="1" applyFill="1" applyBorder="1" applyAlignment="1" applyProtection="1">
      <alignment horizontal="left" wrapText="1"/>
      <protection locked="0"/>
    </xf>
    <xf numFmtId="0" fontId="7" fillId="3" borderId="15" xfId="0" applyFont="1" applyFill="1" applyBorder="1" applyAlignment="1" applyProtection="1">
      <alignment horizontal="right" wrapText="1"/>
      <protection locked="0"/>
    </xf>
    <xf numFmtId="0" fontId="7" fillId="3" borderId="0" xfId="0" applyFont="1" applyFill="1" applyBorder="1" applyAlignment="1" applyProtection="1">
      <alignment horizontal="right" wrapText="1"/>
      <protection locked="0"/>
    </xf>
    <xf numFmtId="0" fontId="0" fillId="4" borderId="14" xfId="0" applyFill="1" applyBorder="1" applyAlignment="1" applyProtection="1">
      <alignment/>
      <protection locked="0"/>
    </xf>
    <xf numFmtId="1" fontId="15" fillId="3" borderId="0" xfId="0" applyNumberFormat="1" applyFont="1" applyFill="1" applyBorder="1" applyAlignment="1" applyProtection="1">
      <alignment horizontal="left" vertical="center"/>
      <protection locked="0"/>
    </xf>
    <xf numFmtId="0" fontId="0" fillId="2" borderId="15" xfId="0" applyFill="1" applyBorder="1" applyAlignment="1" applyProtection="1">
      <alignment/>
      <protection locked="0"/>
    </xf>
    <xf numFmtId="0" fontId="0" fillId="2" borderId="0" xfId="0" applyFill="1" applyBorder="1" applyAlignment="1" applyProtection="1">
      <alignment/>
      <protection locked="0"/>
    </xf>
    <xf numFmtId="0" fontId="0" fillId="3" borderId="0" xfId="0" applyFill="1" applyAlignment="1">
      <alignment/>
    </xf>
    <xf numFmtId="0" fontId="10" fillId="0" borderId="0" xfId="0" applyFont="1" applyAlignment="1">
      <alignment/>
    </xf>
    <xf numFmtId="169" fontId="0" fillId="3" borderId="13" xfId="0" applyNumberFormat="1" applyFill="1" applyBorder="1" applyAlignment="1" applyProtection="1">
      <alignment horizontal="right"/>
      <protection hidden="1"/>
    </xf>
    <xf numFmtId="0" fontId="0" fillId="2" borderId="0" xfId="0" applyFill="1" applyAlignment="1">
      <alignment/>
    </xf>
    <xf numFmtId="0" fontId="29" fillId="3" borderId="0" xfId="0" applyFont="1" applyFill="1" applyBorder="1" applyAlignment="1" applyProtection="1">
      <alignment vertical="center"/>
      <protection locked="0"/>
    </xf>
    <xf numFmtId="0" fontId="29" fillId="3" borderId="36" xfId="0" applyFont="1" applyFill="1" applyBorder="1" applyAlignment="1" applyProtection="1">
      <alignment vertical="center"/>
      <protection locked="0"/>
    </xf>
    <xf numFmtId="2" fontId="0" fillId="3" borderId="0" xfId="0" applyNumberFormat="1" applyFill="1" applyBorder="1" applyAlignment="1" applyProtection="1">
      <alignment horizontal="right" vertical="center"/>
      <protection/>
    </xf>
    <xf numFmtId="0" fontId="3" fillId="3" borderId="0" xfId="0" applyFont="1" applyFill="1" applyBorder="1" applyAlignment="1" applyProtection="1">
      <alignment horizontal="left" vertical="top" wrapText="1"/>
      <protection locked="0"/>
    </xf>
    <xf numFmtId="49" fontId="4" fillId="3" borderId="51" xfId="0" applyNumberFormat="1" applyFont="1" applyFill="1" applyBorder="1" applyAlignment="1" applyProtection="1">
      <alignment horizontal="left" vertical="center"/>
      <protection locked="0"/>
    </xf>
    <xf numFmtId="0" fontId="3" fillId="3" borderId="0" xfId="0" applyFont="1" applyFill="1" applyBorder="1" applyAlignment="1" applyProtection="1">
      <alignment vertical="top" wrapText="1"/>
      <protection locked="0"/>
    </xf>
    <xf numFmtId="0" fontId="5" fillId="5" borderId="36" xfId="0" applyFont="1" applyFill="1" applyBorder="1" applyAlignment="1" applyProtection="1">
      <alignment horizontal="centerContinuous"/>
      <protection locked="0"/>
    </xf>
    <xf numFmtId="0" fontId="3" fillId="3" borderId="36" xfId="0" applyFont="1" applyFill="1" applyBorder="1" applyAlignment="1" applyProtection="1">
      <alignment horizontal="left" vertical="top" wrapText="1"/>
      <protection locked="0"/>
    </xf>
    <xf numFmtId="0" fontId="3" fillId="3" borderId="36" xfId="0" applyFont="1" applyFill="1" applyBorder="1" applyAlignment="1" applyProtection="1">
      <alignment vertical="top" wrapText="1"/>
      <protection locked="0"/>
    </xf>
    <xf numFmtId="0" fontId="0" fillId="3" borderId="0" xfId="0" applyFill="1" applyBorder="1" applyAlignment="1" applyProtection="1">
      <alignment/>
      <protection locked="0"/>
    </xf>
    <xf numFmtId="2" fontId="25" fillId="0" borderId="0" xfId="0" applyNumberFormat="1" applyFont="1" applyBorder="1" applyAlignment="1" applyProtection="1">
      <alignment horizontal="right"/>
      <protection/>
    </xf>
    <xf numFmtId="2" fontId="0" fillId="0" borderId="11" xfId="0" applyNumberFormat="1" applyFill="1" applyBorder="1" applyAlignment="1">
      <alignment vertical="center"/>
    </xf>
    <xf numFmtId="0" fontId="5" fillId="3" borderId="0" xfId="0" applyFont="1" applyFill="1" applyAlignment="1">
      <alignment horizontal="center" vertical="center"/>
    </xf>
    <xf numFmtId="2" fontId="13" fillId="0" borderId="11" xfId="0" applyNumberFormat="1" applyFont="1" applyFill="1" applyBorder="1" applyAlignment="1" applyProtection="1">
      <alignment horizontal="center" vertical="center"/>
      <protection/>
    </xf>
    <xf numFmtId="2" fontId="13" fillId="3" borderId="0" xfId="0" applyNumberFormat="1" applyFont="1" applyFill="1" applyBorder="1" applyAlignment="1" applyProtection="1">
      <alignment horizontal="center" vertical="center"/>
      <protection/>
    </xf>
    <xf numFmtId="0" fontId="0" fillId="3" borderId="0" xfId="0" applyFill="1" applyAlignment="1">
      <alignment horizontal="right"/>
    </xf>
    <xf numFmtId="2" fontId="13" fillId="0" borderId="11" xfId="0" applyNumberFormat="1" applyFont="1" applyFill="1" applyBorder="1" applyAlignment="1" applyProtection="1">
      <alignment vertical="center" wrapText="1"/>
      <protection/>
    </xf>
    <xf numFmtId="2" fontId="13" fillId="3" borderId="0" xfId="0" applyNumberFormat="1" applyFont="1" applyFill="1" applyBorder="1" applyAlignment="1" applyProtection="1">
      <alignment vertical="center" wrapText="1"/>
      <protection/>
    </xf>
    <xf numFmtId="0" fontId="11" fillId="4" borderId="17" xfId="0" applyFont="1" applyFill="1" applyBorder="1" applyAlignment="1" applyProtection="1">
      <alignment/>
      <protection/>
    </xf>
    <xf numFmtId="0" fontId="2" fillId="3" borderId="27" xfId="0" applyFont="1" applyFill="1" applyBorder="1" applyAlignment="1" applyProtection="1">
      <alignment vertical="top" wrapText="1"/>
      <protection locked="0"/>
    </xf>
    <xf numFmtId="0" fontId="5" fillId="3" borderId="0" xfId="0" applyFont="1" applyFill="1" applyAlignment="1">
      <alignment horizontal="right" vertical="center"/>
    </xf>
    <xf numFmtId="2" fontId="0" fillId="0" borderId="11" xfId="0" applyNumberFormat="1" applyFill="1" applyBorder="1" applyAlignment="1" applyProtection="1">
      <alignment/>
      <protection/>
    </xf>
    <xf numFmtId="2" fontId="13" fillId="0" borderId="10" xfId="0" applyNumberFormat="1" applyFont="1" applyFill="1" applyBorder="1" applyAlignment="1" applyProtection="1">
      <alignment horizontal="center" vertical="center"/>
      <protection/>
    </xf>
    <xf numFmtId="2" fontId="13" fillId="0" borderId="11" xfId="0" applyNumberFormat="1" applyFont="1" applyBorder="1" applyAlignment="1" applyProtection="1">
      <alignment horizontal="right" vertical="center"/>
      <protection/>
    </xf>
    <xf numFmtId="0" fontId="20" fillId="3" borderId="0" xfId="0" applyFont="1" applyFill="1" applyBorder="1" applyAlignment="1" applyProtection="1">
      <alignment horizontal="right" vertical="center"/>
      <protection locked="0"/>
    </xf>
    <xf numFmtId="0" fontId="0" fillId="4" borderId="15" xfId="0" applyFill="1" applyBorder="1" applyAlignment="1" applyProtection="1">
      <alignment horizontal="left"/>
      <protection locked="0"/>
    </xf>
    <xf numFmtId="0" fontId="0" fillId="4" borderId="15" xfId="0" applyFill="1" applyBorder="1" applyAlignment="1" applyProtection="1">
      <alignment horizontal="right"/>
      <protection locked="0"/>
    </xf>
    <xf numFmtId="0" fontId="0" fillId="4" borderId="36" xfId="0" applyFill="1" applyBorder="1" applyAlignment="1" applyProtection="1">
      <alignment horizontal="right"/>
      <protection locked="0"/>
    </xf>
    <xf numFmtId="0" fontId="13" fillId="4" borderId="52" xfId="0" applyFont="1" applyFill="1" applyBorder="1" applyAlignment="1" applyProtection="1">
      <alignment horizontal="center" vertical="center"/>
      <protection/>
    </xf>
    <xf numFmtId="164" fontId="0" fillId="0" borderId="39" xfId="0" applyNumberFormat="1" applyFont="1" applyFill="1" applyBorder="1" applyAlignment="1" applyProtection="1">
      <alignment horizontal="right" vertical="center"/>
      <protection/>
    </xf>
    <xf numFmtId="164" fontId="0" fillId="0" borderId="14" xfId="0" applyNumberFormat="1" applyFont="1" applyFill="1" applyBorder="1" applyAlignment="1" applyProtection="1">
      <alignment horizontal="right" vertical="center"/>
      <protection/>
    </xf>
    <xf numFmtId="164" fontId="0" fillId="0" borderId="44" xfId="0" applyNumberFormat="1" applyFont="1" applyFill="1" applyBorder="1" applyAlignment="1" applyProtection="1">
      <alignment horizontal="right" vertical="center"/>
      <protection/>
    </xf>
    <xf numFmtId="0" fontId="4" fillId="5" borderId="38" xfId="0" applyFont="1" applyFill="1" applyBorder="1" applyAlignment="1" applyProtection="1">
      <alignment horizontal="left" vertical="center"/>
      <protection locked="0"/>
    </xf>
    <xf numFmtId="0" fontId="4" fillId="5" borderId="21" xfId="0" applyFont="1" applyFill="1" applyBorder="1" applyAlignment="1" applyProtection="1">
      <alignment horizontal="left"/>
      <protection locked="0"/>
    </xf>
    <xf numFmtId="0" fontId="4" fillId="5" borderId="38" xfId="0" applyFont="1" applyFill="1" applyBorder="1" applyAlignment="1" applyProtection="1">
      <alignment horizontal="left"/>
      <protection locked="0"/>
    </xf>
    <xf numFmtId="0" fontId="14" fillId="3" borderId="2" xfId="0" applyFont="1" applyFill="1" applyBorder="1" applyAlignment="1" applyProtection="1">
      <alignment horizontal="center" vertical="top"/>
      <protection locked="0"/>
    </xf>
    <xf numFmtId="0" fontId="4" fillId="5" borderId="21" xfId="0" applyFont="1" applyFill="1" applyBorder="1" applyAlignment="1" applyProtection="1">
      <alignment horizontal="left" vertical="center"/>
      <protection locked="0"/>
    </xf>
    <xf numFmtId="0" fontId="13" fillId="3" borderId="15" xfId="0" applyFont="1" applyFill="1" applyBorder="1" applyAlignment="1" applyProtection="1">
      <alignment horizontal="left"/>
      <protection locked="0"/>
    </xf>
    <xf numFmtId="0" fontId="13" fillId="3" borderId="0" xfId="0" applyFont="1" applyFill="1" applyBorder="1" applyAlignment="1" applyProtection="1">
      <alignment horizontal="left"/>
      <protection locked="0"/>
    </xf>
    <xf numFmtId="0" fontId="27" fillId="3" borderId="15" xfId="0" applyFont="1" applyFill="1" applyBorder="1" applyAlignment="1" applyProtection="1">
      <alignment horizontal="left" vertical="top" wrapText="1"/>
      <protection/>
    </xf>
    <xf numFmtId="0" fontId="27" fillId="3" borderId="0" xfId="0" applyFont="1" applyFill="1" applyBorder="1" applyAlignment="1" applyProtection="1">
      <alignment horizontal="left" vertical="top" wrapText="1"/>
      <protection/>
    </xf>
    <xf numFmtId="0" fontId="14" fillId="3" borderId="12" xfId="0" applyFont="1" applyFill="1" applyBorder="1" applyAlignment="1" applyProtection="1">
      <alignment horizontal="center" vertical="top"/>
      <protection locked="0"/>
    </xf>
    <xf numFmtId="0" fontId="3" fillId="3" borderId="36" xfId="0" applyFont="1" applyFill="1" applyBorder="1" applyAlignment="1" applyProtection="1">
      <alignment horizontal="left" vertical="top" wrapText="1"/>
      <protection locked="0"/>
    </xf>
    <xf numFmtId="0" fontId="3" fillId="3" borderId="0" xfId="0" applyFont="1" applyFill="1" applyBorder="1" applyAlignment="1" applyProtection="1">
      <alignment horizontal="left" vertical="top" wrapText="1"/>
      <protection locked="0"/>
    </xf>
    <xf numFmtId="0" fontId="13" fillId="3" borderId="36" xfId="0" applyFont="1" applyFill="1" applyBorder="1" applyAlignment="1" applyProtection="1">
      <alignment horizontal="left" vertical="top" wrapText="1"/>
      <protection locked="0"/>
    </xf>
    <xf numFmtId="0" fontId="3" fillId="3" borderId="0" xfId="0" applyFont="1" applyFill="1" applyBorder="1" applyAlignment="1" applyProtection="1">
      <alignment horizontal="left" wrapText="1"/>
      <protection locked="0"/>
    </xf>
    <xf numFmtId="0" fontId="3" fillId="3" borderId="36" xfId="0" applyFont="1" applyFill="1" applyBorder="1" applyAlignment="1" applyProtection="1">
      <alignment horizontal="left" wrapText="1"/>
      <protection locked="0"/>
    </xf>
    <xf numFmtId="0" fontId="14" fillId="2" borderId="53" xfId="0" applyFont="1" applyFill="1" applyBorder="1" applyAlignment="1" applyProtection="1">
      <alignment horizontal="left" vertical="center"/>
      <protection locked="0"/>
    </xf>
    <xf numFmtId="0" fontId="14" fillId="2" borderId="54" xfId="0" applyFont="1" applyFill="1" applyBorder="1" applyAlignment="1" applyProtection="1">
      <alignment horizontal="left" vertical="center"/>
      <protection locked="0"/>
    </xf>
    <xf numFmtId="0" fontId="14" fillId="2" borderId="55" xfId="0" applyFont="1" applyFill="1" applyBorder="1" applyAlignment="1" applyProtection="1">
      <alignment horizontal="left" vertical="center"/>
      <protection locked="0"/>
    </xf>
    <xf numFmtId="0" fontId="13" fillId="3" borderId="0" xfId="0" applyFont="1" applyFill="1" applyBorder="1" applyAlignment="1" applyProtection="1">
      <alignment horizontal="left" vertical="top" wrapText="1"/>
      <protection locked="0"/>
    </xf>
    <xf numFmtId="166" fontId="14" fillId="0" borderId="39" xfId="0" applyNumberFormat="1" applyFont="1" applyFill="1" applyBorder="1" applyAlignment="1" applyProtection="1">
      <alignment horizontal="right" vertical="center"/>
      <protection/>
    </xf>
    <xf numFmtId="166" fontId="14" fillId="0" borderId="14" xfId="0" applyNumberFormat="1" applyFont="1" applyFill="1" applyBorder="1" applyAlignment="1" applyProtection="1">
      <alignment horizontal="right" vertical="center"/>
      <protection/>
    </xf>
    <xf numFmtId="166" fontId="14" fillId="0" borderId="44" xfId="0" applyNumberFormat="1" applyFont="1" applyFill="1" applyBorder="1" applyAlignment="1" applyProtection="1">
      <alignment horizontal="right" vertical="center"/>
      <protection/>
    </xf>
    <xf numFmtId="2" fontId="15" fillId="0" borderId="56" xfId="0" applyNumberFormat="1" applyFont="1" applyFill="1" applyBorder="1" applyAlignment="1" applyProtection="1">
      <alignment horizontal="right" vertical="center"/>
      <protection/>
    </xf>
    <xf numFmtId="2" fontId="15" fillId="0" borderId="57" xfId="0" applyNumberFormat="1" applyFont="1" applyFill="1" applyBorder="1" applyAlignment="1" applyProtection="1">
      <alignment horizontal="right" vertical="center"/>
      <protection/>
    </xf>
    <xf numFmtId="170" fontId="0" fillId="2" borderId="39" xfId="0" applyNumberFormat="1" applyFill="1" applyBorder="1" applyAlignment="1" applyProtection="1">
      <alignment horizontal="right" vertical="center"/>
      <protection locked="0"/>
    </xf>
    <xf numFmtId="170" fontId="0" fillId="2" borderId="14" xfId="0" applyNumberFormat="1" applyFill="1" applyBorder="1" applyAlignment="1" applyProtection="1">
      <alignment horizontal="right" vertical="center"/>
      <protection locked="0"/>
    </xf>
    <xf numFmtId="170" fontId="0" fillId="2" borderId="44" xfId="0" applyNumberFormat="1" applyFill="1" applyBorder="1" applyAlignment="1" applyProtection="1">
      <alignment horizontal="right" vertical="center"/>
      <protection locked="0"/>
    </xf>
    <xf numFmtId="0" fontId="14" fillId="3" borderId="12" xfId="0" applyFont="1" applyFill="1" applyBorder="1" applyAlignment="1" applyProtection="1">
      <alignment horizontal="left" vertical="top"/>
      <protection locked="0"/>
    </xf>
    <xf numFmtId="0" fontId="14" fillId="3" borderId="2" xfId="0" applyFont="1" applyFill="1" applyBorder="1" applyAlignment="1" applyProtection="1">
      <alignment horizontal="left" vertical="top"/>
      <protection locked="0"/>
    </xf>
    <xf numFmtId="0" fontId="14" fillId="3" borderId="0" xfId="0" applyFont="1" applyFill="1" applyBorder="1" applyAlignment="1" applyProtection="1">
      <alignment horizontal="right"/>
      <protection/>
    </xf>
    <xf numFmtId="0" fontId="14" fillId="3" borderId="41" xfId="0" applyFont="1" applyFill="1" applyBorder="1" applyAlignment="1" applyProtection="1">
      <alignment horizontal="right"/>
      <protection/>
    </xf>
    <xf numFmtId="0" fontId="0" fillId="3" borderId="58" xfId="0" applyFont="1" applyFill="1" applyBorder="1" applyAlignment="1" applyProtection="1">
      <alignment horizontal="left" vertical="center" wrapText="1"/>
      <protection locked="0"/>
    </xf>
    <xf numFmtId="0" fontId="0" fillId="3" borderId="13" xfId="0" applyFont="1" applyFill="1" applyBorder="1" applyAlignment="1" applyProtection="1">
      <alignment horizontal="left" vertical="center" wrapText="1"/>
      <protection locked="0"/>
    </xf>
    <xf numFmtId="0" fontId="0" fillId="3" borderId="59" xfId="0" applyFont="1" applyFill="1" applyBorder="1" applyAlignment="1" applyProtection="1">
      <alignment horizontal="left" vertical="center" wrapText="1"/>
      <protection locked="0"/>
    </xf>
    <xf numFmtId="0" fontId="0" fillId="3" borderId="1" xfId="0" applyFont="1" applyFill="1" applyBorder="1" applyAlignment="1" applyProtection="1">
      <alignment horizontal="left" vertical="center" wrapText="1"/>
      <protection locked="0"/>
    </xf>
    <xf numFmtId="0" fontId="0" fillId="3" borderId="28" xfId="0" applyFont="1" applyFill="1" applyBorder="1" applyAlignment="1" applyProtection="1">
      <alignment horizontal="left" vertical="center" wrapText="1"/>
      <protection locked="0"/>
    </xf>
    <xf numFmtId="0" fontId="0" fillId="3" borderId="6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protection locked="0"/>
    </xf>
    <xf numFmtId="2" fontId="33" fillId="3" borderId="16" xfId="0" applyNumberFormat="1" applyFont="1" applyFill="1" applyBorder="1" applyAlignment="1" applyProtection="1">
      <alignment horizontal="center" vertical="center"/>
      <protection hidden="1"/>
    </xf>
    <xf numFmtId="2" fontId="33" fillId="3" borderId="6" xfId="0" applyNumberFormat="1" applyFont="1" applyFill="1" applyBorder="1" applyAlignment="1" applyProtection="1">
      <alignment horizontal="center" vertical="center"/>
      <protection hidden="1"/>
    </xf>
    <xf numFmtId="0" fontId="2" fillId="3" borderId="61" xfId="0" applyFont="1" applyFill="1" applyBorder="1" applyAlignment="1" applyProtection="1">
      <alignment horizontal="right" vertical="center"/>
      <protection locked="0"/>
    </xf>
    <xf numFmtId="0" fontId="2" fillId="3" borderId="48" xfId="0" applyFont="1" applyFill="1" applyBorder="1" applyAlignment="1" applyProtection="1">
      <alignment horizontal="right" vertical="center"/>
      <protection locked="0"/>
    </xf>
    <xf numFmtId="0" fontId="4" fillId="0" borderId="62" xfId="0" applyFont="1" applyFill="1" applyBorder="1" applyAlignment="1" applyProtection="1">
      <alignment horizontal="left" vertical="center"/>
      <protection/>
    </xf>
    <xf numFmtId="0" fontId="4" fillId="0" borderId="63" xfId="0" applyFont="1" applyFill="1" applyBorder="1" applyAlignment="1" applyProtection="1">
      <alignment horizontal="left" vertical="center"/>
      <protection/>
    </xf>
    <xf numFmtId="0" fontId="4" fillId="0" borderId="64" xfId="0" applyFont="1" applyFill="1" applyBorder="1" applyAlignment="1" applyProtection="1">
      <alignment horizontal="left" vertical="center"/>
      <protection/>
    </xf>
    <xf numFmtId="0" fontId="0" fillId="3" borderId="65" xfId="0" applyFont="1" applyFill="1" applyBorder="1" applyAlignment="1" applyProtection="1">
      <alignment horizontal="left" vertical="center" wrapText="1"/>
      <protection/>
    </xf>
    <xf numFmtId="0" fontId="0" fillId="3" borderId="66" xfId="0" applyFont="1" applyFill="1" applyBorder="1" applyAlignment="1" applyProtection="1">
      <alignment horizontal="left" vertical="center" wrapText="1"/>
      <protection/>
    </xf>
    <xf numFmtId="0" fontId="0" fillId="3" borderId="0" xfId="0" applyFill="1" applyBorder="1" applyAlignment="1" applyProtection="1">
      <alignment horizontal="left" vertical="center" wrapText="1"/>
      <protection/>
    </xf>
    <xf numFmtId="0" fontId="0" fillId="3" borderId="67" xfId="0" applyFill="1" applyBorder="1" applyAlignment="1" applyProtection="1">
      <alignment horizontal="left" vertical="center" wrapText="1"/>
      <protection/>
    </xf>
    <xf numFmtId="0" fontId="1" fillId="7" borderId="20" xfId="0" applyFont="1" applyFill="1" applyBorder="1" applyAlignment="1" applyProtection="1">
      <alignment horizontal="center" vertical="center"/>
      <protection locked="0"/>
    </xf>
    <xf numFmtId="0" fontId="1" fillId="7" borderId="21" xfId="0" applyFont="1" applyFill="1" applyBorder="1" applyAlignment="1" applyProtection="1">
      <alignment horizontal="center" vertical="center"/>
      <protection locked="0"/>
    </xf>
    <xf numFmtId="0" fontId="1" fillId="7" borderId="38" xfId="0" applyFont="1" applyFill="1" applyBorder="1" applyAlignment="1" applyProtection="1">
      <alignment horizontal="center" vertical="center"/>
      <protection locked="0"/>
    </xf>
    <xf numFmtId="0" fontId="15" fillId="0" borderId="57" xfId="0" applyFont="1" applyFill="1" applyBorder="1" applyAlignment="1" applyProtection="1">
      <alignment horizontal="right" vertical="center"/>
      <protection/>
    </xf>
    <xf numFmtId="164" fontId="0" fillId="2" borderId="68" xfId="0" applyNumberFormat="1" applyFill="1" applyBorder="1" applyAlignment="1" applyProtection="1">
      <alignment horizontal="center" vertical="center"/>
      <protection locked="0"/>
    </xf>
    <xf numFmtId="164" fontId="0" fillId="2" borderId="21" xfId="0" applyNumberFormat="1" applyFill="1" applyBorder="1" applyAlignment="1" applyProtection="1">
      <alignment horizontal="center" vertical="center"/>
      <protection locked="0"/>
    </xf>
    <xf numFmtId="2" fontId="13" fillId="0" borderId="39" xfId="0" applyNumberFormat="1" applyFont="1" applyBorder="1" applyAlignment="1" applyProtection="1">
      <alignment horizontal="center" vertical="center"/>
      <protection/>
    </xf>
    <xf numFmtId="2" fontId="13" fillId="0" borderId="69" xfId="0" applyNumberFormat="1" applyFont="1" applyBorder="1" applyAlignment="1" applyProtection="1">
      <alignment horizontal="center" vertical="center"/>
      <protection/>
    </xf>
    <xf numFmtId="0" fontId="16" fillId="8" borderId="61" xfId="0" applyFont="1" applyFill="1" applyBorder="1" applyAlignment="1" applyProtection="1">
      <alignment horizontal="left" vertical="center" wrapText="1"/>
      <protection locked="0"/>
    </xf>
    <xf numFmtId="0" fontId="16" fillId="8" borderId="48" xfId="0" applyFont="1" applyFill="1" applyBorder="1" applyAlignment="1" applyProtection="1">
      <alignment horizontal="left" vertical="center" wrapText="1"/>
      <protection locked="0"/>
    </xf>
    <xf numFmtId="0" fontId="16" fillId="8" borderId="70" xfId="0" applyFont="1" applyFill="1" applyBorder="1" applyAlignment="1" applyProtection="1">
      <alignment horizontal="left" vertical="center" wrapText="1"/>
      <protection locked="0"/>
    </xf>
    <xf numFmtId="0" fontId="30" fillId="3" borderId="47" xfId="0" applyFont="1" applyFill="1" applyBorder="1" applyAlignment="1" applyProtection="1">
      <alignment horizontal="right" vertical="center" wrapText="1"/>
      <protection/>
    </xf>
    <xf numFmtId="0" fontId="30" fillId="3" borderId="60" xfId="0" applyFont="1" applyFill="1" applyBorder="1" applyAlignment="1" applyProtection="1">
      <alignment horizontal="right" vertical="center" wrapText="1"/>
      <protection/>
    </xf>
    <xf numFmtId="0" fontId="0" fillId="3" borderId="14" xfId="0" applyFont="1" applyFill="1" applyBorder="1" applyAlignment="1" applyProtection="1">
      <alignment horizontal="left" vertical="center" wrapText="1"/>
      <protection/>
    </xf>
    <xf numFmtId="0" fontId="0" fillId="3" borderId="71" xfId="0" applyFont="1" applyFill="1" applyBorder="1" applyAlignment="1" applyProtection="1">
      <alignment horizontal="left" vertical="center" wrapText="1"/>
      <protection/>
    </xf>
    <xf numFmtId="0" fontId="2" fillId="3" borderId="20" xfId="0" applyFont="1" applyFill="1" applyBorder="1" applyAlignment="1" applyProtection="1">
      <alignment horizontal="right" vertical="center" wrapText="1"/>
      <protection/>
    </xf>
    <xf numFmtId="0" fontId="2" fillId="3" borderId="21" xfId="0" applyFont="1" applyFill="1" applyBorder="1" applyAlignment="1" applyProtection="1">
      <alignment horizontal="right" vertical="center" wrapText="1"/>
      <protection/>
    </xf>
    <xf numFmtId="0" fontId="2" fillId="3" borderId="72" xfId="0" applyFont="1" applyFill="1" applyBorder="1" applyAlignment="1" applyProtection="1">
      <alignment horizontal="right" vertical="center" wrapText="1"/>
      <protection/>
    </xf>
    <xf numFmtId="0" fontId="2" fillId="4" borderId="73" xfId="0" applyFont="1" applyFill="1" applyBorder="1" applyAlignment="1" applyProtection="1">
      <alignment horizontal="right" wrapText="1"/>
      <protection locked="0"/>
    </xf>
    <xf numFmtId="0" fontId="2" fillId="4" borderId="14" xfId="0" applyFont="1" applyFill="1" applyBorder="1" applyAlignment="1" applyProtection="1">
      <alignment horizontal="right" wrapText="1"/>
      <protection locked="0"/>
    </xf>
    <xf numFmtId="0" fontId="2" fillId="4" borderId="44" xfId="0" applyFont="1" applyFill="1" applyBorder="1" applyAlignment="1" applyProtection="1">
      <alignment horizontal="right" wrapText="1"/>
      <protection locked="0"/>
    </xf>
    <xf numFmtId="0" fontId="2" fillId="3" borderId="74" xfId="0" applyFont="1" applyFill="1" applyBorder="1" applyAlignment="1" applyProtection="1">
      <alignment horizontal="right" vertical="center" wrapText="1"/>
      <protection/>
    </xf>
    <xf numFmtId="0" fontId="2" fillId="3" borderId="13" xfId="0" applyFont="1" applyFill="1" applyBorder="1" applyAlignment="1" applyProtection="1">
      <alignment horizontal="right" vertical="center" wrapText="1"/>
      <protection/>
    </xf>
    <xf numFmtId="0" fontId="2" fillId="3" borderId="59" xfId="0" applyFont="1" applyFill="1" applyBorder="1" applyAlignment="1" applyProtection="1">
      <alignment horizontal="right" vertical="center" wrapText="1"/>
      <protection/>
    </xf>
    <xf numFmtId="0" fontId="2" fillId="3" borderId="47" xfId="0" applyFont="1" applyFill="1" applyBorder="1" applyAlignment="1" applyProtection="1">
      <alignment horizontal="right" vertical="center" wrapText="1"/>
      <protection/>
    </xf>
    <xf numFmtId="0" fontId="2" fillId="3" borderId="28" xfId="0" applyFont="1" applyFill="1" applyBorder="1" applyAlignment="1" applyProtection="1">
      <alignment horizontal="right" vertical="center" wrapText="1"/>
      <protection/>
    </xf>
    <xf numFmtId="0" fontId="2" fillId="3" borderId="60" xfId="0" applyFont="1" applyFill="1" applyBorder="1" applyAlignment="1" applyProtection="1">
      <alignment horizontal="right" vertical="center" wrapText="1"/>
      <protection/>
    </xf>
    <xf numFmtId="166" fontId="0" fillId="2" borderId="58" xfId="0" applyNumberFormat="1" applyFill="1" applyBorder="1" applyAlignment="1" applyProtection="1">
      <alignment horizontal="center" vertical="center"/>
      <protection locked="0"/>
    </xf>
    <xf numFmtId="166" fontId="0" fillId="2" borderId="59" xfId="0" applyNumberFormat="1" applyFill="1" applyBorder="1" applyAlignment="1" applyProtection="1">
      <alignment horizontal="center" vertical="center"/>
      <protection locked="0"/>
    </xf>
    <xf numFmtId="166" fontId="0" fillId="2" borderId="1" xfId="0" applyNumberFormat="1" applyFill="1" applyBorder="1" applyAlignment="1" applyProtection="1">
      <alignment horizontal="center" vertical="center"/>
      <protection locked="0"/>
    </xf>
    <xf numFmtId="166" fontId="0" fillId="2" borderId="60" xfId="0" applyNumberFormat="1" applyFill="1" applyBorder="1" applyAlignment="1" applyProtection="1">
      <alignment horizontal="center" vertical="center"/>
      <protection locked="0"/>
    </xf>
    <xf numFmtId="0" fontId="1" fillId="7" borderId="56" xfId="0" applyFont="1" applyFill="1" applyBorder="1" applyAlignment="1" applyProtection="1">
      <alignment horizontal="center" vertical="center"/>
      <protection locked="0"/>
    </xf>
    <xf numFmtId="0" fontId="1" fillId="7" borderId="75" xfId="0" applyFont="1" applyFill="1" applyBorder="1" applyAlignment="1" applyProtection="1">
      <alignment horizontal="center" vertical="center"/>
      <protection locked="0"/>
    </xf>
    <xf numFmtId="0" fontId="1" fillId="7" borderId="57" xfId="0" applyFont="1" applyFill="1" applyBorder="1" applyAlignment="1" applyProtection="1">
      <alignment horizontal="center" vertical="center"/>
      <protection locked="0"/>
    </xf>
    <xf numFmtId="0" fontId="16" fillId="8" borderId="73" xfId="0" applyFont="1" applyFill="1" applyBorder="1" applyAlignment="1" applyProtection="1">
      <alignment horizontal="left" vertical="center" wrapText="1"/>
      <protection/>
    </xf>
    <xf numFmtId="0" fontId="16" fillId="8" borderId="14" xfId="0" applyFont="1" applyFill="1" applyBorder="1" applyAlignment="1" applyProtection="1">
      <alignment horizontal="left" vertical="center" wrapText="1"/>
      <protection/>
    </xf>
    <xf numFmtId="0" fontId="16" fillId="8" borderId="69" xfId="0" applyFont="1" applyFill="1" applyBorder="1" applyAlignment="1" applyProtection="1">
      <alignment horizontal="left" vertical="center" wrapText="1"/>
      <protection/>
    </xf>
    <xf numFmtId="0" fontId="2" fillId="6" borderId="76" xfId="0" applyFont="1" applyFill="1" applyBorder="1" applyAlignment="1" applyProtection="1">
      <alignment horizontal="left" vertical="center"/>
      <protection/>
    </xf>
    <xf numFmtId="0" fontId="2" fillId="6" borderId="49" xfId="0" applyFont="1" applyFill="1" applyBorder="1" applyAlignment="1" applyProtection="1">
      <alignment horizontal="left" vertical="center"/>
      <protection/>
    </xf>
    <xf numFmtId="0" fontId="0" fillId="4" borderId="17" xfId="0" applyFill="1" applyBorder="1" applyAlignment="1" applyProtection="1">
      <alignment horizontal="center"/>
      <protection locked="0"/>
    </xf>
    <xf numFmtId="0" fontId="5" fillId="5" borderId="23" xfId="0" applyFont="1" applyFill="1" applyBorder="1" applyAlignment="1" applyProtection="1">
      <alignment horizontal="left" vertical="center"/>
      <protection locked="0"/>
    </xf>
    <xf numFmtId="0" fontId="5" fillId="5" borderId="24"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25" xfId="0" applyFont="1" applyFill="1" applyBorder="1" applyAlignment="1" applyProtection="1">
      <alignment horizontal="left" vertical="center"/>
      <protection locked="0"/>
    </xf>
    <xf numFmtId="0" fontId="14" fillId="3" borderId="0" xfId="0" applyFont="1" applyFill="1" applyBorder="1" applyAlignment="1" applyProtection="1">
      <alignment horizontal="right" vertical="center" wrapText="1"/>
      <protection locked="0"/>
    </xf>
    <xf numFmtId="2" fontId="0" fillId="0" borderId="53" xfId="0" applyNumberFormat="1" applyFill="1" applyBorder="1" applyAlignment="1" applyProtection="1">
      <alignment horizontal="right" vertical="center"/>
      <protection/>
    </xf>
    <xf numFmtId="2" fontId="0" fillId="0" borderId="55" xfId="0" applyNumberFormat="1" applyFill="1" applyBorder="1" applyAlignment="1" applyProtection="1">
      <alignment horizontal="right" vertical="center"/>
      <protection/>
    </xf>
    <xf numFmtId="0" fontId="0" fillId="3" borderId="15" xfId="0" applyFill="1" applyBorder="1" applyAlignment="1" applyProtection="1">
      <alignment horizontal="right"/>
      <protection/>
    </xf>
    <xf numFmtId="0" fontId="0" fillId="3" borderId="0" xfId="0" applyFill="1" applyBorder="1" applyAlignment="1" applyProtection="1">
      <alignment horizontal="right"/>
      <protection/>
    </xf>
    <xf numFmtId="0" fontId="0" fillId="3" borderId="41" xfId="0" applyFill="1" applyBorder="1" applyAlignment="1" applyProtection="1">
      <alignment horizontal="right"/>
      <protection/>
    </xf>
    <xf numFmtId="0" fontId="7" fillId="2" borderId="15" xfId="0" applyFont="1" applyFill="1" applyBorder="1" applyAlignment="1" applyProtection="1">
      <alignment horizontal="right" vertical="center" wrapText="1"/>
      <protection locked="0"/>
    </xf>
    <xf numFmtId="0" fontId="7" fillId="2" borderId="0" xfId="0" applyFont="1" applyFill="1" applyBorder="1" applyAlignment="1" applyProtection="1">
      <alignment horizontal="right" vertical="center" wrapText="1"/>
      <protection locked="0"/>
    </xf>
    <xf numFmtId="0" fontId="7" fillId="3" borderId="20" xfId="0" applyFont="1" applyFill="1" applyBorder="1" applyAlignment="1" applyProtection="1">
      <alignment horizontal="right" vertical="center" wrapText="1"/>
      <protection/>
    </xf>
    <xf numFmtId="0" fontId="7" fillId="3" borderId="72" xfId="0" applyFont="1" applyFill="1" applyBorder="1" applyAlignment="1" applyProtection="1">
      <alignment horizontal="right" vertical="center" wrapText="1"/>
      <protection/>
    </xf>
    <xf numFmtId="0" fontId="7" fillId="3" borderId="47" xfId="0" applyFont="1" applyFill="1" applyBorder="1" applyAlignment="1" applyProtection="1">
      <alignment horizontal="right" vertical="center" wrapText="1"/>
      <protection/>
    </xf>
    <xf numFmtId="0" fontId="7" fillId="3" borderId="60" xfId="0" applyFont="1" applyFill="1" applyBorder="1" applyAlignment="1" applyProtection="1">
      <alignment horizontal="right" vertical="center" wrapText="1"/>
      <protection/>
    </xf>
    <xf numFmtId="0" fontId="2" fillId="2" borderId="68" xfId="0" applyFont="1" applyFill="1" applyBorder="1" applyAlignment="1" applyProtection="1">
      <alignment horizontal="left" vertical="center" wrapText="1"/>
      <protection locked="0"/>
    </xf>
    <xf numFmtId="0" fontId="2" fillId="2" borderId="21" xfId="0" applyFont="1" applyFill="1" applyBorder="1" applyAlignment="1" applyProtection="1">
      <alignment horizontal="left" vertical="center" wrapText="1"/>
      <protection locked="0"/>
    </xf>
    <xf numFmtId="0" fontId="2" fillId="2" borderId="38"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2" fillId="2" borderId="28"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7" fillId="3" borderId="74" xfId="0" applyFont="1" applyFill="1" applyBorder="1" applyAlignment="1" applyProtection="1">
      <alignment horizontal="right" vertical="center" wrapText="1"/>
      <protection/>
    </xf>
    <xf numFmtId="0" fontId="7" fillId="3" borderId="59" xfId="0" applyFont="1" applyFill="1" applyBorder="1" applyAlignment="1" applyProtection="1">
      <alignment horizontal="right" vertical="center" wrapText="1"/>
      <protection/>
    </xf>
    <xf numFmtId="0" fontId="0" fillId="2" borderId="77" xfId="0" applyFont="1" applyFill="1" applyBorder="1" applyAlignment="1" applyProtection="1">
      <alignment horizontal="left" vertical="center"/>
      <protection locked="0"/>
    </xf>
    <xf numFmtId="0" fontId="0" fillId="2" borderId="78" xfId="0" applyFont="1" applyFill="1" applyBorder="1" applyAlignment="1" applyProtection="1">
      <alignment horizontal="left" vertical="center"/>
      <protection locked="0"/>
    </xf>
    <xf numFmtId="0" fontId="0" fillId="2" borderId="39" xfId="0" applyFont="1" applyFill="1" applyBorder="1" applyAlignment="1" applyProtection="1">
      <alignment horizontal="left" vertical="center"/>
      <protection locked="0"/>
    </xf>
    <xf numFmtId="0" fontId="0" fillId="2" borderId="14" xfId="0" applyFont="1" applyFill="1" applyBorder="1" applyAlignment="1" applyProtection="1">
      <alignment horizontal="left" vertical="center"/>
      <protection locked="0"/>
    </xf>
    <xf numFmtId="0" fontId="0" fillId="2" borderId="69" xfId="0" applyFont="1" applyFill="1" applyBorder="1" applyAlignment="1" applyProtection="1">
      <alignment horizontal="left" vertical="center"/>
      <protection locked="0"/>
    </xf>
    <xf numFmtId="0" fontId="0" fillId="2" borderId="58" xfId="0" applyFont="1" applyFill="1" applyBorder="1" applyAlignment="1" applyProtection="1">
      <alignment horizontal="left" vertical="center"/>
      <protection locked="0"/>
    </xf>
    <xf numFmtId="0" fontId="0" fillId="2" borderId="13" xfId="0" applyFont="1" applyFill="1" applyBorder="1" applyAlignment="1" applyProtection="1">
      <alignment horizontal="left" vertical="center"/>
      <protection locked="0"/>
    </xf>
    <xf numFmtId="0" fontId="0" fillId="2" borderId="79" xfId="0" applyFont="1" applyFill="1" applyBorder="1" applyAlignment="1" applyProtection="1">
      <alignment horizontal="left" vertical="center"/>
      <protection locked="0"/>
    </xf>
    <xf numFmtId="0" fontId="0" fillId="2" borderId="1" xfId="0" applyFont="1" applyFill="1" applyBorder="1" applyAlignment="1" applyProtection="1">
      <alignment horizontal="left" vertical="center"/>
      <protection locked="0"/>
    </xf>
    <xf numFmtId="0" fontId="0" fillId="2" borderId="28" xfId="0" applyFont="1" applyFill="1" applyBorder="1" applyAlignment="1" applyProtection="1">
      <alignment horizontal="left" vertical="center"/>
      <protection locked="0"/>
    </xf>
    <xf numFmtId="0" fontId="0" fillId="2" borderId="4" xfId="0" applyFont="1" applyFill="1" applyBorder="1" applyAlignment="1" applyProtection="1">
      <alignment horizontal="left" vertical="center"/>
      <protection locked="0"/>
    </xf>
    <xf numFmtId="0" fontId="2" fillId="3" borderId="73" xfId="0" applyFont="1" applyFill="1" applyBorder="1" applyAlignment="1" applyProtection="1">
      <alignment horizontal="right" vertical="center"/>
      <protection/>
    </xf>
    <xf numFmtId="0" fontId="2" fillId="3" borderId="44" xfId="0" applyFont="1" applyFill="1" applyBorder="1" applyAlignment="1" applyProtection="1">
      <alignment horizontal="right" vertical="center"/>
      <protection/>
    </xf>
    <xf numFmtId="0" fontId="2" fillId="3" borderId="80" xfId="0" applyFont="1" applyFill="1" applyBorder="1" applyAlignment="1" applyProtection="1">
      <alignment horizontal="right" vertical="center"/>
      <protection/>
    </xf>
    <xf numFmtId="0" fontId="2" fillId="3" borderId="78" xfId="0" applyFont="1" applyFill="1" applyBorder="1" applyAlignment="1" applyProtection="1">
      <alignment horizontal="right" vertical="center"/>
      <protection/>
    </xf>
    <xf numFmtId="2" fontId="0" fillId="3" borderId="0" xfId="0" applyNumberFormat="1" applyFont="1" applyFill="1" applyBorder="1" applyAlignment="1" applyProtection="1">
      <alignment horizontal="left" vertical="center"/>
      <protection/>
    </xf>
    <xf numFmtId="2" fontId="15" fillId="0" borderId="56" xfId="0" applyNumberFormat="1" applyFont="1" applyBorder="1" applyAlignment="1" applyProtection="1">
      <alignment horizontal="right" vertical="center"/>
      <protection/>
    </xf>
    <xf numFmtId="2" fontId="15" fillId="0" borderId="75" xfId="0" applyNumberFormat="1" applyFont="1" applyBorder="1" applyAlignment="1" applyProtection="1">
      <alignment horizontal="right" vertical="center"/>
      <protection/>
    </xf>
    <xf numFmtId="2" fontId="15" fillId="0" borderId="57" xfId="0" applyNumberFormat="1" applyFont="1" applyBorder="1" applyAlignment="1" applyProtection="1">
      <alignment horizontal="right" vertical="center"/>
      <protection/>
    </xf>
    <xf numFmtId="2" fontId="0" fillId="2" borderId="81" xfId="0" applyNumberFormat="1" applyFill="1" applyBorder="1" applyAlignment="1" applyProtection="1">
      <alignment horizontal="right"/>
      <protection locked="0"/>
    </xf>
    <xf numFmtId="2" fontId="0" fillId="2" borderId="82" xfId="0" applyNumberFormat="1" applyFill="1" applyBorder="1" applyAlignment="1" applyProtection="1">
      <alignment horizontal="right"/>
      <protection locked="0"/>
    </xf>
    <xf numFmtId="2" fontId="0" fillId="3" borderId="16" xfId="0" applyNumberFormat="1" applyFill="1" applyBorder="1" applyAlignment="1" applyProtection="1">
      <alignment horizontal="left" vertical="center"/>
      <protection locked="0"/>
    </xf>
    <xf numFmtId="0" fontId="5" fillId="5" borderId="23" xfId="0" applyFont="1" applyFill="1" applyBorder="1" applyAlignment="1" applyProtection="1">
      <alignment horizontal="left" vertical="top" wrapText="1"/>
      <protection locked="0"/>
    </xf>
    <xf numFmtId="0" fontId="5" fillId="5" borderId="24" xfId="0" applyFont="1" applyFill="1" applyBorder="1" applyAlignment="1" applyProtection="1">
      <alignment horizontal="left" vertical="top" wrapText="1"/>
      <protection locked="0"/>
    </xf>
    <xf numFmtId="0" fontId="5" fillId="5" borderId="25" xfId="0" applyFont="1" applyFill="1" applyBorder="1" applyAlignment="1" applyProtection="1">
      <alignment horizontal="left" vertical="top" wrapText="1"/>
      <protection locked="0"/>
    </xf>
    <xf numFmtId="165" fontId="0" fillId="3" borderId="41" xfId="0" applyNumberFormat="1" applyFill="1" applyBorder="1" applyAlignment="1" applyProtection="1">
      <alignment horizontal="right"/>
      <protection locked="0"/>
    </xf>
    <xf numFmtId="165" fontId="0" fillId="3" borderId="19" xfId="0" applyNumberFormat="1" applyFill="1" applyBorder="1" applyAlignment="1" applyProtection="1">
      <alignment horizontal="right"/>
      <protection locked="0"/>
    </xf>
    <xf numFmtId="0" fontId="0" fillId="3" borderId="0" xfId="0" applyFill="1" applyBorder="1" applyAlignment="1" applyProtection="1">
      <alignment horizontal="right" wrapText="1"/>
      <protection locked="0"/>
    </xf>
    <xf numFmtId="0" fontId="5" fillId="5" borderId="15" xfId="0" applyFont="1" applyFill="1" applyBorder="1" applyAlignment="1" applyProtection="1">
      <alignment horizontal="left" wrapText="1"/>
      <protection locked="0"/>
    </xf>
    <xf numFmtId="0" fontId="5" fillId="5" borderId="0" xfId="0" applyFont="1" applyFill="1" applyBorder="1" applyAlignment="1" applyProtection="1">
      <alignment horizontal="left" wrapText="1"/>
      <protection locked="0"/>
    </xf>
    <xf numFmtId="0" fontId="5" fillId="5" borderId="36" xfId="0" applyFont="1" applyFill="1" applyBorder="1" applyAlignment="1" applyProtection="1">
      <alignment horizontal="left" wrapText="1"/>
      <protection locked="0"/>
    </xf>
    <xf numFmtId="0" fontId="5" fillId="5" borderId="23" xfId="0" applyFont="1" applyFill="1" applyBorder="1" applyAlignment="1" applyProtection="1">
      <alignment horizontal="left" wrapText="1"/>
      <protection locked="0"/>
    </xf>
    <xf numFmtId="0" fontId="5" fillId="5" borderId="24" xfId="0" applyFont="1" applyFill="1" applyBorder="1" applyAlignment="1" applyProtection="1">
      <alignment horizontal="left" wrapText="1"/>
      <protection locked="0"/>
    </xf>
    <xf numFmtId="0" fontId="5" fillId="5" borderId="25" xfId="0" applyFont="1" applyFill="1" applyBorder="1" applyAlignment="1" applyProtection="1">
      <alignment horizontal="left" wrapText="1"/>
      <protection locked="0"/>
    </xf>
    <xf numFmtId="168" fontId="0" fillId="3" borderId="60" xfId="0" applyNumberFormat="1" applyFill="1" applyBorder="1" applyAlignment="1" applyProtection="1">
      <alignment horizontal="right" vertical="center"/>
      <protection hidden="1"/>
    </xf>
    <xf numFmtId="168" fontId="0" fillId="3" borderId="1" xfId="0" applyNumberFormat="1" applyFill="1" applyBorder="1" applyAlignment="1" applyProtection="1">
      <alignment horizontal="right" vertical="center"/>
      <protection hidden="1"/>
    </xf>
    <xf numFmtId="0" fontId="5" fillId="5" borderId="15"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5" fillId="5" borderId="36" xfId="0" applyFont="1" applyFill="1" applyBorder="1" applyAlignment="1" applyProtection="1">
      <alignment horizontal="left" vertical="top" wrapText="1"/>
      <protection locked="0"/>
    </xf>
    <xf numFmtId="0" fontId="2" fillId="2" borderId="0" xfId="0" applyFont="1" applyFill="1" applyAlignment="1">
      <alignment horizontal="left" vertical="top" wrapText="1"/>
    </xf>
    <xf numFmtId="169" fontId="0" fillId="0" borderId="39" xfId="0" applyNumberFormat="1" applyFill="1" applyBorder="1" applyAlignment="1" applyProtection="1">
      <alignment horizontal="right" vertical="center"/>
      <protection hidden="1"/>
    </xf>
    <xf numFmtId="169" fontId="0" fillId="0" borderId="44" xfId="0" applyNumberFormat="1" applyFill="1" applyBorder="1" applyAlignment="1" applyProtection="1">
      <alignment horizontal="right" vertical="center"/>
      <protection hidden="1"/>
    </xf>
    <xf numFmtId="2" fontId="0" fillId="0" borderId="39" xfId="0" applyNumberFormat="1" applyFill="1" applyBorder="1" applyAlignment="1" applyProtection="1">
      <alignment horizontal="right" vertical="center"/>
      <protection/>
    </xf>
    <xf numFmtId="2" fontId="0" fillId="0" borderId="44" xfId="0" applyNumberFormat="1" applyFill="1" applyBorder="1" applyAlignment="1" applyProtection="1">
      <alignment horizontal="right" vertical="center"/>
      <protection/>
    </xf>
    <xf numFmtId="0" fontId="7" fillId="3" borderId="15" xfId="0" applyFont="1" applyFill="1" applyBorder="1" applyAlignment="1" applyProtection="1">
      <alignment horizontal="right" vertical="center" wrapText="1"/>
      <protection locked="0"/>
    </xf>
    <xf numFmtId="0" fontId="7" fillId="3" borderId="0" xfId="0" applyFont="1" applyFill="1" applyBorder="1" applyAlignment="1" applyProtection="1">
      <alignment horizontal="right" vertical="center" wrapText="1"/>
      <protection locked="0"/>
    </xf>
    <xf numFmtId="1" fontId="0" fillId="0" borderId="39" xfId="0" applyNumberFormat="1" applyFill="1" applyBorder="1" applyAlignment="1" applyProtection="1">
      <alignment horizontal="right" vertical="center"/>
      <protection hidden="1"/>
    </xf>
    <xf numFmtId="1" fontId="0" fillId="0" borderId="44" xfId="0" applyNumberFormat="1" applyFill="1" applyBorder="1" applyAlignment="1" applyProtection="1">
      <alignment horizontal="right" vertical="center"/>
      <protection hidden="1"/>
    </xf>
    <xf numFmtId="0" fontId="0" fillId="6" borderId="37" xfId="0" applyFill="1" applyBorder="1" applyAlignment="1" applyProtection="1">
      <alignment horizontal="left" vertical="top" wrapText="1"/>
      <protection/>
    </xf>
    <xf numFmtId="0" fontId="0" fillId="6" borderId="27" xfId="0" applyFill="1" applyBorder="1" applyAlignment="1" applyProtection="1">
      <alignment horizontal="left" vertical="top" wrapText="1"/>
      <protection/>
    </xf>
    <xf numFmtId="0" fontId="0" fillId="6" borderId="83" xfId="0" applyFill="1" applyBorder="1" applyAlignment="1" applyProtection="1">
      <alignment horizontal="left" vertical="top" wrapText="1"/>
      <protection/>
    </xf>
    <xf numFmtId="0" fontId="0" fillId="6" borderId="84" xfId="0" applyFill="1" applyBorder="1" applyAlignment="1" applyProtection="1">
      <alignment horizontal="left" vertical="top" wrapText="1"/>
      <protection/>
    </xf>
    <xf numFmtId="0" fontId="0" fillId="6" borderId="85" xfId="0" applyFill="1" applyBorder="1" applyAlignment="1" applyProtection="1">
      <alignment horizontal="left" vertical="top" wrapText="1"/>
      <protection/>
    </xf>
    <xf numFmtId="0" fontId="0" fillId="6" borderId="86" xfId="0" applyFill="1" applyBorder="1" applyAlignment="1" applyProtection="1">
      <alignment horizontal="left" vertical="top" wrapText="1"/>
      <protection/>
    </xf>
    <xf numFmtId="0" fontId="3" fillId="6" borderId="87" xfId="0" applyFont="1" applyFill="1" applyBorder="1" applyAlignment="1" applyProtection="1">
      <alignment horizontal="left" vertical="top" wrapText="1"/>
      <protection locked="0"/>
    </xf>
    <xf numFmtId="0" fontId="3" fillId="6" borderId="88" xfId="0" applyFont="1" applyFill="1" applyBorder="1" applyAlignment="1" applyProtection="1">
      <alignment horizontal="left" vertical="top" wrapText="1"/>
      <protection locked="0"/>
    </xf>
    <xf numFmtId="0" fontId="3" fillId="6" borderId="89" xfId="0" applyFont="1" applyFill="1" applyBorder="1" applyAlignment="1" applyProtection="1">
      <alignment horizontal="left" vertical="top" wrapText="1"/>
      <protection locked="0"/>
    </xf>
    <xf numFmtId="0" fontId="3" fillId="6" borderId="15" xfId="0" applyFont="1" applyFill="1" applyBorder="1" applyAlignment="1" applyProtection="1">
      <alignment horizontal="left" vertical="top" wrapText="1"/>
      <protection locked="0"/>
    </xf>
    <xf numFmtId="0" fontId="3" fillId="6" borderId="0" xfId="0" applyFont="1" applyFill="1" applyBorder="1" applyAlignment="1" applyProtection="1">
      <alignment horizontal="left" vertical="top" wrapText="1"/>
      <protection locked="0"/>
    </xf>
    <xf numFmtId="0" fontId="3" fillId="6" borderId="36" xfId="0" applyFont="1" applyFill="1" applyBorder="1" applyAlignment="1" applyProtection="1">
      <alignment horizontal="left" vertical="top" wrapText="1"/>
      <protection locked="0"/>
    </xf>
    <xf numFmtId="0" fontId="3" fillId="6" borderId="18" xfId="0" applyFont="1" applyFill="1" applyBorder="1" applyAlignment="1" applyProtection="1">
      <alignment horizontal="left" vertical="top" wrapText="1"/>
      <protection locked="0"/>
    </xf>
    <xf numFmtId="0" fontId="3" fillId="6" borderId="16" xfId="0" applyFont="1" applyFill="1" applyBorder="1" applyAlignment="1" applyProtection="1">
      <alignment horizontal="left" vertical="top" wrapText="1"/>
      <protection locked="0"/>
    </xf>
    <xf numFmtId="0" fontId="3" fillId="6" borderId="6" xfId="0" applyFont="1" applyFill="1" applyBorder="1" applyAlignment="1" applyProtection="1">
      <alignment horizontal="left" vertical="top" wrapText="1"/>
      <protection locked="0"/>
    </xf>
    <xf numFmtId="0" fontId="1" fillId="9" borderId="56" xfId="0" applyFont="1" applyFill="1" applyBorder="1" applyAlignment="1" applyProtection="1">
      <alignment horizontal="center" vertical="center"/>
      <protection locked="0"/>
    </xf>
    <xf numFmtId="0" fontId="1" fillId="9" borderId="75" xfId="0" applyFont="1" applyFill="1" applyBorder="1" applyAlignment="1" applyProtection="1">
      <alignment horizontal="center" vertical="center"/>
      <protection locked="0"/>
    </xf>
    <xf numFmtId="0" fontId="1" fillId="9" borderId="57" xfId="0" applyFont="1" applyFill="1" applyBorder="1" applyAlignment="1" applyProtection="1">
      <alignment horizontal="center" vertical="center"/>
      <protection locked="0"/>
    </xf>
    <xf numFmtId="0" fontId="0" fillId="3" borderId="12" xfId="0" applyFill="1" applyBorder="1" applyAlignment="1" applyProtection="1">
      <alignment horizontal="left" vertical="center" wrapText="1"/>
      <protection locked="0"/>
    </xf>
    <xf numFmtId="0" fontId="0" fillId="3" borderId="2" xfId="0" applyFill="1" applyBorder="1" applyAlignment="1" applyProtection="1">
      <alignment horizontal="left" vertical="center" wrapText="1"/>
      <protection locked="0"/>
    </xf>
    <xf numFmtId="165" fontId="2" fillId="3" borderId="14" xfId="0" applyNumberFormat="1" applyFont="1" applyFill="1" applyBorder="1" applyAlignment="1" applyProtection="1">
      <alignment horizontal="right" vertical="center"/>
      <protection locked="0"/>
    </xf>
    <xf numFmtId="165" fontId="2" fillId="3" borderId="44" xfId="0" applyNumberFormat="1" applyFont="1" applyFill="1" applyBorder="1" applyAlignment="1" applyProtection="1">
      <alignment horizontal="right" vertical="center"/>
      <protection locked="0"/>
    </xf>
    <xf numFmtId="167" fontId="0" fillId="0" borderId="90" xfId="0" applyNumberFormat="1" applyFill="1" applyBorder="1" applyAlignment="1" applyProtection="1">
      <alignment horizontal="center" vertical="center"/>
      <protection hidden="1"/>
    </xf>
    <xf numFmtId="167" fontId="0" fillId="0" borderId="91" xfId="0" applyNumberFormat="1" applyFill="1" applyBorder="1" applyAlignment="1" applyProtection="1">
      <alignment horizontal="center" vertical="center"/>
      <protection hidden="1"/>
    </xf>
    <xf numFmtId="169" fontId="0" fillId="0" borderId="1" xfId="0" applyNumberFormat="1" applyFill="1" applyBorder="1" applyAlignment="1" applyProtection="1">
      <alignment horizontal="right"/>
      <protection/>
    </xf>
    <xf numFmtId="169" fontId="0" fillId="0" borderId="60" xfId="0" applyNumberFormat="1" applyFill="1" applyBorder="1" applyAlignment="1" applyProtection="1">
      <alignment horizontal="right"/>
      <protection/>
    </xf>
    <xf numFmtId="2" fontId="0" fillId="2" borderId="39" xfId="0" applyNumberFormat="1" applyFill="1" applyBorder="1" applyAlignment="1" applyProtection="1">
      <alignment horizontal="right"/>
      <protection locked="0"/>
    </xf>
    <xf numFmtId="2" fontId="0" fillId="2" borderId="44" xfId="0" applyNumberFormat="1" applyFill="1" applyBorder="1" applyAlignment="1" applyProtection="1">
      <alignment horizontal="right"/>
      <protection locked="0"/>
    </xf>
    <xf numFmtId="0" fontId="0" fillId="3" borderId="27" xfId="0" applyFill="1" applyBorder="1" applyAlignment="1" applyProtection="1">
      <alignment horizontal="right"/>
      <protection/>
    </xf>
    <xf numFmtId="0" fontId="0" fillId="3" borderId="92" xfId="0" applyFill="1" applyBorder="1" applyAlignment="1" applyProtection="1">
      <alignment horizontal="right"/>
      <protection/>
    </xf>
    <xf numFmtId="0" fontId="0" fillId="6" borderId="93" xfId="0" applyFill="1" applyBorder="1" applyAlignment="1" applyProtection="1">
      <alignment horizontal="left" vertical="top" wrapText="1"/>
      <protection locked="0"/>
    </xf>
    <xf numFmtId="0" fontId="0" fillId="6" borderId="94" xfId="0" applyFill="1" applyBorder="1" applyAlignment="1" applyProtection="1">
      <alignment horizontal="left" vertical="top" wrapText="1"/>
      <protection locked="0"/>
    </xf>
    <xf numFmtId="0" fontId="0" fillId="6" borderId="95" xfId="0" applyFill="1" applyBorder="1" applyAlignment="1" applyProtection="1">
      <alignment horizontal="left" vertical="top" wrapText="1"/>
      <protection locked="0"/>
    </xf>
    <xf numFmtId="0" fontId="0" fillId="6" borderId="15"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36" xfId="0" applyFill="1" applyBorder="1" applyAlignment="1" applyProtection="1">
      <alignment horizontal="left" vertical="top" wrapText="1"/>
      <protection locked="0"/>
    </xf>
    <xf numFmtId="0" fontId="0" fillId="6" borderId="18" xfId="0" applyFill="1" applyBorder="1" applyAlignment="1" applyProtection="1">
      <alignment horizontal="left" vertical="top" wrapText="1"/>
      <protection locked="0"/>
    </xf>
    <xf numFmtId="0" fontId="0" fillId="6" borderId="16" xfId="0" applyFill="1" applyBorder="1" applyAlignment="1" applyProtection="1">
      <alignment horizontal="left" vertical="top" wrapText="1"/>
      <protection locked="0"/>
    </xf>
    <xf numFmtId="0" fontId="0" fillId="6" borderId="6" xfId="0" applyFill="1" applyBorder="1" applyAlignment="1" applyProtection="1">
      <alignment horizontal="left" vertical="top" wrapText="1"/>
      <protection locked="0"/>
    </xf>
    <xf numFmtId="0" fontId="4" fillId="5" borderId="21" xfId="0" applyFont="1" applyFill="1"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6" borderId="87" xfId="0" applyFont="1" applyFill="1" applyBorder="1" applyAlignment="1" applyProtection="1">
      <alignment horizontal="left" vertical="top" wrapText="1"/>
      <protection locked="0"/>
    </xf>
    <xf numFmtId="0" fontId="0" fillId="6" borderId="88" xfId="0" applyFont="1" applyFill="1" applyBorder="1" applyAlignment="1" applyProtection="1">
      <alignment horizontal="left" vertical="top" wrapText="1"/>
      <protection locked="0"/>
    </xf>
    <xf numFmtId="0" fontId="0" fillId="6" borderId="89" xfId="0" applyFont="1" applyFill="1" applyBorder="1" applyAlignment="1" applyProtection="1">
      <alignment horizontal="left" vertical="top" wrapText="1"/>
      <protection locked="0"/>
    </xf>
    <xf numFmtId="0" fontId="0" fillId="6" borderId="15" xfId="0" applyFont="1" applyFill="1" applyBorder="1" applyAlignment="1" applyProtection="1">
      <alignment horizontal="left" vertical="top" wrapText="1"/>
      <protection locked="0"/>
    </xf>
    <xf numFmtId="0" fontId="0" fillId="6" borderId="0" xfId="0" applyFont="1" applyFill="1" applyBorder="1" applyAlignment="1" applyProtection="1">
      <alignment horizontal="left" vertical="top" wrapText="1"/>
      <protection locked="0"/>
    </xf>
    <xf numFmtId="0" fontId="0" fillId="6" borderId="36" xfId="0" applyFont="1" applyFill="1" applyBorder="1" applyAlignment="1" applyProtection="1">
      <alignment horizontal="left" vertical="top" wrapText="1"/>
      <protection locked="0"/>
    </xf>
    <xf numFmtId="0" fontId="0" fillId="6" borderId="18" xfId="0" applyFont="1" applyFill="1" applyBorder="1" applyAlignment="1" applyProtection="1">
      <alignment horizontal="left" vertical="top" wrapText="1"/>
      <protection locked="0"/>
    </xf>
    <xf numFmtId="0" fontId="0" fillId="6" borderId="16" xfId="0" applyFont="1" applyFill="1" applyBorder="1" applyAlignment="1" applyProtection="1">
      <alignment horizontal="left" vertical="top" wrapText="1"/>
      <protection locked="0"/>
    </xf>
    <xf numFmtId="0" fontId="0" fillId="6" borderId="6" xfId="0" applyFont="1" applyFill="1" applyBorder="1" applyAlignment="1" applyProtection="1">
      <alignment horizontal="left" vertical="top" wrapText="1"/>
      <protection locked="0"/>
    </xf>
    <xf numFmtId="165" fontId="0" fillId="3" borderId="0" xfId="0" applyNumberFormat="1" applyFill="1" applyBorder="1" applyAlignment="1" applyProtection="1">
      <alignment horizontal="right" vertical="center"/>
      <protection/>
    </xf>
    <xf numFmtId="0" fontId="0" fillId="0" borderId="0" xfId="0" applyAlignment="1" applyProtection="1">
      <alignment horizontal="right" wrapText="1"/>
      <protection locked="0"/>
    </xf>
    <xf numFmtId="164" fontId="0" fillId="2" borderId="81" xfId="0" applyNumberFormat="1" applyFill="1" applyBorder="1" applyAlignment="1" applyProtection="1">
      <alignment horizontal="right"/>
      <protection locked="0"/>
    </xf>
    <xf numFmtId="164" fontId="0" fillId="2" borderId="82" xfId="0" applyNumberFormat="1" applyFill="1" applyBorder="1" applyAlignment="1" applyProtection="1">
      <alignment horizontal="right"/>
      <protection locked="0"/>
    </xf>
    <xf numFmtId="0" fontId="14" fillId="3" borderId="0" xfId="0" applyFont="1" applyFill="1" applyBorder="1" applyAlignment="1" applyProtection="1">
      <alignment horizontal="right" vertical="center"/>
      <protection/>
    </xf>
    <xf numFmtId="0" fontId="14" fillId="3" borderId="41" xfId="0" applyFont="1" applyFill="1" applyBorder="1" applyAlignment="1" applyProtection="1">
      <alignment horizontal="right" vertical="center"/>
      <protection/>
    </xf>
    <xf numFmtId="0" fontId="14" fillId="3" borderId="15" xfId="0" applyFont="1" applyFill="1" applyBorder="1" applyAlignment="1" applyProtection="1">
      <alignment horizontal="right" vertical="center"/>
      <protection/>
    </xf>
    <xf numFmtId="0" fontId="15" fillId="3" borderId="37" xfId="0" applyFont="1" applyFill="1" applyBorder="1" applyAlignment="1" applyProtection="1">
      <alignment horizontal="left" vertical="center" wrapText="1"/>
      <protection locked="0"/>
    </xf>
    <xf numFmtId="0" fontId="15" fillId="3" borderId="27" xfId="0" applyFont="1" applyFill="1" applyBorder="1" applyAlignment="1" applyProtection="1">
      <alignment horizontal="left" vertical="center" wrapText="1"/>
      <protection locked="0"/>
    </xf>
    <xf numFmtId="0" fontId="15" fillId="3" borderId="15" xfId="0" applyFont="1" applyFill="1" applyBorder="1" applyAlignment="1" applyProtection="1">
      <alignment horizontal="left" vertical="center" wrapText="1"/>
      <protection locked="0"/>
    </xf>
    <xf numFmtId="0" fontId="15" fillId="3" borderId="0" xfId="0" applyFont="1" applyFill="1" applyBorder="1" applyAlignment="1" applyProtection="1">
      <alignment horizontal="left" vertical="center" wrapText="1"/>
      <protection locked="0"/>
    </xf>
    <xf numFmtId="0" fontId="15" fillId="3" borderId="27" xfId="0" applyFont="1" applyFill="1" applyBorder="1" applyAlignment="1" applyProtection="1">
      <alignment horizontal="left" vertical="top" wrapText="1"/>
      <protection locked="0"/>
    </xf>
    <xf numFmtId="0" fontId="15" fillId="3" borderId="0" xfId="0" applyFont="1" applyFill="1" applyBorder="1" applyAlignment="1" applyProtection="1">
      <alignment horizontal="left" vertical="top" wrapText="1"/>
      <protection locked="0"/>
    </xf>
    <xf numFmtId="0" fontId="14" fillId="3" borderId="0" xfId="0" applyFont="1" applyFill="1" applyBorder="1" applyAlignment="1" applyProtection="1">
      <alignment horizontal="right" wrapText="1"/>
      <protection locked="0"/>
    </xf>
    <xf numFmtId="0" fontId="14" fillId="3" borderId="96" xfId="0" applyFont="1" applyFill="1" applyBorder="1" applyAlignment="1" applyProtection="1">
      <alignment horizontal="right" wrapText="1"/>
      <protection locked="0"/>
    </xf>
    <xf numFmtId="165" fontId="0" fillId="3" borderId="41" xfId="0" applyNumberFormat="1" applyFill="1" applyBorder="1" applyAlignment="1" applyProtection="1">
      <alignment horizontal="right" vertical="center"/>
      <protection/>
    </xf>
    <xf numFmtId="165" fontId="0" fillId="3" borderId="19" xfId="0" applyNumberFormat="1" applyFill="1" applyBorder="1" applyAlignment="1" applyProtection="1">
      <alignment horizontal="right" vertical="center"/>
      <protection/>
    </xf>
    <xf numFmtId="0" fontId="13" fillId="3" borderId="18" xfId="0" applyFont="1" applyFill="1" applyBorder="1" applyAlignment="1" applyProtection="1">
      <alignment horizontal="left" wrapText="1"/>
      <protection locked="0"/>
    </xf>
    <xf numFmtId="0" fontId="13" fillId="3" borderId="16" xfId="0" applyFont="1" applyFill="1" applyBorder="1" applyAlignment="1" applyProtection="1">
      <alignment horizontal="left" wrapText="1"/>
      <protection locked="0"/>
    </xf>
    <xf numFmtId="0" fontId="0" fillId="3" borderId="0" xfId="0" applyFill="1" applyBorder="1" applyAlignment="1" applyProtection="1">
      <alignment horizontal="right" wrapText="1"/>
      <protection/>
    </xf>
    <xf numFmtId="0" fontId="0" fillId="3" borderId="0" xfId="0" applyFont="1" applyFill="1" applyBorder="1" applyAlignment="1" applyProtection="1" quotePrefix="1">
      <alignment horizontal="left" vertical="top" wrapText="1"/>
      <protection locked="0"/>
    </xf>
    <xf numFmtId="0" fontId="0" fillId="3" borderId="0" xfId="0" applyFont="1" applyFill="1" applyBorder="1" applyAlignment="1" applyProtection="1">
      <alignment horizontal="left" vertical="top" wrapText="1"/>
      <protection locked="0"/>
    </xf>
    <xf numFmtId="0" fontId="0" fillId="3" borderId="36" xfId="0" applyFont="1" applyFill="1" applyBorder="1" applyAlignment="1" applyProtection="1">
      <alignment horizontal="left" vertical="top" wrapText="1"/>
      <protection locked="0"/>
    </xf>
    <xf numFmtId="0" fontId="0" fillId="6" borderId="37" xfId="0" applyFont="1" applyFill="1" applyBorder="1" applyAlignment="1" applyProtection="1">
      <alignment horizontal="left" vertical="top" wrapText="1"/>
      <protection/>
    </xf>
    <xf numFmtId="0" fontId="0" fillId="6" borderId="27" xfId="0" applyFont="1" applyFill="1" applyBorder="1" applyAlignment="1" applyProtection="1">
      <alignment horizontal="left" vertical="top" wrapText="1"/>
      <protection/>
    </xf>
    <xf numFmtId="0" fontId="0" fillId="6" borderId="83" xfId="0" applyFont="1" applyFill="1" applyBorder="1" applyAlignment="1" applyProtection="1">
      <alignment horizontal="left" vertical="top" wrapText="1"/>
      <protection/>
    </xf>
    <xf numFmtId="0" fontId="0" fillId="6" borderId="15" xfId="0" applyFont="1" applyFill="1" applyBorder="1" applyAlignment="1" applyProtection="1">
      <alignment horizontal="left" vertical="top" wrapText="1"/>
      <protection/>
    </xf>
    <xf numFmtId="0" fontId="0" fillId="6" borderId="0" xfId="0" applyFont="1" applyFill="1" applyBorder="1" applyAlignment="1" applyProtection="1">
      <alignment horizontal="left" vertical="top" wrapText="1"/>
      <protection/>
    </xf>
    <xf numFmtId="0" fontId="0" fillId="6" borderId="36" xfId="0" applyFont="1" applyFill="1" applyBorder="1" applyAlignment="1" applyProtection="1">
      <alignment horizontal="left" vertical="top" wrapText="1"/>
      <protection/>
    </xf>
    <xf numFmtId="0" fontId="0" fillId="6" borderId="97" xfId="0" applyFont="1" applyFill="1" applyBorder="1" applyAlignment="1" applyProtection="1">
      <alignment horizontal="left" vertical="top" wrapText="1"/>
      <protection/>
    </xf>
    <xf numFmtId="0" fontId="0" fillId="6" borderId="98" xfId="0" applyFont="1" applyFill="1" applyBorder="1" applyAlignment="1" applyProtection="1">
      <alignment horizontal="left" vertical="top" wrapText="1"/>
      <protection/>
    </xf>
    <xf numFmtId="0" fontId="0" fillId="6" borderId="99" xfId="0" applyFont="1" applyFill="1" applyBorder="1" applyAlignment="1" applyProtection="1">
      <alignment horizontal="left" vertical="top" wrapText="1"/>
      <protection/>
    </xf>
    <xf numFmtId="2" fontId="0" fillId="0" borderId="39" xfId="0" applyNumberFormat="1" applyBorder="1" applyAlignment="1" applyProtection="1">
      <alignment horizontal="right" vertical="center"/>
      <protection/>
    </xf>
    <xf numFmtId="2" fontId="0" fillId="0" borderId="44" xfId="0" applyNumberFormat="1" applyBorder="1" applyAlignment="1" applyProtection="1">
      <alignment horizontal="right" vertical="center"/>
      <protection/>
    </xf>
    <xf numFmtId="0" fontId="14" fillId="3" borderId="16" xfId="0" applyFont="1" applyFill="1" applyBorder="1" applyAlignment="1" applyProtection="1">
      <alignment horizontal="center" wrapText="1"/>
      <protection locked="0"/>
    </xf>
    <xf numFmtId="0" fontId="4" fillId="5" borderId="21" xfId="0" applyFont="1" applyFill="1" applyBorder="1" applyAlignment="1" applyProtection="1">
      <alignment horizontal="left" vertical="top" wrapText="1"/>
      <protection locked="0"/>
    </xf>
    <xf numFmtId="0" fontId="4" fillId="5" borderId="38" xfId="0" applyFont="1" applyFill="1" applyBorder="1" applyAlignment="1" applyProtection="1">
      <alignment horizontal="left" vertical="top" wrapText="1"/>
      <protection locked="0"/>
    </xf>
    <xf numFmtId="0" fontId="4" fillId="5" borderId="0" xfId="0" applyFont="1" applyFill="1" applyBorder="1" applyAlignment="1" applyProtection="1">
      <alignment horizontal="left" vertical="top" wrapText="1"/>
      <protection locked="0"/>
    </xf>
    <xf numFmtId="0" fontId="4" fillId="5" borderId="36" xfId="0" applyFont="1" applyFill="1" applyBorder="1" applyAlignment="1" applyProtection="1">
      <alignment horizontal="left" vertical="top" wrapText="1"/>
      <protection locked="0"/>
    </xf>
    <xf numFmtId="0" fontId="15" fillId="3" borderId="15" xfId="0" applyFont="1" applyFill="1" applyBorder="1" applyAlignment="1" applyProtection="1">
      <alignment horizontal="right" vertical="center"/>
      <protection locked="0"/>
    </xf>
    <xf numFmtId="0" fontId="4" fillId="5" borderId="21" xfId="0" applyFont="1" applyFill="1" applyBorder="1" applyAlignment="1" applyProtection="1">
      <alignment horizontal="left" vertical="top" wrapText="1"/>
      <protection locked="0"/>
    </xf>
    <xf numFmtId="0" fontId="4" fillId="5" borderId="38" xfId="0" applyFont="1" applyFill="1" applyBorder="1" applyAlignment="1" applyProtection="1">
      <alignment horizontal="left" vertical="top" wrapText="1"/>
      <protection locked="0"/>
    </xf>
    <xf numFmtId="0" fontId="4" fillId="5" borderId="0" xfId="0" applyFont="1" applyFill="1" applyBorder="1" applyAlignment="1" applyProtection="1">
      <alignment horizontal="left" vertical="top" wrapText="1"/>
      <protection locked="0"/>
    </xf>
    <xf numFmtId="0" fontId="4" fillId="5" borderId="36" xfId="0" applyFont="1"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2" fontId="25" fillId="0" borderId="56" xfId="0" applyNumberFormat="1" applyFont="1" applyBorder="1" applyAlignment="1" applyProtection="1">
      <alignment horizontal="right" vertical="center"/>
      <protection/>
    </xf>
    <xf numFmtId="2" fontId="25" fillId="0" borderId="75" xfId="0" applyNumberFormat="1" applyFont="1" applyBorder="1" applyAlignment="1" applyProtection="1">
      <alignment horizontal="right" vertical="center"/>
      <protection/>
    </xf>
    <xf numFmtId="2" fontId="25" fillId="0" borderId="57" xfId="0" applyNumberFormat="1" applyFont="1" applyBorder="1" applyAlignment="1" applyProtection="1">
      <alignment horizontal="right" vertical="center"/>
      <protection/>
    </xf>
    <xf numFmtId="2" fontId="22" fillId="0" borderId="53" xfId="0" applyNumberFormat="1" applyFont="1" applyFill="1" applyBorder="1" applyAlignment="1" applyProtection="1">
      <alignment horizontal="right" vertical="center"/>
      <protection/>
    </xf>
    <xf numFmtId="2" fontId="22" fillId="0" borderId="55" xfId="0" applyNumberFormat="1" applyFont="1" applyFill="1" applyBorder="1" applyAlignment="1" applyProtection="1">
      <alignment horizontal="right" vertical="center"/>
      <protection/>
    </xf>
    <xf numFmtId="0" fontId="26" fillId="3" borderId="39" xfId="0" applyFont="1" applyFill="1" applyBorder="1" applyAlignment="1" applyProtection="1">
      <alignment horizontal="left" vertical="center" wrapText="1"/>
      <protection locked="0"/>
    </xf>
    <xf numFmtId="0" fontId="26" fillId="3" borderId="14" xfId="0" applyFont="1" applyFill="1" applyBorder="1" applyAlignment="1" applyProtection="1">
      <alignment horizontal="left" vertical="center" wrapText="1"/>
      <protection locked="0"/>
    </xf>
    <xf numFmtId="0" fontId="26" fillId="3" borderId="44" xfId="0" applyFont="1" applyFill="1" applyBorder="1" applyAlignment="1" applyProtection="1">
      <alignment horizontal="left" vertical="center" wrapText="1"/>
      <protection locked="0"/>
    </xf>
    <xf numFmtId="0" fontId="15" fillId="3" borderId="16" xfId="0" applyFont="1" applyFill="1" applyBorder="1" applyAlignment="1" applyProtection="1">
      <alignment horizontal="center" vertical="center"/>
      <protection locked="0"/>
    </xf>
    <xf numFmtId="0" fontId="15" fillId="3" borderId="6" xfId="0" applyFont="1" applyFill="1" applyBorder="1" applyAlignment="1" applyProtection="1">
      <alignment horizontal="center" vertical="center"/>
      <protection locked="0"/>
    </xf>
    <xf numFmtId="0" fontId="0" fillId="4" borderId="15" xfId="0" applyFill="1" applyBorder="1" applyAlignment="1" applyProtection="1">
      <alignment horizontal="right"/>
      <protection locked="0"/>
    </xf>
    <xf numFmtId="0" fontId="0" fillId="4" borderId="36" xfId="0" applyFill="1" applyBorder="1" applyAlignment="1" applyProtection="1">
      <alignment horizontal="right"/>
      <protection locked="0"/>
    </xf>
    <xf numFmtId="0" fontId="2" fillId="3" borderId="27" xfId="0" applyFont="1" applyFill="1" applyBorder="1" applyAlignment="1" applyProtection="1">
      <alignment horizontal="left" vertical="center" wrapText="1"/>
      <protection locked="0"/>
    </xf>
    <xf numFmtId="0" fontId="2" fillId="3" borderId="83" xfId="0" applyFont="1" applyFill="1" applyBorder="1" applyAlignment="1" applyProtection="1">
      <alignment horizontal="left" vertical="center" wrapText="1"/>
      <protection locked="0"/>
    </xf>
    <xf numFmtId="0" fontId="0" fillId="2" borderId="0" xfId="0" applyFill="1" applyBorder="1" applyAlignment="1" applyProtection="1">
      <alignment horizontal="left"/>
      <protection locked="0"/>
    </xf>
    <xf numFmtId="164" fontId="22" fillId="2" borderId="39" xfId="0" applyNumberFormat="1" applyFont="1" applyFill="1" applyBorder="1" applyAlignment="1" applyProtection="1">
      <alignment horizontal="right" vertical="center" wrapText="1"/>
      <protection locked="0"/>
    </xf>
    <xf numFmtId="164" fontId="22" fillId="2" borderId="44" xfId="0" applyNumberFormat="1" applyFont="1" applyFill="1" applyBorder="1" applyAlignment="1" applyProtection="1">
      <alignment horizontal="right" vertical="center" wrapText="1"/>
      <protection locked="0"/>
    </xf>
    <xf numFmtId="0" fontId="23" fillId="5" borderId="21" xfId="0" applyFont="1" applyFill="1" applyBorder="1" applyAlignment="1" applyProtection="1">
      <alignment horizontal="left" vertical="top" wrapText="1"/>
      <protection locked="0"/>
    </xf>
    <xf numFmtId="0" fontId="23" fillId="5" borderId="38" xfId="0" applyFont="1" applyFill="1" applyBorder="1" applyAlignment="1" applyProtection="1">
      <alignment horizontal="left" vertical="top" wrapText="1"/>
      <protection locked="0"/>
    </xf>
    <xf numFmtId="0" fontId="11" fillId="5" borderId="15" xfId="0" applyFont="1" applyFill="1" applyBorder="1" applyAlignment="1" applyProtection="1">
      <alignment horizontal="left" vertical="top" wrapText="1"/>
      <protection locked="0"/>
    </xf>
    <xf numFmtId="0" fontId="11" fillId="5" borderId="0" xfId="0" applyFont="1" applyFill="1" applyBorder="1" applyAlignment="1" applyProtection="1">
      <alignment horizontal="left" vertical="top" wrapText="1"/>
      <protection locked="0"/>
    </xf>
    <xf numFmtId="0" fontId="11" fillId="5" borderId="36" xfId="0" applyFont="1" applyFill="1" applyBorder="1" applyAlignment="1" applyProtection="1">
      <alignment horizontal="left" vertical="top" wrapText="1"/>
      <protection locked="0"/>
    </xf>
    <xf numFmtId="0" fontId="11" fillId="5" borderId="23" xfId="0" applyFont="1" applyFill="1" applyBorder="1" applyAlignment="1" applyProtection="1">
      <alignment horizontal="left" vertical="top" wrapText="1"/>
      <protection locked="0"/>
    </xf>
    <xf numFmtId="0" fontId="11" fillId="5" borderId="24" xfId="0" applyFont="1" applyFill="1" applyBorder="1" applyAlignment="1" applyProtection="1">
      <alignment horizontal="left" vertical="top" wrapText="1"/>
      <protection locked="0"/>
    </xf>
    <xf numFmtId="0" fontId="11" fillId="5" borderId="25" xfId="0" applyFont="1" applyFill="1" applyBorder="1" applyAlignment="1" applyProtection="1">
      <alignment horizontal="left" vertical="top" wrapText="1"/>
      <protection locked="0"/>
    </xf>
    <xf numFmtId="0" fontId="11" fillId="3" borderId="0" xfId="0" applyFont="1" applyFill="1" applyBorder="1" applyAlignment="1" applyProtection="1">
      <alignment horizontal="right" wrapText="1"/>
      <protection locked="0"/>
    </xf>
    <xf numFmtId="0" fontId="0" fillId="0" borderId="0" xfId="0" applyBorder="1" applyAlignment="1" applyProtection="1">
      <alignment horizontal="right" wrapText="1"/>
      <protection locked="0"/>
    </xf>
    <xf numFmtId="0" fontId="35" fillId="3" borderId="0" xfId="0" applyFont="1" applyFill="1" applyBorder="1" applyAlignment="1" applyProtection="1">
      <alignment horizontal="left" vertical="top" wrapText="1"/>
      <protection/>
    </xf>
    <xf numFmtId="0" fontId="22" fillId="3" borderId="15" xfId="0" applyFont="1" applyFill="1" applyBorder="1" applyAlignment="1" applyProtection="1">
      <alignment horizontal="right" wrapText="1"/>
      <protection locked="0"/>
    </xf>
    <xf numFmtId="0" fontId="22" fillId="3" borderId="0" xfId="0" applyFont="1" applyFill="1" applyBorder="1" applyAlignment="1" applyProtection="1">
      <alignment horizontal="right" wrapText="1"/>
      <protection locked="0"/>
    </xf>
    <xf numFmtId="0" fontId="11" fillId="3" borderId="0" xfId="0" applyFont="1" applyFill="1" applyBorder="1" applyAlignment="1" applyProtection="1">
      <alignment horizontal="left" vertical="center"/>
      <protection locked="0"/>
    </xf>
    <xf numFmtId="0" fontId="11" fillId="3" borderId="0" xfId="0" applyFont="1" applyFill="1" applyBorder="1" applyAlignment="1" applyProtection="1">
      <alignment horizontal="right" vertical="top" wrapText="1"/>
      <protection locked="0"/>
    </xf>
    <xf numFmtId="0" fontId="22" fillId="2" borderId="39" xfId="0" applyFont="1" applyFill="1" applyBorder="1" applyAlignment="1" applyProtection="1">
      <alignment horizontal="left" vertical="center"/>
      <protection locked="0"/>
    </xf>
    <xf numFmtId="0" fontId="22" fillId="2" borderId="14" xfId="0" applyFont="1" applyFill="1" applyBorder="1" applyAlignment="1" applyProtection="1">
      <alignment horizontal="left" vertical="center"/>
      <protection locked="0"/>
    </xf>
    <xf numFmtId="0" fontId="22" fillId="2" borderId="44" xfId="0" applyFont="1" applyFill="1" applyBorder="1" applyAlignment="1" applyProtection="1">
      <alignment horizontal="left" vertical="center"/>
      <protection locked="0"/>
    </xf>
    <xf numFmtId="0" fontId="11" fillId="3" borderId="0" xfId="0" applyFont="1" applyFill="1" applyBorder="1" applyAlignment="1" applyProtection="1">
      <alignment horizontal="left" vertical="top"/>
      <protection locked="0"/>
    </xf>
    <xf numFmtId="169" fontId="22" fillId="0" borderId="39" xfId="0" applyNumberFormat="1" applyFont="1" applyFill="1" applyBorder="1" applyAlignment="1" applyProtection="1">
      <alignment horizontal="right" vertical="center"/>
      <protection/>
    </xf>
    <xf numFmtId="169" fontId="22" fillId="0" borderId="44" xfId="0" applyNumberFormat="1" applyFont="1" applyFill="1" applyBorder="1" applyAlignment="1" applyProtection="1">
      <alignment horizontal="right" vertical="center"/>
      <protection/>
    </xf>
    <xf numFmtId="2" fontId="0" fillId="0" borderId="11" xfId="0" applyNumberFormat="1" applyFill="1" applyBorder="1" applyAlignment="1" applyProtection="1">
      <alignment horizontal="right" vertical="center"/>
      <protection/>
    </xf>
    <xf numFmtId="0" fontId="7" fillId="3" borderId="15" xfId="0" applyFont="1" applyFill="1" applyBorder="1" applyAlignment="1" applyProtection="1">
      <alignment horizontal="right" wrapText="1"/>
      <protection locked="0"/>
    </xf>
    <xf numFmtId="0" fontId="7" fillId="3" borderId="0" xfId="0" applyFont="1" applyFill="1" applyBorder="1" applyAlignment="1" applyProtection="1">
      <alignment horizontal="right" wrapText="1"/>
      <protection locked="0"/>
    </xf>
    <xf numFmtId="0" fontId="0" fillId="3" borderId="15" xfId="0" applyFill="1" applyBorder="1" applyAlignment="1" applyProtection="1">
      <alignment horizontal="right" wrapText="1"/>
      <protection/>
    </xf>
    <xf numFmtId="0" fontId="34" fillId="0" borderId="0" xfId="0" applyFont="1" applyAlignment="1">
      <alignment horizontal="left" vertical="center" wrapText="1"/>
    </xf>
    <xf numFmtId="0" fontId="0" fillId="6" borderId="20" xfId="0" applyFill="1" applyBorder="1" applyAlignment="1" applyProtection="1">
      <alignment horizontal="left" vertical="top" wrapText="1"/>
      <protection/>
    </xf>
    <xf numFmtId="0" fontId="0" fillId="6" borderId="21" xfId="0" applyFill="1" applyBorder="1" applyAlignment="1" applyProtection="1">
      <alignment horizontal="left" vertical="top" wrapText="1"/>
      <protection/>
    </xf>
    <xf numFmtId="0" fontId="0" fillId="6" borderId="38" xfId="0" applyFill="1" applyBorder="1" applyAlignment="1" applyProtection="1">
      <alignment horizontal="left" vertical="top" wrapText="1"/>
      <protection/>
    </xf>
    <xf numFmtId="0" fontId="0" fillId="6" borderId="15" xfId="0" applyFill="1" applyBorder="1" applyAlignment="1" applyProtection="1">
      <alignment horizontal="left" vertical="top" wrapText="1"/>
      <protection/>
    </xf>
    <xf numFmtId="0" fontId="0" fillId="6" borderId="0" xfId="0" applyFill="1" applyBorder="1" applyAlignment="1" applyProtection="1">
      <alignment horizontal="left" vertical="top" wrapText="1"/>
      <protection/>
    </xf>
    <xf numFmtId="0" fontId="0" fillId="6" borderId="36" xfId="0" applyFill="1" applyBorder="1" applyAlignment="1" applyProtection="1">
      <alignment horizontal="left" vertical="top" wrapText="1"/>
      <protection/>
    </xf>
    <xf numFmtId="0" fontId="0" fillId="6" borderId="93" xfId="0" applyFill="1" applyBorder="1" applyAlignment="1" applyProtection="1">
      <alignment horizontal="left" vertical="top"/>
      <protection locked="0"/>
    </xf>
    <xf numFmtId="0" fontId="0" fillId="6" borderId="94" xfId="0" applyFill="1" applyBorder="1" applyAlignment="1" applyProtection="1">
      <alignment horizontal="left" vertical="top"/>
      <protection locked="0"/>
    </xf>
    <xf numFmtId="0" fontId="0" fillId="6" borderId="95" xfId="0" applyFill="1" applyBorder="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0" xfId="0" applyFill="1" applyBorder="1" applyAlignment="1" applyProtection="1">
      <alignment horizontal="left" vertical="top"/>
      <protection locked="0"/>
    </xf>
    <xf numFmtId="0" fontId="0" fillId="6" borderId="36" xfId="0" applyFill="1" applyBorder="1" applyAlignment="1" applyProtection="1">
      <alignment horizontal="left" vertical="top"/>
      <protection locked="0"/>
    </xf>
    <xf numFmtId="0" fontId="0" fillId="6" borderId="18" xfId="0" applyFill="1" applyBorder="1" applyAlignment="1" applyProtection="1">
      <alignment horizontal="left" vertical="top"/>
      <protection locked="0"/>
    </xf>
    <xf numFmtId="0" fontId="0" fillId="6" borderId="16" xfId="0" applyFill="1" applyBorder="1" applyAlignment="1" applyProtection="1">
      <alignment horizontal="left" vertical="top"/>
      <protection locked="0"/>
    </xf>
    <xf numFmtId="0" fontId="0" fillId="6" borderId="6" xfId="0" applyFill="1" applyBorder="1" applyAlignment="1" applyProtection="1">
      <alignment horizontal="left" vertical="top"/>
      <protection locked="0"/>
    </xf>
    <xf numFmtId="0" fontId="0" fillId="2" borderId="39"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0" fillId="2" borderId="44" xfId="0" applyFill="1" applyBorder="1" applyAlignment="1" applyProtection="1">
      <alignment horizontal="left" vertical="center"/>
      <protection locked="0"/>
    </xf>
    <xf numFmtId="0" fontId="0" fillId="3" borderId="15" xfId="0" applyFont="1" applyFill="1" applyBorder="1" applyAlignment="1" applyProtection="1">
      <alignment horizontal="right" vertical="top" wrapText="1"/>
      <protection/>
    </xf>
    <xf numFmtId="0" fontId="0" fillId="3" borderId="0" xfId="0" applyFont="1" applyFill="1" applyBorder="1" applyAlignment="1" applyProtection="1">
      <alignment horizontal="right" vertical="top" wrapText="1"/>
      <protection/>
    </xf>
    <xf numFmtId="0" fontId="0" fillId="3" borderId="41" xfId="0" applyFont="1" applyFill="1" applyBorder="1" applyAlignment="1" applyProtection="1">
      <alignment horizontal="right" vertical="top" wrapText="1"/>
      <protection/>
    </xf>
    <xf numFmtId="2" fontId="0" fillId="2" borderId="39" xfId="0" applyNumberFormat="1" applyFill="1" applyBorder="1" applyAlignment="1" applyProtection="1">
      <alignment horizontal="right" vertical="center"/>
      <protection locked="0"/>
    </xf>
    <xf numFmtId="2" fontId="0" fillId="2" borderId="44" xfId="0" applyNumberFormat="1" applyFill="1" applyBorder="1" applyAlignment="1" applyProtection="1">
      <alignment horizontal="right" vertical="center"/>
      <protection locked="0"/>
    </xf>
    <xf numFmtId="0" fontId="0" fillId="3" borderId="15" xfId="0" applyFont="1" applyFill="1" applyBorder="1" applyAlignment="1" applyProtection="1">
      <alignment horizontal="right" vertical="center" wrapText="1"/>
      <protection/>
    </xf>
    <xf numFmtId="0" fontId="0" fillId="3" borderId="0" xfId="0" applyFont="1" applyFill="1" applyBorder="1" applyAlignment="1" applyProtection="1">
      <alignment horizontal="right" vertical="center" wrapText="1"/>
      <protection/>
    </xf>
    <xf numFmtId="0" fontId="2" fillId="3" borderId="37" xfId="0" applyFont="1" applyFill="1" applyBorder="1" applyAlignment="1" applyProtection="1">
      <alignment horizontal="left" vertical="center" wrapText="1"/>
      <protection locked="0"/>
    </xf>
    <xf numFmtId="0" fontId="2" fillId="3" borderId="37"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7" fillId="3" borderId="41" xfId="0" applyFont="1" applyFill="1" applyBorder="1" applyAlignment="1" applyProtection="1">
      <alignment horizontal="center" textRotation="90" wrapText="1"/>
      <protection locked="0"/>
    </xf>
    <xf numFmtId="0" fontId="0" fillId="3" borderId="11" xfId="0" applyFill="1" applyBorder="1" applyAlignment="1" applyProtection="1">
      <alignment horizontal="left" vertical="center" wrapText="1"/>
      <protection locked="0"/>
    </xf>
    <xf numFmtId="0" fontId="14" fillId="3" borderId="0"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wrapText="1"/>
      <protection locked="0"/>
    </xf>
    <xf numFmtId="0" fontId="2" fillId="3" borderId="15" xfId="0" applyFont="1" applyFill="1" applyBorder="1" applyAlignment="1" applyProtection="1">
      <alignment horizontal="left" wrapText="1"/>
      <protection locked="0"/>
    </xf>
    <xf numFmtId="0" fontId="0" fillId="2" borderId="44" xfId="0" applyFont="1" applyFill="1" applyBorder="1" applyAlignment="1" applyProtection="1">
      <alignment horizontal="left" vertical="center"/>
      <protection locked="0"/>
    </xf>
    <xf numFmtId="2" fontId="0" fillId="2" borderId="39" xfId="0" applyNumberFormat="1" applyFill="1" applyBorder="1" applyAlignment="1" applyProtection="1">
      <alignment horizontal="right" vertical="center"/>
      <protection hidden="1" locked="0"/>
    </xf>
    <xf numFmtId="2" fontId="0" fillId="2" borderId="44" xfId="0" applyNumberFormat="1" applyFill="1" applyBorder="1" applyAlignment="1" applyProtection="1">
      <alignment horizontal="right" vertical="center"/>
      <protection hidden="1"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60"/>
  </sheetPr>
  <dimension ref="A1:Y390"/>
  <sheetViews>
    <sheetView showGridLines="0" tabSelected="1" workbookViewId="0" topLeftCell="A1">
      <selection activeCell="K175" sqref="K175"/>
    </sheetView>
  </sheetViews>
  <sheetFormatPr defaultColWidth="9.140625" defaultRowHeight="12.75"/>
  <cols>
    <col min="1" max="1" width="8.421875" style="0" customWidth="1"/>
    <col min="2" max="2" width="5.57421875" style="0" customWidth="1"/>
    <col min="3" max="3" width="9.00390625" style="0" customWidth="1"/>
    <col min="4" max="4" width="8.7109375" style="0" customWidth="1"/>
    <col min="5" max="5" width="5.28125" style="0" customWidth="1"/>
    <col min="6" max="6" width="5.57421875" style="0" customWidth="1"/>
    <col min="7" max="7" width="5.00390625" style="0" customWidth="1"/>
    <col min="8" max="8" width="4.7109375" style="0" customWidth="1"/>
    <col min="9" max="9" width="4.421875" style="0" customWidth="1"/>
    <col min="10" max="10" width="2.421875" style="0" customWidth="1"/>
    <col min="11" max="11" width="4.421875" style="0" customWidth="1"/>
    <col min="12" max="12" width="3.421875" style="0" customWidth="1"/>
    <col min="13" max="13" width="6.28125" style="0" customWidth="1"/>
    <col min="14" max="19" width="6.8515625" style="0" customWidth="1"/>
    <col min="20" max="20" width="6.00390625" style="0" customWidth="1"/>
    <col min="21" max="21" width="10.140625" style="16" customWidth="1"/>
    <col min="22" max="22" width="6.7109375" style="15" customWidth="1"/>
    <col min="23" max="25" width="9.140625" style="16" customWidth="1"/>
  </cols>
  <sheetData>
    <row r="1" spans="1:22" ht="16.5" customHeight="1" thickBot="1">
      <c r="A1" s="488" t="s">
        <v>0</v>
      </c>
      <c r="B1" s="489"/>
      <c r="C1" s="489"/>
      <c r="D1" s="489"/>
      <c r="E1" s="489"/>
      <c r="F1" s="489"/>
      <c r="G1" s="489"/>
      <c r="H1" s="489"/>
      <c r="I1" s="489"/>
      <c r="J1" s="489"/>
      <c r="K1" s="489"/>
      <c r="L1" s="489"/>
      <c r="M1" s="489"/>
      <c r="N1" s="489"/>
      <c r="O1" s="489"/>
      <c r="P1" s="489"/>
      <c r="Q1" s="489"/>
      <c r="R1" s="489"/>
      <c r="S1" s="490"/>
      <c r="U1" s="22"/>
      <c r="V1" s="23"/>
    </row>
    <row r="2" spans="1:22" ht="15" customHeight="1">
      <c r="A2" s="413" t="s">
        <v>52</v>
      </c>
      <c r="B2" s="414"/>
      <c r="C2" s="417"/>
      <c r="D2" s="418"/>
      <c r="E2" s="418"/>
      <c r="F2" s="418"/>
      <c r="G2" s="419"/>
      <c r="H2" s="253"/>
      <c r="I2" s="254"/>
      <c r="J2" s="254"/>
      <c r="K2" s="254"/>
      <c r="L2" s="255" t="s">
        <v>40</v>
      </c>
      <c r="M2" s="259" t="s">
        <v>73</v>
      </c>
      <c r="N2" s="49"/>
      <c r="O2" s="1"/>
      <c r="P2" s="2"/>
      <c r="Q2" s="10"/>
      <c r="R2" s="11"/>
      <c r="S2" s="3"/>
      <c r="V2" s="23"/>
    </row>
    <row r="3" spans="1:22" ht="15" customHeight="1" thickBot="1">
      <c r="A3" s="415"/>
      <c r="B3" s="416"/>
      <c r="C3" s="420"/>
      <c r="D3" s="421"/>
      <c r="E3" s="421"/>
      <c r="F3" s="421"/>
      <c r="G3" s="422"/>
      <c r="H3" s="256"/>
      <c r="I3" s="257"/>
      <c r="J3" s="257"/>
      <c r="K3" s="257"/>
      <c r="L3" s="258" t="s">
        <v>50</v>
      </c>
      <c r="M3" s="260" t="s">
        <v>74</v>
      </c>
      <c r="N3" s="24"/>
      <c r="O3" s="8"/>
      <c r="P3" s="12"/>
      <c r="Q3" s="13"/>
      <c r="R3" s="14"/>
      <c r="S3" s="9"/>
      <c r="V3" s="23"/>
    </row>
    <row r="4" spans="1:22" ht="14.25" customHeight="1">
      <c r="A4" s="423" t="s">
        <v>98</v>
      </c>
      <c r="B4" s="424"/>
      <c r="C4" s="430"/>
      <c r="D4" s="431"/>
      <c r="E4" s="431"/>
      <c r="F4" s="431"/>
      <c r="G4" s="432"/>
      <c r="H4" s="376" t="s">
        <v>533</v>
      </c>
      <c r="I4" s="377"/>
      <c r="J4" s="377"/>
      <c r="K4" s="377"/>
      <c r="L4" s="377"/>
      <c r="M4" s="377"/>
      <c r="N4" s="377"/>
      <c r="O4" s="377"/>
      <c r="P4" s="378"/>
      <c r="Q4" s="365"/>
      <c r="R4" s="366"/>
      <c r="S4" s="7"/>
      <c r="V4" s="23"/>
    </row>
    <row r="5" spans="1:22" ht="12" customHeight="1">
      <c r="A5" s="415"/>
      <c r="B5" s="416"/>
      <c r="C5" s="433"/>
      <c r="D5" s="434"/>
      <c r="E5" s="434"/>
      <c r="F5" s="434"/>
      <c r="G5" s="435"/>
      <c r="H5" s="382" t="s">
        <v>211</v>
      </c>
      <c r="I5" s="383"/>
      <c r="J5" s="383"/>
      <c r="K5" s="383"/>
      <c r="L5" s="383"/>
      <c r="M5" s="384"/>
      <c r="N5" s="388"/>
      <c r="O5" s="389"/>
      <c r="P5" s="5"/>
      <c r="Q5" s="6"/>
      <c r="R5" s="6"/>
      <c r="S5" s="7"/>
      <c r="V5" s="23"/>
    </row>
    <row r="6" spans="1:22" ht="16.5" customHeight="1">
      <c r="A6" s="436" t="s">
        <v>41</v>
      </c>
      <c r="B6" s="437"/>
      <c r="C6" s="427"/>
      <c r="D6" s="428"/>
      <c r="E6" s="428"/>
      <c r="F6" s="428"/>
      <c r="G6" s="429"/>
      <c r="H6" s="385"/>
      <c r="I6" s="386"/>
      <c r="J6" s="386"/>
      <c r="K6" s="386"/>
      <c r="L6" s="386"/>
      <c r="M6" s="387"/>
      <c r="N6" s="390"/>
      <c r="O6" s="391"/>
      <c r="P6" s="93">
        <v>-0.4275</v>
      </c>
      <c r="Q6" s="94"/>
      <c r="R6" s="94"/>
      <c r="S6" s="53"/>
      <c r="V6" s="23"/>
    </row>
    <row r="7" spans="1:22" ht="16.5" customHeight="1" thickBot="1">
      <c r="A7" s="438" t="s">
        <v>42</v>
      </c>
      <c r="B7" s="439"/>
      <c r="C7" s="425"/>
      <c r="D7" s="426"/>
      <c r="E7" s="95" t="s">
        <v>51</v>
      </c>
      <c r="F7" s="495">
        <f ca="1">IF(C7="","",NOW())</f>
      </c>
      <c r="G7" s="496"/>
      <c r="H7" s="379"/>
      <c r="I7" s="380"/>
      <c r="J7" s="380"/>
      <c r="K7" s="380"/>
      <c r="L7" s="381"/>
      <c r="M7" s="272"/>
      <c r="N7" s="272"/>
      <c r="O7" s="493" t="s">
        <v>43</v>
      </c>
      <c r="P7" s="493"/>
      <c r="Q7" s="494"/>
      <c r="R7" s="367" t="e">
        <f>SUM(R27,R42,R50,J64,J75,J89,J126,R151,J179)</f>
        <v>#DIV/0!</v>
      </c>
      <c r="S7" s="368"/>
      <c r="V7" s="23"/>
    </row>
    <row r="8" spans="1:22" ht="15.75" customHeight="1" thickBot="1">
      <c r="A8" s="372" t="s">
        <v>122</v>
      </c>
      <c r="B8" s="373"/>
      <c r="C8" s="354" t="str">
        <f>IF(OR(R10="NO",R11="YES"),"LOW PRIORITY",IF(R13="NO","LOW PRIORITY","HIGH PRIORITY"))</f>
        <v>HIGH PRIORITY</v>
      </c>
      <c r="D8" s="355"/>
      <c r="E8" s="355"/>
      <c r="F8" s="355"/>
      <c r="G8" s="356"/>
      <c r="H8" s="352" t="s">
        <v>22</v>
      </c>
      <c r="I8" s="353"/>
      <c r="J8" s="353"/>
      <c r="K8" s="353"/>
      <c r="L8" s="353"/>
      <c r="M8" s="353"/>
      <c r="N8" s="353"/>
      <c r="O8" s="353"/>
      <c r="P8" s="353"/>
      <c r="Q8" s="273">
        <v>33</v>
      </c>
      <c r="R8" s="350" t="e">
        <f>IF(R7&gt;Q8,"QUALIFIED","NOT QUALIFIED")</f>
        <v>#DIV/0!</v>
      </c>
      <c r="S8" s="351"/>
      <c r="V8" s="23"/>
    </row>
    <row r="9" spans="1:22" ht="18" customHeight="1" thickBot="1">
      <c r="A9" s="361" t="s">
        <v>1</v>
      </c>
      <c r="B9" s="362"/>
      <c r="C9" s="362"/>
      <c r="D9" s="362"/>
      <c r="E9" s="362"/>
      <c r="F9" s="362"/>
      <c r="G9" s="362"/>
      <c r="H9" s="362"/>
      <c r="I9" s="362"/>
      <c r="J9" s="362"/>
      <c r="K9" s="362"/>
      <c r="L9" s="362"/>
      <c r="M9" s="362"/>
      <c r="N9" s="362"/>
      <c r="O9" s="362"/>
      <c r="P9" s="362"/>
      <c r="Q9" s="362"/>
      <c r="R9" s="362"/>
      <c r="S9" s="363"/>
      <c r="V9" s="23"/>
    </row>
    <row r="10" spans="1:22" ht="67.5" customHeight="1">
      <c r="A10" s="284" t="s">
        <v>5</v>
      </c>
      <c r="B10" s="357" t="s">
        <v>335</v>
      </c>
      <c r="C10" s="357"/>
      <c r="D10" s="357"/>
      <c r="E10" s="357"/>
      <c r="F10" s="357"/>
      <c r="G10" s="357"/>
      <c r="H10" s="357"/>
      <c r="I10" s="357"/>
      <c r="J10" s="357"/>
      <c r="K10" s="357"/>
      <c r="L10" s="357"/>
      <c r="M10" s="357"/>
      <c r="N10" s="357"/>
      <c r="O10" s="357"/>
      <c r="P10" s="357"/>
      <c r="Q10" s="358"/>
      <c r="R10" s="96" t="s">
        <v>73</v>
      </c>
      <c r="S10" s="97"/>
      <c r="V10" s="23"/>
    </row>
    <row r="11" spans="1:22" ht="54" customHeight="1">
      <c r="A11" s="98" t="s">
        <v>6</v>
      </c>
      <c r="B11" s="359" t="s">
        <v>23</v>
      </c>
      <c r="C11" s="359"/>
      <c r="D11" s="359"/>
      <c r="E11" s="359"/>
      <c r="F11" s="359"/>
      <c r="G11" s="359"/>
      <c r="H11" s="359"/>
      <c r="I11" s="359"/>
      <c r="J11" s="359"/>
      <c r="K11" s="359"/>
      <c r="L11" s="359"/>
      <c r="M11" s="359"/>
      <c r="N11" s="359"/>
      <c r="O11" s="359"/>
      <c r="P11" s="359"/>
      <c r="Q11" s="360"/>
      <c r="R11" s="99" t="s">
        <v>74</v>
      </c>
      <c r="S11" s="100">
        <f>COUNTIF(R10:R11,"YES")</f>
        <v>1</v>
      </c>
      <c r="V11" s="23"/>
    </row>
    <row r="12" spans="1:22" ht="30.75" customHeight="1">
      <c r="A12" s="395" t="s">
        <v>321</v>
      </c>
      <c r="B12" s="396"/>
      <c r="C12" s="396"/>
      <c r="D12" s="396"/>
      <c r="E12" s="396"/>
      <c r="F12" s="396"/>
      <c r="G12" s="396"/>
      <c r="H12" s="396"/>
      <c r="I12" s="396"/>
      <c r="J12" s="396"/>
      <c r="K12" s="396"/>
      <c r="L12" s="396"/>
      <c r="M12" s="396"/>
      <c r="N12" s="396"/>
      <c r="O12" s="396"/>
      <c r="P12" s="396"/>
      <c r="Q12" s="396"/>
      <c r="R12" s="397"/>
      <c r="S12" s="101"/>
      <c r="V12" s="23"/>
    </row>
    <row r="13" spans="1:22" ht="38.25" customHeight="1">
      <c r="A13" s="98" t="s">
        <v>406</v>
      </c>
      <c r="B13" s="374" t="s">
        <v>336</v>
      </c>
      <c r="C13" s="374"/>
      <c r="D13" s="374"/>
      <c r="E13" s="374"/>
      <c r="F13" s="374"/>
      <c r="G13" s="374"/>
      <c r="H13" s="374"/>
      <c r="I13" s="374"/>
      <c r="J13" s="374"/>
      <c r="K13" s="374"/>
      <c r="L13" s="374"/>
      <c r="M13" s="374"/>
      <c r="N13" s="374"/>
      <c r="O13" s="374"/>
      <c r="P13" s="374"/>
      <c r="Q13" s="375"/>
      <c r="R13" s="99" t="s">
        <v>73</v>
      </c>
      <c r="S13" s="102"/>
      <c r="V13" s="23"/>
    </row>
    <row r="14" spans="1:22" ht="15" customHeight="1" thickBot="1">
      <c r="A14" s="369" t="s">
        <v>337</v>
      </c>
      <c r="B14" s="370"/>
      <c r="C14" s="370"/>
      <c r="D14" s="370"/>
      <c r="E14" s="370"/>
      <c r="F14" s="370"/>
      <c r="G14" s="370"/>
      <c r="H14" s="370"/>
      <c r="I14" s="370"/>
      <c r="J14" s="370"/>
      <c r="K14" s="370"/>
      <c r="L14" s="370"/>
      <c r="M14" s="370"/>
      <c r="N14" s="370"/>
      <c r="O14" s="370"/>
      <c r="P14" s="370"/>
      <c r="Q14" s="370"/>
      <c r="R14" s="371"/>
      <c r="S14" s="103"/>
      <c r="V14" s="23"/>
    </row>
    <row r="15" spans="1:22" ht="18.75" customHeight="1" thickBot="1">
      <c r="A15" s="392" t="s">
        <v>2</v>
      </c>
      <c r="B15" s="393"/>
      <c r="C15" s="393"/>
      <c r="D15" s="393"/>
      <c r="E15" s="393"/>
      <c r="F15" s="393"/>
      <c r="G15" s="393"/>
      <c r="H15" s="393"/>
      <c r="I15" s="393"/>
      <c r="J15" s="393"/>
      <c r="K15" s="393"/>
      <c r="L15" s="393"/>
      <c r="M15" s="393"/>
      <c r="N15" s="393"/>
      <c r="O15" s="393"/>
      <c r="P15" s="393"/>
      <c r="Q15" s="393"/>
      <c r="R15" s="393"/>
      <c r="S15" s="394"/>
      <c r="V15" s="23"/>
    </row>
    <row r="16" spans="1:22" ht="15" customHeight="1">
      <c r="A16" s="104" t="s">
        <v>113</v>
      </c>
      <c r="B16" s="105"/>
      <c r="C16" s="313" t="s">
        <v>83</v>
      </c>
      <c r="D16" s="313"/>
      <c r="E16" s="313"/>
      <c r="F16" s="313"/>
      <c r="G16" s="313"/>
      <c r="H16" s="313"/>
      <c r="I16" s="313"/>
      <c r="J16" s="313"/>
      <c r="K16" s="313"/>
      <c r="L16" s="313"/>
      <c r="M16" s="313"/>
      <c r="N16" s="313"/>
      <c r="O16" s="313"/>
      <c r="P16" s="313"/>
      <c r="Q16" s="313"/>
      <c r="R16" s="313"/>
      <c r="S16" s="314"/>
      <c r="V16" s="23"/>
    </row>
    <row r="17" spans="1:22" ht="15" customHeight="1" thickBot="1">
      <c r="A17" s="401" t="s">
        <v>214</v>
      </c>
      <c r="B17" s="402"/>
      <c r="C17" s="402"/>
      <c r="D17" s="402"/>
      <c r="E17" s="402"/>
      <c r="F17" s="402"/>
      <c r="G17" s="402"/>
      <c r="H17" s="402"/>
      <c r="I17" s="402"/>
      <c r="J17" s="402"/>
      <c r="K17" s="402"/>
      <c r="L17" s="402"/>
      <c r="M17" s="402"/>
      <c r="N17" s="402"/>
      <c r="O17" s="402"/>
      <c r="P17" s="402"/>
      <c r="Q17" s="403"/>
      <c r="R17" s="402"/>
      <c r="S17" s="404"/>
      <c r="V17" s="23"/>
    </row>
    <row r="18" spans="1:22" ht="15" customHeight="1" thickTop="1">
      <c r="A18" s="533" t="s">
        <v>316</v>
      </c>
      <c r="B18" s="534"/>
      <c r="C18" s="235" t="s">
        <v>312</v>
      </c>
      <c r="D18" s="60"/>
      <c r="E18" s="106">
        <v>90</v>
      </c>
      <c r="F18" s="60" t="s">
        <v>232</v>
      </c>
      <c r="G18" s="60"/>
      <c r="H18" s="537" t="s">
        <v>341</v>
      </c>
      <c r="I18" s="537"/>
      <c r="J18" s="537"/>
      <c r="K18" s="231" t="s">
        <v>320</v>
      </c>
      <c r="L18" s="232"/>
      <c r="M18" s="60"/>
      <c r="N18" s="60"/>
      <c r="O18" s="60"/>
      <c r="P18" s="60"/>
      <c r="Q18" s="107">
        <v>60</v>
      </c>
      <c r="R18" s="60" t="s">
        <v>234</v>
      </c>
      <c r="S18" s="108"/>
      <c r="V18" s="23"/>
    </row>
    <row r="19" spans="1:22" ht="15" customHeight="1">
      <c r="A19" s="535"/>
      <c r="B19" s="536"/>
      <c r="C19" s="235" t="s">
        <v>313</v>
      </c>
      <c r="D19" s="60"/>
      <c r="E19" s="109">
        <v>86</v>
      </c>
      <c r="F19" s="60" t="s">
        <v>233</v>
      </c>
      <c r="G19" s="60"/>
      <c r="H19" s="538"/>
      <c r="I19" s="538"/>
      <c r="J19" s="538"/>
      <c r="K19" s="233" t="s">
        <v>339</v>
      </c>
      <c r="L19" s="232"/>
      <c r="M19" s="60"/>
      <c r="N19" s="60"/>
      <c r="O19" s="60"/>
      <c r="P19" s="60"/>
      <c r="Q19" s="110">
        <v>0.38</v>
      </c>
      <c r="R19" s="60" t="s">
        <v>93</v>
      </c>
      <c r="S19" s="111"/>
      <c r="V19" s="23"/>
    </row>
    <row r="20" spans="1:22" ht="15" customHeight="1">
      <c r="A20" s="535"/>
      <c r="B20" s="536"/>
      <c r="C20" s="56"/>
      <c r="D20" s="56"/>
      <c r="E20" s="56"/>
      <c r="F20" s="60"/>
      <c r="G20" s="56"/>
      <c r="H20" s="538"/>
      <c r="I20" s="538"/>
      <c r="J20" s="538"/>
      <c r="K20" s="233" t="s">
        <v>340</v>
      </c>
      <c r="L20" s="234"/>
      <c r="M20" s="56"/>
      <c r="N20" s="56"/>
      <c r="O20" s="56"/>
      <c r="P20" s="56"/>
      <c r="Q20" s="110">
        <v>1.85</v>
      </c>
      <c r="R20" s="56" t="s">
        <v>235</v>
      </c>
      <c r="S20" s="112"/>
      <c r="V20" s="23"/>
    </row>
    <row r="21" spans="1:22" ht="15" customHeight="1">
      <c r="A21" s="236"/>
      <c r="B21" s="530" t="s">
        <v>314</v>
      </c>
      <c r="C21" s="530"/>
      <c r="D21" s="531"/>
      <c r="E21" s="38">
        <v>5</v>
      </c>
      <c r="F21" s="60" t="s">
        <v>236</v>
      </c>
      <c r="G21" s="56"/>
      <c r="H21" s="56"/>
      <c r="I21" s="56"/>
      <c r="J21" s="56"/>
      <c r="K21" s="56"/>
      <c r="L21" s="56"/>
      <c r="M21" s="56"/>
      <c r="N21" s="56"/>
      <c r="O21" s="56"/>
      <c r="P21" s="56"/>
      <c r="Q21" s="56"/>
      <c r="R21" s="56"/>
      <c r="S21" s="112"/>
      <c r="V21" s="23"/>
    </row>
    <row r="22" spans="1:22" ht="15" customHeight="1">
      <c r="A22" s="532" t="s">
        <v>315</v>
      </c>
      <c r="B22" s="530"/>
      <c r="C22" s="530"/>
      <c r="D22" s="531"/>
      <c r="E22" s="115" t="s">
        <v>343</v>
      </c>
      <c r="F22" s="60" t="s">
        <v>237</v>
      </c>
      <c r="G22" s="56"/>
      <c r="H22" s="56"/>
      <c r="I22" s="56"/>
      <c r="J22" s="56"/>
      <c r="K22" s="56"/>
      <c r="L22" s="56"/>
      <c r="M22" s="56"/>
      <c r="N22" s="56"/>
      <c r="O22" s="546" t="s">
        <v>532</v>
      </c>
      <c r="P22" s="547"/>
      <c r="Q22" s="547"/>
      <c r="R22" s="548"/>
      <c r="S22" s="112"/>
      <c r="V22" s="23"/>
    </row>
    <row r="23" spans="1:22" ht="8.25" customHeight="1">
      <c r="A23" s="113"/>
      <c r="B23" s="56"/>
      <c r="C23" s="56"/>
      <c r="D23" s="56"/>
      <c r="E23" s="56"/>
      <c r="F23" s="56"/>
      <c r="G23" s="56"/>
      <c r="H23" s="56"/>
      <c r="I23" s="56"/>
      <c r="J23" s="56"/>
      <c r="K23" s="56"/>
      <c r="L23" s="56"/>
      <c r="M23" s="56"/>
      <c r="N23" s="56"/>
      <c r="O23" s="547"/>
      <c r="P23" s="547"/>
      <c r="Q23" s="547"/>
      <c r="R23" s="548"/>
      <c r="S23" s="112"/>
      <c r="V23" s="23"/>
    </row>
    <row r="24" spans="1:22" ht="15" customHeight="1">
      <c r="A24" s="113"/>
      <c r="B24" s="56"/>
      <c r="C24" s="56"/>
      <c r="D24" s="56"/>
      <c r="E24" s="237" t="s">
        <v>317</v>
      </c>
      <c r="F24" s="35">
        <f>E18/100*E19/E21</f>
        <v>15.48</v>
      </c>
      <c r="G24" s="60" t="s">
        <v>238</v>
      </c>
      <c r="H24" s="56"/>
      <c r="I24" s="341" t="s">
        <v>319</v>
      </c>
      <c r="J24" s="341"/>
      <c r="K24" s="341"/>
      <c r="L24" s="342"/>
      <c r="M24" s="35">
        <f>IF(F24&gt;8,6.8347*LN(F24)-12.837,0.01)</f>
        <v>5.886994649223958</v>
      </c>
      <c r="N24" s="60" t="s">
        <v>240</v>
      </c>
      <c r="O24" s="547"/>
      <c r="P24" s="547"/>
      <c r="Q24" s="547"/>
      <c r="R24" s="548"/>
      <c r="S24" s="112"/>
      <c r="V24" s="23"/>
    </row>
    <row r="25" spans="1:22" ht="15" customHeight="1">
      <c r="A25" s="113"/>
      <c r="B25" s="56"/>
      <c r="C25" s="56"/>
      <c r="D25" s="56"/>
      <c r="E25" s="4" t="s">
        <v>318</v>
      </c>
      <c r="F25" s="35">
        <f>Q18*Q19*Q20/E21</f>
        <v>8.436000000000002</v>
      </c>
      <c r="G25" s="60" t="s">
        <v>239</v>
      </c>
      <c r="H25" s="56"/>
      <c r="I25" s="341" t="s">
        <v>319</v>
      </c>
      <c r="J25" s="341"/>
      <c r="K25" s="341"/>
      <c r="L25" s="342"/>
      <c r="M25" s="35">
        <f>IF(F25&gt;8,6.8347*LN(F25)-12.837,0.01)</f>
        <v>1.738054222505184</v>
      </c>
      <c r="N25" s="60" t="s">
        <v>241</v>
      </c>
      <c r="O25" s="547"/>
      <c r="P25" s="547"/>
      <c r="Q25" s="547"/>
      <c r="R25" s="548"/>
      <c r="S25" s="112"/>
      <c r="V25" s="23"/>
    </row>
    <row r="26" spans="1:22" ht="3" customHeight="1" thickBot="1">
      <c r="A26" s="113"/>
      <c r="B26" s="56"/>
      <c r="C26" s="56"/>
      <c r="D26" s="56"/>
      <c r="E26" s="81"/>
      <c r="F26" s="116"/>
      <c r="G26" s="56"/>
      <c r="H26" s="56"/>
      <c r="I26" s="62"/>
      <c r="J26" s="62"/>
      <c r="K26" s="62"/>
      <c r="L26" s="62"/>
      <c r="M26" s="117"/>
      <c r="N26" s="56"/>
      <c r="O26" s="56"/>
      <c r="P26" s="56"/>
      <c r="Q26" s="56"/>
      <c r="R26" s="56"/>
      <c r="S26" s="225"/>
      <c r="V26" s="23"/>
    </row>
    <row r="27" spans="1:22" ht="15" customHeight="1" thickBot="1">
      <c r="A27" s="118" t="s">
        <v>242</v>
      </c>
      <c r="B27" s="56"/>
      <c r="C27" s="56"/>
      <c r="D27" s="56"/>
      <c r="E27" s="56"/>
      <c r="F27" s="119"/>
      <c r="G27" s="56"/>
      <c r="H27" s="56"/>
      <c r="I27" s="56"/>
      <c r="J27" s="56"/>
      <c r="K27" s="56"/>
      <c r="L27" s="56"/>
      <c r="M27" s="56"/>
      <c r="N27" s="56"/>
      <c r="O27" s="56"/>
      <c r="P27" s="56"/>
      <c r="Q27" s="56"/>
      <c r="R27" s="334">
        <f>M24+M25</f>
        <v>7.625048871729142</v>
      </c>
      <c r="S27" s="364"/>
      <c r="V27" s="23"/>
    </row>
    <row r="28" spans="1:22" ht="15" customHeight="1">
      <c r="A28" s="58" t="s">
        <v>114</v>
      </c>
      <c r="B28" s="59"/>
      <c r="C28" s="313" t="s">
        <v>225</v>
      </c>
      <c r="D28" s="313"/>
      <c r="E28" s="313"/>
      <c r="F28" s="349"/>
      <c r="G28" s="313"/>
      <c r="H28" s="313"/>
      <c r="I28" s="313"/>
      <c r="J28" s="313"/>
      <c r="K28" s="313"/>
      <c r="L28" s="313"/>
      <c r="M28" s="313"/>
      <c r="N28" s="313"/>
      <c r="O28" s="313"/>
      <c r="P28" s="313"/>
      <c r="Q28" s="313"/>
      <c r="R28" s="313"/>
      <c r="S28" s="314"/>
      <c r="V28" s="23"/>
    </row>
    <row r="29" spans="1:22" ht="12.75" customHeight="1" thickBot="1">
      <c r="A29" s="120" t="s">
        <v>297</v>
      </c>
      <c r="B29" s="121"/>
      <c r="C29" s="122"/>
      <c r="D29" s="121"/>
      <c r="E29" s="121"/>
      <c r="F29" s="121"/>
      <c r="G29" s="121"/>
      <c r="H29" s="121"/>
      <c r="I29" s="123"/>
      <c r="J29" s="123"/>
      <c r="K29" s="123"/>
      <c r="L29" s="123"/>
      <c r="M29" s="122"/>
      <c r="N29" s="121"/>
      <c r="O29" s="121"/>
      <c r="P29" s="121"/>
      <c r="Q29" s="124"/>
      <c r="R29" s="125"/>
      <c r="S29" s="286"/>
      <c r="V29" s="23"/>
    </row>
    <row r="30" spans="1:22" ht="15.75" customHeight="1">
      <c r="A30" s="70"/>
      <c r="B30" s="68"/>
      <c r="C30" s="126"/>
      <c r="D30" s="68"/>
      <c r="E30" s="68"/>
      <c r="F30" s="68"/>
      <c r="G30" s="68"/>
      <c r="H30" s="68"/>
      <c r="I30" s="67"/>
      <c r="J30" s="67"/>
      <c r="K30" s="67"/>
      <c r="L30" s="67"/>
      <c r="M30" s="126"/>
      <c r="N30" s="68"/>
      <c r="O30" s="68"/>
      <c r="P30" s="68"/>
      <c r="Q30" s="127"/>
      <c r="R30" s="128"/>
      <c r="S30" s="129"/>
      <c r="V30" s="23"/>
    </row>
    <row r="31" spans="1:22" ht="15" customHeight="1">
      <c r="A31" s="50"/>
      <c r="B31" s="321"/>
      <c r="C31" s="343" t="s">
        <v>497</v>
      </c>
      <c r="D31" s="344"/>
      <c r="E31" s="344"/>
      <c r="F31" s="344"/>
      <c r="G31" s="344"/>
      <c r="H31" s="344"/>
      <c r="I31" s="344"/>
      <c r="J31" s="344"/>
      <c r="K31" s="344"/>
      <c r="L31" s="345"/>
      <c r="M31" s="51"/>
      <c r="N31" s="323" t="s">
        <v>227</v>
      </c>
      <c r="O31" s="323"/>
      <c r="P31" s="323"/>
      <c r="Q31" s="323"/>
      <c r="R31" s="128"/>
      <c r="S31" s="129"/>
      <c r="V31" s="23"/>
    </row>
    <row r="32" spans="1:22" ht="15" customHeight="1">
      <c r="A32" s="50"/>
      <c r="B32" s="315"/>
      <c r="C32" s="346"/>
      <c r="D32" s="347"/>
      <c r="E32" s="347"/>
      <c r="F32" s="347"/>
      <c r="G32" s="347"/>
      <c r="H32" s="347"/>
      <c r="I32" s="347"/>
      <c r="J32" s="347"/>
      <c r="K32" s="347"/>
      <c r="L32" s="348"/>
      <c r="M32" s="51"/>
      <c r="N32" s="323"/>
      <c r="O32" s="323"/>
      <c r="P32" s="323"/>
      <c r="Q32" s="323"/>
      <c r="R32" s="128"/>
      <c r="S32" s="71">
        <v>2</v>
      </c>
      <c r="V32" s="23"/>
    </row>
    <row r="33" spans="1:22" ht="14.25" customHeight="1">
      <c r="A33" s="130"/>
      <c r="B33" s="321"/>
      <c r="C33" s="343" t="s">
        <v>498</v>
      </c>
      <c r="D33" s="344"/>
      <c r="E33" s="344"/>
      <c r="F33" s="344"/>
      <c r="G33" s="344"/>
      <c r="H33" s="344"/>
      <c r="I33" s="344"/>
      <c r="J33" s="344"/>
      <c r="K33" s="344"/>
      <c r="L33" s="345"/>
      <c r="M33" s="131"/>
      <c r="N33" s="323"/>
      <c r="O33" s="323"/>
      <c r="P33" s="323"/>
      <c r="Q33" s="323"/>
      <c r="R33" s="128"/>
      <c r="S33" s="61"/>
      <c r="V33" s="23"/>
    </row>
    <row r="34" spans="1:22" ht="23.25" customHeight="1">
      <c r="A34" s="130"/>
      <c r="B34" s="315"/>
      <c r="C34" s="346"/>
      <c r="D34" s="347"/>
      <c r="E34" s="347"/>
      <c r="F34" s="347"/>
      <c r="G34" s="347"/>
      <c r="H34" s="347"/>
      <c r="I34" s="347"/>
      <c r="J34" s="347"/>
      <c r="K34" s="347"/>
      <c r="L34" s="348"/>
      <c r="M34" s="51"/>
      <c r="N34" s="132"/>
      <c r="O34" s="133" t="s">
        <v>67</v>
      </c>
      <c r="P34" s="132"/>
      <c r="Q34" s="134" t="s">
        <v>68</v>
      </c>
      <c r="R34" s="128"/>
      <c r="S34" s="61"/>
      <c r="V34" s="23"/>
    </row>
    <row r="35" spans="1:22" ht="15" customHeight="1" thickBot="1">
      <c r="A35" s="130"/>
      <c r="B35" s="339"/>
      <c r="C35" s="343" t="s">
        <v>499</v>
      </c>
      <c r="D35" s="344"/>
      <c r="E35" s="344"/>
      <c r="F35" s="344"/>
      <c r="G35" s="344"/>
      <c r="H35" s="344"/>
      <c r="I35" s="344"/>
      <c r="J35" s="344"/>
      <c r="K35" s="344"/>
      <c r="L35" s="345"/>
      <c r="M35" s="86"/>
      <c r="N35" s="51"/>
      <c r="O35" s="51"/>
      <c r="P35" s="51"/>
      <c r="Q35" s="135"/>
      <c r="R35" s="136"/>
      <c r="S35" s="71">
        <v>2</v>
      </c>
      <c r="V35" s="23"/>
    </row>
    <row r="36" spans="1:22" ht="15" customHeight="1" thickBot="1" thickTop="1">
      <c r="A36" s="130"/>
      <c r="B36" s="340"/>
      <c r="C36" s="346"/>
      <c r="D36" s="347"/>
      <c r="E36" s="347"/>
      <c r="F36" s="347"/>
      <c r="G36" s="347"/>
      <c r="H36" s="347"/>
      <c r="I36" s="347"/>
      <c r="J36" s="347"/>
      <c r="K36" s="347"/>
      <c r="L36" s="348"/>
      <c r="M36" s="51"/>
      <c r="N36" s="405" t="s">
        <v>226</v>
      </c>
      <c r="O36" s="405"/>
      <c r="P36" s="405"/>
      <c r="Q36" s="226">
        <f>IF(S35=1,5,0)</f>
        <v>0</v>
      </c>
      <c r="R36" s="137" t="s">
        <v>16</v>
      </c>
      <c r="S36" s="129"/>
      <c r="V36" s="23"/>
    </row>
    <row r="37" spans="1:22" ht="18.75" customHeight="1" thickBot="1" thickTop="1">
      <c r="A37" s="130"/>
      <c r="B37" s="69"/>
      <c r="C37" s="69"/>
      <c r="D37" s="69"/>
      <c r="E37" s="69"/>
      <c r="F37" s="69"/>
      <c r="G37" s="69"/>
      <c r="H37" s="69"/>
      <c r="I37" s="51"/>
      <c r="J37" s="69"/>
      <c r="K37" s="69"/>
      <c r="L37" s="138"/>
      <c r="M37" s="131"/>
      <c r="N37" s="131"/>
      <c r="O37" s="139"/>
      <c r="P37" s="139"/>
      <c r="Q37" s="34"/>
      <c r="R37" s="128"/>
      <c r="S37" s="129"/>
      <c r="V37" s="23"/>
    </row>
    <row r="38" spans="1:22" ht="15" customHeight="1" thickBot="1" thickTop="1">
      <c r="A38" s="130"/>
      <c r="B38" s="69"/>
      <c r="C38" s="69"/>
      <c r="D38" s="69"/>
      <c r="E38" s="69"/>
      <c r="F38" s="69"/>
      <c r="G38" s="69"/>
      <c r="H38" s="114" t="s">
        <v>17</v>
      </c>
      <c r="I38" s="406">
        <f>IF(S32=1,5,IF(S32=2,2,0))</f>
        <v>2</v>
      </c>
      <c r="J38" s="407"/>
      <c r="K38" s="140" t="s">
        <v>15</v>
      </c>
      <c r="L38" s="138"/>
      <c r="M38" s="131"/>
      <c r="N38" s="323" t="s">
        <v>322</v>
      </c>
      <c r="O38" s="323"/>
      <c r="P38" s="323"/>
      <c r="Q38" s="323"/>
      <c r="R38" s="322"/>
      <c r="S38" s="129"/>
      <c r="V38" s="23"/>
    </row>
    <row r="39" spans="1:22" ht="15" customHeight="1" thickBot="1" thickTop="1">
      <c r="A39" s="130"/>
      <c r="B39" s="69"/>
      <c r="C39" s="69"/>
      <c r="D39" s="69"/>
      <c r="E39" s="69"/>
      <c r="F39" s="69"/>
      <c r="G39" s="69"/>
      <c r="H39" s="114"/>
      <c r="I39" s="282"/>
      <c r="J39" s="282"/>
      <c r="K39" s="140"/>
      <c r="L39" s="138"/>
      <c r="M39" s="131"/>
      <c r="N39" s="323"/>
      <c r="O39" s="323"/>
      <c r="P39" s="323"/>
      <c r="Q39" s="323"/>
      <c r="R39" s="322"/>
      <c r="S39" s="129"/>
      <c r="V39" s="23"/>
    </row>
    <row r="40" spans="1:22" ht="15" customHeight="1" thickBot="1" thickTop="1">
      <c r="A40" s="130"/>
      <c r="B40" s="69"/>
      <c r="C40" s="69"/>
      <c r="D40" s="69"/>
      <c r="E40" s="69"/>
      <c r="F40" s="69"/>
      <c r="G40" s="69"/>
      <c r="H40" s="114" t="s">
        <v>325</v>
      </c>
      <c r="I40" s="406">
        <f>IF(S40=1,5,0)</f>
        <v>5</v>
      </c>
      <c r="J40" s="407"/>
      <c r="K40" s="140" t="s">
        <v>323</v>
      </c>
      <c r="L40" s="138"/>
      <c r="M40" s="131"/>
      <c r="N40" s="285"/>
      <c r="O40" s="230" t="s">
        <v>67</v>
      </c>
      <c r="P40" s="285"/>
      <c r="Q40" s="134" t="s">
        <v>68</v>
      </c>
      <c r="R40" s="288"/>
      <c r="S40" s="54">
        <v>1</v>
      </c>
      <c r="V40" s="23"/>
    </row>
    <row r="41" spans="1:22" ht="12" customHeight="1" thickBot="1" thickTop="1">
      <c r="A41" s="130"/>
      <c r="B41" s="69"/>
      <c r="C41" s="69"/>
      <c r="D41" s="69"/>
      <c r="E41" s="69"/>
      <c r="F41" s="69"/>
      <c r="G41" s="69"/>
      <c r="H41" s="114"/>
      <c r="I41" s="282"/>
      <c r="J41" s="282"/>
      <c r="K41" s="140"/>
      <c r="L41" s="138"/>
      <c r="M41" s="131"/>
      <c r="N41" s="131"/>
      <c r="O41" s="139"/>
      <c r="P41" s="139"/>
      <c r="Q41" s="34"/>
      <c r="R41" s="128"/>
      <c r="S41" s="141"/>
      <c r="V41" s="23"/>
    </row>
    <row r="42" spans="1:22" ht="15" customHeight="1" thickBot="1">
      <c r="A42" s="72" t="s">
        <v>324</v>
      </c>
      <c r="B42" s="79"/>
      <c r="C42" s="79"/>
      <c r="D42" s="79"/>
      <c r="E42" s="560"/>
      <c r="F42" s="560"/>
      <c r="G42" s="560"/>
      <c r="H42" s="560"/>
      <c r="I42" s="446"/>
      <c r="J42" s="446"/>
      <c r="K42" s="79"/>
      <c r="L42" s="79"/>
      <c r="M42" s="79"/>
      <c r="N42" s="79"/>
      <c r="O42" s="79"/>
      <c r="P42" s="79"/>
      <c r="Q42" s="142" t="s">
        <v>72</v>
      </c>
      <c r="R42" s="334">
        <f>I38+Q36+I40</f>
        <v>7</v>
      </c>
      <c r="S42" s="335"/>
      <c r="V42" s="23"/>
    </row>
    <row r="43" spans="1:22" ht="17.25" customHeight="1">
      <c r="A43" s="58" t="s">
        <v>115</v>
      </c>
      <c r="B43" s="59"/>
      <c r="C43" s="316" t="s">
        <v>78</v>
      </c>
      <c r="D43" s="316"/>
      <c r="E43" s="316"/>
      <c r="F43" s="316"/>
      <c r="G43" s="316"/>
      <c r="H43" s="316"/>
      <c r="I43" s="316"/>
      <c r="J43" s="316"/>
      <c r="K43" s="316"/>
      <c r="L43" s="316"/>
      <c r="M43" s="316"/>
      <c r="N43" s="316"/>
      <c r="O43" s="316"/>
      <c r="P43" s="316"/>
      <c r="Q43" s="316"/>
      <c r="R43" s="316"/>
      <c r="S43" s="312"/>
      <c r="V43" s="23"/>
    </row>
    <row r="44" spans="1:24" ht="28.5" customHeight="1" thickBot="1">
      <c r="A44" s="447" t="s">
        <v>9</v>
      </c>
      <c r="B44" s="448"/>
      <c r="C44" s="448"/>
      <c r="D44" s="448"/>
      <c r="E44" s="448"/>
      <c r="F44" s="448"/>
      <c r="G44" s="448"/>
      <c r="H44" s="448"/>
      <c r="I44" s="448"/>
      <c r="J44" s="448"/>
      <c r="K44" s="448"/>
      <c r="L44" s="448"/>
      <c r="M44" s="448"/>
      <c r="N44" s="448"/>
      <c r="O44" s="448"/>
      <c r="P44" s="448"/>
      <c r="Q44" s="448"/>
      <c r="R44" s="448"/>
      <c r="S44" s="449"/>
      <c r="U44" s="613"/>
      <c r="V44" s="613"/>
      <c r="W44" s="613"/>
      <c r="X44" s="613"/>
    </row>
    <row r="45" spans="1:24" ht="6" customHeight="1" thickTop="1">
      <c r="A45" s="50"/>
      <c r="B45" s="143"/>
      <c r="C45" s="143"/>
      <c r="D45" s="143"/>
      <c r="E45" s="143"/>
      <c r="F45" s="143"/>
      <c r="G45" s="143"/>
      <c r="H45" s="143"/>
      <c r="I45" s="143"/>
      <c r="J45" s="143"/>
      <c r="K45" s="64"/>
      <c r="L45" s="67"/>
      <c r="M45" s="126"/>
      <c r="N45" s="68"/>
      <c r="O45" s="68"/>
      <c r="P45" s="68"/>
      <c r="Q45" s="127"/>
      <c r="R45" s="128"/>
      <c r="S45" s="144"/>
      <c r="U45" s="613"/>
      <c r="V45" s="613"/>
      <c r="W45" s="613"/>
      <c r="X45" s="613"/>
    </row>
    <row r="46" spans="1:24" ht="15" customHeight="1">
      <c r="A46" s="50"/>
      <c r="B46" s="143"/>
      <c r="C46" s="143"/>
      <c r="D46" s="143"/>
      <c r="E46" s="143"/>
      <c r="F46" s="143"/>
      <c r="G46" s="143"/>
      <c r="H46" s="143"/>
      <c r="I46" s="145" t="s">
        <v>231</v>
      </c>
      <c r="J46" s="309">
        <f>Q4</f>
        <v>0</v>
      </c>
      <c r="K46" s="310"/>
      <c r="L46" s="311"/>
      <c r="M46" s="55" t="s">
        <v>411</v>
      </c>
      <c r="N46" s="81"/>
      <c r="O46" s="81"/>
      <c r="P46" s="51"/>
      <c r="Q46" s="146"/>
      <c r="R46" s="147"/>
      <c r="S46" s="148"/>
      <c r="U46" s="613"/>
      <c r="V46" s="613"/>
      <c r="W46" s="613"/>
      <c r="X46" s="613"/>
    </row>
    <row r="47" spans="1:22" ht="16.5" customHeight="1" thickBot="1">
      <c r="A47" s="50"/>
      <c r="B47" s="62"/>
      <c r="C47" s="62"/>
      <c r="D47" s="62"/>
      <c r="E47" s="62"/>
      <c r="F47" s="62"/>
      <c r="G47" s="62"/>
      <c r="H47" s="62"/>
      <c r="I47" s="63" t="s">
        <v>409</v>
      </c>
      <c r="J47" s="336"/>
      <c r="K47" s="337"/>
      <c r="L47" s="338"/>
      <c r="M47" s="55" t="s">
        <v>412</v>
      </c>
      <c r="N47" s="81"/>
      <c r="O47" s="139"/>
      <c r="P47" s="139"/>
      <c r="Q47" s="146"/>
      <c r="R47" s="147"/>
      <c r="S47" s="148"/>
      <c r="V47" s="23"/>
    </row>
    <row r="48" spans="1:22" ht="15.75" customHeight="1" thickBot="1" thickTop="1">
      <c r="A48" s="50"/>
      <c r="B48" s="51"/>
      <c r="C48" s="51"/>
      <c r="D48" s="51"/>
      <c r="E48" s="51"/>
      <c r="F48" s="51"/>
      <c r="G48" s="51"/>
      <c r="H48" s="51"/>
      <c r="I48" s="62" t="s">
        <v>410</v>
      </c>
      <c r="J48" s="331">
        <f>IF(J47=0,0,J47/J46)</f>
        <v>0</v>
      </c>
      <c r="K48" s="332"/>
      <c r="L48" s="333"/>
      <c r="M48" s="55" t="s">
        <v>413</v>
      </c>
      <c r="N48" s="539" t="s">
        <v>221</v>
      </c>
      <c r="O48" s="539"/>
      <c r="P48" s="540"/>
      <c r="Q48" s="227">
        <f>IF(J47=0,0,-10.357*LN(J48)+58.772)</f>
        <v>0</v>
      </c>
      <c r="R48" s="55" t="s">
        <v>220</v>
      </c>
      <c r="S48" s="149"/>
      <c r="V48" s="23"/>
    </row>
    <row r="49" spans="1:22" ht="6.75" customHeight="1" thickBot="1" thickTop="1">
      <c r="A49" s="50"/>
      <c r="B49" s="51"/>
      <c r="C49" s="51"/>
      <c r="D49" s="51"/>
      <c r="E49" s="51"/>
      <c r="F49" s="51"/>
      <c r="G49" s="51"/>
      <c r="H49" s="51"/>
      <c r="I49" s="62"/>
      <c r="J49" s="150"/>
      <c r="K49" s="150"/>
      <c r="L49" s="150"/>
      <c r="M49" s="55"/>
      <c r="N49" s="81"/>
      <c r="O49" s="139"/>
      <c r="P49" s="139"/>
      <c r="Q49" s="51"/>
      <c r="R49" s="51"/>
      <c r="S49" s="149"/>
      <c r="V49" s="23"/>
    </row>
    <row r="50" spans="1:22" ht="15.75" customHeight="1" thickBot="1">
      <c r="A50" s="543" t="s">
        <v>338</v>
      </c>
      <c r="B50" s="544"/>
      <c r="C50" s="544"/>
      <c r="D50" s="544"/>
      <c r="E50" s="544"/>
      <c r="F50" s="544"/>
      <c r="G50" s="544"/>
      <c r="H50" s="544"/>
      <c r="I50" s="544"/>
      <c r="J50" s="544"/>
      <c r="K50" s="544"/>
      <c r="L50" s="544"/>
      <c r="M50" s="544"/>
      <c r="N50" s="151"/>
      <c r="O50" s="152"/>
      <c r="P50" s="152"/>
      <c r="Q50" s="142" t="s">
        <v>79</v>
      </c>
      <c r="R50" s="334">
        <f>IF(Q48&lt;0,0,IF(Q48&gt;28,28,Q48))</f>
        <v>0</v>
      </c>
      <c r="S50" s="335"/>
      <c r="V50" s="23"/>
    </row>
    <row r="51" spans="1:22" ht="18.75" customHeight="1" thickBot="1">
      <c r="A51" s="392" t="s">
        <v>3</v>
      </c>
      <c r="B51" s="393"/>
      <c r="C51" s="393"/>
      <c r="D51" s="393"/>
      <c r="E51" s="393"/>
      <c r="F51" s="393"/>
      <c r="G51" s="393"/>
      <c r="H51" s="393"/>
      <c r="I51" s="393"/>
      <c r="J51" s="393"/>
      <c r="K51" s="393"/>
      <c r="L51" s="393"/>
      <c r="M51" s="393"/>
      <c r="N51" s="393"/>
      <c r="O51" s="393"/>
      <c r="P51" s="393"/>
      <c r="Q51" s="393"/>
      <c r="R51" s="393"/>
      <c r="S51" s="394"/>
      <c r="V51" s="23"/>
    </row>
    <row r="52" spans="1:22" ht="16.5" thickBot="1">
      <c r="A52" s="58" t="s">
        <v>113</v>
      </c>
      <c r="B52" s="80"/>
      <c r="C52" s="561" t="s">
        <v>48</v>
      </c>
      <c r="D52" s="561"/>
      <c r="E52" s="561"/>
      <c r="F52" s="561"/>
      <c r="G52" s="561"/>
      <c r="H52" s="561"/>
      <c r="I52" s="561"/>
      <c r="J52" s="561"/>
      <c r="K52" s="561"/>
      <c r="L52" s="562"/>
      <c r="M52" s="263" t="s">
        <v>75</v>
      </c>
      <c r="N52" s="264"/>
      <c r="O52" s="264"/>
      <c r="P52" s="264"/>
      <c r="Q52" s="261" t="s">
        <v>76</v>
      </c>
      <c r="R52" s="261"/>
      <c r="S52" s="262"/>
      <c r="V52" s="23"/>
    </row>
    <row r="53" spans="1:22" ht="12.75" customHeight="1" thickTop="1">
      <c r="A53" s="153"/>
      <c r="B53" s="105"/>
      <c r="C53" s="563"/>
      <c r="D53" s="563"/>
      <c r="E53" s="563"/>
      <c r="F53" s="563"/>
      <c r="G53" s="563"/>
      <c r="H53" s="563"/>
      <c r="I53" s="563"/>
      <c r="J53" s="563"/>
      <c r="K53" s="563"/>
      <c r="L53" s="564"/>
      <c r="M53" s="549" t="s">
        <v>106</v>
      </c>
      <c r="N53" s="550"/>
      <c r="O53" s="550"/>
      <c r="P53" s="550"/>
      <c r="Q53" s="550"/>
      <c r="R53" s="550"/>
      <c r="S53" s="551"/>
      <c r="V53" s="23"/>
    </row>
    <row r="54" spans="1:22" ht="13.5" customHeight="1" thickBot="1">
      <c r="A54" s="154" t="s">
        <v>12</v>
      </c>
      <c r="B54" s="74"/>
      <c r="C54" s="74"/>
      <c r="D54" s="75"/>
      <c r="E54" s="75"/>
      <c r="F54" s="75"/>
      <c r="G54" s="75"/>
      <c r="H54" s="75"/>
      <c r="I54" s="75"/>
      <c r="J54" s="75"/>
      <c r="K54" s="75"/>
      <c r="L54" s="76"/>
      <c r="M54" s="552"/>
      <c r="N54" s="553"/>
      <c r="O54" s="553"/>
      <c r="P54" s="553"/>
      <c r="Q54" s="553"/>
      <c r="R54" s="553"/>
      <c r="S54" s="554"/>
      <c r="T54" s="17"/>
      <c r="V54" s="23"/>
    </row>
    <row r="55" spans="1:22" ht="14.25" customHeight="1" thickTop="1">
      <c r="A55" s="50"/>
      <c r="B55" s="51"/>
      <c r="C55" s="51"/>
      <c r="D55" s="51"/>
      <c r="E55" s="81" t="s">
        <v>44</v>
      </c>
      <c r="F55" s="444">
        <v>7.5</v>
      </c>
      <c r="G55" s="445"/>
      <c r="H55" s="155" t="s">
        <v>243</v>
      </c>
      <c r="I55" s="83"/>
      <c r="J55" s="51"/>
      <c r="K55" s="77"/>
      <c r="L55" s="77"/>
      <c r="M55" s="555"/>
      <c r="N55" s="556"/>
      <c r="O55" s="556"/>
      <c r="P55" s="556"/>
      <c r="Q55" s="556"/>
      <c r="R55" s="556"/>
      <c r="S55" s="557"/>
      <c r="V55" s="23"/>
    </row>
    <row r="56" spans="1:22" ht="13.5" customHeight="1">
      <c r="A56" s="50"/>
      <c r="B56" s="51"/>
      <c r="C56" s="51"/>
      <c r="D56" s="51"/>
      <c r="E56" s="81" t="s">
        <v>45</v>
      </c>
      <c r="F56" s="499">
        <v>4.3</v>
      </c>
      <c r="G56" s="500"/>
      <c r="H56" s="155" t="s">
        <v>244</v>
      </c>
      <c r="I56" s="51"/>
      <c r="J56" s="51"/>
      <c r="K56" s="65"/>
      <c r="L56" s="65"/>
      <c r="M56" s="479"/>
      <c r="N56" s="480"/>
      <c r="O56" s="480"/>
      <c r="P56" s="480"/>
      <c r="Q56" s="480"/>
      <c r="R56" s="480"/>
      <c r="S56" s="481"/>
      <c r="V56" s="23"/>
    </row>
    <row r="57" spans="1:22" ht="6" customHeight="1">
      <c r="A57" s="50"/>
      <c r="B57" s="51"/>
      <c r="C57" s="51"/>
      <c r="D57" s="51"/>
      <c r="E57" s="81"/>
      <c r="F57" s="25"/>
      <c r="G57" s="25"/>
      <c r="H57" s="155"/>
      <c r="I57" s="51"/>
      <c r="J57" s="51"/>
      <c r="K57" s="65"/>
      <c r="L57" s="65"/>
      <c r="M57" s="482"/>
      <c r="N57" s="483"/>
      <c r="O57" s="483"/>
      <c r="P57" s="483"/>
      <c r="Q57" s="483"/>
      <c r="R57" s="483"/>
      <c r="S57" s="484"/>
      <c r="V57" s="23"/>
    </row>
    <row r="58" spans="1:22" ht="15" customHeight="1">
      <c r="A58" s="411" t="s">
        <v>215</v>
      </c>
      <c r="B58" s="412"/>
      <c r="C58" s="452" t="s">
        <v>71</v>
      </c>
      <c r="D58" s="452"/>
      <c r="E58" s="452"/>
      <c r="F58" s="450"/>
      <c r="G58" s="451"/>
      <c r="H58" s="155"/>
      <c r="I58" s="51"/>
      <c r="J58" s="51"/>
      <c r="K58" s="65"/>
      <c r="L58" s="65"/>
      <c r="M58" s="482"/>
      <c r="N58" s="483"/>
      <c r="O58" s="483"/>
      <c r="P58" s="483"/>
      <c r="Q58" s="483"/>
      <c r="R58" s="483"/>
      <c r="S58" s="484"/>
      <c r="V58" s="23"/>
    </row>
    <row r="59" spans="1:22" ht="14.25" customHeight="1">
      <c r="A59" s="411"/>
      <c r="B59" s="412"/>
      <c r="C59" s="452"/>
      <c r="D59" s="452"/>
      <c r="E59" s="452"/>
      <c r="F59" s="558">
        <f>IF(F55=0,0,F55-F56)</f>
        <v>3.2</v>
      </c>
      <c r="G59" s="559"/>
      <c r="H59" s="156" t="s">
        <v>245</v>
      </c>
      <c r="I59" s="51"/>
      <c r="J59" s="51"/>
      <c r="K59" s="65" t="b">
        <v>1</v>
      </c>
      <c r="L59" s="65"/>
      <c r="M59" s="482"/>
      <c r="N59" s="483"/>
      <c r="O59" s="483"/>
      <c r="P59" s="483"/>
      <c r="Q59" s="483"/>
      <c r="R59" s="483"/>
      <c r="S59" s="484"/>
      <c r="V59" s="23"/>
    </row>
    <row r="60" spans="1:22" ht="3" customHeight="1">
      <c r="A60" s="274"/>
      <c r="B60" s="275"/>
      <c r="C60" s="51"/>
      <c r="D60" s="51"/>
      <c r="E60" s="81"/>
      <c r="F60" s="157"/>
      <c r="G60" s="157"/>
      <c r="H60" s="155"/>
      <c r="I60" s="51"/>
      <c r="J60" s="51"/>
      <c r="K60" s="65"/>
      <c r="L60" s="65"/>
      <c r="M60" s="482"/>
      <c r="N60" s="483"/>
      <c r="O60" s="483"/>
      <c r="P60" s="483"/>
      <c r="Q60" s="483"/>
      <c r="R60" s="483"/>
      <c r="S60" s="484"/>
      <c r="V60" s="23"/>
    </row>
    <row r="61" spans="1:22" ht="15.75">
      <c r="A61" s="50"/>
      <c r="B61" s="51"/>
      <c r="C61" s="51"/>
      <c r="D61" s="51"/>
      <c r="E61" s="81" t="s">
        <v>247</v>
      </c>
      <c r="F61" s="541">
        <v>5</v>
      </c>
      <c r="G61" s="542"/>
      <c r="H61" s="155" t="s">
        <v>246</v>
      </c>
      <c r="I61" s="51"/>
      <c r="J61" s="51"/>
      <c r="K61" s="65"/>
      <c r="L61" s="65"/>
      <c r="M61" s="482"/>
      <c r="N61" s="483"/>
      <c r="O61" s="483"/>
      <c r="P61" s="483"/>
      <c r="Q61" s="483"/>
      <c r="R61" s="483"/>
      <c r="S61" s="484"/>
      <c r="V61" s="23"/>
    </row>
    <row r="62" spans="1:22" ht="3" customHeight="1">
      <c r="A62" s="50"/>
      <c r="B62" s="51"/>
      <c r="C62" s="51"/>
      <c r="D62" s="51"/>
      <c r="E62" s="81"/>
      <c r="F62" s="158"/>
      <c r="G62" s="158"/>
      <c r="H62" s="51"/>
      <c r="I62" s="51"/>
      <c r="J62" s="51"/>
      <c r="K62" s="65"/>
      <c r="L62" s="65"/>
      <c r="M62" s="482"/>
      <c r="N62" s="483"/>
      <c r="O62" s="483"/>
      <c r="P62" s="483"/>
      <c r="Q62" s="483"/>
      <c r="R62" s="483"/>
      <c r="S62" s="484"/>
      <c r="V62" s="23"/>
    </row>
    <row r="63" spans="1:22" ht="15" customHeight="1" thickBot="1">
      <c r="A63" s="159"/>
      <c r="B63" s="51"/>
      <c r="C63" s="51"/>
      <c r="D63" s="51"/>
      <c r="E63" s="132"/>
      <c r="F63" s="132"/>
      <c r="G63" s="132"/>
      <c r="H63" s="155"/>
      <c r="I63" s="51"/>
      <c r="J63" s="51"/>
      <c r="K63" s="65"/>
      <c r="L63" s="66"/>
      <c r="M63" s="482"/>
      <c r="N63" s="483"/>
      <c r="O63" s="483"/>
      <c r="P63" s="483"/>
      <c r="Q63" s="483"/>
      <c r="R63" s="483"/>
      <c r="S63" s="484"/>
      <c r="V63" s="23"/>
    </row>
    <row r="64" spans="1:22" ht="15.75" thickBot="1">
      <c r="A64" s="72" t="s">
        <v>248</v>
      </c>
      <c r="B64" s="79"/>
      <c r="C64" s="79"/>
      <c r="D64" s="79"/>
      <c r="E64" s="79"/>
      <c r="F64" s="79"/>
      <c r="G64" s="79"/>
      <c r="H64" s="79"/>
      <c r="I64" s="142" t="s">
        <v>80</v>
      </c>
      <c r="J64" s="441">
        <f>IF(K59=TRUE,F59*F61,0)</f>
        <v>16</v>
      </c>
      <c r="K64" s="442"/>
      <c r="L64" s="443"/>
      <c r="M64" s="485"/>
      <c r="N64" s="486"/>
      <c r="O64" s="486"/>
      <c r="P64" s="486"/>
      <c r="Q64" s="486"/>
      <c r="R64" s="486"/>
      <c r="S64" s="487"/>
      <c r="U64" s="22"/>
      <c r="V64" s="23"/>
    </row>
    <row r="65" spans="1:22" ht="16.5" thickBot="1">
      <c r="A65" s="58" t="s">
        <v>114</v>
      </c>
      <c r="B65" s="80"/>
      <c r="C65" s="313" t="s">
        <v>46</v>
      </c>
      <c r="D65" s="313"/>
      <c r="E65" s="313"/>
      <c r="F65" s="313"/>
      <c r="G65" s="313"/>
      <c r="H65" s="313"/>
      <c r="I65" s="313"/>
      <c r="J65" s="313"/>
      <c r="K65" s="313"/>
      <c r="L65" s="314"/>
      <c r="M65" s="398" t="s">
        <v>75</v>
      </c>
      <c r="N65" s="399"/>
      <c r="O65" s="399"/>
      <c r="P65" s="399"/>
      <c r="Q65" s="266" t="s">
        <v>77</v>
      </c>
      <c r="R65" s="266"/>
      <c r="S65" s="267"/>
      <c r="U65" s="22"/>
      <c r="V65" s="23"/>
    </row>
    <row r="66" spans="1:22" ht="14.25" thickBot="1" thickTop="1">
      <c r="A66" s="73" t="s">
        <v>13</v>
      </c>
      <c r="B66" s="74"/>
      <c r="C66" s="74"/>
      <c r="D66" s="75"/>
      <c r="E66" s="75"/>
      <c r="F66" s="75"/>
      <c r="G66" s="75"/>
      <c r="H66" s="75"/>
      <c r="I66" s="75"/>
      <c r="J66" s="75"/>
      <c r="K66" s="75"/>
      <c r="L66" s="76"/>
      <c r="M66" s="549" t="s">
        <v>108</v>
      </c>
      <c r="N66" s="550"/>
      <c r="O66" s="550"/>
      <c r="P66" s="550"/>
      <c r="Q66" s="550"/>
      <c r="R66" s="550"/>
      <c r="S66" s="551"/>
      <c r="U66" s="22"/>
      <c r="V66" s="23"/>
    </row>
    <row r="67" spans="1:22" ht="13.5" thickTop="1">
      <c r="A67" s="50"/>
      <c r="B67" s="51"/>
      <c r="C67" s="51"/>
      <c r="D67" s="51"/>
      <c r="E67" s="4" t="s">
        <v>53</v>
      </c>
      <c r="F67" s="444">
        <v>6.5</v>
      </c>
      <c r="G67" s="445"/>
      <c r="H67" s="155" t="s">
        <v>250</v>
      </c>
      <c r="I67" s="51"/>
      <c r="J67" s="51"/>
      <c r="K67" s="160"/>
      <c r="L67" s="77"/>
      <c r="M67" s="552"/>
      <c r="N67" s="553"/>
      <c r="O67" s="553"/>
      <c r="P67" s="553"/>
      <c r="Q67" s="553"/>
      <c r="R67" s="553"/>
      <c r="S67" s="554"/>
      <c r="U67" s="22"/>
      <c r="V67" s="23"/>
    </row>
    <row r="68" spans="1:22" ht="12.75">
      <c r="A68" s="50"/>
      <c r="B68" s="51"/>
      <c r="C68" s="51"/>
      <c r="D68" s="51"/>
      <c r="E68" s="4" t="s">
        <v>45</v>
      </c>
      <c r="F68" s="499">
        <v>4.3</v>
      </c>
      <c r="G68" s="500"/>
      <c r="H68" s="155" t="s">
        <v>251</v>
      </c>
      <c r="I68" s="51"/>
      <c r="J68" s="51"/>
      <c r="K68" s="161"/>
      <c r="L68" s="65"/>
      <c r="M68" s="555"/>
      <c r="N68" s="556"/>
      <c r="O68" s="556"/>
      <c r="P68" s="556"/>
      <c r="Q68" s="556"/>
      <c r="R68" s="556"/>
      <c r="S68" s="557"/>
      <c r="U68" s="22"/>
      <c r="V68" s="23"/>
    </row>
    <row r="69" spans="1:22" ht="4.5" customHeight="1">
      <c r="A69" s="274"/>
      <c r="B69" s="275"/>
      <c r="C69" s="51"/>
      <c r="D69" s="51"/>
      <c r="E69" s="81"/>
      <c r="F69" s="25"/>
      <c r="G69" s="25"/>
      <c r="H69" s="155"/>
      <c r="I69" s="51"/>
      <c r="J69" s="51"/>
      <c r="K69" s="161"/>
      <c r="L69" s="65"/>
      <c r="M69" s="517"/>
      <c r="N69" s="518"/>
      <c r="O69" s="518"/>
      <c r="P69" s="518"/>
      <c r="Q69" s="518"/>
      <c r="R69" s="518"/>
      <c r="S69" s="519"/>
      <c r="U69" s="22"/>
      <c r="V69" s="23"/>
    </row>
    <row r="70" spans="1:22" ht="13.5" customHeight="1">
      <c r="A70" s="411" t="s">
        <v>215</v>
      </c>
      <c r="B70" s="412"/>
      <c r="C70" s="452" t="s">
        <v>71</v>
      </c>
      <c r="D70" s="527"/>
      <c r="E70" s="527"/>
      <c r="F70" s="450"/>
      <c r="G70" s="451"/>
      <c r="H70" s="155"/>
      <c r="I70" s="51"/>
      <c r="J70" s="51"/>
      <c r="K70" s="161"/>
      <c r="L70" s="65"/>
      <c r="M70" s="520"/>
      <c r="N70" s="521"/>
      <c r="O70" s="521"/>
      <c r="P70" s="521"/>
      <c r="Q70" s="521"/>
      <c r="R70" s="521"/>
      <c r="S70" s="522"/>
      <c r="U70" s="22"/>
      <c r="V70" s="23"/>
    </row>
    <row r="71" spans="1:22" ht="12.75">
      <c r="A71" s="411"/>
      <c r="B71" s="412"/>
      <c r="C71" s="527"/>
      <c r="D71" s="527"/>
      <c r="E71" s="527"/>
      <c r="F71" s="558">
        <f>IF(F67=0,0,(F67-F68))</f>
        <v>2.2</v>
      </c>
      <c r="G71" s="559"/>
      <c r="H71" s="155" t="s">
        <v>252</v>
      </c>
      <c r="I71" s="51"/>
      <c r="J71" s="51"/>
      <c r="K71" s="161" t="b">
        <v>1</v>
      </c>
      <c r="L71" s="65"/>
      <c r="M71" s="520"/>
      <c r="N71" s="521"/>
      <c r="O71" s="521"/>
      <c r="P71" s="521"/>
      <c r="Q71" s="521"/>
      <c r="R71" s="521"/>
      <c r="S71" s="522"/>
      <c r="U71" s="22"/>
      <c r="V71" s="23"/>
    </row>
    <row r="72" spans="1:22" ht="4.5" customHeight="1">
      <c r="A72" s="274"/>
      <c r="B72" s="275"/>
      <c r="C72" s="51"/>
      <c r="D72" s="51"/>
      <c r="E72" s="81"/>
      <c r="F72" s="157"/>
      <c r="G72" s="157"/>
      <c r="H72" s="155"/>
      <c r="I72" s="51"/>
      <c r="J72" s="51"/>
      <c r="K72" s="161"/>
      <c r="L72" s="149"/>
      <c r="M72" s="520"/>
      <c r="N72" s="521"/>
      <c r="O72" s="521"/>
      <c r="P72" s="521"/>
      <c r="Q72" s="521"/>
      <c r="R72" s="521"/>
      <c r="S72" s="522"/>
      <c r="U72" s="22"/>
      <c r="V72" s="23"/>
    </row>
    <row r="73" spans="1:22" ht="15.75">
      <c r="A73" s="50"/>
      <c r="B73" s="51"/>
      <c r="C73" s="51"/>
      <c r="D73" s="51"/>
      <c r="E73" s="81" t="s">
        <v>249</v>
      </c>
      <c r="F73" s="526">
        <v>5</v>
      </c>
      <c r="G73" s="526"/>
      <c r="H73" s="155" t="s">
        <v>253</v>
      </c>
      <c r="I73" s="51"/>
      <c r="J73" s="51"/>
      <c r="K73" s="65"/>
      <c r="L73" s="149"/>
      <c r="M73" s="520"/>
      <c r="N73" s="521"/>
      <c r="O73" s="521"/>
      <c r="P73" s="521"/>
      <c r="Q73" s="521"/>
      <c r="R73" s="521"/>
      <c r="S73" s="522"/>
      <c r="U73" s="22"/>
      <c r="V73" s="23"/>
    </row>
    <row r="74" spans="1:22" ht="15" customHeight="1" thickBot="1">
      <c r="A74" s="159"/>
      <c r="B74" s="51"/>
      <c r="C74" s="51"/>
      <c r="D74" s="51"/>
      <c r="E74" s="132"/>
      <c r="F74" s="132"/>
      <c r="G74" s="132"/>
      <c r="H74" s="51"/>
      <c r="I74" s="51"/>
      <c r="J74" s="51"/>
      <c r="K74" s="161"/>
      <c r="L74" s="65"/>
      <c r="M74" s="520"/>
      <c r="N74" s="521"/>
      <c r="O74" s="521"/>
      <c r="P74" s="521"/>
      <c r="Q74" s="521"/>
      <c r="R74" s="521"/>
      <c r="S74" s="522"/>
      <c r="U74" s="22"/>
      <c r="V74" s="23"/>
    </row>
    <row r="75" spans="1:22" ht="15" customHeight="1" thickBot="1">
      <c r="A75" s="72" t="s">
        <v>254</v>
      </c>
      <c r="B75" s="79"/>
      <c r="C75" s="79"/>
      <c r="D75" s="79"/>
      <c r="E75" s="79"/>
      <c r="F75" s="79"/>
      <c r="G75" s="79"/>
      <c r="H75" s="79"/>
      <c r="I75" s="142" t="s">
        <v>81</v>
      </c>
      <c r="J75" s="441">
        <f>IF(K71=TRUE,F73*F71,0)</f>
        <v>11</v>
      </c>
      <c r="K75" s="442"/>
      <c r="L75" s="443"/>
      <c r="M75" s="523"/>
      <c r="N75" s="524"/>
      <c r="O75" s="524"/>
      <c r="P75" s="524"/>
      <c r="Q75" s="524"/>
      <c r="R75" s="524"/>
      <c r="S75" s="525"/>
      <c r="U75" s="22"/>
      <c r="V75" s="23"/>
    </row>
    <row r="76" spans="1:22" ht="16.5" thickBot="1">
      <c r="A76" s="58" t="s">
        <v>115</v>
      </c>
      <c r="B76" s="80"/>
      <c r="C76" s="512" t="s">
        <v>49</v>
      </c>
      <c r="D76" s="513"/>
      <c r="E76" s="513"/>
      <c r="F76" s="513"/>
      <c r="G76" s="513"/>
      <c r="H76" s="513"/>
      <c r="I76" s="513"/>
      <c r="J76" s="513"/>
      <c r="K76" s="513"/>
      <c r="L76" s="514"/>
      <c r="M76" s="398" t="s">
        <v>75</v>
      </c>
      <c r="N76" s="399"/>
      <c r="O76" s="399"/>
      <c r="P76" s="399"/>
      <c r="Q76" s="265"/>
      <c r="R76" s="265"/>
      <c r="S76" s="268"/>
      <c r="U76" s="22"/>
      <c r="V76" s="23"/>
    </row>
    <row r="77" spans="1:22" ht="19.5" customHeight="1" thickTop="1">
      <c r="A77" s="153"/>
      <c r="B77" s="105"/>
      <c r="C77" s="515"/>
      <c r="D77" s="515"/>
      <c r="E77" s="515"/>
      <c r="F77" s="515"/>
      <c r="G77" s="515"/>
      <c r="H77" s="515"/>
      <c r="I77" s="515"/>
      <c r="J77" s="515"/>
      <c r="K77" s="515"/>
      <c r="L77" s="516"/>
      <c r="M77" s="473" t="s">
        <v>107</v>
      </c>
      <c r="N77" s="474"/>
      <c r="O77" s="474"/>
      <c r="P77" s="474"/>
      <c r="Q77" s="474"/>
      <c r="R77" s="474"/>
      <c r="S77" s="475"/>
      <c r="U77" s="22"/>
      <c r="V77" s="23"/>
    </row>
    <row r="78" spans="1:22" ht="21.75" customHeight="1">
      <c r="A78" s="453" t="s">
        <v>14</v>
      </c>
      <c r="B78" s="454"/>
      <c r="C78" s="454"/>
      <c r="D78" s="454"/>
      <c r="E78" s="454"/>
      <c r="F78" s="454"/>
      <c r="G78" s="454"/>
      <c r="H78" s="454"/>
      <c r="I78" s="454"/>
      <c r="J78" s="454"/>
      <c r="K78" s="454"/>
      <c r="L78" s="455"/>
      <c r="M78" s="476"/>
      <c r="N78" s="477"/>
      <c r="O78" s="477"/>
      <c r="P78" s="477"/>
      <c r="Q78" s="477"/>
      <c r="R78" s="477"/>
      <c r="S78" s="478"/>
      <c r="U78" s="22"/>
      <c r="V78" s="23"/>
    </row>
    <row r="79" spans="1:22" ht="15.75" customHeight="1" thickBot="1">
      <c r="A79" s="456"/>
      <c r="B79" s="457"/>
      <c r="C79" s="457"/>
      <c r="D79" s="457"/>
      <c r="E79" s="457"/>
      <c r="F79" s="457"/>
      <c r="G79" s="457"/>
      <c r="H79" s="457"/>
      <c r="I79" s="457"/>
      <c r="J79" s="457"/>
      <c r="K79" s="457"/>
      <c r="L79" s="458"/>
      <c r="M79" s="503"/>
      <c r="N79" s="504"/>
      <c r="O79" s="504"/>
      <c r="P79" s="504"/>
      <c r="Q79" s="504"/>
      <c r="R79" s="504"/>
      <c r="S79" s="505"/>
      <c r="U79" s="22"/>
      <c r="V79" s="23"/>
    </row>
    <row r="80" spans="1:22" ht="13.5" thickTop="1">
      <c r="A80" s="238"/>
      <c r="B80" s="501" t="s">
        <v>84</v>
      </c>
      <c r="C80" s="501"/>
      <c r="D80" s="501"/>
      <c r="E80" s="502"/>
      <c r="F80" s="528">
        <v>35</v>
      </c>
      <c r="G80" s="529"/>
      <c r="H80" s="155" t="s">
        <v>255</v>
      </c>
      <c r="I80" s="51"/>
      <c r="J80" s="51"/>
      <c r="K80" s="77"/>
      <c r="L80" s="77"/>
      <c r="M80" s="506"/>
      <c r="N80" s="507"/>
      <c r="O80" s="507"/>
      <c r="P80" s="507"/>
      <c r="Q80" s="507"/>
      <c r="R80" s="507"/>
      <c r="S80" s="508"/>
      <c r="U80" s="22"/>
      <c r="V80" s="23"/>
    </row>
    <row r="81" spans="1:22" ht="12.75">
      <c r="A81" s="408" t="s">
        <v>104</v>
      </c>
      <c r="B81" s="409"/>
      <c r="C81" s="409"/>
      <c r="D81" s="409"/>
      <c r="E81" s="410"/>
      <c r="F81" s="497" t="e">
        <f>F80/$Q$4</f>
        <v>#DIV/0!</v>
      </c>
      <c r="G81" s="498"/>
      <c r="H81" s="155" t="s">
        <v>256</v>
      </c>
      <c r="I81" s="163"/>
      <c r="J81" s="163"/>
      <c r="K81" s="164"/>
      <c r="L81" s="164" t="e">
        <f>F81*100</f>
        <v>#DIV/0!</v>
      </c>
      <c r="M81" s="506"/>
      <c r="N81" s="507"/>
      <c r="O81" s="507"/>
      <c r="P81" s="507"/>
      <c r="Q81" s="507"/>
      <c r="R81" s="507"/>
      <c r="S81" s="508"/>
      <c r="U81" s="22"/>
      <c r="V81" s="23"/>
    </row>
    <row r="82" spans="1:22" ht="12.75" customHeight="1">
      <c r="A82" s="162"/>
      <c r="B82" s="81"/>
      <c r="C82" s="545" t="s">
        <v>259</v>
      </c>
      <c r="D82" s="545"/>
      <c r="E82" s="545"/>
      <c r="F82" s="545"/>
      <c r="G82" s="165"/>
      <c r="H82" s="155"/>
      <c r="I82" s="163"/>
      <c r="J82" s="163"/>
      <c r="K82" s="164"/>
      <c r="L82" s="164"/>
      <c r="M82" s="506"/>
      <c r="N82" s="507"/>
      <c r="O82" s="507"/>
      <c r="P82" s="507"/>
      <c r="Q82" s="507"/>
      <c r="R82" s="507"/>
      <c r="S82" s="508"/>
      <c r="U82" s="22"/>
      <c r="V82" s="23"/>
    </row>
    <row r="83" spans="1:22" ht="14.25" customHeight="1" thickBot="1">
      <c r="A83" s="411" t="s">
        <v>215</v>
      </c>
      <c r="B83" s="412"/>
      <c r="C83" s="545"/>
      <c r="D83" s="545"/>
      <c r="E83" s="545"/>
      <c r="F83" s="545"/>
      <c r="G83" s="32" t="e">
        <f>IF($L$81&lt;1,0,IF($L$81&lt;15,1,(IF($L$81&lt;30,2.5,(IF($L$81&lt;45,7.5,10))))))</f>
        <v>#DIV/0!</v>
      </c>
      <c r="H83" s="155" t="s">
        <v>257</v>
      </c>
      <c r="I83" s="51"/>
      <c r="J83" s="51"/>
      <c r="K83" s="65"/>
      <c r="L83" s="66"/>
      <c r="M83" s="506"/>
      <c r="N83" s="507"/>
      <c r="O83" s="507"/>
      <c r="P83" s="507"/>
      <c r="Q83" s="507"/>
      <c r="R83" s="507"/>
      <c r="S83" s="508"/>
      <c r="U83" s="22"/>
      <c r="V83" s="23"/>
    </row>
    <row r="84" spans="1:22" ht="14.25" customHeight="1" thickBot="1">
      <c r="A84" s="411"/>
      <c r="B84" s="412"/>
      <c r="C84" s="51"/>
      <c r="D84" s="51"/>
      <c r="E84" s="81" t="s">
        <v>105</v>
      </c>
      <c r="F84" s="440" t="e">
        <f>IF($L$81&lt;1,"None",IF($L$81&lt;15,"Low",(IF($L$81&lt;30,"Medium",(IF($L$81&lt;45,"Medium High","High"))))))</f>
        <v>#DIV/0!</v>
      </c>
      <c r="G84" s="440"/>
      <c r="H84" s="440"/>
      <c r="I84" s="51"/>
      <c r="J84" s="51"/>
      <c r="K84" s="65"/>
      <c r="L84" s="66"/>
      <c r="M84" s="506"/>
      <c r="N84" s="507"/>
      <c r="O84" s="507"/>
      <c r="P84" s="507"/>
      <c r="Q84" s="507"/>
      <c r="R84" s="507"/>
      <c r="S84" s="508"/>
      <c r="U84" s="22"/>
      <c r="V84" s="23"/>
    </row>
    <row r="85" spans="1:22" ht="14.25" customHeight="1" thickBot="1">
      <c r="A85" s="50"/>
      <c r="B85" s="51"/>
      <c r="C85" s="86"/>
      <c r="D85" s="86"/>
      <c r="E85" s="51"/>
      <c r="F85" s="240" t="s">
        <v>531</v>
      </c>
      <c r="G85" s="33">
        <f>IF(E22="A",1,IF(E22="B",2,(IF(E22="C",3,4))))</f>
        <v>2</v>
      </c>
      <c r="H85" s="155" t="s">
        <v>258</v>
      </c>
      <c r="I85" s="51"/>
      <c r="J85" s="51"/>
      <c r="K85" s="65" t="b">
        <v>1</v>
      </c>
      <c r="L85" s="66"/>
      <c r="M85" s="506"/>
      <c r="N85" s="507"/>
      <c r="O85" s="507"/>
      <c r="P85" s="507"/>
      <c r="Q85" s="507"/>
      <c r="R85" s="507"/>
      <c r="S85" s="508"/>
      <c r="U85" s="22"/>
      <c r="V85" s="23"/>
    </row>
    <row r="86" spans="1:22" ht="12" customHeight="1" thickBot="1">
      <c r="A86" s="50"/>
      <c r="B86" s="51"/>
      <c r="C86" s="51"/>
      <c r="D86" s="51"/>
      <c r="E86" s="81"/>
      <c r="F86" s="167"/>
      <c r="G86" s="167"/>
      <c r="H86" s="51"/>
      <c r="I86" s="51"/>
      <c r="J86" s="51"/>
      <c r="K86" s="65"/>
      <c r="L86" s="66"/>
      <c r="M86" s="506"/>
      <c r="N86" s="507"/>
      <c r="O86" s="507"/>
      <c r="P86" s="507"/>
      <c r="Q86" s="507"/>
      <c r="R86" s="507"/>
      <c r="S86" s="508"/>
      <c r="U86" s="22"/>
      <c r="V86" s="23"/>
    </row>
    <row r="87" spans="1:22" ht="14.25" customHeight="1" thickBot="1">
      <c r="A87" s="50" t="s">
        <v>344</v>
      </c>
      <c r="B87" s="51"/>
      <c r="C87" s="51"/>
      <c r="D87" s="51"/>
      <c r="E87" s="81"/>
      <c r="F87" s="167"/>
      <c r="G87" s="167"/>
      <c r="H87" s="51"/>
      <c r="I87" s="51"/>
      <c r="J87" s="51"/>
      <c r="K87" s="65"/>
      <c r="L87" s="66"/>
      <c r="M87" s="506"/>
      <c r="N87" s="507"/>
      <c r="O87" s="507"/>
      <c r="P87" s="507"/>
      <c r="Q87" s="507"/>
      <c r="R87" s="507"/>
      <c r="S87" s="508"/>
      <c r="U87" s="22"/>
      <c r="V87" s="23"/>
    </row>
    <row r="88" spans="1:22" ht="7.5" customHeight="1" thickBot="1">
      <c r="A88" s="50"/>
      <c r="B88" s="51"/>
      <c r="C88" s="51"/>
      <c r="D88" s="51"/>
      <c r="E88" s="81"/>
      <c r="F88" s="167"/>
      <c r="G88" s="167"/>
      <c r="H88" s="51"/>
      <c r="I88" s="51"/>
      <c r="J88" s="168"/>
      <c r="K88" s="149"/>
      <c r="L88" s="65"/>
      <c r="M88" s="506"/>
      <c r="N88" s="507"/>
      <c r="O88" s="507"/>
      <c r="P88" s="507"/>
      <c r="Q88" s="507"/>
      <c r="R88" s="507"/>
      <c r="S88" s="508"/>
      <c r="U88" s="22"/>
      <c r="V88" s="23"/>
    </row>
    <row r="89" spans="1:22" ht="15.75" thickBot="1">
      <c r="A89" s="72" t="s">
        <v>260</v>
      </c>
      <c r="B89" s="79"/>
      <c r="C89" s="79"/>
      <c r="D89" s="79"/>
      <c r="E89" s="79"/>
      <c r="F89" s="79"/>
      <c r="G89" s="79"/>
      <c r="H89" s="79"/>
      <c r="I89" s="87" t="s">
        <v>85</v>
      </c>
      <c r="J89" s="441" t="e">
        <f>IF(K85=TRUE,G83*G85,0)</f>
        <v>#DIV/0!</v>
      </c>
      <c r="K89" s="442"/>
      <c r="L89" s="443"/>
      <c r="M89" s="509"/>
      <c r="N89" s="510"/>
      <c r="O89" s="510"/>
      <c r="P89" s="510"/>
      <c r="Q89" s="510"/>
      <c r="R89" s="510"/>
      <c r="S89" s="511"/>
      <c r="U89" s="22"/>
      <c r="V89" s="23"/>
    </row>
    <row r="90" spans="1:22" ht="18.75" thickBot="1">
      <c r="A90" s="392" t="s">
        <v>4</v>
      </c>
      <c r="B90" s="393"/>
      <c r="C90" s="393"/>
      <c r="D90" s="393"/>
      <c r="E90" s="393"/>
      <c r="F90" s="393"/>
      <c r="G90" s="393"/>
      <c r="H90" s="393"/>
      <c r="I90" s="393"/>
      <c r="J90" s="393"/>
      <c r="K90" s="393"/>
      <c r="L90" s="393"/>
      <c r="M90" s="393"/>
      <c r="N90" s="393"/>
      <c r="O90" s="393"/>
      <c r="P90" s="393"/>
      <c r="Q90" s="393"/>
      <c r="R90" s="393"/>
      <c r="S90" s="394"/>
      <c r="U90" s="22"/>
      <c r="V90" s="23"/>
    </row>
    <row r="91" spans="1:22" ht="18" customHeight="1" thickBot="1">
      <c r="A91" s="58" t="s">
        <v>113</v>
      </c>
      <c r="B91" s="80"/>
      <c r="C91" s="169" t="s">
        <v>82</v>
      </c>
      <c r="D91" s="59"/>
      <c r="E91" s="59"/>
      <c r="F91" s="59"/>
      <c r="G91" s="59"/>
      <c r="H91" s="59"/>
      <c r="I91" s="59"/>
      <c r="J91" s="59"/>
      <c r="K91" s="59"/>
      <c r="L91" s="170"/>
      <c r="M91" s="398" t="s">
        <v>75</v>
      </c>
      <c r="N91" s="399"/>
      <c r="O91" s="399"/>
      <c r="P91" s="399"/>
      <c r="Q91" s="265"/>
      <c r="R91" s="265"/>
      <c r="S91" s="268"/>
      <c r="U91" s="22"/>
      <c r="V91" s="23"/>
    </row>
    <row r="92" spans="1:22" ht="20.25" customHeight="1" thickTop="1">
      <c r="A92" s="453" t="s">
        <v>124</v>
      </c>
      <c r="B92" s="454"/>
      <c r="C92" s="454"/>
      <c r="D92" s="454"/>
      <c r="E92" s="454"/>
      <c r="F92" s="454"/>
      <c r="G92" s="454"/>
      <c r="H92" s="454"/>
      <c r="I92" s="454"/>
      <c r="J92" s="454"/>
      <c r="K92" s="454"/>
      <c r="L92" s="455"/>
      <c r="M92" s="473" t="s">
        <v>106</v>
      </c>
      <c r="N92" s="474"/>
      <c r="O92" s="474"/>
      <c r="P92" s="474"/>
      <c r="Q92" s="474"/>
      <c r="R92" s="474"/>
      <c r="S92" s="475"/>
      <c r="U92" s="22"/>
      <c r="V92" s="23"/>
    </row>
    <row r="93" spans="1:22" ht="18.75" customHeight="1" thickBot="1">
      <c r="A93" s="456"/>
      <c r="B93" s="457"/>
      <c r="C93" s="457"/>
      <c r="D93" s="457"/>
      <c r="E93" s="457"/>
      <c r="F93" s="457"/>
      <c r="G93" s="457"/>
      <c r="H93" s="457"/>
      <c r="I93" s="457"/>
      <c r="J93" s="457"/>
      <c r="K93" s="457"/>
      <c r="L93" s="458"/>
      <c r="M93" s="476"/>
      <c r="N93" s="477"/>
      <c r="O93" s="477"/>
      <c r="P93" s="477"/>
      <c r="Q93" s="477"/>
      <c r="R93" s="477"/>
      <c r="S93" s="478"/>
      <c r="U93" s="22"/>
      <c r="V93" s="23"/>
    </row>
    <row r="94" spans="1:22" ht="15" customHeight="1" thickTop="1">
      <c r="A94" s="640" t="s">
        <v>126</v>
      </c>
      <c r="B94" s="642" t="s">
        <v>55</v>
      </c>
      <c r="C94" s="491" t="s">
        <v>62</v>
      </c>
      <c r="D94" s="171"/>
      <c r="E94" s="246" t="s">
        <v>117</v>
      </c>
      <c r="F94" s="19"/>
      <c r="G94" s="249" t="s">
        <v>101</v>
      </c>
      <c r="H94" s="19"/>
      <c r="I94" s="172">
        <v>0</v>
      </c>
      <c r="J94" s="84"/>
      <c r="K94" s="173"/>
      <c r="L94" s="174">
        <f>IF(F94="NO",0,H94*0.84)</f>
        <v>0</v>
      </c>
      <c r="M94" s="503"/>
      <c r="N94" s="504"/>
      <c r="O94" s="504"/>
      <c r="P94" s="504"/>
      <c r="Q94" s="504"/>
      <c r="R94" s="504"/>
      <c r="S94" s="505"/>
      <c r="U94" s="22"/>
      <c r="V94" s="23"/>
    </row>
    <row r="95" spans="1:22" ht="14.25" customHeight="1">
      <c r="A95" s="641"/>
      <c r="B95" s="642"/>
      <c r="C95" s="492"/>
      <c r="D95" s="175"/>
      <c r="E95" s="247" t="s">
        <v>118</v>
      </c>
      <c r="F95" s="18"/>
      <c r="G95" s="250" t="s">
        <v>101</v>
      </c>
      <c r="H95" s="20"/>
      <c r="I95" s="172">
        <v>1</v>
      </c>
      <c r="J95" s="84"/>
      <c r="K95" s="176"/>
      <c r="L95" s="174">
        <f>IF(F95="NO",0,H95*1)</f>
        <v>0</v>
      </c>
      <c r="M95" s="506"/>
      <c r="N95" s="507"/>
      <c r="O95" s="507"/>
      <c r="P95" s="507"/>
      <c r="Q95" s="507"/>
      <c r="R95" s="507"/>
      <c r="S95" s="508"/>
      <c r="U95" s="22"/>
      <c r="V95" s="23"/>
    </row>
    <row r="96" spans="1:22" ht="8.25" customHeight="1">
      <c r="A96" s="641"/>
      <c r="B96" s="642"/>
      <c r="C96" s="177"/>
      <c r="D96" s="52"/>
      <c r="E96" s="178"/>
      <c r="F96" s="179"/>
      <c r="G96" s="180"/>
      <c r="H96" s="181"/>
      <c r="I96" s="172">
        <v>2</v>
      </c>
      <c r="J96" s="51"/>
      <c r="K96" s="65"/>
      <c r="L96" s="174"/>
      <c r="M96" s="506"/>
      <c r="N96" s="507"/>
      <c r="O96" s="507"/>
      <c r="P96" s="507"/>
      <c r="Q96" s="507"/>
      <c r="R96" s="507"/>
      <c r="S96" s="508"/>
      <c r="U96" s="22"/>
      <c r="V96" s="23"/>
    </row>
    <row r="97" spans="1:22" ht="14.25" customHeight="1">
      <c r="A97" s="641"/>
      <c r="B97" s="642"/>
      <c r="C97" s="643" t="s">
        <v>54</v>
      </c>
      <c r="D97" s="171"/>
      <c r="E97" s="246" t="s">
        <v>119</v>
      </c>
      <c r="F97" s="19"/>
      <c r="G97" s="249" t="s">
        <v>101</v>
      </c>
      <c r="H97" s="19"/>
      <c r="I97" s="6">
        <v>3</v>
      </c>
      <c r="J97" s="84"/>
      <c r="K97" s="176"/>
      <c r="L97" s="174">
        <f>IF(F97="NO",0,H97*0.5)</f>
        <v>0</v>
      </c>
      <c r="M97" s="506"/>
      <c r="N97" s="507"/>
      <c r="O97" s="507"/>
      <c r="P97" s="507"/>
      <c r="Q97" s="507"/>
      <c r="R97" s="507"/>
      <c r="S97" s="508"/>
      <c r="U97" s="22"/>
      <c r="V97" s="23"/>
    </row>
    <row r="98" spans="1:22" ht="15" customHeight="1">
      <c r="A98" s="641"/>
      <c r="B98" s="642"/>
      <c r="C98" s="643"/>
      <c r="D98" s="171"/>
      <c r="E98" s="248" t="s">
        <v>120</v>
      </c>
      <c r="F98" s="18"/>
      <c r="G98" s="249" t="s">
        <v>101</v>
      </c>
      <c r="H98" s="18"/>
      <c r="I98" s="182"/>
      <c r="J98" s="84"/>
      <c r="K98" s="176"/>
      <c r="L98" s="183">
        <f>IF(F98="NO",0,H98*0.67)</f>
        <v>0</v>
      </c>
      <c r="M98" s="506"/>
      <c r="N98" s="507"/>
      <c r="O98" s="507"/>
      <c r="P98" s="507"/>
      <c r="Q98" s="507"/>
      <c r="R98" s="507"/>
      <c r="S98" s="508"/>
      <c r="U98" s="22"/>
      <c r="V98" s="23"/>
    </row>
    <row r="99" spans="1:22" ht="15" customHeight="1">
      <c r="A99" s="50"/>
      <c r="B99" s="644" t="s">
        <v>121</v>
      </c>
      <c r="C99" s="644"/>
      <c r="D99" s="644"/>
      <c r="E99" s="644"/>
      <c r="F99" s="644"/>
      <c r="G99" s="644"/>
      <c r="H99" s="644"/>
      <c r="I99" s="644"/>
      <c r="J99" s="644"/>
      <c r="K99" s="184"/>
      <c r="L99" s="185"/>
      <c r="M99" s="506"/>
      <c r="N99" s="507"/>
      <c r="O99" s="507"/>
      <c r="P99" s="507"/>
      <c r="Q99" s="507"/>
      <c r="R99" s="507"/>
      <c r="S99" s="508"/>
      <c r="U99" s="22"/>
      <c r="V99" s="23"/>
    </row>
    <row r="100" spans="1:22" ht="23.25" customHeight="1">
      <c r="A100" s="469" t="s">
        <v>63</v>
      </c>
      <c r="B100" s="470"/>
      <c r="C100" s="629" t="s">
        <v>59</v>
      </c>
      <c r="D100" s="630"/>
      <c r="E100" s="630"/>
      <c r="F100" s="631"/>
      <c r="G100" s="51"/>
      <c r="H100" s="645"/>
      <c r="I100" s="645"/>
      <c r="J100" s="84"/>
      <c r="K100" s="176"/>
      <c r="L100" s="185"/>
      <c r="M100" s="506"/>
      <c r="N100" s="507"/>
      <c r="O100" s="507"/>
      <c r="P100" s="507"/>
      <c r="Q100" s="507"/>
      <c r="R100" s="507"/>
      <c r="S100" s="508"/>
      <c r="U100" s="22"/>
      <c r="V100" s="23"/>
    </row>
    <row r="101" spans="1:22" ht="23.25" customHeight="1">
      <c r="A101" s="610" t="s">
        <v>61</v>
      </c>
      <c r="B101" s="611"/>
      <c r="C101" s="427" t="s">
        <v>60</v>
      </c>
      <c r="D101" s="428"/>
      <c r="E101" s="428"/>
      <c r="F101" s="647"/>
      <c r="G101" s="51"/>
      <c r="H101" s="645"/>
      <c r="I101" s="645"/>
      <c r="J101" s="51"/>
      <c r="K101" s="65" t="b">
        <v>0</v>
      </c>
      <c r="L101" s="185"/>
      <c r="M101" s="506"/>
      <c r="N101" s="507"/>
      <c r="O101" s="507"/>
      <c r="P101" s="507"/>
      <c r="Q101" s="507"/>
      <c r="R101" s="507"/>
      <c r="S101" s="508"/>
      <c r="U101" s="22"/>
      <c r="V101" s="23"/>
    </row>
    <row r="102" spans="1:22" ht="10.5" customHeight="1">
      <c r="A102" s="270"/>
      <c r="B102" s="271"/>
      <c r="C102" s="276"/>
      <c r="D102" s="276"/>
      <c r="E102" s="276"/>
      <c r="F102" s="276"/>
      <c r="G102" s="51"/>
      <c r="H102" s="269"/>
      <c r="I102" s="269"/>
      <c r="J102" s="51"/>
      <c r="K102" s="65"/>
      <c r="L102" s="174"/>
      <c r="M102" s="506"/>
      <c r="N102" s="507"/>
      <c r="O102" s="507"/>
      <c r="P102" s="507"/>
      <c r="Q102" s="507"/>
      <c r="R102" s="507"/>
      <c r="S102" s="508"/>
      <c r="U102" s="22"/>
      <c r="V102" s="23"/>
    </row>
    <row r="103" spans="1:22" ht="27" customHeight="1">
      <c r="A103" s="270"/>
      <c r="B103" s="271"/>
      <c r="C103" s="279"/>
      <c r="D103" s="464" t="s">
        <v>287</v>
      </c>
      <c r="E103" s="464"/>
      <c r="F103" s="464"/>
      <c r="G103" s="464"/>
      <c r="H103" s="269"/>
      <c r="I103" s="269"/>
      <c r="J103" s="51"/>
      <c r="K103" s="65"/>
      <c r="L103" s="174"/>
      <c r="M103" s="506"/>
      <c r="N103" s="507"/>
      <c r="O103" s="507"/>
      <c r="P103" s="507"/>
      <c r="Q103" s="507"/>
      <c r="R103" s="507"/>
      <c r="S103" s="508"/>
      <c r="U103" s="22"/>
      <c r="V103" s="23"/>
    </row>
    <row r="104" spans="1:22" ht="14.25" customHeight="1">
      <c r="A104" s="238"/>
      <c r="B104" s="545" t="s">
        <v>228</v>
      </c>
      <c r="C104" s="545"/>
      <c r="D104" s="545"/>
      <c r="E104" s="545"/>
      <c r="F104" s="51"/>
      <c r="G104" s="51"/>
      <c r="H104" s="51"/>
      <c r="I104" s="51"/>
      <c r="J104" s="51"/>
      <c r="K104" s="65"/>
      <c r="L104" s="174"/>
      <c r="M104" s="506"/>
      <c r="N104" s="507"/>
      <c r="O104" s="507"/>
      <c r="P104" s="507"/>
      <c r="Q104" s="507"/>
      <c r="R104" s="507"/>
      <c r="S104" s="508"/>
      <c r="U104" s="22"/>
      <c r="V104" s="23"/>
    </row>
    <row r="105" spans="1:22" ht="14.25" customHeight="1">
      <c r="A105" s="239"/>
      <c r="B105" s="545"/>
      <c r="C105" s="545"/>
      <c r="D105" s="545"/>
      <c r="E105" s="545"/>
      <c r="F105" s="467">
        <f>SUM(L94:L98)</f>
        <v>0</v>
      </c>
      <c r="G105" s="468"/>
      <c r="H105" s="155" t="s">
        <v>261</v>
      </c>
      <c r="I105" s="51"/>
      <c r="J105" s="51"/>
      <c r="K105" s="65"/>
      <c r="L105" s="174"/>
      <c r="M105" s="506"/>
      <c r="N105" s="507"/>
      <c r="O105" s="507"/>
      <c r="P105" s="507"/>
      <c r="Q105" s="507"/>
      <c r="R105" s="507"/>
      <c r="S105" s="508"/>
      <c r="U105" s="22"/>
      <c r="V105" s="23"/>
    </row>
    <row r="106" spans="1:22" ht="10.5" customHeight="1">
      <c r="A106" s="612" t="s">
        <v>125</v>
      </c>
      <c r="B106" s="545"/>
      <c r="C106" s="545"/>
      <c r="D106" s="545"/>
      <c r="E106" s="545"/>
      <c r="F106" s="186"/>
      <c r="G106" s="186"/>
      <c r="H106" s="155"/>
      <c r="I106" s="51"/>
      <c r="J106" s="51"/>
      <c r="K106" s="65"/>
      <c r="L106" s="65"/>
      <c r="M106" s="506"/>
      <c r="N106" s="507"/>
      <c r="O106" s="507"/>
      <c r="P106" s="507"/>
      <c r="Q106" s="507"/>
      <c r="R106" s="507"/>
      <c r="S106" s="508"/>
      <c r="U106" s="22"/>
      <c r="V106" s="23"/>
    </row>
    <row r="107" spans="1:22" ht="15.75" customHeight="1">
      <c r="A107" s="612"/>
      <c r="B107" s="545"/>
      <c r="C107" s="545"/>
      <c r="D107" s="545"/>
      <c r="E107" s="545"/>
      <c r="F107" s="648">
        <v>912.7</v>
      </c>
      <c r="G107" s="649"/>
      <c r="H107" s="155" t="s">
        <v>262</v>
      </c>
      <c r="I107" s="51"/>
      <c r="J107" s="51"/>
      <c r="K107" s="65"/>
      <c r="L107" s="65"/>
      <c r="M107" s="506"/>
      <c r="N107" s="507"/>
      <c r="O107" s="507"/>
      <c r="P107" s="507"/>
      <c r="Q107" s="507"/>
      <c r="R107" s="507"/>
      <c r="S107" s="508"/>
      <c r="U107" s="22"/>
      <c r="V107" s="23"/>
    </row>
    <row r="108" spans="1:22" ht="12" customHeight="1">
      <c r="A108" s="637" t="s">
        <v>10</v>
      </c>
      <c r="B108" s="638"/>
      <c r="C108" s="638"/>
      <c r="D108" s="638"/>
      <c r="E108" s="638"/>
      <c r="F108" s="186"/>
      <c r="G108" s="186"/>
      <c r="H108" s="155"/>
      <c r="I108" s="51"/>
      <c r="J108" s="51"/>
      <c r="K108" s="65"/>
      <c r="L108" s="65"/>
      <c r="M108" s="506"/>
      <c r="N108" s="507"/>
      <c r="O108" s="507"/>
      <c r="P108" s="507"/>
      <c r="Q108" s="507"/>
      <c r="R108" s="507"/>
      <c r="S108" s="508"/>
      <c r="U108" s="22"/>
      <c r="V108" s="23"/>
    </row>
    <row r="109" spans="1:22" ht="15" customHeight="1">
      <c r="A109" s="637"/>
      <c r="B109" s="638"/>
      <c r="C109" s="638"/>
      <c r="D109" s="638"/>
      <c r="E109" s="638"/>
      <c r="F109" s="465" t="e">
        <f>F107/$Q$4</f>
        <v>#DIV/0!</v>
      </c>
      <c r="G109" s="466"/>
      <c r="H109" s="155" t="s">
        <v>263</v>
      </c>
      <c r="I109" s="51"/>
      <c r="J109" s="51"/>
      <c r="K109" s="65"/>
      <c r="L109" s="65"/>
      <c r="M109" s="506"/>
      <c r="N109" s="507"/>
      <c r="O109" s="507"/>
      <c r="P109" s="507"/>
      <c r="Q109" s="507"/>
      <c r="R109" s="507"/>
      <c r="S109" s="508"/>
      <c r="U109" s="22"/>
      <c r="V109" s="23"/>
    </row>
    <row r="110" spans="1:22" ht="3.75" customHeight="1">
      <c r="A110" s="228"/>
      <c r="B110" s="229"/>
      <c r="C110" s="241"/>
      <c r="D110" s="241"/>
      <c r="E110" s="241"/>
      <c r="F110" s="278"/>
      <c r="G110" s="278"/>
      <c r="H110" s="155"/>
      <c r="I110" s="51"/>
      <c r="J110" s="51"/>
      <c r="K110" s="65"/>
      <c r="L110" s="65"/>
      <c r="M110" s="506"/>
      <c r="N110" s="507"/>
      <c r="O110" s="507"/>
      <c r="P110" s="507"/>
      <c r="Q110" s="507"/>
      <c r="R110" s="507"/>
      <c r="S110" s="508"/>
      <c r="U110" s="22"/>
      <c r="V110" s="23"/>
    </row>
    <row r="111" spans="1:22" ht="14.25" customHeight="1">
      <c r="A111" s="242"/>
      <c r="B111" s="243"/>
      <c r="C111" s="244"/>
      <c r="D111" s="244"/>
      <c r="E111" s="4"/>
      <c r="F111" s="459"/>
      <c r="G111" s="460"/>
      <c r="H111" s="155"/>
      <c r="I111" s="51"/>
      <c r="J111" s="51"/>
      <c r="K111" s="65"/>
      <c r="L111" s="65" t="b">
        <v>0</v>
      </c>
      <c r="M111" s="506"/>
      <c r="N111" s="507"/>
      <c r="O111" s="507"/>
      <c r="P111" s="507"/>
      <c r="Q111" s="507"/>
      <c r="R111" s="507"/>
      <c r="S111" s="508"/>
      <c r="U111" s="22"/>
      <c r="V111" s="23"/>
    </row>
    <row r="112" spans="1:22" ht="14.25" customHeight="1">
      <c r="A112" s="242"/>
      <c r="B112" s="243"/>
      <c r="C112" s="244"/>
      <c r="D112" s="244"/>
      <c r="E112" s="240" t="s">
        <v>281</v>
      </c>
      <c r="F112" s="471">
        <f>IF(K101=TRUE,2100,1120)</f>
        <v>1120</v>
      </c>
      <c r="G112" s="472"/>
      <c r="H112" s="155" t="s">
        <v>264</v>
      </c>
      <c r="I112" s="51"/>
      <c r="J112" s="51"/>
      <c r="K112" s="65"/>
      <c r="L112" s="65"/>
      <c r="M112" s="506"/>
      <c r="N112" s="507"/>
      <c r="O112" s="507"/>
      <c r="P112" s="507"/>
      <c r="Q112" s="507"/>
      <c r="R112" s="507"/>
      <c r="S112" s="508"/>
      <c r="U112" s="22"/>
      <c r="V112" s="23"/>
    </row>
    <row r="113" spans="1:22" ht="15" customHeight="1" thickBot="1">
      <c r="A113" s="238"/>
      <c r="B113" s="244"/>
      <c r="C113" s="244"/>
      <c r="D113" s="244"/>
      <c r="E113" s="240" t="s">
        <v>282</v>
      </c>
      <c r="F113" s="609" t="e">
        <f>F109/100*F112</f>
        <v>#DIV/0!</v>
      </c>
      <c r="G113" s="609"/>
      <c r="H113" s="60" t="s">
        <v>265</v>
      </c>
      <c r="I113" s="51"/>
      <c r="J113" s="51"/>
      <c r="K113" s="65"/>
      <c r="L113" s="66"/>
      <c r="M113" s="506"/>
      <c r="N113" s="507"/>
      <c r="O113" s="507"/>
      <c r="P113" s="507"/>
      <c r="Q113" s="507"/>
      <c r="R113" s="507"/>
      <c r="S113" s="508"/>
      <c r="U113" s="22"/>
      <c r="V113" s="23"/>
    </row>
    <row r="114" spans="1:22" ht="6" customHeight="1" thickBot="1">
      <c r="A114" s="50"/>
      <c r="B114" s="51"/>
      <c r="C114" s="51"/>
      <c r="D114" s="51"/>
      <c r="E114" s="166"/>
      <c r="F114" s="188"/>
      <c r="G114" s="188"/>
      <c r="H114" s="60"/>
      <c r="I114" s="51"/>
      <c r="J114" s="51"/>
      <c r="K114" s="65"/>
      <c r="L114" s="65"/>
      <c r="M114" s="506"/>
      <c r="N114" s="507"/>
      <c r="O114" s="507"/>
      <c r="P114" s="507"/>
      <c r="Q114" s="507"/>
      <c r="R114" s="507"/>
      <c r="S114" s="508"/>
      <c r="U114" s="22"/>
      <c r="V114" s="23"/>
    </row>
    <row r="115" spans="1:22" ht="14.25" customHeight="1" thickBot="1" thickTop="1">
      <c r="A115" s="50"/>
      <c r="B115" s="51"/>
      <c r="C115" s="51"/>
      <c r="D115" s="51"/>
      <c r="E115" s="81"/>
      <c r="F115" s="245" t="s">
        <v>229</v>
      </c>
      <c r="G115" s="406" t="e">
        <f>F113*F105</f>
        <v>#DIV/0!</v>
      </c>
      <c r="H115" s="407"/>
      <c r="I115" s="155" t="s">
        <v>266</v>
      </c>
      <c r="J115" s="158"/>
      <c r="K115" s="189"/>
      <c r="L115" s="65"/>
      <c r="M115" s="506"/>
      <c r="N115" s="507"/>
      <c r="O115" s="507"/>
      <c r="P115" s="507"/>
      <c r="Q115" s="507"/>
      <c r="R115" s="507"/>
      <c r="S115" s="508"/>
      <c r="U115" s="22"/>
      <c r="V115" s="23"/>
    </row>
    <row r="116" spans="1:22" ht="16.5" customHeight="1" thickTop="1">
      <c r="A116" s="646" t="s">
        <v>102</v>
      </c>
      <c r="B116" s="645"/>
      <c r="C116" s="645"/>
      <c r="D116" s="645"/>
      <c r="E116" s="645"/>
      <c r="F116" s="645"/>
      <c r="G116" s="645"/>
      <c r="H116" s="51"/>
      <c r="I116" s="51"/>
      <c r="J116" s="51"/>
      <c r="K116" s="65"/>
      <c r="L116" s="65"/>
      <c r="M116" s="506"/>
      <c r="N116" s="507"/>
      <c r="O116" s="507"/>
      <c r="P116" s="507"/>
      <c r="Q116" s="507"/>
      <c r="R116" s="507"/>
      <c r="S116" s="508"/>
      <c r="U116" s="22"/>
      <c r="V116" s="23"/>
    </row>
    <row r="117" spans="1:22" ht="13.5" customHeight="1">
      <c r="A117" s="612" t="s">
        <v>88</v>
      </c>
      <c r="B117" s="545"/>
      <c r="C117" s="545"/>
      <c r="D117" s="545"/>
      <c r="E117" s="545"/>
      <c r="F117" s="82"/>
      <c r="G117" s="82"/>
      <c r="H117" s="51"/>
      <c r="I117" s="51"/>
      <c r="J117" s="51"/>
      <c r="K117" s="65"/>
      <c r="L117" s="65"/>
      <c r="M117" s="506"/>
      <c r="N117" s="507"/>
      <c r="O117" s="507"/>
      <c r="P117" s="507"/>
      <c r="Q117" s="507"/>
      <c r="R117" s="507"/>
      <c r="S117" s="508"/>
      <c r="U117" s="22"/>
      <c r="V117" s="23"/>
    </row>
    <row r="118" spans="1:22" ht="14.25" customHeight="1">
      <c r="A118" s="612"/>
      <c r="B118" s="545"/>
      <c r="C118" s="545"/>
      <c r="D118" s="545"/>
      <c r="E118" s="545"/>
      <c r="F118" s="635">
        <v>0</v>
      </c>
      <c r="G118" s="636"/>
      <c r="H118" s="155" t="s">
        <v>267</v>
      </c>
      <c r="I118" s="51"/>
      <c r="J118" s="51"/>
      <c r="K118" s="65"/>
      <c r="L118" s="65"/>
      <c r="M118" s="506"/>
      <c r="N118" s="507"/>
      <c r="O118" s="507"/>
      <c r="P118" s="507"/>
      <c r="Q118" s="507"/>
      <c r="R118" s="507"/>
      <c r="S118" s="508"/>
      <c r="U118" s="22"/>
      <c r="V118" s="23"/>
    </row>
    <row r="119" spans="1:22" ht="12.75" customHeight="1">
      <c r="A119" s="632" t="s">
        <v>283</v>
      </c>
      <c r="B119" s="633"/>
      <c r="C119" s="633"/>
      <c r="D119" s="633"/>
      <c r="E119" s="633"/>
      <c r="F119" s="31"/>
      <c r="G119" s="31"/>
      <c r="H119" s="51"/>
      <c r="I119" s="51"/>
      <c r="J119" s="51"/>
      <c r="K119" s="65"/>
      <c r="L119" s="65"/>
      <c r="M119" s="506"/>
      <c r="N119" s="507"/>
      <c r="O119" s="507"/>
      <c r="P119" s="507"/>
      <c r="Q119" s="507"/>
      <c r="R119" s="507"/>
      <c r="S119" s="508"/>
      <c r="U119" s="22"/>
      <c r="V119" s="23"/>
    </row>
    <row r="120" spans="1:22" ht="14.25" customHeight="1">
      <c r="A120" s="632"/>
      <c r="B120" s="633"/>
      <c r="C120" s="633"/>
      <c r="D120" s="633"/>
      <c r="E120" s="634"/>
      <c r="F120" s="465" t="e">
        <f>F118/$Q$4</f>
        <v>#DIV/0!</v>
      </c>
      <c r="G120" s="466"/>
      <c r="H120" s="155" t="s">
        <v>268</v>
      </c>
      <c r="I120" s="51"/>
      <c r="J120" s="51"/>
      <c r="K120" s="65"/>
      <c r="L120" s="400"/>
      <c r="M120" s="506"/>
      <c r="N120" s="507"/>
      <c r="O120" s="507"/>
      <c r="P120" s="507"/>
      <c r="Q120" s="507"/>
      <c r="R120" s="507"/>
      <c r="S120" s="508"/>
      <c r="U120" s="26"/>
      <c r="V120" s="23"/>
    </row>
    <row r="121" spans="1:22" ht="15" customHeight="1">
      <c r="A121" s="251"/>
      <c r="B121" s="244"/>
      <c r="C121" s="241"/>
      <c r="D121" s="241"/>
      <c r="E121" s="240" t="s">
        <v>284</v>
      </c>
      <c r="F121" s="467" t="e">
        <f>F120/100*2800</f>
        <v>#DIV/0!</v>
      </c>
      <c r="G121" s="468"/>
      <c r="H121" s="155" t="s">
        <v>269</v>
      </c>
      <c r="I121" s="51"/>
      <c r="J121" s="51"/>
      <c r="K121" s="65"/>
      <c r="L121" s="400"/>
      <c r="M121" s="506"/>
      <c r="N121" s="507"/>
      <c r="O121" s="507"/>
      <c r="P121" s="507"/>
      <c r="Q121" s="507"/>
      <c r="R121" s="507"/>
      <c r="S121" s="508"/>
      <c r="U121" s="26"/>
      <c r="V121" s="23"/>
    </row>
    <row r="122" spans="1:22" ht="6" customHeight="1" thickBot="1">
      <c r="A122" s="190"/>
      <c r="B122" s="51"/>
      <c r="C122" s="187"/>
      <c r="D122" s="187"/>
      <c r="E122" s="166"/>
      <c r="F122" s="157"/>
      <c r="G122" s="157"/>
      <c r="H122" s="51"/>
      <c r="I122" s="51"/>
      <c r="J122" s="51"/>
      <c r="K122" s="65"/>
      <c r="L122" s="400"/>
      <c r="M122" s="506"/>
      <c r="N122" s="507"/>
      <c r="O122" s="507"/>
      <c r="P122" s="507"/>
      <c r="Q122" s="507"/>
      <c r="R122" s="507"/>
      <c r="S122" s="508"/>
      <c r="U122" s="26"/>
      <c r="V122" s="23"/>
    </row>
    <row r="123" spans="1:22" ht="15" customHeight="1" thickBot="1" thickTop="1">
      <c r="A123" s="190"/>
      <c r="B123" s="51"/>
      <c r="C123" s="187"/>
      <c r="D123" s="187"/>
      <c r="E123" s="81"/>
      <c r="F123" s="252" t="s">
        <v>213</v>
      </c>
      <c r="G123" s="406" t="e">
        <f>F121</f>
        <v>#DIV/0!</v>
      </c>
      <c r="H123" s="407"/>
      <c r="I123" s="155" t="s">
        <v>270</v>
      </c>
      <c r="J123" s="158"/>
      <c r="K123" s="189"/>
      <c r="L123" s="400"/>
      <c r="M123" s="506"/>
      <c r="N123" s="507"/>
      <c r="O123" s="507"/>
      <c r="P123" s="507"/>
      <c r="Q123" s="507"/>
      <c r="R123" s="507"/>
      <c r="S123" s="508"/>
      <c r="U123" s="26"/>
      <c r="V123" s="23"/>
    </row>
    <row r="124" spans="1:22" ht="16.5" customHeight="1" thickTop="1">
      <c r="A124" s="319" t="e">
        <f>IF(F109+F120&gt;1,"ERROR-Number of acres in A &amp; B cannot be greater than the total acres offered","")</f>
        <v>#DIV/0!</v>
      </c>
      <c r="B124" s="320"/>
      <c r="C124" s="320"/>
      <c r="D124" s="320"/>
      <c r="E124" s="320"/>
      <c r="F124" s="320"/>
      <c r="G124" s="282"/>
      <c r="H124" s="282"/>
      <c r="I124" s="155"/>
      <c r="J124" s="158"/>
      <c r="K124" s="189"/>
      <c r="L124" s="176"/>
      <c r="M124" s="506"/>
      <c r="N124" s="507"/>
      <c r="O124" s="507"/>
      <c r="P124" s="507"/>
      <c r="Q124" s="507"/>
      <c r="R124" s="507"/>
      <c r="S124" s="508"/>
      <c r="U124" s="26"/>
      <c r="V124" s="23"/>
    </row>
    <row r="125" spans="1:22" ht="15.75" customHeight="1" thickBot="1">
      <c r="A125" s="317" t="s">
        <v>285</v>
      </c>
      <c r="B125" s="318"/>
      <c r="C125" s="318"/>
      <c r="D125" s="318"/>
      <c r="E125" s="318"/>
      <c r="F125" s="318"/>
      <c r="G125" s="280"/>
      <c r="H125" s="280"/>
      <c r="I125" s="280"/>
      <c r="J125" s="281"/>
      <c r="K125" s="191"/>
      <c r="L125" s="192"/>
      <c r="M125" s="506"/>
      <c r="N125" s="507"/>
      <c r="O125" s="507"/>
      <c r="P125" s="507"/>
      <c r="Q125" s="507"/>
      <c r="R125" s="507"/>
      <c r="S125" s="508"/>
      <c r="U125" s="26"/>
      <c r="V125" s="23"/>
    </row>
    <row r="126" spans="1:22" ht="15.75" thickBot="1">
      <c r="A126" s="72" t="s">
        <v>286</v>
      </c>
      <c r="B126" s="79"/>
      <c r="C126" s="79"/>
      <c r="D126" s="79"/>
      <c r="E126" s="79"/>
      <c r="F126" s="79"/>
      <c r="G126" s="79"/>
      <c r="H126" s="79"/>
      <c r="I126" s="142" t="s">
        <v>110</v>
      </c>
      <c r="J126" s="441" t="e">
        <f>SUM(G115,G123)</f>
        <v>#DIV/0!</v>
      </c>
      <c r="K126" s="442"/>
      <c r="L126" s="443"/>
      <c r="M126" s="509"/>
      <c r="N126" s="510"/>
      <c r="O126" s="510"/>
      <c r="P126" s="510"/>
      <c r="Q126" s="510"/>
      <c r="R126" s="510"/>
      <c r="S126" s="511"/>
      <c r="U126" s="22"/>
      <c r="V126" s="23"/>
    </row>
    <row r="127" spans="1:22" ht="18" customHeight="1">
      <c r="A127" s="193" t="s">
        <v>114</v>
      </c>
      <c r="B127" s="80"/>
      <c r="C127" s="566" t="s">
        <v>205</v>
      </c>
      <c r="D127" s="566"/>
      <c r="E127" s="566"/>
      <c r="F127" s="566"/>
      <c r="G127" s="566"/>
      <c r="H127" s="566"/>
      <c r="I127" s="566"/>
      <c r="J127" s="566"/>
      <c r="K127" s="566"/>
      <c r="L127" s="566"/>
      <c r="M127" s="566"/>
      <c r="N127" s="566"/>
      <c r="O127" s="566"/>
      <c r="P127" s="566"/>
      <c r="Q127" s="566"/>
      <c r="R127" s="566"/>
      <c r="S127" s="567"/>
      <c r="U127" s="22"/>
      <c r="V127" s="23"/>
    </row>
    <row r="128" spans="1:22" ht="30" customHeight="1">
      <c r="A128" s="194"/>
      <c r="B128" s="195"/>
      <c r="C128" s="568"/>
      <c r="D128" s="568"/>
      <c r="E128" s="568"/>
      <c r="F128" s="568"/>
      <c r="G128" s="568"/>
      <c r="H128" s="568"/>
      <c r="I128" s="568"/>
      <c r="J128" s="568"/>
      <c r="K128" s="568"/>
      <c r="L128" s="568"/>
      <c r="M128" s="568"/>
      <c r="N128" s="568"/>
      <c r="O128" s="568"/>
      <c r="P128" s="568"/>
      <c r="Q128" s="568"/>
      <c r="R128" s="568"/>
      <c r="S128" s="569"/>
      <c r="U128" s="22"/>
      <c r="V128" s="23"/>
    </row>
    <row r="129" spans="1:22" ht="15" customHeight="1">
      <c r="A129" s="461" t="s">
        <v>127</v>
      </c>
      <c r="B129" s="462"/>
      <c r="C129" s="462"/>
      <c r="D129" s="462"/>
      <c r="E129" s="462"/>
      <c r="F129" s="462"/>
      <c r="G129" s="462"/>
      <c r="H129" s="462"/>
      <c r="I129" s="462"/>
      <c r="J129" s="462"/>
      <c r="K129" s="462"/>
      <c r="L129" s="462"/>
      <c r="M129" s="462"/>
      <c r="N129" s="462"/>
      <c r="O129" s="462"/>
      <c r="P129" s="462"/>
      <c r="Q129" s="462"/>
      <c r="R129" s="462"/>
      <c r="S129" s="463"/>
      <c r="U129" s="22"/>
      <c r="V129" s="23"/>
    </row>
    <row r="130" spans="1:22" ht="9.75" customHeight="1" thickBot="1">
      <c r="A130" s="447"/>
      <c r="B130" s="448"/>
      <c r="C130" s="448"/>
      <c r="D130" s="448"/>
      <c r="E130" s="448"/>
      <c r="F130" s="448"/>
      <c r="G130" s="448"/>
      <c r="H130" s="448"/>
      <c r="I130" s="448"/>
      <c r="J130" s="448"/>
      <c r="K130" s="448"/>
      <c r="L130" s="448"/>
      <c r="M130" s="448"/>
      <c r="N130" s="448"/>
      <c r="O130" s="448"/>
      <c r="P130" s="448"/>
      <c r="Q130" s="448"/>
      <c r="R130" s="448"/>
      <c r="S130" s="449"/>
      <c r="U130" s="22"/>
      <c r="V130" s="23"/>
    </row>
    <row r="131" spans="1:22" ht="30.75" customHeight="1" thickTop="1">
      <c r="A131" s="639" t="s">
        <v>30</v>
      </c>
      <c r="B131" s="583"/>
      <c r="C131" s="583"/>
      <c r="D131" s="583"/>
      <c r="E131" s="299"/>
      <c r="F131" s="299"/>
      <c r="G131" s="299"/>
      <c r="H131" s="299"/>
      <c r="I131" s="299"/>
      <c r="J131" s="299"/>
      <c r="K131" s="583" t="s">
        <v>200</v>
      </c>
      <c r="L131" s="583"/>
      <c r="M131" s="583"/>
      <c r="N131" s="583"/>
      <c r="O131" s="583"/>
      <c r="P131" s="583"/>
      <c r="Q131" s="584"/>
      <c r="R131" s="161" t="b">
        <v>1</v>
      </c>
      <c r="S131" s="149"/>
      <c r="U131" s="22"/>
      <c r="V131" s="23"/>
    </row>
    <row r="132" spans="1:22" ht="9.75" customHeight="1">
      <c r="A132" s="196"/>
      <c r="B132" s="51"/>
      <c r="C132" s="51"/>
      <c r="D132" s="51"/>
      <c r="E132" s="51"/>
      <c r="F132" s="51"/>
      <c r="G132" s="51"/>
      <c r="H132" s="51"/>
      <c r="I132" s="51"/>
      <c r="J132" s="51"/>
      <c r="K132" s="51"/>
      <c r="L132" s="51"/>
      <c r="M132" s="51"/>
      <c r="N132" s="51"/>
      <c r="O132" s="51"/>
      <c r="P132" s="51"/>
      <c r="Q132" s="51"/>
      <c r="R132" s="161" t="b">
        <v>0</v>
      </c>
      <c r="S132" s="149"/>
      <c r="U132" s="22"/>
      <c r="V132" s="23"/>
    </row>
    <row r="133" spans="1:22" ht="18.75" customHeight="1">
      <c r="A133" s="565" t="s">
        <v>210</v>
      </c>
      <c r="B133" s="570" t="s">
        <v>208</v>
      </c>
      <c r="C133" s="570"/>
      <c r="D133" s="570"/>
      <c r="E133" s="570"/>
      <c r="F133" s="51"/>
      <c r="G133" s="198" t="s">
        <v>73</v>
      </c>
      <c r="H133" s="199" t="s">
        <v>74</v>
      </c>
      <c r="I133" s="51"/>
      <c r="J133" s="51"/>
      <c r="K133" s="51"/>
      <c r="L133" s="90" t="s">
        <v>206</v>
      </c>
      <c r="M133" s="51"/>
      <c r="N133" s="90"/>
      <c r="O133" s="90"/>
      <c r="P133" s="90"/>
      <c r="Q133" s="200"/>
      <c r="R133" s="161" t="b">
        <v>0</v>
      </c>
      <c r="S133" s="308">
        <f>COUNTIF(R131:R133,R135)</f>
        <v>1</v>
      </c>
      <c r="U133" s="22"/>
      <c r="V133" s="23"/>
    </row>
    <row r="134" spans="1:22" ht="18.75" customHeight="1">
      <c r="A134" s="565"/>
      <c r="B134" s="570"/>
      <c r="C134" s="570"/>
      <c r="D134" s="570"/>
      <c r="E134" s="570"/>
      <c r="F134" s="197"/>
      <c r="G134" s="51"/>
      <c r="H134" s="51"/>
      <c r="I134" s="51"/>
      <c r="J134" s="51"/>
      <c r="K134" s="51"/>
      <c r="L134" s="86" t="s">
        <v>91</v>
      </c>
      <c r="M134" s="585"/>
      <c r="N134" s="585"/>
      <c r="O134" s="585"/>
      <c r="P134" s="585"/>
      <c r="Q134" s="51"/>
      <c r="R134" s="305">
        <v>1</v>
      </c>
      <c r="S134" s="149"/>
      <c r="U134" s="22"/>
      <c r="V134" s="23"/>
    </row>
    <row r="135" spans="1:22" ht="15.75" customHeight="1">
      <c r="A135" s="162"/>
      <c r="B135" s="81"/>
      <c r="C135" s="81"/>
      <c r="D135" s="81"/>
      <c r="E135" s="81"/>
      <c r="F135" s="27"/>
      <c r="G135" s="27"/>
      <c r="H135" s="51"/>
      <c r="I135" s="51"/>
      <c r="J135" s="51"/>
      <c r="K135" s="51"/>
      <c r="L135" s="51" t="s">
        <v>91</v>
      </c>
      <c r="M135" s="585"/>
      <c r="N135" s="585"/>
      <c r="O135" s="585"/>
      <c r="P135" s="585"/>
      <c r="Q135" s="51"/>
      <c r="R135" s="581" t="b">
        <v>1</v>
      </c>
      <c r="S135" s="582"/>
      <c r="U135" s="22"/>
      <c r="V135" s="23"/>
    </row>
    <row r="136" spans="1:22" ht="6" customHeight="1" thickBot="1">
      <c r="A136" s="162"/>
      <c r="B136" s="81"/>
      <c r="C136" s="81"/>
      <c r="D136" s="81"/>
      <c r="E136" s="81"/>
      <c r="F136" s="27"/>
      <c r="G136" s="27"/>
      <c r="H136" s="51"/>
      <c r="I136" s="51"/>
      <c r="J136" s="51"/>
      <c r="K136" s="51"/>
      <c r="L136" s="51"/>
      <c r="M136" s="78"/>
      <c r="N136" s="78"/>
      <c r="O136" s="78"/>
      <c r="P136" s="78"/>
      <c r="Q136" s="51"/>
      <c r="R136" s="306"/>
      <c r="S136" s="307"/>
      <c r="U136" s="22"/>
      <c r="V136" s="23"/>
    </row>
    <row r="137" spans="1:22" ht="14.25" customHeight="1" thickBot="1" thickTop="1">
      <c r="A137" s="162"/>
      <c r="B137" s="276"/>
      <c r="C137" s="304" t="s">
        <v>36</v>
      </c>
      <c r="D137" s="327" t="s">
        <v>278</v>
      </c>
      <c r="E137" s="328"/>
      <c r="F137" s="328"/>
      <c r="G137" s="329"/>
      <c r="H137" s="292" t="s">
        <v>196</v>
      </c>
      <c r="I137" s="291">
        <f>IF(OR(D137="None",D137="*"),0,1)</f>
        <v>0</v>
      </c>
      <c r="J137" s="51"/>
      <c r="K137" s="51"/>
      <c r="L137" s="51"/>
      <c r="M137" s="51"/>
      <c r="N137" s="289"/>
      <c r="O137" s="166" t="s">
        <v>207</v>
      </c>
      <c r="P137" s="303">
        <f>IF(S133=0,0,IF(S133=1,3,(IF(S133=2,4,5))))</f>
        <v>3</v>
      </c>
      <c r="Q137" s="201" t="s">
        <v>273</v>
      </c>
      <c r="R137" s="305"/>
      <c r="S137" s="149"/>
      <c r="U137" s="22"/>
      <c r="V137" s="23"/>
    </row>
    <row r="138" spans="1:22" ht="4.5" customHeight="1" thickBot="1" thickTop="1">
      <c r="A138" s="162"/>
      <c r="B138" s="57"/>
      <c r="C138" s="78"/>
      <c r="D138" s="85"/>
      <c r="E138" s="85"/>
      <c r="F138" s="85"/>
      <c r="G138" s="85"/>
      <c r="H138" s="85"/>
      <c r="I138" s="85"/>
      <c r="J138" s="51"/>
      <c r="K138" s="51"/>
      <c r="L138" s="51"/>
      <c r="M138" s="51"/>
      <c r="N138" s="84"/>
      <c r="O138" s="84"/>
      <c r="P138" s="51"/>
      <c r="Q138" s="51"/>
      <c r="R138" s="305"/>
      <c r="S138" s="149"/>
      <c r="U138" s="22"/>
      <c r="V138" s="23"/>
    </row>
    <row r="139" spans="1:22" ht="14.25" customHeight="1" thickBot="1" thickTop="1">
      <c r="A139" s="162"/>
      <c r="B139" s="276"/>
      <c r="C139" s="304" t="s">
        <v>37</v>
      </c>
      <c r="D139" s="327" t="s">
        <v>89</v>
      </c>
      <c r="E139" s="328"/>
      <c r="F139" s="328"/>
      <c r="G139" s="329"/>
      <c r="H139" s="292" t="s">
        <v>197</v>
      </c>
      <c r="I139" s="291">
        <f>IF(OR(D139="None",D139="*"),0,0.75)</f>
        <v>0.75</v>
      </c>
      <c r="J139" s="51"/>
      <c r="K139" s="51"/>
      <c r="L139" s="325" t="s">
        <v>32</v>
      </c>
      <c r="M139" s="325"/>
      <c r="N139" s="325"/>
      <c r="O139" s="325"/>
      <c r="P139" s="325"/>
      <c r="Q139" s="326"/>
      <c r="R139" s="305"/>
      <c r="S139" s="149"/>
      <c r="U139" s="22"/>
      <c r="V139" s="23"/>
    </row>
    <row r="140" spans="1:22" ht="3.75" customHeight="1" thickBot="1" thickTop="1">
      <c r="A140" s="162"/>
      <c r="B140" s="57"/>
      <c r="C140" s="289"/>
      <c r="D140" s="84"/>
      <c r="E140" s="84"/>
      <c r="F140" s="84"/>
      <c r="G140" s="84"/>
      <c r="H140" s="84"/>
      <c r="I140" s="84"/>
      <c r="J140" s="51"/>
      <c r="K140" s="51"/>
      <c r="L140" s="325"/>
      <c r="M140" s="325"/>
      <c r="N140" s="325"/>
      <c r="O140" s="325"/>
      <c r="P140" s="325"/>
      <c r="Q140" s="326"/>
      <c r="R140" s="305"/>
      <c r="S140" s="149"/>
      <c r="U140" s="22"/>
      <c r="V140" s="23"/>
    </row>
    <row r="141" spans="1:22" ht="14.25" customHeight="1" thickBot="1" thickTop="1">
      <c r="A141" s="162"/>
      <c r="B141" s="276"/>
      <c r="C141" s="304" t="s">
        <v>38</v>
      </c>
      <c r="D141" s="327" t="s">
        <v>86</v>
      </c>
      <c r="E141" s="328"/>
      <c r="F141" s="328"/>
      <c r="G141" s="329"/>
      <c r="H141" s="292" t="s">
        <v>198</v>
      </c>
      <c r="I141" s="291">
        <f>IF(OR(D141="None",D141="*"),0,0.25)</f>
        <v>0.25</v>
      </c>
      <c r="J141" s="51"/>
      <c r="K141" s="51"/>
      <c r="L141" s="325"/>
      <c r="M141" s="325"/>
      <c r="N141" s="325"/>
      <c r="O141" s="325"/>
      <c r="P141" s="325"/>
      <c r="Q141" s="326"/>
      <c r="R141" s="305"/>
      <c r="S141" s="149"/>
      <c r="U141" s="22"/>
      <c r="V141" s="23"/>
    </row>
    <row r="142" spans="1:22" ht="9" customHeight="1" thickTop="1">
      <c r="A142" s="162"/>
      <c r="B142" s="81"/>
      <c r="C142" s="78"/>
      <c r="D142" s="78"/>
      <c r="E142" s="27"/>
      <c r="F142" s="51"/>
      <c r="G142" s="27"/>
      <c r="H142" s="51"/>
      <c r="I142" s="51"/>
      <c r="J142" s="51"/>
      <c r="K142" s="51"/>
      <c r="L142" s="325"/>
      <c r="M142" s="325"/>
      <c r="N142" s="325"/>
      <c r="O142" s="325"/>
      <c r="P142" s="325"/>
      <c r="Q142" s="326"/>
      <c r="R142" s="161"/>
      <c r="S142" s="149"/>
      <c r="U142" s="22"/>
      <c r="V142" s="23"/>
    </row>
    <row r="143" spans="1:22" ht="14.25" customHeight="1">
      <c r="A143" s="162"/>
      <c r="B143" s="81"/>
      <c r="C143" s="78"/>
      <c r="D143" s="78"/>
      <c r="E143" s="27"/>
      <c r="F143" s="51"/>
      <c r="G143" s="27" t="s">
        <v>199</v>
      </c>
      <c r="H143" s="293">
        <f>SUM(I137,I139,I141)</f>
        <v>1</v>
      </c>
      <c r="I143" s="155" t="s">
        <v>271</v>
      </c>
      <c r="J143" s="51"/>
      <c r="K143" s="276"/>
      <c r="L143" s="323" t="s">
        <v>33</v>
      </c>
      <c r="M143" s="323"/>
      <c r="N143" s="323"/>
      <c r="O143" s="323"/>
      <c r="P143" s="323"/>
      <c r="Q143" s="322"/>
      <c r="R143" s="161"/>
      <c r="S143" s="149"/>
      <c r="U143" s="22"/>
      <c r="V143" s="23"/>
    </row>
    <row r="144" spans="1:22" ht="12.75" customHeight="1">
      <c r="A144" s="162"/>
      <c r="B144" s="81"/>
      <c r="C144" s="78"/>
      <c r="D144" s="78"/>
      <c r="E144" s="27"/>
      <c r="F144" s="51"/>
      <c r="G144" s="27"/>
      <c r="H144" s="294"/>
      <c r="I144" s="155"/>
      <c r="J144" s="51"/>
      <c r="K144" s="276"/>
      <c r="L144" s="323"/>
      <c r="M144" s="323"/>
      <c r="N144" s="323"/>
      <c r="O144" s="323"/>
      <c r="P144" s="323"/>
      <c r="Q144" s="322"/>
      <c r="R144" s="161"/>
      <c r="S144" s="149"/>
      <c r="U144" s="22"/>
      <c r="V144" s="23"/>
    </row>
    <row r="145" spans="1:22" ht="6" customHeight="1">
      <c r="A145" s="162"/>
      <c r="B145" s="81"/>
      <c r="C145" s="78"/>
      <c r="D145" s="78"/>
      <c r="E145" s="27"/>
      <c r="F145" s="51"/>
      <c r="G145" s="27"/>
      <c r="H145" s="294"/>
      <c r="I145" s="155"/>
      <c r="J145" s="51"/>
      <c r="K145" s="276"/>
      <c r="L145" s="283"/>
      <c r="M145" s="283"/>
      <c r="N145" s="283"/>
      <c r="O145" s="283"/>
      <c r="P145" s="283"/>
      <c r="Q145" s="287"/>
      <c r="R145" s="161"/>
      <c r="S145" s="149"/>
      <c r="U145" s="22"/>
      <c r="V145" s="23"/>
    </row>
    <row r="146" spans="1:22" ht="13.5" customHeight="1">
      <c r="A146" s="162"/>
      <c r="B146" s="81"/>
      <c r="C146" s="78"/>
      <c r="D146" s="78"/>
      <c r="E146" s="27"/>
      <c r="F146" s="51"/>
      <c r="G146" s="27"/>
      <c r="H146" s="294"/>
      <c r="I146" s="155"/>
      <c r="J146" s="276"/>
      <c r="K146" s="276"/>
      <c r="L146" s="276"/>
      <c r="M146" s="276"/>
      <c r="N146" s="276"/>
      <c r="O146" s="295" t="s">
        <v>204</v>
      </c>
      <c r="P146" s="296">
        <f>IF(S146=1,8,4)</f>
        <v>4</v>
      </c>
      <c r="Q146" s="201" t="s">
        <v>203</v>
      </c>
      <c r="R146" s="161"/>
      <c r="S146" s="149">
        <v>2</v>
      </c>
      <c r="U146" s="22"/>
      <c r="V146" s="23"/>
    </row>
    <row r="147" spans="1:22" ht="10.5" customHeight="1">
      <c r="A147" s="162"/>
      <c r="B147" s="81"/>
      <c r="C147" s="78"/>
      <c r="D147" s="78"/>
      <c r="E147" s="27"/>
      <c r="F147" s="51"/>
      <c r="G147" s="27"/>
      <c r="H147" s="294"/>
      <c r="I147" s="155"/>
      <c r="J147" s="276"/>
      <c r="K147" s="276"/>
      <c r="L147" s="276"/>
      <c r="M147" s="276"/>
      <c r="N147" s="276"/>
      <c r="O147" s="295"/>
      <c r="P147" s="297"/>
      <c r="Q147" s="201"/>
      <c r="R147" s="161"/>
      <c r="S147" s="149"/>
      <c r="U147" s="22"/>
      <c r="V147" s="23"/>
    </row>
    <row r="148" spans="1:22" ht="15" customHeight="1" thickBot="1">
      <c r="A148" s="162"/>
      <c r="B148" s="81"/>
      <c r="C148" s="78"/>
      <c r="D148" s="78"/>
      <c r="E148" s="27"/>
      <c r="F148" s="51"/>
      <c r="G148" s="27"/>
      <c r="H148" s="202"/>
      <c r="I148" s="51"/>
      <c r="J148" s="51"/>
      <c r="K148" s="330" t="s">
        <v>202</v>
      </c>
      <c r="L148" s="330"/>
      <c r="M148" s="330"/>
      <c r="N148" s="330"/>
      <c r="O148" s="330"/>
      <c r="P148" s="330"/>
      <c r="Q148" s="324"/>
      <c r="R148" s="161"/>
      <c r="S148" s="149"/>
      <c r="U148" s="22"/>
      <c r="V148" s="23"/>
    </row>
    <row r="149" spans="1:22" ht="14.25" customHeight="1" thickBot="1" thickTop="1">
      <c r="A149" s="162"/>
      <c r="B149" s="81"/>
      <c r="C149" s="78"/>
      <c r="D149" s="327" t="s">
        <v>278</v>
      </c>
      <c r="E149" s="328"/>
      <c r="F149" s="328"/>
      <c r="G149" s="329"/>
      <c r="H149" s="300" t="s">
        <v>34</v>
      </c>
      <c r="I149" s="301">
        <f>IF(R149=FALSE,0,0.12)</f>
        <v>0</v>
      </c>
      <c r="J149" s="51"/>
      <c r="K149" s="330"/>
      <c r="L149" s="330"/>
      <c r="M149" s="330"/>
      <c r="N149" s="330"/>
      <c r="O149" s="330"/>
      <c r="P149" s="330"/>
      <c r="Q149" s="324"/>
      <c r="R149" s="161"/>
      <c r="S149" s="149"/>
      <c r="U149" s="22"/>
      <c r="V149" s="23"/>
    </row>
    <row r="150" spans="1:22" ht="14.25" customHeight="1" thickBot="1" thickTop="1">
      <c r="A150" s="162"/>
      <c r="B150" s="81"/>
      <c r="C150" s="78"/>
      <c r="D150" s="78"/>
      <c r="E150" s="27"/>
      <c r="F150" s="51"/>
      <c r="G150" s="27"/>
      <c r="H150" s="202"/>
      <c r="I150" s="51"/>
      <c r="J150" s="51"/>
      <c r="K150" s="330"/>
      <c r="L150" s="330"/>
      <c r="M150" s="330"/>
      <c r="N150" s="330"/>
      <c r="O150" s="330"/>
      <c r="P150" s="330"/>
      <c r="Q150" s="324"/>
      <c r="R150" s="161"/>
      <c r="S150" s="149"/>
      <c r="U150" s="22"/>
      <c r="V150" s="23"/>
    </row>
    <row r="151" spans="1:22" ht="16.5" customHeight="1" thickBot="1">
      <c r="A151" s="203"/>
      <c r="B151" s="151"/>
      <c r="C151" s="204"/>
      <c r="D151" s="204"/>
      <c r="E151" s="205"/>
      <c r="F151" s="79"/>
      <c r="G151" s="206" t="s">
        <v>35</v>
      </c>
      <c r="H151" s="302">
        <f>I149</f>
        <v>0</v>
      </c>
      <c r="I151" s="207" t="s">
        <v>272</v>
      </c>
      <c r="J151" s="79"/>
      <c r="K151" s="79"/>
      <c r="L151" s="79"/>
      <c r="M151" s="79"/>
      <c r="N151" s="579" t="s">
        <v>209</v>
      </c>
      <c r="O151" s="579"/>
      <c r="P151" s="579"/>
      <c r="Q151" s="580"/>
      <c r="R151" s="441">
        <f>IF(R134=2,0,SUM(H143,H151)*P146+P137)</f>
        <v>7</v>
      </c>
      <c r="S151" s="443"/>
      <c r="U151" s="22"/>
      <c r="V151" s="23"/>
    </row>
    <row r="152" spans="1:22" ht="31.5" customHeight="1">
      <c r="A152" s="208" t="s">
        <v>103</v>
      </c>
      <c r="B152" s="209"/>
      <c r="C152" s="588" t="s">
        <v>109</v>
      </c>
      <c r="D152" s="588"/>
      <c r="E152" s="588"/>
      <c r="F152" s="588"/>
      <c r="G152" s="588"/>
      <c r="H152" s="588"/>
      <c r="I152" s="588"/>
      <c r="J152" s="588"/>
      <c r="K152" s="588"/>
      <c r="L152" s="589"/>
      <c r="M152" s="614" t="s">
        <v>18</v>
      </c>
      <c r="N152" s="615"/>
      <c r="O152" s="615"/>
      <c r="P152" s="615"/>
      <c r="Q152" s="615"/>
      <c r="R152" s="615"/>
      <c r="S152" s="616"/>
      <c r="U152" s="22"/>
      <c r="V152" s="23"/>
    </row>
    <row r="153" spans="1:22" ht="31.5" customHeight="1">
      <c r="A153" s="590" t="s">
        <v>305</v>
      </c>
      <c r="B153" s="591"/>
      <c r="C153" s="591"/>
      <c r="D153" s="591"/>
      <c r="E153" s="591"/>
      <c r="F153" s="591"/>
      <c r="G153" s="591"/>
      <c r="H153" s="591"/>
      <c r="I153" s="591"/>
      <c r="J153" s="591"/>
      <c r="K153" s="591"/>
      <c r="L153" s="592"/>
      <c r="M153" s="617"/>
      <c r="N153" s="618"/>
      <c r="O153" s="618"/>
      <c r="P153" s="618"/>
      <c r="Q153" s="618"/>
      <c r="R153" s="618"/>
      <c r="S153" s="619"/>
      <c r="U153" s="22"/>
      <c r="V153" s="23"/>
    </row>
    <row r="154" spans="1:22" ht="33" customHeight="1" thickBot="1">
      <c r="A154" s="593"/>
      <c r="B154" s="594"/>
      <c r="C154" s="594"/>
      <c r="D154" s="594"/>
      <c r="E154" s="594"/>
      <c r="F154" s="594"/>
      <c r="G154" s="594"/>
      <c r="H154" s="594"/>
      <c r="I154" s="594"/>
      <c r="J154" s="594"/>
      <c r="K154" s="594"/>
      <c r="L154" s="595"/>
      <c r="M154" s="620"/>
      <c r="N154" s="621"/>
      <c r="O154" s="621"/>
      <c r="P154" s="621"/>
      <c r="Q154" s="621"/>
      <c r="R154" s="621"/>
      <c r="S154" s="622"/>
      <c r="U154" s="22"/>
      <c r="V154" s="23"/>
    </row>
    <row r="155" spans="1:22" ht="22.5" customHeight="1" thickTop="1">
      <c r="A155" s="210"/>
      <c r="B155" s="211"/>
      <c r="C155" s="211"/>
      <c r="D155" s="211"/>
      <c r="E155" s="211"/>
      <c r="F155" s="211"/>
      <c r="G155" s="211"/>
      <c r="H155" s="211"/>
      <c r="I155" s="211"/>
      <c r="J155" s="212"/>
      <c r="K155" s="41"/>
      <c r="L155" s="88"/>
      <c r="M155" s="623"/>
      <c r="N155" s="624"/>
      <c r="O155" s="624"/>
      <c r="P155" s="624"/>
      <c r="Q155" s="624"/>
      <c r="R155" s="624"/>
      <c r="S155" s="625"/>
      <c r="U155" s="22"/>
      <c r="V155" s="23"/>
    </row>
    <row r="156" spans="1:22" ht="26.25" customHeight="1">
      <c r="A156" s="210"/>
      <c r="B156" s="596" t="s">
        <v>217</v>
      </c>
      <c r="C156" s="597"/>
      <c r="D156" s="597"/>
      <c r="E156" s="597"/>
      <c r="F156" s="597"/>
      <c r="G156" s="598">
        <f>IF(G158&gt;G157,"ERROR, W2 is greater than W1","")</f>
      </c>
      <c r="H156" s="598"/>
      <c r="I156" s="598"/>
      <c r="J156" s="598"/>
      <c r="K156" s="211"/>
      <c r="L156" s="44"/>
      <c r="M156" s="623"/>
      <c r="N156" s="624"/>
      <c r="O156" s="624"/>
      <c r="P156" s="624"/>
      <c r="Q156" s="624"/>
      <c r="R156" s="624"/>
      <c r="S156" s="625"/>
      <c r="U156" s="22"/>
      <c r="V156" s="23"/>
    </row>
    <row r="157" spans="1:22" ht="15" customHeight="1">
      <c r="A157" s="210"/>
      <c r="B157" s="597"/>
      <c r="C157" s="597"/>
      <c r="D157" s="597"/>
      <c r="E157" s="597"/>
      <c r="F157" s="597"/>
      <c r="G157" s="586">
        <v>7</v>
      </c>
      <c r="H157" s="587"/>
      <c r="I157" s="213" t="s">
        <v>414</v>
      </c>
      <c r="J157" s="211"/>
      <c r="K157" s="211"/>
      <c r="L157" s="44"/>
      <c r="M157" s="623"/>
      <c r="N157" s="624"/>
      <c r="O157" s="624"/>
      <c r="P157" s="624"/>
      <c r="Q157" s="624"/>
      <c r="R157" s="624"/>
      <c r="S157" s="625"/>
      <c r="U157" s="22"/>
      <c r="V157" s="23"/>
    </row>
    <row r="158" spans="1:22" ht="15" customHeight="1">
      <c r="A158" s="210"/>
      <c r="B158" s="602" t="s">
        <v>7</v>
      </c>
      <c r="C158" s="602"/>
      <c r="D158" s="602"/>
      <c r="E158" s="602"/>
      <c r="F158" s="602"/>
      <c r="G158" s="586">
        <v>4</v>
      </c>
      <c r="H158" s="587"/>
      <c r="I158" s="213" t="s">
        <v>415</v>
      </c>
      <c r="J158" s="211"/>
      <c r="K158" s="211"/>
      <c r="L158" s="44"/>
      <c r="M158" s="623"/>
      <c r="N158" s="624"/>
      <c r="O158" s="624"/>
      <c r="P158" s="624"/>
      <c r="Q158" s="624"/>
      <c r="R158" s="624"/>
      <c r="S158" s="625"/>
      <c r="U158" s="22"/>
      <c r="V158" s="23"/>
    </row>
    <row r="159" spans="1:22" ht="5.25" customHeight="1">
      <c r="A159" s="210"/>
      <c r="B159" s="214"/>
      <c r="C159" s="214"/>
      <c r="D159" s="214"/>
      <c r="E159" s="214"/>
      <c r="F159" s="214"/>
      <c r="G159" s="214"/>
      <c r="H159" s="214"/>
      <c r="I159" s="215"/>
      <c r="J159" s="211"/>
      <c r="K159" s="211"/>
      <c r="L159" s="44"/>
      <c r="M159" s="623"/>
      <c r="N159" s="624"/>
      <c r="O159" s="624"/>
      <c r="P159" s="624"/>
      <c r="Q159" s="624"/>
      <c r="R159" s="624"/>
      <c r="S159" s="625"/>
      <c r="U159" s="22"/>
      <c r="V159" s="23"/>
    </row>
    <row r="160" spans="1:22" ht="15" customHeight="1">
      <c r="A160" s="39"/>
      <c r="B160" s="41"/>
      <c r="C160" s="41"/>
      <c r="D160" s="41"/>
      <c r="E160" s="41"/>
      <c r="F160" s="42" t="s">
        <v>274</v>
      </c>
      <c r="G160" s="607">
        <f>IF(G157=0,0,G158/G157)</f>
        <v>0.5714285714285714</v>
      </c>
      <c r="H160" s="608"/>
      <c r="I160" s="43" t="s">
        <v>416</v>
      </c>
      <c r="J160" s="41"/>
      <c r="K160" s="211"/>
      <c r="L160" s="44"/>
      <c r="M160" s="623"/>
      <c r="N160" s="624"/>
      <c r="O160" s="624"/>
      <c r="P160" s="624"/>
      <c r="Q160" s="624"/>
      <c r="R160" s="624"/>
      <c r="S160" s="625"/>
      <c r="U160" s="22"/>
      <c r="V160" s="23"/>
    </row>
    <row r="161" spans="1:22" ht="7.5" customHeight="1">
      <c r="A161" s="39"/>
      <c r="B161" s="41"/>
      <c r="C161" s="89"/>
      <c r="D161" s="89"/>
      <c r="E161" s="89"/>
      <c r="F161" s="89"/>
      <c r="G161" s="89"/>
      <c r="H161" s="89"/>
      <c r="I161" s="89"/>
      <c r="J161" s="41"/>
      <c r="K161" s="211"/>
      <c r="L161" s="44"/>
      <c r="M161" s="623"/>
      <c r="N161" s="624"/>
      <c r="O161" s="624"/>
      <c r="P161" s="624"/>
      <c r="Q161" s="624"/>
      <c r="R161" s="624"/>
      <c r="S161" s="625"/>
      <c r="U161" s="22"/>
      <c r="V161" s="23"/>
    </row>
    <row r="162" spans="1:22" ht="15" customHeight="1" thickBot="1">
      <c r="A162" s="599" t="s">
        <v>326</v>
      </c>
      <c r="B162" s="600"/>
      <c r="C162" s="600"/>
      <c r="D162" s="600"/>
      <c r="E162" s="600"/>
      <c r="F162" s="600"/>
      <c r="G162" s="217"/>
      <c r="H162" s="51"/>
      <c r="I162" s="51"/>
      <c r="J162" s="41"/>
      <c r="K162" s="211"/>
      <c r="L162" s="44"/>
      <c r="M162" s="623"/>
      <c r="N162" s="624"/>
      <c r="O162" s="624"/>
      <c r="P162" s="624"/>
      <c r="Q162" s="624"/>
      <c r="R162" s="624"/>
      <c r="S162" s="625"/>
      <c r="U162" s="22"/>
      <c r="V162" s="23"/>
    </row>
    <row r="163" spans="1:22" ht="15" customHeight="1" thickBot="1" thickTop="1">
      <c r="A163" s="599"/>
      <c r="B163" s="600"/>
      <c r="C163" s="600"/>
      <c r="D163" s="600"/>
      <c r="E163" s="600"/>
      <c r="F163" s="600"/>
      <c r="G163" s="574">
        <f>IF(G160*10&gt;10,10,G160*10)</f>
        <v>5.7142857142857135</v>
      </c>
      <c r="H163" s="575"/>
      <c r="I163" s="43" t="s">
        <v>417</v>
      </c>
      <c r="J163" s="41"/>
      <c r="K163" s="211"/>
      <c r="L163" s="44"/>
      <c r="M163" s="623"/>
      <c r="N163" s="624"/>
      <c r="O163" s="624"/>
      <c r="P163" s="624"/>
      <c r="Q163" s="624"/>
      <c r="R163" s="624"/>
      <c r="S163" s="625"/>
      <c r="U163" s="22"/>
      <c r="V163" s="23"/>
    </row>
    <row r="164" spans="1:25" ht="8.25" customHeight="1" thickTop="1">
      <c r="A164" s="218"/>
      <c r="B164" s="216"/>
      <c r="C164" s="216"/>
      <c r="D164" s="216"/>
      <c r="E164" s="216"/>
      <c r="F164" s="216"/>
      <c r="G164" s="219"/>
      <c r="H164" s="219"/>
      <c r="I164" s="43"/>
      <c r="J164" s="51"/>
      <c r="K164" s="220"/>
      <c r="L164" s="44"/>
      <c r="M164" s="623"/>
      <c r="N164" s="624"/>
      <c r="O164" s="624"/>
      <c r="P164" s="624"/>
      <c r="Q164" s="624"/>
      <c r="R164" s="624"/>
      <c r="S164" s="625"/>
      <c r="T164" s="21"/>
      <c r="V164" s="16"/>
      <c r="X164"/>
      <c r="Y164"/>
    </row>
    <row r="165" spans="1:25" ht="12.75">
      <c r="A165" s="39"/>
      <c r="B165" s="41"/>
      <c r="C165" s="41"/>
      <c r="D165" s="41"/>
      <c r="E165" s="41"/>
      <c r="F165" s="41"/>
      <c r="G165" s="42"/>
      <c r="H165" s="47"/>
      <c r="I165" s="41"/>
      <c r="J165" s="51"/>
      <c r="K165" s="220"/>
      <c r="L165" s="44"/>
      <c r="M165" s="623"/>
      <c r="N165" s="624"/>
      <c r="O165" s="624"/>
      <c r="P165" s="624"/>
      <c r="Q165" s="624"/>
      <c r="R165" s="624"/>
      <c r="S165" s="625"/>
      <c r="T165" s="21"/>
      <c r="V165" s="16"/>
      <c r="X165"/>
      <c r="Y165"/>
    </row>
    <row r="166" spans="1:25" ht="48" customHeight="1">
      <c r="A166" s="39"/>
      <c r="B166" s="48"/>
      <c r="C166" s="576" t="s">
        <v>19</v>
      </c>
      <c r="D166" s="577"/>
      <c r="E166" s="577"/>
      <c r="F166" s="577"/>
      <c r="G166" s="577"/>
      <c r="H166" s="577"/>
      <c r="I166" s="578"/>
      <c r="J166" s="51"/>
      <c r="K166" s="220"/>
      <c r="L166" s="298">
        <f>IF(L172=1,5,"")</f>
      </c>
      <c r="M166" s="623"/>
      <c r="N166" s="624"/>
      <c r="O166" s="624"/>
      <c r="P166" s="624"/>
      <c r="Q166" s="624"/>
      <c r="R166" s="624"/>
      <c r="S166" s="625"/>
      <c r="T166" s="21"/>
      <c r="V166" s="16"/>
      <c r="X166"/>
      <c r="Y166"/>
    </row>
    <row r="167" spans="1:25" ht="36" customHeight="1">
      <c r="A167" s="39"/>
      <c r="B167" s="48"/>
      <c r="C167" s="576" t="s">
        <v>20</v>
      </c>
      <c r="D167" s="577"/>
      <c r="E167" s="577"/>
      <c r="F167" s="577"/>
      <c r="G167" s="577"/>
      <c r="H167" s="577"/>
      <c r="I167" s="578"/>
      <c r="J167" s="51"/>
      <c r="K167" s="220"/>
      <c r="L167" s="298">
        <f>IF($L$172=2,4,"")</f>
      </c>
      <c r="M167" s="623"/>
      <c r="N167" s="624"/>
      <c r="O167" s="624"/>
      <c r="P167" s="624"/>
      <c r="Q167" s="624"/>
      <c r="R167" s="624"/>
      <c r="S167" s="625"/>
      <c r="T167" s="21"/>
      <c r="V167" s="16"/>
      <c r="X167"/>
      <c r="Y167"/>
    </row>
    <row r="168" spans="1:25" ht="37.5" customHeight="1">
      <c r="A168" s="39"/>
      <c r="B168" s="48"/>
      <c r="C168" s="576" t="s">
        <v>21</v>
      </c>
      <c r="D168" s="577"/>
      <c r="E168" s="577"/>
      <c r="F168" s="577"/>
      <c r="G168" s="577"/>
      <c r="H168" s="577"/>
      <c r="I168" s="578"/>
      <c r="J168" s="51"/>
      <c r="K168" s="220"/>
      <c r="L168" s="298">
        <f>IF($L$172=3,3,"")</f>
        <v>3</v>
      </c>
      <c r="M168" s="623"/>
      <c r="N168" s="624"/>
      <c r="O168" s="624"/>
      <c r="P168" s="624"/>
      <c r="Q168" s="624"/>
      <c r="R168" s="624"/>
      <c r="S168" s="625"/>
      <c r="T168" s="21"/>
      <c r="V168" s="16"/>
      <c r="X168"/>
      <c r="Y168"/>
    </row>
    <row r="169" spans="1:25" ht="45.75" customHeight="1">
      <c r="A169" s="39"/>
      <c r="B169" s="48"/>
      <c r="C169" s="576" t="s">
        <v>11</v>
      </c>
      <c r="D169" s="577"/>
      <c r="E169" s="577"/>
      <c r="F169" s="577"/>
      <c r="G169" s="577"/>
      <c r="H169" s="577"/>
      <c r="I169" s="578"/>
      <c r="J169" s="51"/>
      <c r="K169" s="220"/>
      <c r="L169" s="298">
        <f>IF($L$172=4,2,"")</f>
      </c>
      <c r="M169" s="623"/>
      <c r="N169" s="624"/>
      <c r="O169" s="624"/>
      <c r="P169" s="624"/>
      <c r="Q169" s="624"/>
      <c r="R169" s="624"/>
      <c r="S169" s="625"/>
      <c r="T169" s="21"/>
      <c r="V169" s="16"/>
      <c r="X169"/>
      <c r="Y169"/>
    </row>
    <row r="170" spans="1:25" ht="21" customHeight="1">
      <c r="A170" s="39"/>
      <c r="B170" s="221"/>
      <c r="C170" s="576" t="s">
        <v>456</v>
      </c>
      <c r="D170" s="577"/>
      <c r="E170" s="577"/>
      <c r="F170" s="577"/>
      <c r="G170" s="577"/>
      <c r="H170" s="577"/>
      <c r="I170" s="578"/>
      <c r="J170" s="51"/>
      <c r="K170" s="220"/>
      <c r="L170" s="298">
        <f>IF($L$172=5,0,"")</f>
      </c>
      <c r="M170" s="623"/>
      <c r="N170" s="624"/>
      <c r="O170" s="624"/>
      <c r="P170" s="624"/>
      <c r="Q170" s="624"/>
      <c r="R170" s="624"/>
      <c r="S170" s="625"/>
      <c r="T170" s="21"/>
      <c r="V170" s="16"/>
      <c r="X170"/>
      <c r="Y170"/>
    </row>
    <row r="171" spans="1:25" ht="13.5" thickBot="1">
      <c r="A171" s="39"/>
      <c r="B171" s="41"/>
      <c r="C171" s="45"/>
      <c r="D171" s="45"/>
      <c r="E171" s="45"/>
      <c r="F171" s="45"/>
      <c r="G171" s="45"/>
      <c r="H171" s="45"/>
      <c r="I171" s="45"/>
      <c r="J171" s="51"/>
      <c r="K171" s="220"/>
      <c r="L171" s="44"/>
      <c r="M171" s="623"/>
      <c r="N171" s="624"/>
      <c r="O171" s="624"/>
      <c r="P171" s="624"/>
      <c r="Q171" s="624"/>
      <c r="R171" s="624"/>
      <c r="S171" s="625"/>
      <c r="T171" s="21"/>
      <c r="V171" s="16"/>
      <c r="X171"/>
      <c r="Y171"/>
    </row>
    <row r="172" spans="1:25" ht="15.75" thickBot="1" thickTop="1">
      <c r="A172" s="39"/>
      <c r="B172" s="41"/>
      <c r="C172" s="41"/>
      <c r="D172" s="41"/>
      <c r="E172" s="51"/>
      <c r="F172" s="217" t="s">
        <v>8</v>
      </c>
      <c r="G172" s="574">
        <f>MAX(L166:L169)</f>
        <v>3</v>
      </c>
      <c r="H172" s="575"/>
      <c r="I172" s="43" t="s">
        <v>418</v>
      </c>
      <c r="J172" s="51"/>
      <c r="K172" s="220"/>
      <c r="L172" s="44">
        <v>3</v>
      </c>
      <c r="M172" s="623"/>
      <c r="N172" s="624"/>
      <c r="O172" s="624"/>
      <c r="P172" s="624"/>
      <c r="Q172" s="624"/>
      <c r="R172" s="624"/>
      <c r="S172" s="625"/>
      <c r="T172" s="21"/>
      <c r="V172" s="16"/>
      <c r="X172"/>
      <c r="Y172"/>
    </row>
    <row r="173" spans="1:22" ht="15" customHeight="1" thickTop="1">
      <c r="A173" s="39"/>
      <c r="B173" s="41"/>
      <c r="C173" s="41"/>
      <c r="D173" s="41"/>
      <c r="E173" s="41"/>
      <c r="F173" s="42"/>
      <c r="G173" s="91"/>
      <c r="H173" s="41"/>
      <c r="I173" s="41"/>
      <c r="J173" s="41"/>
      <c r="K173" s="41"/>
      <c r="L173" s="44"/>
      <c r="M173" s="623"/>
      <c r="N173" s="624"/>
      <c r="O173" s="624"/>
      <c r="P173" s="624"/>
      <c r="Q173" s="624"/>
      <c r="R173" s="624"/>
      <c r="S173" s="625"/>
      <c r="U173" s="22"/>
      <c r="V173" s="23"/>
    </row>
    <row r="174" spans="1:22" ht="17.25" customHeight="1">
      <c r="A174" s="39"/>
      <c r="B174" s="41"/>
      <c r="C174" s="606" t="s">
        <v>94</v>
      </c>
      <c r="D174" s="606"/>
      <c r="E174" s="606"/>
      <c r="F174" s="606"/>
      <c r="G174" s="606"/>
      <c r="H174" s="606"/>
      <c r="I174" s="606"/>
      <c r="J174" s="41"/>
      <c r="K174" s="41"/>
      <c r="L174" s="44"/>
      <c r="M174" s="623"/>
      <c r="N174" s="624"/>
      <c r="O174" s="624"/>
      <c r="P174" s="624"/>
      <c r="Q174" s="624"/>
      <c r="R174" s="624"/>
      <c r="S174" s="625"/>
      <c r="U174" s="22"/>
      <c r="V174" s="23"/>
    </row>
    <row r="175" spans="1:19" ht="15.75" customHeight="1">
      <c r="A175" s="39"/>
      <c r="B175" s="41"/>
      <c r="C175" s="41"/>
      <c r="D175" s="603"/>
      <c r="E175" s="604"/>
      <c r="F175" s="604"/>
      <c r="G175" s="604"/>
      <c r="H175" s="604"/>
      <c r="I175" s="605"/>
      <c r="J175" s="41"/>
      <c r="K175" s="41"/>
      <c r="L175" s="44"/>
      <c r="M175" s="623"/>
      <c r="N175" s="624"/>
      <c r="O175" s="624"/>
      <c r="P175" s="624"/>
      <c r="Q175" s="624"/>
      <c r="R175" s="624"/>
      <c r="S175" s="625"/>
    </row>
    <row r="176" spans="1:19" ht="17.25" customHeight="1">
      <c r="A176" s="39"/>
      <c r="B176" s="41"/>
      <c r="C176" s="601" t="s">
        <v>123</v>
      </c>
      <c r="D176" s="601"/>
      <c r="E176" s="601"/>
      <c r="F176" s="601"/>
      <c r="G176" s="601"/>
      <c r="H176" s="601"/>
      <c r="I176" s="601"/>
      <c r="J176" s="41"/>
      <c r="K176" s="41"/>
      <c r="L176" s="44"/>
      <c r="M176" s="623"/>
      <c r="N176" s="624"/>
      <c r="O176" s="624"/>
      <c r="P176" s="624"/>
      <c r="Q176" s="624"/>
      <c r="R176" s="624"/>
      <c r="S176" s="625"/>
    </row>
    <row r="177" spans="1:19" ht="16.5" customHeight="1">
      <c r="A177" s="39"/>
      <c r="B177" s="41"/>
      <c r="C177" s="41"/>
      <c r="D177" s="222"/>
      <c r="E177" s="223"/>
      <c r="F177" s="223"/>
      <c r="G177" s="223"/>
      <c r="H177" s="223"/>
      <c r="I177" s="224"/>
      <c r="J177" s="41"/>
      <c r="K177" s="41"/>
      <c r="L177" s="44"/>
      <c r="M177" s="623"/>
      <c r="N177" s="624"/>
      <c r="O177" s="624"/>
      <c r="P177" s="624"/>
      <c r="Q177" s="624"/>
      <c r="R177" s="624"/>
      <c r="S177" s="625"/>
    </row>
    <row r="178" spans="1:19" ht="8.25" customHeight="1" thickBot="1">
      <c r="A178" s="39"/>
      <c r="B178" s="41"/>
      <c r="C178" s="41"/>
      <c r="D178" s="41"/>
      <c r="E178" s="41"/>
      <c r="F178" s="42"/>
      <c r="G178" s="91"/>
      <c r="H178" s="41"/>
      <c r="I178" s="41"/>
      <c r="J178" s="41"/>
      <c r="K178" s="41"/>
      <c r="L178" s="44"/>
      <c r="M178" s="623"/>
      <c r="N178" s="624"/>
      <c r="O178" s="624"/>
      <c r="P178" s="624"/>
      <c r="Q178" s="624"/>
      <c r="R178" s="624"/>
      <c r="S178" s="625"/>
    </row>
    <row r="179" spans="1:19" ht="15.75" thickBot="1">
      <c r="A179" s="46" t="s">
        <v>419</v>
      </c>
      <c r="B179" s="40"/>
      <c r="C179" s="40"/>
      <c r="D179" s="40"/>
      <c r="E179" s="40"/>
      <c r="F179" s="40"/>
      <c r="G179" s="40"/>
      <c r="H179" s="79"/>
      <c r="I179" s="92" t="s">
        <v>97</v>
      </c>
      <c r="J179" s="571">
        <f>G163+G172</f>
        <v>8.714285714285714</v>
      </c>
      <c r="K179" s="572"/>
      <c r="L179" s="573"/>
      <c r="M179" s="626"/>
      <c r="N179" s="627"/>
      <c r="O179" s="627"/>
      <c r="P179" s="627"/>
      <c r="Q179" s="627"/>
      <c r="R179" s="627"/>
      <c r="S179" s="628"/>
    </row>
    <row r="180" spans="1:18" ht="15">
      <c r="A180" s="29"/>
      <c r="B180" s="29"/>
      <c r="C180" s="29"/>
      <c r="D180" s="29"/>
      <c r="E180" s="29"/>
      <c r="F180" s="29"/>
      <c r="G180" s="29"/>
      <c r="H180" s="29"/>
      <c r="I180" s="30"/>
      <c r="J180" s="30"/>
      <c r="K180" s="30"/>
      <c r="L180" s="290"/>
      <c r="M180" s="290"/>
      <c r="N180" s="28"/>
      <c r="O180" s="28"/>
      <c r="P180" s="28"/>
      <c r="Q180" s="28"/>
      <c r="R180" s="28"/>
    </row>
    <row r="181" spans="1:18" ht="12.75">
      <c r="A181" s="28"/>
      <c r="B181" s="28"/>
      <c r="C181" s="28"/>
      <c r="D181" s="28"/>
      <c r="E181" s="28"/>
      <c r="F181" s="28"/>
      <c r="G181" s="28"/>
      <c r="H181" s="28"/>
      <c r="I181" s="28"/>
      <c r="J181" s="28"/>
      <c r="K181" s="28"/>
      <c r="L181" s="28"/>
      <c r="M181" s="28"/>
      <c r="N181" s="28"/>
      <c r="O181" s="28"/>
      <c r="P181" s="28"/>
      <c r="Q181" s="28"/>
      <c r="R181" s="28"/>
    </row>
    <row r="182" spans="1:18" ht="12.75">
      <c r="A182" s="277" t="str">
        <f>Sheet1!A1</f>
        <v>Canon City, CO Field Office</v>
      </c>
      <c r="B182" s="277"/>
      <c r="C182" s="277"/>
      <c r="D182" s="277"/>
      <c r="E182" s="277"/>
      <c r="F182" s="277" t="str">
        <f>Sheet1!E1</f>
        <v>Vacant</v>
      </c>
      <c r="G182" s="277"/>
      <c r="H182" s="277"/>
      <c r="I182" s="277"/>
      <c r="J182" s="277"/>
      <c r="K182" s="277" t="str">
        <f>Sheet1!H1</f>
        <v>wwheat-fallow</v>
      </c>
      <c r="L182" s="277"/>
      <c r="M182" s="277"/>
      <c r="N182" s="277"/>
      <c r="O182" s="277"/>
      <c r="P182" s="277"/>
      <c r="Q182" s="28"/>
      <c r="R182" s="28"/>
    </row>
    <row r="183" spans="1:18" ht="12.75">
      <c r="A183" s="277" t="str">
        <f>Sheet1!A2</f>
        <v>Cheyenne Wells, CO Field Office</v>
      </c>
      <c r="B183" s="277"/>
      <c r="C183" s="277"/>
      <c r="D183" s="277"/>
      <c r="E183" s="277"/>
      <c r="F183" s="277" t="str">
        <f>Sheet1!E2</f>
        <v>G. Langer</v>
      </c>
      <c r="G183" s="277"/>
      <c r="H183" s="277"/>
      <c r="I183" s="277"/>
      <c r="J183" s="277"/>
      <c r="K183" s="277" t="str">
        <f>Sheet1!H2</f>
        <v>wwheat-sorghum-fallow</v>
      </c>
      <c r="L183" s="277"/>
      <c r="M183" s="277"/>
      <c r="N183" s="277"/>
      <c r="O183" s="277"/>
      <c r="P183" s="277"/>
      <c r="Q183" s="28"/>
      <c r="R183" s="28"/>
    </row>
    <row r="184" spans="1:18" ht="12.75">
      <c r="A184" s="277" t="str">
        <f>Sheet1!A3</f>
        <v>Colorado Springs, CO Field Office</v>
      </c>
      <c r="B184" s="277"/>
      <c r="C184" s="277"/>
      <c r="D184" s="277"/>
      <c r="E184" s="277"/>
      <c r="F184" s="277" t="str">
        <f>Sheet1!E3</f>
        <v>J. Valentine</v>
      </c>
      <c r="G184" s="277"/>
      <c r="H184" s="277"/>
      <c r="I184" s="277"/>
      <c r="J184" s="277"/>
      <c r="K184" s="277" t="str">
        <f>Sheet1!H3</f>
        <v>wwheat-sorghum-sorghum-fallow</v>
      </c>
      <c r="L184" s="277"/>
      <c r="M184" s="277"/>
      <c r="N184" s="277"/>
      <c r="O184" s="277"/>
      <c r="P184" s="277"/>
      <c r="Q184" s="28"/>
      <c r="R184" s="28"/>
    </row>
    <row r="185" spans="1:18" ht="12.75">
      <c r="A185" s="277" t="str">
        <f>Sheet1!A4</f>
        <v>Eads, CO Field Office</v>
      </c>
      <c r="B185" s="277"/>
      <c r="C185" s="277"/>
      <c r="D185" s="277"/>
      <c r="E185" s="277"/>
      <c r="F185" s="277" t="str">
        <f>Sheet1!E4</f>
        <v>R. Castle</v>
      </c>
      <c r="G185" s="277"/>
      <c r="H185" s="277"/>
      <c r="I185" s="277"/>
      <c r="J185" s="277"/>
      <c r="K185" s="277" t="str">
        <f>Sheet1!H4</f>
        <v>wwheat-corn-fallow</v>
      </c>
      <c r="L185" s="277"/>
      <c r="M185" s="277"/>
      <c r="N185" s="277"/>
      <c r="O185" s="277"/>
      <c r="P185" s="277"/>
      <c r="Q185" s="28"/>
      <c r="R185" s="28"/>
    </row>
    <row r="186" spans="1:21" ht="12.75">
      <c r="A186" s="277" t="str">
        <f>Sheet1!A5</f>
        <v>Holly, CO Northeast Prowers SCD</v>
      </c>
      <c r="B186" s="277"/>
      <c r="C186" s="277"/>
      <c r="D186" s="277"/>
      <c r="E186" s="277"/>
      <c r="F186" s="277" t="str">
        <f>Sheet1!E5</f>
        <v>R. Rhoades</v>
      </c>
      <c r="G186" s="277"/>
      <c r="H186" s="277"/>
      <c r="I186" s="277"/>
      <c r="J186" s="277"/>
      <c r="K186" s="277" t="str">
        <f>Sheet1!H5</f>
        <v>wwheat-corn-corn-fallow</v>
      </c>
      <c r="L186" s="277"/>
      <c r="M186" s="277"/>
      <c r="N186" s="277"/>
      <c r="O186" s="277"/>
      <c r="P186" s="277"/>
      <c r="Q186" s="28"/>
      <c r="R186" s="28"/>
      <c r="U186" s="22"/>
    </row>
    <row r="187" spans="1:21" ht="12.75">
      <c r="A187" s="277" t="str">
        <f>Sheet1!A6</f>
        <v>Hugo, CO Field Office</v>
      </c>
      <c r="B187" s="277"/>
      <c r="C187" s="277"/>
      <c r="D187" s="277"/>
      <c r="E187" s="277"/>
      <c r="F187" s="277" t="str">
        <f>Sheet1!E6</f>
        <v>B. Fortman</v>
      </c>
      <c r="G187" s="277"/>
      <c r="H187" s="277"/>
      <c r="I187" s="277"/>
      <c r="J187" s="277"/>
      <c r="K187" s="277" t="str">
        <f>Sheet1!H6</f>
        <v>wwheat-corn-sorghum-fallow</v>
      </c>
      <c r="L187" s="277"/>
      <c r="M187" s="277"/>
      <c r="N187" s="277"/>
      <c r="O187" s="277"/>
      <c r="P187" s="277"/>
      <c r="Q187" s="28"/>
      <c r="R187" s="28"/>
      <c r="U187" s="22"/>
    </row>
    <row r="188" spans="1:21" ht="12.75">
      <c r="A188" s="277" t="str">
        <f>Sheet1!A7</f>
        <v>Lamar, CO  Field Office</v>
      </c>
      <c r="B188" s="277"/>
      <c r="C188" s="277"/>
      <c r="D188" s="277"/>
      <c r="E188" s="277"/>
      <c r="F188" s="277" t="str">
        <f>Sheet1!E7</f>
        <v>L. Borrego</v>
      </c>
      <c r="G188" s="277"/>
      <c r="H188" s="277"/>
      <c r="I188" s="277"/>
      <c r="J188" s="277"/>
      <c r="K188" s="277" t="str">
        <f>Sheet1!H7</f>
        <v>wwheat-sorghum-corn-fallow</v>
      </c>
      <c r="L188" s="277"/>
      <c r="M188" s="277"/>
      <c r="N188" s="277"/>
      <c r="O188" s="277"/>
      <c r="P188" s="277"/>
      <c r="Q188" s="28"/>
      <c r="R188" s="28"/>
      <c r="U188" s="22"/>
    </row>
    <row r="189" spans="1:21" ht="12.75">
      <c r="A189" s="277" t="str">
        <f>Sheet1!A8</f>
        <v>Las Animas, CO Field Office</v>
      </c>
      <c r="B189" s="277"/>
      <c r="C189" s="277"/>
      <c r="D189" s="277"/>
      <c r="E189" s="277"/>
      <c r="F189" s="277" t="str">
        <f>Sheet1!E8</f>
        <v>B. Klinkerman</v>
      </c>
      <c r="G189" s="277"/>
      <c r="H189" s="277"/>
      <c r="I189" s="277"/>
      <c r="J189" s="277"/>
      <c r="K189" s="277" t="str">
        <f>Sheet1!H8</f>
        <v>continuous wwheat</v>
      </c>
      <c r="L189" s="277"/>
      <c r="M189" s="277"/>
      <c r="N189" s="277"/>
      <c r="O189" s="277"/>
      <c r="P189" s="277"/>
      <c r="Q189" s="28"/>
      <c r="R189" s="28"/>
      <c r="U189" s="22"/>
    </row>
    <row r="190" spans="1:21" ht="12.75">
      <c r="A190" s="277" t="str">
        <f>Sheet1!A9</f>
        <v>Pueblo, CO Field Office</v>
      </c>
      <c r="B190" s="277"/>
      <c r="C190" s="277"/>
      <c r="D190" s="277"/>
      <c r="E190" s="277"/>
      <c r="F190" s="277" t="str">
        <f>Sheet1!E9</f>
        <v>D. Miller</v>
      </c>
      <c r="G190" s="277"/>
      <c r="H190" s="277"/>
      <c r="I190" s="277"/>
      <c r="J190" s="277"/>
      <c r="K190" s="277" t="str">
        <f>Sheet1!H9</f>
        <v>continuous corn</v>
      </c>
      <c r="L190" s="277"/>
      <c r="M190" s="277"/>
      <c r="N190" s="277"/>
      <c r="O190" s="277"/>
      <c r="P190" s="277"/>
      <c r="Q190" s="28"/>
      <c r="R190" s="28"/>
      <c r="U190" s="22"/>
    </row>
    <row r="191" spans="1:21" ht="12.75">
      <c r="A191" s="277" t="str">
        <f>Sheet1!A10</f>
        <v>Rocky Ford, CO Field Office</v>
      </c>
      <c r="B191" s="277"/>
      <c r="C191" s="277"/>
      <c r="D191" s="277"/>
      <c r="E191" s="277"/>
      <c r="F191" s="277" t="str">
        <f>Sheet1!E10</f>
        <v>D. Russell</v>
      </c>
      <c r="G191" s="277"/>
      <c r="H191" s="277"/>
      <c r="I191" s="277"/>
      <c r="J191" s="277"/>
      <c r="K191" s="277" t="str">
        <f>Sheet1!H10</f>
        <v>continuous sorghum</v>
      </c>
      <c r="L191" s="277"/>
      <c r="M191" s="277"/>
      <c r="N191" s="277"/>
      <c r="O191" s="277"/>
      <c r="P191" s="277"/>
      <c r="Q191" s="28"/>
      <c r="R191" s="28"/>
      <c r="U191" s="22"/>
    </row>
    <row r="192" spans="1:21" ht="12.75">
      <c r="A192" s="277" t="str">
        <f>Sheet1!A11</f>
        <v>Salida, CO Field Office</v>
      </c>
      <c r="B192" s="277"/>
      <c r="C192" s="277"/>
      <c r="D192" s="277"/>
      <c r="E192" s="277"/>
      <c r="F192" s="277" t="str">
        <f>Sheet1!E11</f>
        <v>M. Williams</v>
      </c>
      <c r="G192" s="277"/>
      <c r="H192" s="277"/>
      <c r="I192" s="277"/>
      <c r="J192" s="277"/>
      <c r="K192" s="277" t="str">
        <f>Sheet1!H11</f>
        <v>wwheat-corn-sunflower-fallow</v>
      </c>
      <c r="L192" s="277"/>
      <c r="M192" s="277"/>
      <c r="N192" s="277"/>
      <c r="O192" s="277"/>
      <c r="P192" s="277"/>
      <c r="Q192" s="28"/>
      <c r="R192" s="28"/>
      <c r="U192" s="22"/>
    </row>
    <row r="193" spans="1:21" ht="12.75">
      <c r="A193" s="277" t="str">
        <f>Sheet1!A12</f>
        <v>Silver Cliff, CO Field Office</v>
      </c>
      <c r="B193" s="277"/>
      <c r="C193" s="277"/>
      <c r="D193" s="277"/>
      <c r="E193" s="277"/>
      <c r="F193" s="277" t="str">
        <f>Sheet1!E12</f>
        <v>F. Edens</v>
      </c>
      <c r="G193" s="277"/>
      <c r="H193" s="277"/>
      <c r="I193" s="277"/>
      <c r="J193" s="277"/>
      <c r="K193" s="277" t="str">
        <f>Sheet1!H12</f>
        <v>wwheat-sorghum-sunflower-fallow</v>
      </c>
      <c r="L193" s="277"/>
      <c r="M193" s="277"/>
      <c r="N193" s="277"/>
      <c r="O193" s="277"/>
      <c r="P193" s="277"/>
      <c r="Q193" s="28"/>
      <c r="R193" s="28"/>
      <c r="U193" s="22"/>
    </row>
    <row r="194" spans="1:21" ht="12.75">
      <c r="A194" s="277" t="str">
        <f>Sheet1!A13</f>
        <v>Simla, CO Field Office</v>
      </c>
      <c r="B194" s="277"/>
      <c r="C194" s="277"/>
      <c r="D194" s="277"/>
      <c r="E194" s="277"/>
      <c r="F194" s="277" t="str">
        <f>Sheet1!E13</f>
        <v>J. "Wade" Sigler</v>
      </c>
      <c r="G194" s="277"/>
      <c r="H194" s="277"/>
      <c r="I194" s="277"/>
      <c r="J194" s="277"/>
      <c r="K194" s="277" t="str">
        <f>Sheet1!H13</f>
        <v>canola-sorghum-fallow</v>
      </c>
      <c r="L194" s="277"/>
      <c r="M194" s="277"/>
      <c r="N194" s="277"/>
      <c r="O194" s="277"/>
      <c r="P194" s="277"/>
      <c r="Q194" s="28"/>
      <c r="R194" s="28"/>
      <c r="U194" s="22"/>
    </row>
    <row r="195" spans="1:21" ht="12.75">
      <c r="A195" s="277" t="str">
        <f>Sheet1!A14</f>
        <v>Springfield, CO Field Office</v>
      </c>
      <c r="B195" s="277"/>
      <c r="C195" s="277"/>
      <c r="D195" s="277"/>
      <c r="E195" s="277"/>
      <c r="F195" s="277" t="str">
        <f>Sheet1!E14</f>
        <v>C. Waugh</v>
      </c>
      <c r="G195" s="277"/>
      <c r="H195" s="277"/>
      <c r="I195" s="277"/>
      <c r="J195" s="277"/>
      <c r="K195" s="277" t="str">
        <f>Sheet1!H14</f>
        <v>canola-corn-fallow</v>
      </c>
      <c r="L195" s="277"/>
      <c r="M195" s="277"/>
      <c r="N195" s="277"/>
      <c r="O195" s="277"/>
      <c r="P195" s="277"/>
      <c r="Q195" s="28"/>
      <c r="R195" s="28"/>
      <c r="U195" s="22"/>
    </row>
    <row r="196" spans="1:21" ht="12.75">
      <c r="A196" s="277" t="str">
        <f>Sheet1!A15</f>
        <v>Trinidad, CO Field Office</v>
      </c>
      <c r="B196" s="277"/>
      <c r="C196" s="277"/>
      <c r="D196" s="277"/>
      <c r="E196" s="277"/>
      <c r="F196" s="277" t="str">
        <f>Sheet1!E15</f>
        <v>S. Smith</v>
      </c>
      <c r="G196" s="277"/>
      <c r="H196" s="277"/>
      <c r="I196" s="277"/>
      <c r="J196" s="277"/>
      <c r="K196" s="277" t="str">
        <f>Sheet1!H15</f>
        <v>wwheat-millet-fallow</v>
      </c>
      <c r="L196" s="277"/>
      <c r="M196" s="277"/>
      <c r="N196" s="277"/>
      <c r="O196" s="277"/>
      <c r="P196" s="277"/>
      <c r="Q196" s="28"/>
      <c r="R196" s="28"/>
      <c r="U196" s="22"/>
    </row>
    <row r="197" spans="1:21" ht="12.75">
      <c r="A197" s="277" t="str">
        <f>Sheet1!A16</f>
        <v>Walsenburg, CO Field Office</v>
      </c>
      <c r="B197" s="277"/>
      <c r="C197" s="277"/>
      <c r="D197" s="277"/>
      <c r="E197" s="277"/>
      <c r="F197" s="277" t="str">
        <f>Sheet1!E16</f>
        <v>K. Franz</v>
      </c>
      <c r="G197" s="277"/>
      <c r="H197" s="277"/>
      <c r="I197" s="277"/>
      <c r="J197" s="277"/>
      <c r="K197" s="277" t="str">
        <f>Sheet1!H16</f>
        <v>wwheat-corn-millet</v>
      </c>
      <c r="L197" s="277"/>
      <c r="M197" s="277"/>
      <c r="N197" s="277"/>
      <c r="O197" s="277"/>
      <c r="P197" s="277"/>
      <c r="Q197" s="28"/>
      <c r="R197" s="28"/>
      <c r="U197" s="22"/>
    </row>
    <row r="198" spans="1:21" ht="12.75">
      <c r="A198" s="277" t="str">
        <f>Sheet1!A17</f>
        <v>Woodland Park, CO Teller/Park SCD</v>
      </c>
      <c r="B198" s="277"/>
      <c r="C198" s="277"/>
      <c r="D198" s="277"/>
      <c r="E198" s="277"/>
      <c r="F198" s="277" t="str">
        <f>Sheet1!E17</f>
        <v>W. Gardiner</v>
      </c>
      <c r="G198" s="277"/>
      <c r="H198" s="277"/>
      <c r="I198" s="277"/>
      <c r="J198" s="277"/>
      <c r="K198" s="277" t="str">
        <f>Sheet1!H17</f>
        <v>wwheat-millet-corn</v>
      </c>
      <c r="L198" s="277"/>
      <c r="M198" s="277"/>
      <c r="N198" s="277"/>
      <c r="O198" s="277"/>
      <c r="P198" s="277"/>
      <c r="Q198" s="28"/>
      <c r="R198" s="28"/>
      <c r="U198" s="22"/>
    </row>
    <row r="199" spans="1:21" ht="12.75">
      <c r="A199" s="277"/>
      <c r="B199" s="277"/>
      <c r="C199" s="277"/>
      <c r="D199" s="277"/>
      <c r="E199" s="277"/>
      <c r="F199" s="277" t="str">
        <f>Sheet1!E18</f>
        <v>D. Wilson</v>
      </c>
      <c r="G199" s="277"/>
      <c r="H199" s="277"/>
      <c r="I199" s="277"/>
      <c r="J199" s="277"/>
      <c r="K199" s="277" t="str">
        <f>Sheet1!H18</f>
        <v>wwheat-corn-millet-fallow</v>
      </c>
      <c r="L199" s="277"/>
      <c r="M199" s="277"/>
      <c r="N199" s="277"/>
      <c r="O199" s="277"/>
      <c r="P199" s="277"/>
      <c r="Q199" s="28"/>
      <c r="R199" s="28"/>
      <c r="U199" s="22"/>
    </row>
    <row r="200" spans="1:21" ht="12.75">
      <c r="A200" s="277"/>
      <c r="B200" s="277"/>
      <c r="C200" s="277"/>
      <c r="D200" s="277"/>
      <c r="E200" s="277"/>
      <c r="F200" s="277" t="str">
        <f>Sheet1!E19</f>
        <v>J. Sperry</v>
      </c>
      <c r="G200" s="277"/>
      <c r="H200" s="277"/>
      <c r="I200" s="277"/>
      <c r="J200" s="277"/>
      <c r="K200" s="277" t="str">
        <f>Sheet1!H19</f>
        <v>wwheat-sunflower-fallow</v>
      </c>
      <c r="L200" s="277"/>
      <c r="M200" s="277"/>
      <c r="N200" s="277"/>
      <c r="O200" s="277"/>
      <c r="P200" s="277"/>
      <c r="Q200" s="28"/>
      <c r="R200" s="28"/>
      <c r="U200" s="22"/>
    </row>
    <row r="201" spans="1:21" ht="12.75">
      <c r="A201" s="277"/>
      <c r="B201" s="277"/>
      <c r="C201" s="277"/>
      <c r="D201" s="277"/>
      <c r="E201" s="277"/>
      <c r="F201" s="277" t="str">
        <f>Sheet1!E20</f>
        <v>R. Romano</v>
      </c>
      <c r="G201" s="277"/>
      <c r="H201" s="277"/>
      <c r="I201" s="277"/>
      <c r="J201" s="277"/>
      <c r="K201" s="277" t="str">
        <f>Sheet1!H20</f>
        <v>wwheat-sunflower-sunflower-fallow</v>
      </c>
      <c r="L201" s="277"/>
      <c r="M201" s="277"/>
      <c r="N201" s="277"/>
      <c r="O201" s="277"/>
      <c r="P201" s="277"/>
      <c r="Q201" s="28"/>
      <c r="R201" s="28"/>
      <c r="U201" s="22"/>
    </row>
    <row r="202" spans="1:21" ht="12.75">
      <c r="A202" s="277" t="str">
        <f>Sheet1!A21</f>
        <v>Individual</v>
      </c>
      <c r="B202" s="277"/>
      <c r="C202" s="277"/>
      <c r="D202" s="277"/>
      <c r="E202" s="277"/>
      <c r="F202" s="277" t="str">
        <f>Sheet1!E21</f>
        <v>R. Fontaine</v>
      </c>
      <c r="G202" s="277"/>
      <c r="H202" s="277"/>
      <c r="I202" s="277"/>
      <c r="J202" s="277"/>
      <c r="K202" s="277" t="str">
        <f>Sheet1!H21</f>
        <v>wwheat-sunflower-corn-fallow</v>
      </c>
      <c r="L202" s="277"/>
      <c r="M202" s="277"/>
      <c r="N202" s="277"/>
      <c r="O202" s="277"/>
      <c r="P202" s="277"/>
      <c r="Q202" s="28"/>
      <c r="R202" s="28"/>
      <c r="U202" s="22"/>
    </row>
    <row r="203" spans="1:18" ht="12.75">
      <c r="A203" s="277" t="str">
        <f>Sheet1!A22</f>
        <v>General Partnership</v>
      </c>
      <c r="B203" s="277"/>
      <c r="C203" s="277"/>
      <c r="D203" s="277"/>
      <c r="E203" s="277"/>
      <c r="F203" s="277" t="str">
        <f>Sheet1!E22</f>
        <v>M. Watson</v>
      </c>
      <c r="G203" s="277"/>
      <c r="H203" s="277"/>
      <c r="I203" s="277"/>
      <c r="J203" s="277"/>
      <c r="K203" s="277" t="str">
        <f>Sheet1!H22</f>
        <v>wwheat-sunflower-sorghum-fallow</v>
      </c>
      <c r="L203" s="277"/>
      <c r="M203" s="277"/>
      <c r="N203" s="277"/>
      <c r="O203" s="277"/>
      <c r="P203" s="277"/>
      <c r="Q203" s="28"/>
      <c r="R203" s="28"/>
    </row>
    <row r="204" spans="1:18" ht="12.75">
      <c r="A204" s="277" t="str">
        <f>Sheet1!A23</f>
        <v>Joint Venture</v>
      </c>
      <c r="B204" s="277"/>
      <c r="C204" s="277"/>
      <c r="D204" s="277"/>
      <c r="E204" s="277"/>
      <c r="F204" s="277" t="str">
        <f>Sheet1!E23</f>
        <v>M. Miller</v>
      </c>
      <c r="G204" s="277"/>
      <c r="H204" s="277"/>
      <c r="I204" s="277"/>
      <c r="J204" s="277"/>
      <c r="K204" s="277" t="str">
        <f>Sheet1!H23</f>
        <v>not applicable</v>
      </c>
      <c r="L204" s="277"/>
      <c r="M204" s="277"/>
      <c r="N204" s="277"/>
      <c r="O204" s="277"/>
      <c r="P204" s="277"/>
      <c r="Q204" s="28"/>
      <c r="R204" s="28"/>
    </row>
    <row r="205" spans="1:18" ht="12.75">
      <c r="A205" s="277" t="str">
        <f>Sheet1!A24</f>
        <v>Limited Liability Partnership</v>
      </c>
      <c r="B205" s="277"/>
      <c r="C205" s="277"/>
      <c r="D205" s="277"/>
      <c r="E205" s="277"/>
      <c r="F205" s="277" t="str">
        <f>Sheet1!E24</f>
        <v>T. Arnhold</v>
      </c>
      <c r="G205" s="277"/>
      <c r="H205" s="277"/>
      <c r="I205" s="277"/>
      <c r="J205" s="277"/>
      <c r="K205" s="277">
        <f>Sheet1!H24</f>
        <v>0</v>
      </c>
      <c r="L205" s="277"/>
      <c r="M205" s="277"/>
      <c r="N205" s="277"/>
      <c r="O205" s="277"/>
      <c r="P205" s="277"/>
      <c r="Q205" s="28"/>
      <c r="R205" s="28"/>
    </row>
    <row r="206" spans="1:18" ht="12.75">
      <c r="A206" s="277" t="str">
        <f>Sheet1!A25</f>
        <v>Limited Liability Limited Partnership</v>
      </c>
      <c r="B206" s="277"/>
      <c r="C206" s="277"/>
      <c r="D206" s="277"/>
      <c r="E206" s="277"/>
      <c r="F206" s="277" t="str">
        <f>Sheet1!E25</f>
        <v>D. Sanchez</v>
      </c>
      <c r="G206" s="277"/>
      <c r="H206" s="277"/>
      <c r="I206" s="277"/>
      <c r="J206" s="277"/>
      <c r="K206" s="277">
        <f>Sheet1!H25</f>
        <v>0</v>
      </c>
      <c r="L206" s="277"/>
      <c r="M206" s="277"/>
      <c r="N206" s="277"/>
      <c r="O206" s="277"/>
      <c r="P206" s="277"/>
      <c r="Q206" s="28"/>
      <c r="R206" s="28"/>
    </row>
    <row r="207" spans="1:18" ht="12.75">
      <c r="A207" s="277" t="str">
        <f>Sheet1!A26</f>
        <v>Limited Partnership Association</v>
      </c>
      <c r="B207" s="277"/>
      <c r="C207" s="277"/>
      <c r="D207" s="277"/>
      <c r="E207" s="277"/>
      <c r="F207" s="277" t="str">
        <f>Sheet1!E26</f>
        <v>M. Daskom</v>
      </c>
      <c r="G207" s="277"/>
      <c r="H207" s="277"/>
      <c r="I207" s="277"/>
      <c r="J207" s="277"/>
      <c r="K207" s="277">
        <f>Sheet1!H26</f>
        <v>0</v>
      </c>
      <c r="L207" s="277"/>
      <c r="M207" s="277"/>
      <c r="N207" s="277"/>
      <c r="O207" s="277"/>
      <c r="P207" s="277"/>
      <c r="Q207" s="28"/>
      <c r="R207" s="28"/>
    </row>
    <row r="208" spans="1:18" ht="12.75">
      <c r="A208" s="277" t="str">
        <f>Sheet1!A27</f>
        <v>Limited Liability Company</v>
      </c>
      <c r="B208" s="277"/>
      <c r="C208" s="277"/>
      <c r="D208" s="277"/>
      <c r="E208" s="277"/>
      <c r="F208" s="277" t="str">
        <f>Sheet1!E27</f>
        <v>S. Nehrkorn</v>
      </c>
      <c r="G208" s="277"/>
      <c r="H208" s="277"/>
      <c r="I208" s="277"/>
      <c r="J208" s="277"/>
      <c r="K208" s="277">
        <f>Sheet1!H27</f>
        <v>0</v>
      </c>
      <c r="L208" s="277"/>
      <c r="M208" s="277"/>
      <c r="N208" s="277"/>
      <c r="O208" s="277"/>
      <c r="P208" s="277"/>
      <c r="Q208" s="28"/>
      <c r="R208" s="28"/>
    </row>
    <row r="209" spans="1:18" ht="12.75">
      <c r="A209" s="277" t="str">
        <f>Sheet1!A28</f>
        <v>Limited Partnership  </v>
      </c>
      <c r="B209" s="277"/>
      <c r="C209" s="277"/>
      <c r="D209" s="277"/>
      <c r="E209" s="277"/>
      <c r="F209" s="277" t="str">
        <f>Sheet1!E28</f>
        <v>C. Melcher</v>
      </c>
      <c r="G209" s="277"/>
      <c r="H209" s="277"/>
      <c r="I209" s="277"/>
      <c r="J209" s="277"/>
      <c r="K209" s="277">
        <f>Sheet1!H28</f>
        <v>0</v>
      </c>
      <c r="L209" s="277"/>
      <c r="M209" s="277"/>
      <c r="N209" s="277"/>
      <c r="O209" s="277"/>
      <c r="P209" s="277"/>
      <c r="Q209" s="28"/>
      <c r="R209" s="28"/>
    </row>
    <row r="210" spans="1:18" ht="12.75">
      <c r="A210" s="277" t="str">
        <f>Sheet1!A29</f>
        <v>Corporation</v>
      </c>
      <c r="B210" s="277"/>
      <c r="C210" s="277"/>
      <c r="D210" s="277"/>
      <c r="E210" s="277"/>
      <c r="F210" s="277" t="str">
        <f>Sheet1!E29</f>
        <v>W. "Ted" Lonnberg</v>
      </c>
      <c r="G210" s="277"/>
      <c r="H210" s="277"/>
      <c r="I210" s="277"/>
      <c r="J210" s="277"/>
      <c r="K210" s="277"/>
      <c r="L210" s="277"/>
      <c r="M210" s="277"/>
      <c r="N210" s="277"/>
      <c r="O210" s="277"/>
      <c r="P210" s="277"/>
      <c r="Q210" s="28"/>
      <c r="R210" s="28"/>
    </row>
    <row r="211" spans="1:18" ht="12.75">
      <c r="A211" s="277" t="str">
        <f>Sheet1!A30</f>
        <v>Trust</v>
      </c>
      <c r="B211" s="277"/>
      <c r="C211" s="277"/>
      <c r="D211" s="277"/>
      <c r="E211" s="277"/>
      <c r="F211" s="277" t="str">
        <f>Sheet1!E30</f>
        <v>B. Johnson</v>
      </c>
      <c r="G211" s="277"/>
      <c r="H211" s="277"/>
      <c r="I211" s="277"/>
      <c r="J211" s="277"/>
      <c r="K211" s="277"/>
      <c r="L211" s="277"/>
      <c r="M211" s="277"/>
      <c r="N211" s="277"/>
      <c r="O211" s="277"/>
      <c r="P211" s="277"/>
      <c r="Q211" s="28"/>
      <c r="R211" s="28"/>
    </row>
    <row r="212" spans="1:18" ht="12.75">
      <c r="A212" s="277" t="str">
        <f>Sheet1!A31</f>
        <v>Estate</v>
      </c>
      <c r="B212" s="277"/>
      <c r="C212" s="277"/>
      <c r="D212" s="277"/>
      <c r="E212" s="277"/>
      <c r="F212" s="277" t="str">
        <f>Sheet1!E31</f>
        <v>A. White</v>
      </c>
      <c r="G212" s="277"/>
      <c r="H212" s="277"/>
      <c r="I212" s="277"/>
      <c r="J212" s="277"/>
      <c r="K212" s="277"/>
      <c r="L212" s="277"/>
      <c r="M212" s="277"/>
      <c r="N212" s="277"/>
      <c r="O212" s="277"/>
      <c r="P212" s="277"/>
      <c r="Q212" s="28"/>
      <c r="R212" s="28"/>
    </row>
    <row r="213" spans="1:18" ht="12.75">
      <c r="A213" s="277"/>
      <c r="B213" s="277"/>
      <c r="C213" s="277"/>
      <c r="D213" s="277"/>
      <c r="E213" s="277"/>
      <c r="F213" s="277" t="str">
        <f>Sheet1!E32</f>
        <v>M. Reed</v>
      </c>
      <c r="G213" s="277"/>
      <c r="H213" s="277"/>
      <c r="I213" s="277"/>
      <c r="J213" s="277"/>
      <c r="K213" s="277">
        <f>Sheet1!H32</f>
        <v>0</v>
      </c>
      <c r="L213" s="277"/>
      <c r="M213" s="277"/>
      <c r="N213" s="277"/>
      <c r="O213" s="277"/>
      <c r="P213" s="277"/>
      <c r="Q213" s="28"/>
      <c r="R213" s="28"/>
    </row>
    <row r="214" spans="1:18" ht="12.75">
      <c r="A214" s="277"/>
      <c r="B214" s="277"/>
      <c r="C214" s="277"/>
      <c r="D214" s="277"/>
      <c r="E214" s="277"/>
      <c r="F214" s="277" t="str">
        <f>Sheet1!E33</f>
        <v>S. Hansen</v>
      </c>
      <c r="G214" s="277"/>
      <c r="H214" s="277"/>
      <c r="I214" s="277"/>
      <c r="J214" s="277"/>
      <c r="K214" s="277">
        <f>Sheet1!H33</f>
        <v>0</v>
      </c>
      <c r="L214" s="277"/>
      <c r="M214" s="277"/>
      <c r="N214" s="277"/>
      <c r="O214" s="277"/>
      <c r="P214" s="277"/>
      <c r="Q214" s="28"/>
      <c r="R214" s="28"/>
    </row>
    <row r="215" spans="1:18" ht="12.75">
      <c r="A215" s="277" t="str">
        <f>Sheet1!A34</f>
        <v>Colorado Division of Wildlife</v>
      </c>
      <c r="B215" s="277"/>
      <c r="C215" s="277"/>
      <c r="D215" s="277"/>
      <c r="E215" s="277"/>
      <c r="F215" s="277" t="str">
        <f>Sheet1!E34</f>
        <v>K. Conrad</v>
      </c>
      <c r="G215" s="277"/>
      <c r="H215" s="277"/>
      <c r="I215" s="277"/>
      <c r="J215" s="277"/>
      <c r="K215" s="277"/>
      <c r="L215" s="277"/>
      <c r="M215" s="277"/>
      <c r="N215" s="277"/>
      <c r="O215" s="277"/>
      <c r="P215" s="277"/>
      <c r="Q215" s="28"/>
      <c r="R215" s="28"/>
    </row>
    <row r="216" spans="1:18" ht="12.75">
      <c r="A216" s="277" t="str">
        <f>Sheet1!A35</f>
        <v>U.S. Fish and Wildlife Service</v>
      </c>
      <c r="B216" s="277"/>
      <c r="C216" s="277"/>
      <c r="D216" s="277"/>
      <c r="E216" s="277"/>
      <c r="F216" s="277" t="str">
        <f>Sheet1!E35</f>
        <v>N. Cranson</v>
      </c>
      <c r="G216" s="277"/>
      <c r="H216" s="277"/>
      <c r="I216" s="277"/>
      <c r="J216" s="277"/>
      <c r="K216" s="277"/>
      <c r="L216" s="277"/>
      <c r="M216" s="277"/>
      <c r="N216" s="277"/>
      <c r="O216" s="277"/>
      <c r="P216" s="277"/>
      <c r="Q216" s="28"/>
      <c r="R216" s="28"/>
    </row>
    <row r="217" spans="1:18" ht="12.75">
      <c r="A217" s="277" t="str">
        <f>Sheet1!A36</f>
        <v>Colorado Elk Foundation</v>
      </c>
      <c r="B217" s="277"/>
      <c r="C217" s="277"/>
      <c r="D217" s="277"/>
      <c r="E217" s="277"/>
      <c r="F217" s="277" t="str">
        <f>Sheet1!E36</f>
        <v>E. Kilpatrick</v>
      </c>
      <c r="G217" s="277"/>
      <c r="H217" s="277"/>
      <c r="I217" s="277"/>
      <c r="J217" s="277"/>
      <c r="K217" s="277" t="str">
        <f>Sheet1!H36</f>
        <v>Veal Calves</v>
      </c>
      <c r="L217" s="277"/>
      <c r="M217" s="277"/>
      <c r="N217" s="277"/>
      <c r="O217" s="277"/>
      <c r="P217" s="277"/>
      <c r="Q217" s="28"/>
      <c r="R217" s="28"/>
    </row>
    <row r="218" spans="1:18" ht="12.75">
      <c r="A218" s="277" t="str">
        <f>Sheet1!A37</f>
        <v>Pheasants Forever</v>
      </c>
      <c r="B218" s="277"/>
      <c r="C218" s="277"/>
      <c r="D218" s="277"/>
      <c r="E218" s="277"/>
      <c r="F218" s="277" t="str">
        <f>Sheet1!E37</f>
        <v>C. Schleining</v>
      </c>
      <c r="G218" s="277"/>
      <c r="H218" s="277"/>
      <c r="I218" s="277"/>
      <c r="J218" s="277"/>
      <c r="K218" s="277" t="str">
        <f>Sheet1!H37</f>
        <v>Dairy</v>
      </c>
      <c r="L218" s="277"/>
      <c r="M218" s="277"/>
      <c r="N218" s="277"/>
      <c r="O218" s="277"/>
      <c r="P218" s="277"/>
      <c r="Q218" s="28"/>
      <c r="R218" s="28"/>
    </row>
    <row r="219" spans="1:18" ht="12.75">
      <c r="A219" s="277" t="str">
        <f>Sheet1!A38</f>
        <v>Ducks Unlimited</v>
      </c>
      <c r="B219" s="277"/>
      <c r="C219" s="277"/>
      <c r="D219" s="277"/>
      <c r="E219" s="277"/>
      <c r="F219" s="277" t="str">
        <f>Sheet1!E38</f>
        <v>B. "B.J." Jones</v>
      </c>
      <c r="G219" s="277"/>
      <c r="H219" s="277"/>
      <c r="I219" s="277"/>
      <c r="J219" s="277"/>
      <c r="K219" s="277" t="str">
        <f>Sheet1!H38</f>
        <v>Swine</v>
      </c>
      <c r="L219" s="277"/>
      <c r="M219" s="277"/>
      <c r="N219" s="277"/>
      <c r="O219" s="277"/>
      <c r="P219" s="277"/>
      <c r="Q219" s="28"/>
      <c r="R219" s="28"/>
    </row>
    <row r="220" spans="1:18" ht="12.75">
      <c r="A220" s="277" t="str">
        <f>Sheet1!A39</f>
        <v>Other</v>
      </c>
      <c r="B220" s="277"/>
      <c r="C220" s="277"/>
      <c r="D220" s="277"/>
      <c r="E220" s="277"/>
      <c r="F220" s="277" t="str">
        <f>Sheet1!E39</f>
        <v>J. Moffett</v>
      </c>
      <c r="G220" s="277"/>
      <c r="H220" s="277"/>
      <c r="I220" s="277"/>
      <c r="J220" s="277"/>
      <c r="K220" s="277" t="str">
        <f>Sheet1!H39</f>
        <v>Sheep</v>
      </c>
      <c r="L220" s="277"/>
      <c r="M220" s="277"/>
      <c r="N220" s="277"/>
      <c r="O220" s="277"/>
      <c r="P220" s="277"/>
      <c r="Q220" s="28"/>
      <c r="R220" s="28"/>
    </row>
    <row r="221" spans="1:18" ht="12.75">
      <c r="A221" s="277" t="str">
        <f>Sheet1!A40</f>
        <v>Not Applicable</v>
      </c>
      <c r="B221" s="277"/>
      <c r="C221" s="277"/>
      <c r="D221" s="277"/>
      <c r="E221" s="277"/>
      <c r="F221" s="277" t="str">
        <f>Sheet1!E40</f>
        <v>J. Whittler</v>
      </c>
      <c r="G221" s="277"/>
      <c r="H221" s="277"/>
      <c r="I221" s="277"/>
      <c r="J221" s="277"/>
      <c r="K221" s="277" t="str">
        <f>Sheet1!H40</f>
        <v>Turkey</v>
      </c>
      <c r="L221" s="277"/>
      <c r="M221" s="277"/>
      <c r="N221" s="277"/>
      <c r="O221" s="277"/>
      <c r="P221" s="277"/>
      <c r="Q221" s="28"/>
      <c r="R221" s="28"/>
    </row>
    <row r="222" spans="1:18" ht="12.75">
      <c r="A222" s="277"/>
      <c r="B222" s="277"/>
      <c r="C222" s="277"/>
      <c r="D222" s="277"/>
      <c r="E222" s="277"/>
      <c r="F222" s="277" t="str">
        <f>Sheet1!E41</f>
        <v>B. "B.J." O'Doherty</v>
      </c>
      <c r="G222" s="277"/>
      <c r="H222" s="277"/>
      <c r="I222" s="277"/>
      <c r="J222" s="277"/>
      <c r="K222" s="277" t="str">
        <f>Sheet1!H41</f>
        <v>Chicken</v>
      </c>
      <c r="L222" s="277"/>
      <c r="M222" s="277"/>
      <c r="N222" s="277"/>
      <c r="O222" s="277"/>
      <c r="P222" s="277"/>
      <c r="Q222" s="28"/>
      <c r="R222" s="28"/>
    </row>
    <row r="223" spans="1:18" ht="12.75">
      <c r="A223" s="277"/>
      <c r="B223" s="277"/>
      <c r="C223" s="277"/>
      <c r="D223" s="277"/>
      <c r="E223" s="277"/>
      <c r="F223" s="277" t="str">
        <f>Sheet1!E42</f>
        <v>Vacant</v>
      </c>
      <c r="G223" s="277"/>
      <c r="H223" s="277"/>
      <c r="I223" s="277"/>
      <c r="J223" s="277"/>
      <c r="K223" s="277" t="str">
        <f>Sheet1!H42</f>
        <v>Beef Cattle</v>
      </c>
      <c r="L223" s="277"/>
      <c r="M223" s="277"/>
      <c r="N223" s="277"/>
      <c r="O223" s="277"/>
      <c r="P223" s="277"/>
      <c r="Q223" s="28"/>
      <c r="R223" s="28"/>
    </row>
    <row r="224" spans="1:18" ht="12.75">
      <c r="A224" s="277"/>
      <c r="B224" s="277"/>
      <c r="C224" s="277"/>
      <c r="D224" s="277"/>
      <c r="E224" s="277"/>
      <c r="F224" s="277" t="str">
        <f>Sheet1!E43</f>
        <v>T. Werner</v>
      </c>
      <c r="G224" s="277"/>
      <c r="H224" s="277"/>
      <c r="I224" s="277"/>
      <c r="J224" s="277"/>
      <c r="K224" s="277"/>
      <c r="L224" s="277"/>
      <c r="M224" s="277"/>
      <c r="N224" s="277"/>
      <c r="O224" s="277"/>
      <c r="P224" s="277"/>
      <c r="Q224" s="28"/>
      <c r="R224" s="28"/>
    </row>
    <row r="225" spans="1:18" ht="12.75">
      <c r="A225" s="277"/>
      <c r="B225" s="277"/>
      <c r="C225" s="277"/>
      <c r="D225" s="277"/>
      <c r="E225" s="277"/>
      <c r="F225" s="277" t="str">
        <f>Sheet1!E44</f>
        <v>T. Steffens</v>
      </c>
      <c r="G225" s="277"/>
      <c r="H225" s="277"/>
      <c r="I225" s="277"/>
      <c r="J225" s="277"/>
      <c r="K225" s="277"/>
      <c r="L225" s="277"/>
      <c r="M225" s="277"/>
      <c r="N225" s="277"/>
      <c r="O225" s="277"/>
      <c r="P225" s="277"/>
      <c r="Q225" s="28"/>
      <c r="R225" s="28"/>
    </row>
    <row r="226" spans="1:20" ht="12.75">
      <c r="A226" s="277"/>
      <c r="B226" s="277"/>
      <c r="C226" s="277"/>
      <c r="D226" s="277"/>
      <c r="E226" s="277"/>
      <c r="F226" s="277" t="str">
        <f>Sheet1!E45</f>
        <v>M. "Storm" Casper</v>
      </c>
      <c r="G226" s="277"/>
      <c r="H226" s="277"/>
      <c r="I226" s="277"/>
      <c r="J226" s="277"/>
      <c r="K226" s="277"/>
      <c r="L226" s="277"/>
      <c r="M226" s="277"/>
      <c r="N226" s="277"/>
      <c r="O226" s="277"/>
      <c r="P226" s="277"/>
      <c r="Q226" s="28"/>
      <c r="R226" s="28"/>
      <c r="S226" s="16"/>
      <c r="T226" s="16"/>
    </row>
    <row r="227" spans="1:20" ht="12.75">
      <c r="A227" s="277"/>
      <c r="B227" s="277"/>
      <c r="C227" s="277"/>
      <c r="D227" s="277"/>
      <c r="E227" s="277"/>
      <c r="F227" s="277" t="str">
        <f>Sheet1!E46</f>
        <v>M. Gigante</v>
      </c>
      <c r="G227" s="277"/>
      <c r="H227" s="277"/>
      <c r="I227" s="277"/>
      <c r="J227" s="277"/>
      <c r="K227" s="277"/>
      <c r="L227" s="277"/>
      <c r="M227" s="277"/>
      <c r="N227" s="277"/>
      <c r="O227" s="277"/>
      <c r="P227" s="277"/>
      <c r="Q227" s="28"/>
      <c r="R227" s="28"/>
      <c r="S227" s="16"/>
      <c r="T227" s="16"/>
    </row>
    <row r="228" spans="1:18" ht="12.75">
      <c r="A228" s="277"/>
      <c r="B228" s="277"/>
      <c r="C228" s="277"/>
      <c r="D228" s="277"/>
      <c r="E228" s="277"/>
      <c r="F228" s="277" t="str">
        <f>Sheet1!E47</f>
        <v>H. Thillet</v>
      </c>
      <c r="G228" s="277"/>
      <c r="H228" s="277"/>
      <c r="I228" s="277"/>
      <c r="J228" s="277"/>
      <c r="K228" s="277"/>
      <c r="L228" s="277"/>
      <c r="M228" s="277"/>
      <c r="N228" s="277"/>
      <c r="O228" s="277"/>
      <c r="P228" s="277"/>
      <c r="Q228" s="28"/>
      <c r="R228" s="28"/>
    </row>
    <row r="229" spans="1:18" ht="12.75">
      <c r="A229" s="277"/>
      <c r="B229" s="277"/>
      <c r="C229" s="277"/>
      <c r="D229" s="277"/>
      <c r="E229" s="277"/>
      <c r="F229" s="277" t="str">
        <f>Sheet1!E48</f>
        <v>L. Montoya</v>
      </c>
      <c r="G229" s="277"/>
      <c r="H229" s="277"/>
      <c r="I229" s="277"/>
      <c r="J229" s="277"/>
      <c r="K229" s="277"/>
      <c r="L229" s="277"/>
      <c r="M229" s="277"/>
      <c r="N229" s="277"/>
      <c r="O229" s="277"/>
      <c r="P229" s="277"/>
      <c r="Q229" s="28"/>
      <c r="R229" s="28"/>
    </row>
    <row r="230" spans="1:18" ht="12.75">
      <c r="A230" s="277"/>
      <c r="B230" s="277"/>
      <c r="C230" s="277"/>
      <c r="D230" s="277"/>
      <c r="E230" s="277"/>
      <c r="F230" s="277" t="str">
        <f>Sheet1!E49</f>
        <v>D. Lane</v>
      </c>
      <c r="G230" s="277"/>
      <c r="H230" s="277"/>
      <c r="I230" s="277"/>
      <c r="J230" s="277"/>
      <c r="K230" s="277"/>
      <c r="L230" s="277"/>
      <c r="M230" s="277"/>
      <c r="N230" s="277"/>
      <c r="O230" s="277"/>
      <c r="P230" s="277"/>
      <c r="Q230" s="28"/>
      <c r="R230" s="28"/>
    </row>
    <row r="231" spans="1:18" ht="12.75">
      <c r="A231" s="277"/>
      <c r="B231" s="277"/>
      <c r="C231" s="277"/>
      <c r="D231" s="277"/>
      <c r="E231" s="277"/>
      <c r="F231" s="277" t="str">
        <f>Sheet1!E50</f>
        <v>L. Kot</v>
      </c>
      <c r="G231" s="277"/>
      <c r="H231" s="277"/>
      <c r="I231" s="277"/>
      <c r="J231" s="277"/>
      <c r="K231" s="277"/>
      <c r="L231" s="277"/>
      <c r="M231" s="277"/>
      <c r="N231" s="277"/>
      <c r="O231" s="277"/>
      <c r="P231" s="277"/>
      <c r="Q231" s="28"/>
      <c r="R231" s="28"/>
    </row>
    <row r="232" spans="1:18" ht="12.75">
      <c r="A232" s="277"/>
      <c r="B232" s="277"/>
      <c r="C232" s="277"/>
      <c r="D232" s="277"/>
      <c r="E232" s="277"/>
      <c r="F232" s="277" t="str">
        <f>Sheet1!E51</f>
        <v>J. Caolo-Tanski</v>
      </c>
      <c r="G232" s="277"/>
      <c r="H232" s="277"/>
      <c r="I232" s="277"/>
      <c r="J232" s="277"/>
      <c r="K232" s="277"/>
      <c r="L232" s="277"/>
      <c r="M232" s="277"/>
      <c r="N232" s="277"/>
      <c r="O232" s="277"/>
      <c r="P232" s="277"/>
      <c r="Q232" s="28"/>
      <c r="R232" s="28"/>
    </row>
    <row r="233" spans="1:18" ht="12.75">
      <c r="A233" s="277"/>
      <c r="B233" s="277"/>
      <c r="C233" s="277"/>
      <c r="D233" s="277"/>
      <c r="E233" s="277"/>
      <c r="F233" s="277" t="str">
        <f>Sheet1!E52</f>
        <v>L. Pearson</v>
      </c>
      <c r="G233" s="277"/>
      <c r="H233" s="277"/>
      <c r="I233" s="277"/>
      <c r="J233" s="277"/>
      <c r="K233" s="277"/>
      <c r="L233" s="277"/>
      <c r="M233" s="277"/>
      <c r="N233" s="277"/>
      <c r="O233" s="277"/>
      <c r="P233" s="277"/>
      <c r="Q233" s="28"/>
      <c r="R233" s="28"/>
    </row>
    <row r="234" spans="1:18" ht="12.75">
      <c r="A234" s="277"/>
      <c r="B234" s="277"/>
      <c r="C234" s="277"/>
      <c r="D234" s="277"/>
      <c r="E234" s="277"/>
      <c r="F234" s="277" t="str">
        <f>Sheet1!E53</f>
        <v>B. Kitten</v>
      </c>
      <c r="G234" s="277"/>
      <c r="H234" s="277"/>
      <c r="I234" s="277"/>
      <c r="J234" s="277"/>
      <c r="K234" s="277"/>
      <c r="L234" s="277"/>
      <c r="M234" s="277"/>
      <c r="N234" s="277"/>
      <c r="O234" s="277"/>
      <c r="P234" s="277"/>
      <c r="Q234" s="28"/>
      <c r="R234" s="28"/>
    </row>
    <row r="235" spans="1:18" ht="12.75">
      <c r="A235" s="277"/>
      <c r="B235" s="277"/>
      <c r="C235" s="277"/>
      <c r="D235" s="277"/>
      <c r="E235" s="277"/>
      <c r="F235" s="277" t="str">
        <f>Sheet1!E54</f>
        <v>L. Sutherland</v>
      </c>
      <c r="G235" s="277"/>
      <c r="H235" s="277"/>
      <c r="I235" s="277"/>
      <c r="J235" s="277"/>
      <c r="K235" s="277"/>
      <c r="L235" s="277"/>
      <c r="M235" s="277"/>
      <c r="N235" s="277"/>
      <c r="O235" s="277"/>
      <c r="P235" s="277"/>
      <c r="Q235" s="28"/>
      <c r="R235" s="28"/>
    </row>
    <row r="236" spans="1:18" ht="12.75">
      <c r="A236" s="277"/>
      <c r="B236" s="277"/>
      <c r="C236" s="277"/>
      <c r="D236" s="277"/>
      <c r="E236" s="277"/>
      <c r="F236" s="277" t="str">
        <f>Sheet1!E55</f>
        <v>C. Pannebaker</v>
      </c>
      <c r="G236" s="277"/>
      <c r="H236" s="277"/>
      <c r="I236" s="277"/>
      <c r="J236" s="277"/>
      <c r="K236" s="277"/>
      <c r="L236" s="277"/>
      <c r="M236" s="277"/>
      <c r="N236" s="277"/>
      <c r="O236" s="277"/>
      <c r="P236" s="277"/>
      <c r="Q236" s="28"/>
      <c r="R236" s="28"/>
    </row>
    <row r="237" spans="1:18" ht="12.75">
      <c r="A237" s="277"/>
      <c r="B237" s="277"/>
      <c r="C237" s="277"/>
      <c r="D237" s="277"/>
      <c r="E237" s="277"/>
      <c r="F237" s="277"/>
      <c r="G237" s="277"/>
      <c r="H237" s="277"/>
      <c r="I237" s="277"/>
      <c r="J237" s="277"/>
      <c r="K237" s="277"/>
      <c r="L237" s="277"/>
      <c r="M237" s="277"/>
      <c r="N237" s="277"/>
      <c r="O237" s="277"/>
      <c r="P237" s="277"/>
      <c r="Q237" s="28"/>
      <c r="R237" s="28"/>
    </row>
    <row r="238" spans="1:18" ht="12.75">
      <c r="A238" s="277"/>
      <c r="B238" s="277"/>
      <c r="C238" s="277"/>
      <c r="D238" s="277"/>
      <c r="E238" s="277"/>
      <c r="F238" s="277"/>
      <c r="G238" s="277"/>
      <c r="H238" s="277"/>
      <c r="I238" s="277"/>
      <c r="J238" s="277"/>
      <c r="K238" s="277"/>
      <c r="L238" s="277"/>
      <c r="M238" s="277"/>
      <c r="N238" s="277"/>
      <c r="O238" s="277"/>
      <c r="P238" s="277"/>
      <c r="Q238" s="28"/>
      <c r="R238" s="28"/>
    </row>
    <row r="239" spans="1:18" ht="12.75">
      <c r="A239" s="277"/>
      <c r="B239" s="277"/>
      <c r="C239" s="277"/>
      <c r="D239" s="277"/>
      <c r="E239" s="277"/>
      <c r="F239" s="277"/>
      <c r="G239" s="277"/>
      <c r="H239" s="277"/>
      <c r="I239" s="277"/>
      <c r="J239" s="277"/>
      <c r="K239" s="277"/>
      <c r="L239" s="277"/>
      <c r="M239" s="277"/>
      <c r="N239" s="277"/>
      <c r="O239" s="277"/>
      <c r="P239" s="277"/>
      <c r="Q239" s="28"/>
      <c r="R239" s="28"/>
    </row>
    <row r="240" spans="1:18" ht="12.75">
      <c r="A240" s="277" t="str">
        <f>Sheet1!A97</f>
        <v>None</v>
      </c>
      <c r="B240" s="277"/>
      <c r="C240" s="277"/>
      <c r="D240" s="277" t="str">
        <f>Sheet1!C97</f>
        <v>None</v>
      </c>
      <c r="E240" s="277"/>
      <c r="F240" s="277"/>
      <c r="G240" s="277"/>
      <c r="H240" s="277"/>
      <c r="I240" s="277" t="str">
        <f>Sheet1!F97</f>
        <v>None</v>
      </c>
      <c r="J240" s="277"/>
      <c r="K240" s="277"/>
      <c r="L240" s="277"/>
      <c r="M240" s="277"/>
      <c r="N240" s="277" t="str">
        <f>Sheet1!I97</f>
        <v>None</v>
      </c>
      <c r="O240" s="277"/>
      <c r="P240" s="277"/>
      <c r="Q240" s="28"/>
      <c r="R240" s="28"/>
    </row>
    <row r="241" spans="1:18" ht="12.75">
      <c r="A241" s="277" t="str">
        <f>Sheet1!A98</f>
        <v>African rue</v>
      </c>
      <c r="B241" s="277"/>
      <c r="C241" s="277"/>
      <c r="D241" s="277" t="str">
        <f>Sheet1!C99</f>
        <v>Black henbane</v>
      </c>
      <c r="E241" s="277"/>
      <c r="F241" s="277"/>
      <c r="G241" s="277"/>
      <c r="H241" s="277"/>
      <c r="I241" s="277" t="str">
        <f>Sheet1!F99</f>
        <v>Common burdock</v>
      </c>
      <c r="J241" s="277"/>
      <c r="K241" s="277"/>
      <c r="L241" s="277"/>
      <c r="M241" s="277"/>
      <c r="N241" s="277" t="str">
        <f>Sheet1!I98</f>
        <v>Feral (common) rye</v>
      </c>
      <c r="O241" s="277"/>
      <c r="P241" s="277"/>
      <c r="Q241" s="28"/>
      <c r="R241" s="28"/>
    </row>
    <row r="242" spans="1:18" ht="12.75">
      <c r="A242" s="277" t="str">
        <f>Sheet1!A99</f>
        <v>Camelthorn</v>
      </c>
      <c r="B242" s="277"/>
      <c r="C242" s="277"/>
      <c r="D242" s="277" t="str">
        <f>Sheet1!C100</f>
        <v>Bouncingbet</v>
      </c>
      <c r="E242" s="277"/>
      <c r="F242" s="277"/>
      <c r="G242" s="277"/>
      <c r="H242" s="277"/>
      <c r="I242" s="277" t="str">
        <f>Sheet1!F100</f>
        <v>Common mullein</v>
      </c>
      <c r="J242" s="277"/>
      <c r="K242" s="277"/>
      <c r="L242" s="277"/>
      <c r="M242" s="277"/>
      <c r="N242" s="277" t="str">
        <f>Sheet1!I99</f>
        <v>Silverleaf povertyweed</v>
      </c>
      <c r="O242" s="277"/>
      <c r="P242" s="277"/>
      <c r="Q242" s="28"/>
      <c r="R242" s="28"/>
    </row>
    <row r="243" spans="1:18" ht="12.75">
      <c r="A243" s="277" t="str">
        <f>Sheet1!A100</f>
        <v>Common crupina</v>
      </c>
      <c r="B243" s="277"/>
      <c r="C243" s="277"/>
      <c r="D243" s="277" t="str">
        <f>Sheet1!C101</f>
        <v>Bull thistle</v>
      </c>
      <c r="E243" s="277"/>
      <c r="F243" s="277"/>
      <c r="G243" s="277"/>
      <c r="H243" s="277"/>
      <c r="I243" s="277" t="str">
        <f>Sheet1!F101</f>
        <v>Common St. Johnswort</v>
      </c>
      <c r="J243" s="277"/>
      <c r="K243" s="277"/>
      <c r="L243" s="277"/>
      <c r="M243" s="277"/>
      <c r="N243" s="277">
        <f>Sheet1!I100</f>
        <v>0</v>
      </c>
      <c r="O243" s="277"/>
      <c r="P243" s="277"/>
      <c r="Q243" s="28"/>
      <c r="R243" s="28"/>
    </row>
    <row r="244" spans="1:18" ht="12.75">
      <c r="A244" s="277" t="str">
        <f>Sheet1!A101</f>
        <v>Cypress spurge</v>
      </c>
      <c r="B244" s="277"/>
      <c r="C244" s="277"/>
      <c r="D244" s="277" t="str">
        <f>Sheet1!C102</f>
        <v>Canada thistle</v>
      </c>
      <c r="E244" s="277"/>
      <c r="F244" s="277"/>
      <c r="G244" s="277"/>
      <c r="H244" s="277"/>
      <c r="I244" s="277" t="str">
        <f>Sheet1!F102</f>
        <v>Downy brome</v>
      </c>
      <c r="J244" s="277"/>
      <c r="K244" s="277"/>
      <c r="L244" s="277"/>
      <c r="M244" s="277"/>
      <c r="N244" s="277"/>
      <c r="O244" s="277"/>
      <c r="P244" s="277"/>
      <c r="Q244" s="28"/>
      <c r="R244" s="28"/>
    </row>
    <row r="245" spans="1:18" ht="12.75">
      <c r="A245" s="277" t="str">
        <f>Sheet1!A102</f>
        <v>Dyer's woad</v>
      </c>
      <c r="B245" s="277"/>
      <c r="C245" s="277"/>
      <c r="D245" s="277" t="str">
        <f>Sheet1!C103</f>
        <v>Chinese clematis</v>
      </c>
      <c r="E245" s="277"/>
      <c r="F245" s="277"/>
      <c r="G245" s="277"/>
      <c r="H245" s="277"/>
      <c r="I245" s="277" t="str">
        <f>Sheet1!F103</f>
        <v>Field bindweed</v>
      </c>
      <c r="J245" s="277"/>
      <c r="K245" s="277"/>
      <c r="L245" s="277"/>
      <c r="M245" s="277"/>
      <c r="N245" s="277"/>
      <c r="O245" s="277"/>
      <c r="P245" s="277"/>
      <c r="Q245" s="28"/>
      <c r="R245" s="28"/>
    </row>
    <row r="246" spans="1:18" ht="12.75">
      <c r="A246" s="277" t="str">
        <f>Sheet1!A103</f>
        <v>Giant salvinia</v>
      </c>
      <c r="B246" s="277"/>
      <c r="C246" s="277"/>
      <c r="D246" s="277" t="str">
        <f>Sheet1!C104</f>
        <v>Common tansy</v>
      </c>
      <c r="E246" s="277"/>
      <c r="F246" s="277"/>
      <c r="G246" s="277"/>
      <c r="H246" s="277"/>
      <c r="I246" s="277" t="str">
        <f>Sheet1!F104</f>
        <v>Halogeton</v>
      </c>
      <c r="J246" s="277"/>
      <c r="K246" s="277"/>
      <c r="L246" s="277"/>
      <c r="M246" s="277"/>
      <c r="N246" s="277"/>
      <c r="O246" s="277"/>
      <c r="P246" s="277"/>
      <c r="Q246" s="28"/>
      <c r="R246" s="28"/>
    </row>
    <row r="247" spans="1:18" ht="12.75">
      <c r="A247" s="277" t="str">
        <f>Sheet1!A104</f>
        <v>Hydrilla</v>
      </c>
      <c r="B247" s="277"/>
      <c r="C247" s="277"/>
      <c r="D247" s="277" t="str">
        <f>Sheet1!C105</f>
        <v>Common teasel</v>
      </c>
      <c r="E247" s="277"/>
      <c r="F247" s="277"/>
      <c r="G247" s="277"/>
      <c r="H247" s="277"/>
      <c r="I247" s="277" t="str">
        <f>Sheet1!F105</f>
        <v>Johnsongrass</v>
      </c>
      <c r="J247" s="277"/>
      <c r="K247" s="277"/>
      <c r="L247" s="277"/>
      <c r="M247" s="277"/>
      <c r="N247" s="277"/>
      <c r="O247" s="277"/>
      <c r="P247" s="277"/>
      <c r="Q247" s="28"/>
      <c r="R247" s="28"/>
    </row>
    <row r="248" spans="1:18" ht="12.75">
      <c r="A248" s="277" t="str">
        <f>Sheet1!A105</f>
        <v>Meadow knapweed</v>
      </c>
      <c r="B248" s="277"/>
      <c r="C248" s="277"/>
      <c r="D248" s="277" t="str">
        <f>Sheet1!C106</f>
        <v>Corn chamomile</v>
      </c>
      <c r="E248" s="277"/>
      <c r="F248" s="277"/>
      <c r="G248" s="277"/>
      <c r="H248" s="277"/>
      <c r="I248" s="277" t="str">
        <f>Sheet1!F106</f>
        <v>Jointed goatgrass</v>
      </c>
      <c r="J248" s="277"/>
      <c r="K248" s="277"/>
      <c r="L248" s="277"/>
      <c r="M248" s="277"/>
      <c r="N248" s="277"/>
      <c r="O248" s="277"/>
      <c r="P248" s="277"/>
      <c r="Q248" s="28"/>
      <c r="R248" s="28"/>
    </row>
    <row r="249" spans="1:18" ht="12.75">
      <c r="A249" s="277" t="str">
        <f>Sheet1!A106</f>
        <v>Mediterranean sage</v>
      </c>
      <c r="B249" s="277"/>
      <c r="C249" s="277"/>
      <c r="D249" s="277" t="str">
        <f>Sheet1!C107</f>
        <v>Cutleaf teasel</v>
      </c>
      <c r="E249" s="277"/>
      <c r="F249" s="277"/>
      <c r="G249" s="277"/>
      <c r="H249" s="277"/>
      <c r="I249" s="277" t="str">
        <f>Sheet1!F107</f>
        <v>Perennial sowthistle</v>
      </c>
      <c r="J249" s="277"/>
      <c r="K249" s="277"/>
      <c r="L249" s="277"/>
      <c r="M249" s="277"/>
      <c r="N249" s="277"/>
      <c r="O249" s="277"/>
      <c r="P249" s="277"/>
      <c r="Q249" s="28"/>
      <c r="R249" s="28"/>
    </row>
    <row r="250" spans="1:18" ht="12.75">
      <c r="A250" s="277" t="str">
        <f>Sheet1!A107</f>
        <v>Medusahead</v>
      </c>
      <c r="B250" s="277"/>
      <c r="C250" s="277"/>
      <c r="D250" s="277" t="str">
        <f>Sheet1!C108</f>
        <v>Dalmation toadflax, broadleaf</v>
      </c>
      <c r="E250" s="277"/>
      <c r="F250" s="277"/>
      <c r="G250" s="277"/>
      <c r="H250" s="277"/>
      <c r="I250" s="277" t="str">
        <f>Sheet1!F108</f>
        <v>Poison hemlock</v>
      </c>
      <c r="J250" s="277"/>
      <c r="K250" s="277"/>
      <c r="L250" s="277"/>
      <c r="M250" s="277"/>
      <c r="N250" s="277"/>
      <c r="O250" s="277"/>
      <c r="P250" s="277"/>
      <c r="Q250" s="28"/>
      <c r="R250" s="28"/>
    </row>
    <row r="251" spans="1:18" ht="12.75">
      <c r="A251" s="277" t="str">
        <f>Sheet1!A108</f>
        <v>Myrtle spurge</v>
      </c>
      <c r="B251" s="277"/>
      <c r="C251" s="277"/>
      <c r="D251" s="277" t="str">
        <f>Sheet1!C109</f>
        <v>Dalmation toadflax, narrowleaf</v>
      </c>
      <c r="E251" s="277"/>
      <c r="F251" s="277"/>
      <c r="G251" s="277"/>
      <c r="H251" s="277"/>
      <c r="I251" s="277" t="str">
        <f>Sheet1!F109</f>
        <v>Puncturevine</v>
      </c>
      <c r="J251" s="277"/>
      <c r="K251" s="277"/>
      <c r="L251" s="277"/>
      <c r="M251" s="277"/>
      <c r="N251" s="277"/>
      <c r="O251" s="277"/>
      <c r="P251" s="277"/>
      <c r="Q251" s="28"/>
      <c r="R251" s="28"/>
    </row>
    <row r="252" spans="1:18" ht="12.75">
      <c r="A252" s="277" t="str">
        <f>Sheet1!A109</f>
        <v>Orange hawkweed</v>
      </c>
      <c r="B252" s="277"/>
      <c r="C252" s="277"/>
      <c r="D252" s="277" t="str">
        <f>Sheet1!C110</f>
        <v>Dame's rocket</v>
      </c>
      <c r="E252" s="277"/>
      <c r="F252" s="277"/>
      <c r="G252" s="277"/>
      <c r="H252" s="277"/>
      <c r="I252" s="277" t="str">
        <f>Sheet1!F110</f>
        <v>Velvetleaf</v>
      </c>
      <c r="J252" s="277"/>
      <c r="K252" s="277"/>
      <c r="L252" s="277"/>
      <c r="M252" s="277"/>
      <c r="N252" s="277"/>
      <c r="O252" s="277"/>
      <c r="P252" s="277"/>
      <c r="Q252" s="28"/>
      <c r="R252" s="28"/>
    </row>
    <row r="253" spans="1:18" ht="12.75">
      <c r="A253" s="277" t="str">
        <f>Sheet1!A110</f>
        <v>Purple loosestrife</v>
      </c>
      <c r="B253" s="277"/>
      <c r="C253" s="277"/>
      <c r="D253" s="277" t="str">
        <f>Sheet1!C111</f>
        <v>Diffuse knapweed</v>
      </c>
      <c r="E253" s="277"/>
      <c r="F253" s="277"/>
      <c r="G253" s="277"/>
      <c r="H253" s="277"/>
      <c r="I253" s="277" t="str">
        <f>Sheet1!F111</f>
        <v>Wild proso millet</v>
      </c>
      <c r="J253" s="277"/>
      <c r="K253" s="277"/>
      <c r="L253" s="277"/>
      <c r="M253" s="277"/>
      <c r="N253" s="277"/>
      <c r="O253" s="277"/>
      <c r="P253" s="277"/>
      <c r="Q253" s="28"/>
      <c r="R253" s="28"/>
    </row>
    <row r="254" spans="1:18" ht="12.75">
      <c r="A254" s="277" t="str">
        <f>Sheet1!A111</f>
        <v>Rush skeletonweed</v>
      </c>
      <c r="B254" s="277"/>
      <c r="C254" s="277"/>
      <c r="D254" s="277" t="str">
        <f>Sheet1!C112</f>
        <v>Eurasian watermilfoil</v>
      </c>
      <c r="E254" s="277"/>
      <c r="F254" s="277"/>
      <c r="G254" s="277"/>
      <c r="H254" s="277"/>
      <c r="I254" s="277">
        <f>Sheet1!F112</f>
        <v>0</v>
      </c>
      <c r="J254" s="277"/>
      <c r="K254" s="277"/>
      <c r="L254" s="277"/>
      <c r="M254" s="277"/>
      <c r="N254" s="277"/>
      <c r="O254" s="277"/>
      <c r="P254" s="277"/>
      <c r="Q254" s="28"/>
      <c r="R254" s="28"/>
    </row>
    <row r="255" spans="1:18" ht="12.75">
      <c r="A255" s="277" t="str">
        <f>Sheet1!A112</f>
        <v>Sericea lespedeza</v>
      </c>
      <c r="B255" s="277"/>
      <c r="C255" s="277"/>
      <c r="D255" s="277" t="str">
        <f>Sheet1!C113</f>
        <v>Hoary cress (Whitetop)</v>
      </c>
      <c r="E255" s="277"/>
      <c r="F255" s="277"/>
      <c r="G255" s="277"/>
      <c r="H255" s="277"/>
      <c r="I255" s="277"/>
      <c r="J255" s="277"/>
      <c r="K255" s="277"/>
      <c r="L255" s="277"/>
      <c r="M255" s="277"/>
      <c r="N255" s="277"/>
      <c r="O255" s="277"/>
      <c r="P255" s="277"/>
      <c r="Q255" s="28"/>
      <c r="R255" s="28"/>
    </row>
    <row r="256" spans="1:18" ht="12.75">
      <c r="A256" s="277" t="str">
        <f>Sheet1!A113</f>
        <v>Squarrose knapweed</v>
      </c>
      <c r="B256" s="277"/>
      <c r="C256" s="277"/>
      <c r="D256" s="277" t="str">
        <f>Sheet1!C114</f>
        <v>Houndstongue</v>
      </c>
      <c r="E256" s="277"/>
      <c r="F256" s="277"/>
      <c r="G256" s="277"/>
      <c r="H256" s="277"/>
      <c r="I256" s="277"/>
      <c r="J256" s="277"/>
      <c r="K256" s="277"/>
      <c r="L256" s="277"/>
      <c r="M256" s="277"/>
      <c r="N256" s="277"/>
      <c r="O256" s="277"/>
      <c r="P256" s="277"/>
      <c r="Q256" s="28"/>
      <c r="R256" s="28"/>
    </row>
    <row r="257" spans="1:18" ht="12.75">
      <c r="A257" s="277" t="str">
        <f>Sheet1!A114</f>
        <v>Tansy ragwort</v>
      </c>
      <c r="B257" s="277"/>
      <c r="C257" s="277"/>
      <c r="D257" s="277" t="str">
        <f>Sheet1!C115</f>
        <v>Leafy spurge</v>
      </c>
      <c r="E257" s="277"/>
      <c r="F257" s="277"/>
      <c r="G257" s="277"/>
      <c r="H257" s="277"/>
      <c r="I257" s="277"/>
      <c r="J257" s="277"/>
      <c r="K257" s="277"/>
      <c r="L257" s="277"/>
      <c r="M257" s="277"/>
      <c r="N257" s="277"/>
      <c r="O257" s="277"/>
      <c r="P257" s="277"/>
      <c r="Q257" s="28"/>
      <c r="R257" s="28"/>
    </row>
    <row r="258" spans="1:18" ht="12.75">
      <c r="A258" s="277" t="str">
        <f>Sheet1!A115</f>
        <v>Yellow starthistle</v>
      </c>
      <c r="B258" s="277"/>
      <c r="C258" s="277"/>
      <c r="D258" s="277" t="str">
        <f>Sheet1!C116</f>
        <v>Mayweed chamomile</v>
      </c>
      <c r="E258" s="277"/>
      <c r="F258" s="277"/>
      <c r="G258" s="277"/>
      <c r="H258" s="277"/>
      <c r="I258" s="277"/>
      <c r="J258" s="277"/>
      <c r="K258" s="277"/>
      <c r="L258" s="277"/>
      <c r="M258" s="277"/>
      <c r="N258" s="277"/>
      <c r="O258" s="277"/>
      <c r="P258" s="277"/>
      <c r="Q258" s="28"/>
      <c r="R258" s="28"/>
    </row>
    <row r="259" spans="1:18" ht="12.75">
      <c r="A259" s="277">
        <f>Sheet1!A116</f>
        <v>0</v>
      </c>
      <c r="B259" s="277"/>
      <c r="C259" s="277"/>
      <c r="D259" s="277" t="str">
        <f>Sheet1!C117</f>
        <v>Moth mullein</v>
      </c>
      <c r="E259" s="277"/>
      <c r="F259" s="277"/>
      <c r="G259" s="277"/>
      <c r="H259" s="277"/>
      <c r="I259" s="277"/>
      <c r="J259" s="277"/>
      <c r="K259" s="277"/>
      <c r="L259" s="277"/>
      <c r="M259" s="277"/>
      <c r="N259" s="277"/>
      <c r="O259" s="277"/>
      <c r="P259" s="277"/>
      <c r="Q259" s="28"/>
      <c r="R259" s="28"/>
    </row>
    <row r="260" spans="1:18" ht="12.75">
      <c r="A260" s="277"/>
      <c r="B260" s="277"/>
      <c r="C260" s="277"/>
      <c r="D260" s="277" t="str">
        <f>Sheet1!C118</f>
        <v>Musk thistle</v>
      </c>
      <c r="E260" s="277"/>
      <c r="F260" s="277"/>
      <c r="G260" s="277"/>
      <c r="H260" s="277"/>
      <c r="I260" s="277"/>
      <c r="J260" s="277"/>
      <c r="K260" s="277"/>
      <c r="L260" s="277"/>
      <c r="M260" s="277"/>
      <c r="N260" s="277"/>
      <c r="O260" s="277"/>
      <c r="P260" s="277"/>
      <c r="Q260" s="28"/>
      <c r="R260" s="28"/>
    </row>
    <row r="261" spans="1:18" ht="12.75">
      <c r="A261" s="277"/>
      <c r="B261" s="277"/>
      <c r="C261" s="277"/>
      <c r="D261" s="277" t="str">
        <f>Sheet1!C119</f>
        <v>Ozeye daisy</v>
      </c>
      <c r="E261" s="277"/>
      <c r="F261" s="277"/>
      <c r="G261" s="277"/>
      <c r="H261" s="277"/>
      <c r="I261" s="277"/>
      <c r="J261" s="277"/>
      <c r="K261" s="277"/>
      <c r="L261" s="277"/>
      <c r="M261" s="277"/>
      <c r="N261" s="277"/>
      <c r="O261" s="277"/>
      <c r="P261" s="277"/>
      <c r="Q261" s="28"/>
      <c r="R261" s="28"/>
    </row>
    <row r="262" spans="1:18" ht="12.75">
      <c r="A262" s="277"/>
      <c r="B262" s="277"/>
      <c r="C262" s="277"/>
      <c r="D262" s="277" t="str">
        <f>Sheet1!C120</f>
        <v>Perennial pepperweed</v>
      </c>
      <c r="E262" s="277"/>
      <c r="F262" s="277"/>
      <c r="G262" s="277"/>
      <c r="H262" s="277"/>
      <c r="I262" s="277"/>
      <c r="J262" s="277"/>
      <c r="K262" s="277"/>
      <c r="L262" s="277"/>
      <c r="M262" s="277"/>
      <c r="N262" s="277"/>
      <c r="O262" s="277"/>
      <c r="P262" s="277"/>
      <c r="Q262" s="28"/>
      <c r="R262" s="28"/>
    </row>
    <row r="263" spans="1:18" ht="12.75">
      <c r="A263" s="277"/>
      <c r="B263" s="277"/>
      <c r="C263" s="277"/>
      <c r="D263" s="277" t="str">
        <f>Sheet1!C121</f>
        <v>Plumeless thistle</v>
      </c>
      <c r="E263" s="277"/>
      <c r="F263" s="277"/>
      <c r="G263" s="277"/>
      <c r="H263" s="277"/>
      <c r="I263" s="277"/>
      <c r="J263" s="277"/>
      <c r="K263" s="277"/>
      <c r="L263" s="277"/>
      <c r="M263" s="277"/>
      <c r="N263" s="277"/>
      <c r="O263" s="277"/>
      <c r="P263" s="277"/>
      <c r="Q263" s="28"/>
      <c r="R263" s="28"/>
    </row>
    <row r="264" spans="1:18" ht="12.75">
      <c r="A264" s="277"/>
      <c r="B264" s="277"/>
      <c r="C264" s="277"/>
      <c r="D264" s="277" t="str">
        <f>Sheet1!C122</f>
        <v>Quackgrass</v>
      </c>
      <c r="E264" s="277"/>
      <c r="F264" s="277"/>
      <c r="G264" s="277"/>
      <c r="H264" s="277"/>
      <c r="I264" s="277"/>
      <c r="J264" s="277"/>
      <c r="K264" s="277"/>
      <c r="L264" s="277"/>
      <c r="M264" s="277"/>
      <c r="N264" s="277"/>
      <c r="O264" s="277"/>
      <c r="P264" s="277"/>
      <c r="Q264" s="28"/>
      <c r="R264" s="28"/>
    </row>
    <row r="265" spans="1:18" ht="12.75">
      <c r="A265" s="277"/>
      <c r="B265" s="277"/>
      <c r="C265" s="277"/>
      <c r="D265" s="277" t="str">
        <f>Sheet1!C123</f>
        <v>Reedstem filaree</v>
      </c>
      <c r="E265" s="277"/>
      <c r="F265" s="277"/>
      <c r="G265" s="277"/>
      <c r="H265" s="277"/>
      <c r="I265" s="277"/>
      <c r="J265" s="277"/>
      <c r="K265" s="277"/>
      <c r="L265" s="277"/>
      <c r="M265" s="277"/>
      <c r="N265" s="277"/>
      <c r="O265" s="277"/>
      <c r="P265" s="277"/>
      <c r="Q265" s="28"/>
      <c r="R265" s="28"/>
    </row>
    <row r="266" spans="1:18" ht="12.75">
      <c r="A266" s="277"/>
      <c r="B266" s="277"/>
      <c r="C266" s="277"/>
      <c r="D266" s="277" t="str">
        <f>Sheet1!C124</f>
        <v>Russian knapweed</v>
      </c>
      <c r="E266" s="277"/>
      <c r="F266" s="277"/>
      <c r="G266" s="277"/>
      <c r="H266" s="277"/>
      <c r="I266" s="277"/>
      <c r="J266" s="277"/>
      <c r="K266" s="277"/>
      <c r="L266" s="277"/>
      <c r="M266" s="277"/>
      <c r="N266" s="277"/>
      <c r="O266" s="277"/>
      <c r="P266" s="277"/>
      <c r="Q266" s="28"/>
      <c r="R266" s="28"/>
    </row>
    <row r="267" spans="1:18" ht="12.75">
      <c r="A267" s="277"/>
      <c r="B267" s="277"/>
      <c r="C267" s="277"/>
      <c r="D267" s="277" t="s">
        <v>27</v>
      </c>
      <c r="E267" s="277"/>
      <c r="F267" s="277"/>
      <c r="G267" s="277"/>
      <c r="H267" s="277"/>
      <c r="I267" s="277"/>
      <c r="J267" s="277"/>
      <c r="K267" s="277"/>
      <c r="L267" s="277"/>
      <c r="M267" s="277"/>
      <c r="N267" s="277"/>
      <c r="O267" s="277"/>
      <c r="P267" s="277"/>
      <c r="Q267" s="28"/>
      <c r="R267" s="28"/>
    </row>
    <row r="268" spans="1:18" ht="12.75">
      <c r="A268" s="277"/>
      <c r="B268" s="277"/>
      <c r="C268" s="277"/>
      <c r="D268" s="277" t="s">
        <v>27</v>
      </c>
      <c r="E268" s="277"/>
      <c r="F268" s="277"/>
      <c r="G268" s="277"/>
      <c r="H268" s="277"/>
      <c r="I268" s="277"/>
      <c r="J268" s="277"/>
      <c r="K268" s="277"/>
      <c r="L268" s="277"/>
      <c r="M268" s="277"/>
      <c r="N268" s="277"/>
      <c r="O268" s="277"/>
      <c r="P268" s="277"/>
      <c r="Q268" s="28"/>
      <c r="R268" s="28"/>
    </row>
    <row r="269" spans="1:18" ht="12.75">
      <c r="A269" s="277"/>
      <c r="B269" s="277"/>
      <c r="C269" s="277"/>
      <c r="D269" s="277" t="str">
        <f>Sheet1!C127</f>
        <v>Scentless chamomile</v>
      </c>
      <c r="E269" s="277"/>
      <c r="F269" s="277"/>
      <c r="G269" s="277"/>
      <c r="H269" s="277"/>
      <c r="I269" s="277"/>
      <c r="J269" s="277"/>
      <c r="K269" s="277"/>
      <c r="L269" s="277"/>
      <c r="M269" s="277"/>
      <c r="N269" s="277"/>
      <c r="O269" s="277"/>
      <c r="P269" s="277"/>
      <c r="Q269" s="28"/>
      <c r="R269" s="28"/>
    </row>
    <row r="270" spans="1:18" ht="12.75">
      <c r="A270" s="277"/>
      <c r="B270" s="277"/>
      <c r="C270" s="277"/>
      <c r="D270" s="277" t="str">
        <f>Sheet1!C128</f>
        <v>Scotch thistle</v>
      </c>
      <c r="E270" s="277"/>
      <c r="F270" s="277"/>
      <c r="G270" s="277"/>
      <c r="H270" s="277"/>
      <c r="I270" s="277"/>
      <c r="J270" s="277"/>
      <c r="K270" s="277"/>
      <c r="L270" s="277"/>
      <c r="M270" s="277"/>
      <c r="N270" s="277"/>
      <c r="O270" s="277"/>
      <c r="P270" s="277"/>
      <c r="Q270" s="28"/>
      <c r="R270" s="28"/>
    </row>
    <row r="271" spans="1:18" ht="12.75">
      <c r="A271" s="277"/>
      <c r="B271" s="277"/>
      <c r="C271" s="277"/>
      <c r="D271" s="277" t="str">
        <f>Sheet1!C129</f>
        <v>Spotted knapweed</v>
      </c>
      <c r="E271" s="277"/>
      <c r="F271" s="277"/>
      <c r="G271" s="277"/>
      <c r="H271" s="277"/>
      <c r="I271" s="277"/>
      <c r="J271" s="277"/>
      <c r="K271" s="277"/>
      <c r="L271" s="277"/>
      <c r="M271" s="277"/>
      <c r="N271" s="277"/>
      <c r="O271" s="277"/>
      <c r="P271" s="277"/>
      <c r="Q271" s="28"/>
      <c r="R271" s="28"/>
    </row>
    <row r="272" spans="1:18" ht="12.75">
      <c r="A272" s="277"/>
      <c r="B272" s="277"/>
      <c r="C272" s="277"/>
      <c r="D272" s="277" t="str">
        <f>Sheet1!C130</f>
        <v>Spurred anoda</v>
      </c>
      <c r="E272" s="277"/>
      <c r="F272" s="277"/>
      <c r="G272" s="277"/>
      <c r="H272" s="277"/>
      <c r="I272" s="277"/>
      <c r="J272" s="277"/>
      <c r="K272" s="277"/>
      <c r="L272" s="277"/>
      <c r="M272" s="277"/>
      <c r="N272" s="277"/>
      <c r="O272" s="277"/>
      <c r="P272" s="277"/>
      <c r="Q272" s="28"/>
      <c r="R272" s="28"/>
    </row>
    <row r="273" spans="1:18" ht="12.75">
      <c r="A273" s="277"/>
      <c r="B273" s="277"/>
      <c r="C273" s="277"/>
      <c r="D273" s="277" t="str">
        <f>Sheet1!C131</f>
        <v>Sulfur cinquefoil</v>
      </c>
      <c r="E273" s="277"/>
      <c r="F273" s="277"/>
      <c r="G273" s="277"/>
      <c r="H273" s="277"/>
      <c r="I273" s="277"/>
      <c r="J273" s="277"/>
      <c r="K273" s="277"/>
      <c r="L273" s="277"/>
      <c r="M273" s="277"/>
      <c r="N273" s="277"/>
      <c r="O273" s="277"/>
      <c r="P273" s="277"/>
      <c r="Q273" s="28"/>
      <c r="R273" s="28"/>
    </row>
    <row r="274" spans="1:18" ht="12.75">
      <c r="A274" s="277"/>
      <c r="B274" s="277"/>
      <c r="C274" s="277"/>
      <c r="D274" s="277" t="str">
        <f>Sheet1!C132</f>
        <v>Venice mallow</v>
      </c>
      <c r="E274" s="277"/>
      <c r="F274" s="277"/>
      <c r="G274" s="277"/>
      <c r="H274" s="277"/>
      <c r="I274" s="277"/>
      <c r="J274" s="277"/>
      <c r="K274" s="277"/>
      <c r="L274" s="277"/>
      <c r="M274" s="277"/>
      <c r="N274" s="277"/>
      <c r="O274" s="277"/>
      <c r="P274" s="277"/>
      <c r="Q274" s="28"/>
      <c r="R274" s="28"/>
    </row>
    <row r="275" spans="1:18" ht="12.75">
      <c r="A275" s="277"/>
      <c r="B275" s="277"/>
      <c r="C275" s="277"/>
      <c r="D275" s="277" t="str">
        <f>Sheet1!C133</f>
        <v>Wild caraway</v>
      </c>
      <c r="E275" s="277"/>
      <c r="F275" s="277"/>
      <c r="G275" s="277"/>
      <c r="H275" s="277"/>
      <c r="I275" s="277"/>
      <c r="J275" s="277"/>
      <c r="K275" s="277"/>
      <c r="L275" s="277"/>
      <c r="M275" s="277"/>
      <c r="N275" s="277"/>
      <c r="O275" s="277"/>
      <c r="P275" s="277"/>
      <c r="Q275" s="28"/>
      <c r="R275" s="28"/>
    </row>
    <row r="276" spans="1:18" ht="12.75">
      <c r="A276" s="277"/>
      <c r="B276" s="277"/>
      <c r="C276" s="277"/>
      <c r="D276" s="277" t="str">
        <f>Sheet1!C134</f>
        <v>Yellow nutsedge</v>
      </c>
      <c r="E276" s="277"/>
      <c r="F276" s="277"/>
      <c r="G276" s="277"/>
      <c r="H276" s="277"/>
      <c r="I276" s="277"/>
      <c r="J276" s="277"/>
      <c r="K276" s="277"/>
      <c r="L276" s="277"/>
      <c r="M276" s="277"/>
      <c r="N276" s="277"/>
      <c r="O276" s="277"/>
      <c r="P276" s="277"/>
      <c r="Q276" s="28"/>
      <c r="R276" s="28"/>
    </row>
    <row r="277" spans="1:18" ht="12.75">
      <c r="A277" s="277"/>
      <c r="B277" s="277"/>
      <c r="C277" s="277"/>
      <c r="D277" s="277" t="str">
        <f>Sheet1!C135</f>
        <v>Yellow toadflax</v>
      </c>
      <c r="E277" s="277"/>
      <c r="F277" s="277"/>
      <c r="G277" s="277"/>
      <c r="H277" s="277"/>
      <c r="I277" s="277"/>
      <c r="J277" s="277"/>
      <c r="K277" s="277"/>
      <c r="L277" s="277"/>
      <c r="M277" s="277"/>
      <c r="N277" s="277"/>
      <c r="O277" s="277"/>
      <c r="P277" s="277"/>
      <c r="Q277" s="28"/>
      <c r="R277" s="28"/>
    </row>
    <row r="278" spans="1:18" ht="12.75">
      <c r="A278" s="277"/>
      <c r="B278" s="277"/>
      <c r="C278" s="277"/>
      <c r="D278" s="277">
        <f>Sheet1!C136</f>
        <v>0</v>
      </c>
      <c r="E278" s="277"/>
      <c r="F278" s="277"/>
      <c r="G278" s="277"/>
      <c r="H278" s="277"/>
      <c r="I278" s="277"/>
      <c r="J278" s="277"/>
      <c r="K278" s="277"/>
      <c r="L278" s="277"/>
      <c r="M278" s="277"/>
      <c r="N278" s="277"/>
      <c r="O278" s="277"/>
      <c r="P278" s="277"/>
      <c r="Q278" s="28"/>
      <c r="R278" s="28"/>
    </row>
    <row r="279" spans="1:18" ht="12.75">
      <c r="A279" s="277"/>
      <c r="B279" s="277"/>
      <c r="C279" s="277"/>
      <c r="D279" s="277"/>
      <c r="E279" s="277"/>
      <c r="F279" s="277"/>
      <c r="G279" s="277"/>
      <c r="H279" s="277"/>
      <c r="I279" s="277"/>
      <c r="J279" s="277"/>
      <c r="K279" s="277"/>
      <c r="L279" s="277"/>
      <c r="M279" s="277"/>
      <c r="N279" s="277"/>
      <c r="O279" s="277"/>
      <c r="P279" s="277"/>
      <c r="Q279" s="28"/>
      <c r="R279" s="28"/>
    </row>
    <row r="280" spans="1:18" ht="12.75">
      <c r="A280" s="277"/>
      <c r="B280" s="277"/>
      <c r="C280" s="277"/>
      <c r="D280" s="277"/>
      <c r="E280" s="277"/>
      <c r="F280" s="277"/>
      <c r="G280" s="277"/>
      <c r="H280" s="277"/>
      <c r="I280" s="277"/>
      <c r="J280" s="277"/>
      <c r="K280" s="277"/>
      <c r="L280" s="277"/>
      <c r="M280" s="277"/>
      <c r="N280" s="277"/>
      <c r="O280" s="277"/>
      <c r="P280" s="277"/>
      <c r="Q280" s="28"/>
      <c r="R280" s="28"/>
    </row>
    <row r="281" spans="1:18" ht="12.75">
      <c r="A281" s="277"/>
      <c r="B281" s="277"/>
      <c r="C281" s="277"/>
      <c r="D281" s="277"/>
      <c r="E281" s="277"/>
      <c r="F281" s="277"/>
      <c r="G281" s="277"/>
      <c r="H281" s="277"/>
      <c r="I281" s="277"/>
      <c r="J281" s="277"/>
      <c r="K281" s="277"/>
      <c r="L281" s="277"/>
      <c r="M281" s="277"/>
      <c r="N281" s="277"/>
      <c r="O281" s="277"/>
      <c r="P281" s="277"/>
      <c r="Q281" s="28"/>
      <c r="R281" s="28"/>
    </row>
    <row r="282" spans="1:18" ht="12.75">
      <c r="A282" s="28"/>
      <c r="B282" s="28"/>
      <c r="C282" s="28"/>
      <c r="D282" s="28"/>
      <c r="E282" s="28"/>
      <c r="F282" s="28"/>
      <c r="G282" s="28"/>
      <c r="H282" s="28"/>
      <c r="I282" s="28"/>
      <c r="J282" s="28"/>
      <c r="K282" s="28"/>
      <c r="L282" s="28"/>
      <c r="M282" s="28"/>
      <c r="N282" s="28"/>
      <c r="O282" s="28"/>
      <c r="P282" s="28"/>
      <c r="Q282" s="28"/>
      <c r="R282" s="28"/>
    </row>
    <row r="283" spans="1:18" ht="12.75">
      <c r="A283" s="28"/>
      <c r="B283" s="28"/>
      <c r="C283" s="28"/>
      <c r="D283" s="28"/>
      <c r="E283" s="28"/>
      <c r="F283" s="28"/>
      <c r="G283" s="28"/>
      <c r="H283" s="28"/>
      <c r="I283" s="28"/>
      <c r="J283" s="28"/>
      <c r="K283" s="28"/>
      <c r="L283" s="28"/>
      <c r="M283" s="28"/>
      <c r="N283" s="28"/>
      <c r="O283" s="28"/>
      <c r="P283" s="28"/>
      <c r="Q283" s="28"/>
      <c r="R283" s="28"/>
    </row>
    <row r="284" spans="1:18" ht="12.75">
      <c r="A284" s="28"/>
      <c r="B284" s="28"/>
      <c r="C284" s="28"/>
      <c r="D284" s="28"/>
      <c r="E284" s="28"/>
      <c r="F284" s="28"/>
      <c r="G284" s="28"/>
      <c r="H284" s="28"/>
      <c r="I284" s="28"/>
      <c r="J284" s="28"/>
      <c r="K284" s="28"/>
      <c r="L284" s="28"/>
      <c r="M284" s="28"/>
      <c r="N284" s="28"/>
      <c r="O284" s="28"/>
      <c r="P284" s="28"/>
      <c r="Q284" s="28"/>
      <c r="R284" s="28"/>
    </row>
    <row r="285" spans="1:18" ht="12.75">
      <c r="A285" s="28"/>
      <c r="B285" s="28"/>
      <c r="C285" s="28"/>
      <c r="D285" s="28"/>
      <c r="E285" s="28"/>
      <c r="F285" s="28"/>
      <c r="G285" s="28"/>
      <c r="H285" s="28"/>
      <c r="I285" s="28"/>
      <c r="J285" s="28"/>
      <c r="K285" s="28"/>
      <c r="L285" s="28"/>
      <c r="M285" s="28"/>
      <c r="N285" s="28"/>
      <c r="O285" s="28"/>
      <c r="P285" s="28"/>
      <c r="Q285" s="28"/>
      <c r="R285" s="28"/>
    </row>
    <row r="286" spans="1:18" ht="12.75">
      <c r="A286" s="28"/>
      <c r="B286" s="28"/>
      <c r="C286" s="28"/>
      <c r="D286" s="28"/>
      <c r="E286" s="28"/>
      <c r="F286" s="28"/>
      <c r="G286" s="28"/>
      <c r="H286" s="28"/>
      <c r="I286" s="28"/>
      <c r="J286" s="28"/>
      <c r="K286" s="28"/>
      <c r="L286" s="28"/>
      <c r="M286" s="28"/>
      <c r="N286" s="28"/>
      <c r="O286" s="28"/>
      <c r="P286" s="28"/>
      <c r="Q286" s="28"/>
      <c r="R286" s="28"/>
    </row>
    <row r="287" spans="1:18" ht="12.75">
      <c r="A287" s="28"/>
      <c r="B287" s="28"/>
      <c r="C287" s="28"/>
      <c r="D287" s="28"/>
      <c r="E287" s="28"/>
      <c r="F287" s="28"/>
      <c r="G287" s="28"/>
      <c r="H287" s="28"/>
      <c r="I287" s="28"/>
      <c r="J287" s="28"/>
      <c r="K287" s="28"/>
      <c r="L287" s="28"/>
      <c r="M287" s="28"/>
      <c r="N287" s="28"/>
      <c r="O287" s="28"/>
      <c r="P287" s="28"/>
      <c r="Q287" s="28"/>
      <c r="R287" s="28"/>
    </row>
    <row r="288" spans="1:18" ht="12.75">
      <c r="A288" s="28"/>
      <c r="B288" s="28"/>
      <c r="C288" s="28"/>
      <c r="D288" s="28"/>
      <c r="E288" s="28"/>
      <c r="F288" s="28"/>
      <c r="G288" s="28"/>
      <c r="H288" s="28"/>
      <c r="I288" s="28"/>
      <c r="J288" s="28"/>
      <c r="K288" s="28"/>
      <c r="L288" s="28"/>
      <c r="M288" s="28"/>
      <c r="N288" s="28"/>
      <c r="O288" s="28"/>
      <c r="P288" s="28"/>
      <c r="Q288" s="28"/>
      <c r="R288" s="28"/>
    </row>
    <row r="289" spans="1:18" ht="12.75">
      <c r="A289" s="28"/>
      <c r="B289" s="28"/>
      <c r="C289" s="28"/>
      <c r="D289" s="28"/>
      <c r="E289" s="28"/>
      <c r="F289" s="28"/>
      <c r="G289" s="28"/>
      <c r="H289" s="28"/>
      <c r="I289" s="28"/>
      <c r="J289" s="28"/>
      <c r="K289" s="28"/>
      <c r="L289" s="28"/>
      <c r="M289" s="28"/>
      <c r="N289" s="28"/>
      <c r="O289" s="28"/>
      <c r="P289" s="28"/>
      <c r="Q289" s="28"/>
      <c r="R289" s="28"/>
    </row>
    <row r="290" spans="1:18" ht="12.75">
      <c r="A290" s="28"/>
      <c r="B290" s="28"/>
      <c r="C290" s="28"/>
      <c r="D290" s="28"/>
      <c r="E290" s="28"/>
      <c r="F290" s="28"/>
      <c r="G290" s="28"/>
      <c r="H290" s="28"/>
      <c r="I290" s="28"/>
      <c r="J290" s="28"/>
      <c r="K290" s="28"/>
      <c r="L290" s="28"/>
      <c r="M290" s="28"/>
      <c r="N290" s="28"/>
      <c r="O290" s="28"/>
      <c r="P290" s="28"/>
      <c r="Q290" s="28"/>
      <c r="R290" s="28"/>
    </row>
    <row r="291" spans="1:18" ht="12.75">
      <c r="A291" s="28"/>
      <c r="B291" s="28"/>
      <c r="C291" s="28"/>
      <c r="D291" s="28"/>
      <c r="E291" s="28"/>
      <c r="F291" s="28"/>
      <c r="G291" s="28"/>
      <c r="H291" s="28"/>
      <c r="I291" s="28"/>
      <c r="J291" s="28"/>
      <c r="K291" s="28"/>
      <c r="L291" s="28"/>
      <c r="M291" s="28"/>
      <c r="N291" s="28"/>
      <c r="O291" s="28"/>
      <c r="P291" s="28"/>
      <c r="Q291" s="28"/>
      <c r="R291" s="28"/>
    </row>
    <row r="292" spans="1:18" ht="12.75">
      <c r="A292" s="28"/>
      <c r="B292" s="28"/>
      <c r="C292" s="28"/>
      <c r="D292" s="28"/>
      <c r="E292" s="28"/>
      <c r="F292" s="28"/>
      <c r="G292" s="28"/>
      <c r="H292" s="28"/>
      <c r="I292" s="28"/>
      <c r="J292" s="28"/>
      <c r="K292" s="28"/>
      <c r="L292" s="28"/>
      <c r="M292" s="28"/>
      <c r="N292" s="28"/>
      <c r="O292" s="28"/>
      <c r="P292" s="28"/>
      <c r="Q292" s="28"/>
      <c r="R292" s="28"/>
    </row>
    <row r="293" spans="1:18" ht="12.75">
      <c r="A293" s="28"/>
      <c r="B293" s="28"/>
      <c r="C293" s="28"/>
      <c r="D293" s="28"/>
      <c r="E293" s="28"/>
      <c r="F293" s="28"/>
      <c r="G293" s="28"/>
      <c r="H293" s="28"/>
      <c r="I293" s="28"/>
      <c r="J293" s="28"/>
      <c r="K293" s="28"/>
      <c r="L293" s="28"/>
      <c r="M293" s="28"/>
      <c r="N293" s="28"/>
      <c r="O293" s="28"/>
      <c r="P293" s="28"/>
      <c r="Q293" s="28"/>
      <c r="R293" s="28"/>
    </row>
    <row r="294" spans="1:18" ht="12.75">
      <c r="A294" s="28"/>
      <c r="B294" s="28"/>
      <c r="C294" s="28"/>
      <c r="D294" s="28"/>
      <c r="E294" s="28"/>
      <c r="F294" s="28"/>
      <c r="G294" s="28"/>
      <c r="H294" s="28"/>
      <c r="I294" s="28"/>
      <c r="J294" s="28"/>
      <c r="K294" s="28"/>
      <c r="L294" s="28"/>
      <c r="M294" s="28"/>
      <c r="N294" s="28"/>
      <c r="O294" s="28"/>
      <c r="P294" s="28"/>
      <c r="Q294" s="28"/>
      <c r="R294" s="28"/>
    </row>
    <row r="295" spans="1:18" ht="12.75">
      <c r="A295" s="28"/>
      <c r="B295" s="28"/>
      <c r="C295" s="28"/>
      <c r="D295" s="28"/>
      <c r="E295" s="28"/>
      <c r="F295" s="28"/>
      <c r="G295" s="28"/>
      <c r="H295" s="28"/>
      <c r="I295" s="28"/>
      <c r="J295" s="28"/>
      <c r="K295" s="28"/>
      <c r="L295" s="28"/>
      <c r="M295" s="28"/>
      <c r="N295" s="28"/>
      <c r="O295" s="28"/>
      <c r="P295" s="28"/>
      <c r="Q295" s="28"/>
      <c r="R295" s="28"/>
    </row>
    <row r="296" spans="1:18" ht="12.75">
      <c r="A296" s="28"/>
      <c r="B296" s="28"/>
      <c r="C296" s="28"/>
      <c r="D296" s="28"/>
      <c r="E296" s="28"/>
      <c r="F296" s="28"/>
      <c r="G296" s="28"/>
      <c r="H296" s="28"/>
      <c r="I296" s="28"/>
      <c r="J296" s="28"/>
      <c r="K296" s="28"/>
      <c r="L296" s="28"/>
      <c r="M296" s="28"/>
      <c r="N296" s="28"/>
      <c r="O296" s="28"/>
      <c r="P296" s="28"/>
      <c r="Q296" s="28"/>
      <c r="R296" s="28"/>
    </row>
    <row r="297" spans="1:18" ht="12.75">
      <c r="A297" s="28"/>
      <c r="B297" s="28"/>
      <c r="C297" s="28"/>
      <c r="D297" s="28"/>
      <c r="E297" s="28"/>
      <c r="F297" s="28"/>
      <c r="G297" s="28"/>
      <c r="H297" s="28"/>
      <c r="I297" s="28"/>
      <c r="J297" s="28"/>
      <c r="K297" s="28"/>
      <c r="L297" s="28"/>
      <c r="M297" s="28"/>
      <c r="N297" s="28"/>
      <c r="O297" s="28"/>
      <c r="P297" s="28"/>
      <c r="Q297" s="28"/>
      <c r="R297" s="28"/>
    </row>
    <row r="298" spans="1:18" ht="12.75">
      <c r="A298" s="28"/>
      <c r="B298" s="28"/>
      <c r="C298" s="28"/>
      <c r="D298" s="28"/>
      <c r="E298" s="28"/>
      <c r="F298" s="28"/>
      <c r="G298" s="28"/>
      <c r="H298" s="28"/>
      <c r="I298" s="28"/>
      <c r="J298" s="28"/>
      <c r="K298" s="28"/>
      <c r="L298" s="28"/>
      <c r="M298" s="28"/>
      <c r="N298" s="28"/>
      <c r="O298" s="28"/>
      <c r="P298" s="28"/>
      <c r="Q298" s="28"/>
      <c r="R298" s="28"/>
    </row>
    <row r="299" spans="1:18" ht="12.75">
      <c r="A299" s="28"/>
      <c r="B299" s="28"/>
      <c r="C299" s="28"/>
      <c r="D299" s="28"/>
      <c r="E299" s="28"/>
      <c r="F299" s="28"/>
      <c r="G299" s="28"/>
      <c r="H299" s="28"/>
      <c r="I299" s="28"/>
      <c r="J299" s="28"/>
      <c r="K299" s="28"/>
      <c r="L299" s="28"/>
      <c r="M299" s="28"/>
      <c r="N299" s="28"/>
      <c r="O299" s="28"/>
      <c r="P299" s="28"/>
      <c r="Q299" s="28"/>
      <c r="R299" s="28"/>
    </row>
    <row r="300" spans="1:18" ht="12.75">
      <c r="A300" s="28"/>
      <c r="B300" s="28"/>
      <c r="C300" s="28"/>
      <c r="D300" s="28"/>
      <c r="E300" s="28"/>
      <c r="F300" s="28"/>
      <c r="G300" s="28"/>
      <c r="H300" s="28"/>
      <c r="I300" s="28"/>
      <c r="J300" s="28"/>
      <c r="K300" s="28"/>
      <c r="L300" s="28"/>
      <c r="M300" s="28"/>
      <c r="N300" s="28"/>
      <c r="O300" s="28"/>
      <c r="P300" s="28"/>
      <c r="Q300" s="28"/>
      <c r="R300" s="28"/>
    </row>
    <row r="301" spans="1:18" ht="12.75">
      <c r="A301" s="28"/>
      <c r="B301" s="28"/>
      <c r="C301" s="28"/>
      <c r="D301" s="28"/>
      <c r="E301" s="28"/>
      <c r="F301" s="28"/>
      <c r="G301" s="28"/>
      <c r="H301" s="28"/>
      <c r="I301" s="28"/>
      <c r="J301" s="28"/>
      <c r="K301" s="28"/>
      <c r="L301" s="28"/>
      <c r="M301" s="28"/>
      <c r="N301" s="28"/>
      <c r="O301" s="28"/>
      <c r="P301" s="28"/>
      <c r="Q301" s="28"/>
      <c r="R301" s="28"/>
    </row>
    <row r="302" spans="1:18" ht="12.75">
      <c r="A302" s="28"/>
      <c r="B302" s="28"/>
      <c r="C302" s="28"/>
      <c r="D302" s="28"/>
      <c r="E302" s="28"/>
      <c r="F302" s="28"/>
      <c r="G302" s="28"/>
      <c r="H302" s="28"/>
      <c r="I302" s="28"/>
      <c r="J302" s="28"/>
      <c r="K302" s="28"/>
      <c r="L302" s="28"/>
      <c r="M302" s="28"/>
      <c r="N302" s="28"/>
      <c r="O302" s="28"/>
      <c r="P302" s="28"/>
      <c r="Q302" s="28"/>
      <c r="R302" s="28"/>
    </row>
    <row r="303" spans="1:18" ht="12.75">
      <c r="A303" s="28"/>
      <c r="B303" s="28"/>
      <c r="C303" s="28"/>
      <c r="D303" s="28"/>
      <c r="E303" s="28"/>
      <c r="F303" s="28"/>
      <c r="G303" s="28"/>
      <c r="H303" s="28"/>
      <c r="I303" s="28"/>
      <c r="J303" s="28"/>
      <c r="K303" s="28"/>
      <c r="L303" s="28"/>
      <c r="M303" s="28"/>
      <c r="N303" s="28"/>
      <c r="O303" s="28"/>
      <c r="P303" s="28"/>
      <c r="Q303" s="28"/>
      <c r="R303" s="28"/>
    </row>
    <row r="304" spans="1:18" ht="12.75">
      <c r="A304" s="28"/>
      <c r="B304" s="28"/>
      <c r="C304" s="28"/>
      <c r="D304" s="28"/>
      <c r="E304" s="28"/>
      <c r="F304" s="28"/>
      <c r="G304" s="28"/>
      <c r="H304" s="28"/>
      <c r="I304" s="28"/>
      <c r="J304" s="28"/>
      <c r="K304" s="28"/>
      <c r="L304" s="28"/>
      <c r="M304" s="28"/>
      <c r="N304" s="28"/>
      <c r="O304" s="28"/>
      <c r="P304" s="28"/>
      <c r="Q304" s="28"/>
      <c r="R304" s="28"/>
    </row>
    <row r="305" spans="1:18" ht="12.75">
      <c r="A305" s="28"/>
      <c r="B305" s="28"/>
      <c r="C305" s="28"/>
      <c r="D305" s="28"/>
      <c r="E305" s="28"/>
      <c r="F305" s="28"/>
      <c r="G305" s="28"/>
      <c r="H305" s="28"/>
      <c r="I305" s="28"/>
      <c r="J305" s="28"/>
      <c r="K305" s="28"/>
      <c r="L305" s="28"/>
      <c r="M305" s="28"/>
      <c r="N305" s="28"/>
      <c r="O305" s="28"/>
      <c r="P305" s="28"/>
      <c r="Q305" s="28"/>
      <c r="R305" s="28"/>
    </row>
    <row r="306" spans="1:18" ht="12.75">
      <c r="A306" s="28"/>
      <c r="B306" s="28"/>
      <c r="C306" s="28"/>
      <c r="D306" s="28"/>
      <c r="E306" s="28"/>
      <c r="F306" s="28"/>
      <c r="G306" s="28"/>
      <c r="H306" s="28"/>
      <c r="I306" s="28"/>
      <c r="J306" s="28"/>
      <c r="K306" s="28"/>
      <c r="L306" s="28"/>
      <c r="M306" s="28"/>
      <c r="N306" s="28"/>
      <c r="O306" s="28"/>
      <c r="P306" s="28"/>
      <c r="Q306" s="28"/>
      <c r="R306" s="28"/>
    </row>
    <row r="307" spans="1:18" ht="12.75">
      <c r="A307" s="28"/>
      <c r="B307" s="28"/>
      <c r="C307" s="28"/>
      <c r="D307" s="28"/>
      <c r="E307" s="28"/>
      <c r="F307" s="28"/>
      <c r="G307" s="28"/>
      <c r="H307" s="28"/>
      <c r="I307" s="28"/>
      <c r="J307" s="28"/>
      <c r="K307" s="28"/>
      <c r="L307" s="28"/>
      <c r="M307" s="28"/>
      <c r="N307" s="28"/>
      <c r="O307" s="28"/>
      <c r="P307" s="28"/>
      <c r="Q307" s="28"/>
      <c r="R307" s="28"/>
    </row>
    <row r="308" spans="1:18" ht="12.75">
      <c r="A308" s="28"/>
      <c r="B308" s="28"/>
      <c r="C308" s="28"/>
      <c r="D308" s="28"/>
      <c r="E308" s="28"/>
      <c r="F308" s="28"/>
      <c r="G308" s="28"/>
      <c r="H308" s="28"/>
      <c r="I308" s="28"/>
      <c r="J308" s="28"/>
      <c r="K308" s="28"/>
      <c r="L308" s="28"/>
      <c r="M308" s="28"/>
      <c r="N308" s="28"/>
      <c r="O308" s="28"/>
      <c r="P308" s="28"/>
      <c r="Q308" s="28"/>
      <c r="R308" s="28"/>
    </row>
    <row r="309" spans="1:18" ht="12.75">
      <c r="A309" s="28"/>
      <c r="B309" s="28"/>
      <c r="C309" s="28"/>
      <c r="D309" s="28"/>
      <c r="E309" s="28"/>
      <c r="F309" s="28"/>
      <c r="G309" s="28"/>
      <c r="H309" s="28"/>
      <c r="I309" s="28"/>
      <c r="J309" s="28"/>
      <c r="K309" s="28"/>
      <c r="L309" s="28"/>
      <c r="M309" s="28"/>
      <c r="N309" s="28"/>
      <c r="O309" s="28"/>
      <c r="P309" s="28"/>
      <c r="Q309" s="28"/>
      <c r="R309" s="28"/>
    </row>
    <row r="310" spans="1:18" ht="12.75">
      <c r="A310" s="28"/>
      <c r="B310" s="28"/>
      <c r="C310" s="28"/>
      <c r="D310" s="28"/>
      <c r="E310" s="28"/>
      <c r="F310" s="28"/>
      <c r="G310" s="28"/>
      <c r="H310" s="28"/>
      <c r="I310" s="28"/>
      <c r="J310" s="28"/>
      <c r="K310" s="28"/>
      <c r="L310" s="28"/>
      <c r="M310" s="28"/>
      <c r="N310" s="28"/>
      <c r="O310" s="28"/>
      <c r="P310" s="28"/>
      <c r="Q310" s="28"/>
      <c r="R310" s="28"/>
    </row>
    <row r="311" spans="1:18" ht="12.75">
      <c r="A311" s="28"/>
      <c r="B311" s="28"/>
      <c r="C311" s="28"/>
      <c r="D311" s="28"/>
      <c r="E311" s="28"/>
      <c r="F311" s="28"/>
      <c r="G311" s="28"/>
      <c r="H311" s="28"/>
      <c r="I311" s="28"/>
      <c r="J311" s="28"/>
      <c r="K311" s="28"/>
      <c r="L311" s="28"/>
      <c r="M311" s="28"/>
      <c r="N311" s="28"/>
      <c r="O311" s="28"/>
      <c r="P311" s="28"/>
      <c r="Q311" s="28"/>
      <c r="R311" s="28"/>
    </row>
    <row r="312" spans="1:18" ht="12.75">
      <c r="A312" s="28"/>
      <c r="B312" s="28"/>
      <c r="C312" s="28"/>
      <c r="D312" s="28"/>
      <c r="E312" s="28"/>
      <c r="F312" s="28"/>
      <c r="G312" s="28"/>
      <c r="H312" s="28"/>
      <c r="I312" s="28"/>
      <c r="J312" s="28"/>
      <c r="K312" s="28"/>
      <c r="L312" s="28"/>
      <c r="M312" s="28"/>
      <c r="N312" s="28"/>
      <c r="O312" s="28"/>
      <c r="P312" s="28"/>
      <c r="Q312" s="28"/>
      <c r="R312" s="28"/>
    </row>
    <row r="313" spans="1:18" ht="12.75">
      <c r="A313" s="28"/>
      <c r="B313" s="28"/>
      <c r="C313" s="28"/>
      <c r="D313" s="28"/>
      <c r="E313" s="28"/>
      <c r="F313" s="28"/>
      <c r="G313" s="28"/>
      <c r="H313" s="28"/>
      <c r="I313" s="28"/>
      <c r="J313" s="28"/>
      <c r="K313" s="28"/>
      <c r="L313" s="28"/>
      <c r="M313" s="28"/>
      <c r="N313" s="28"/>
      <c r="O313" s="28"/>
      <c r="P313" s="28"/>
      <c r="Q313" s="28"/>
      <c r="R313" s="28"/>
    </row>
    <row r="314" spans="1:18" ht="12.75">
      <c r="A314" s="28"/>
      <c r="B314" s="28"/>
      <c r="C314" s="28"/>
      <c r="D314" s="28"/>
      <c r="E314" s="28"/>
      <c r="F314" s="28"/>
      <c r="G314" s="28"/>
      <c r="H314" s="28"/>
      <c r="I314" s="28"/>
      <c r="J314" s="28"/>
      <c r="K314" s="28"/>
      <c r="L314" s="28"/>
      <c r="M314" s="28"/>
      <c r="N314" s="28"/>
      <c r="O314" s="28"/>
      <c r="P314" s="28"/>
      <c r="Q314" s="28"/>
      <c r="R314" s="28"/>
    </row>
    <row r="315" spans="1:18" ht="12.75">
      <c r="A315" s="28"/>
      <c r="B315" s="28"/>
      <c r="C315" s="28"/>
      <c r="D315" s="28"/>
      <c r="E315" s="28"/>
      <c r="F315" s="28"/>
      <c r="G315" s="28"/>
      <c r="H315" s="28"/>
      <c r="I315" s="28"/>
      <c r="J315" s="28"/>
      <c r="K315" s="28"/>
      <c r="L315" s="28"/>
      <c r="M315" s="28"/>
      <c r="N315" s="28"/>
      <c r="O315" s="28"/>
      <c r="P315" s="28"/>
      <c r="Q315" s="28"/>
      <c r="R315" s="28"/>
    </row>
    <row r="316" spans="1:18" ht="12.75">
      <c r="A316" s="28"/>
      <c r="B316" s="28"/>
      <c r="C316" s="28"/>
      <c r="D316" s="28"/>
      <c r="E316" s="28"/>
      <c r="F316" s="28"/>
      <c r="G316" s="28"/>
      <c r="H316" s="28"/>
      <c r="I316" s="28"/>
      <c r="J316" s="28"/>
      <c r="K316" s="28"/>
      <c r="L316" s="28"/>
      <c r="M316" s="28"/>
      <c r="N316" s="28"/>
      <c r="O316" s="28"/>
      <c r="P316" s="28"/>
      <c r="Q316" s="28"/>
      <c r="R316" s="28"/>
    </row>
    <row r="317" spans="1:18" ht="12.75">
      <c r="A317" s="28"/>
      <c r="B317" s="28"/>
      <c r="C317" s="28"/>
      <c r="D317" s="28"/>
      <c r="E317" s="28"/>
      <c r="F317" s="28"/>
      <c r="G317" s="28"/>
      <c r="H317" s="28"/>
      <c r="I317" s="28"/>
      <c r="J317" s="28"/>
      <c r="K317" s="28"/>
      <c r="L317" s="28"/>
      <c r="M317" s="28"/>
      <c r="N317" s="28"/>
      <c r="O317" s="28"/>
      <c r="P317" s="28"/>
      <c r="Q317" s="28"/>
      <c r="R317" s="28"/>
    </row>
    <row r="318" spans="1:18" ht="12.75">
      <c r="A318" s="28"/>
      <c r="B318" s="28"/>
      <c r="C318" s="28"/>
      <c r="D318" s="28"/>
      <c r="E318" s="28"/>
      <c r="F318" s="28"/>
      <c r="G318" s="28"/>
      <c r="H318" s="28"/>
      <c r="I318" s="28"/>
      <c r="J318" s="28"/>
      <c r="K318" s="28"/>
      <c r="L318" s="28"/>
      <c r="M318" s="28"/>
      <c r="N318" s="28"/>
      <c r="O318" s="28"/>
      <c r="P318" s="28"/>
      <c r="Q318" s="28"/>
      <c r="R318" s="28"/>
    </row>
    <row r="319" spans="1:18" ht="12.75">
      <c r="A319" s="28"/>
      <c r="B319" s="28"/>
      <c r="C319" s="28"/>
      <c r="D319" s="28"/>
      <c r="E319" s="28"/>
      <c r="F319" s="28"/>
      <c r="G319" s="28"/>
      <c r="H319" s="28"/>
      <c r="I319" s="28"/>
      <c r="J319" s="28"/>
      <c r="K319" s="28"/>
      <c r="L319" s="28"/>
      <c r="M319" s="28"/>
      <c r="N319" s="28"/>
      <c r="O319" s="28"/>
      <c r="P319" s="28"/>
      <c r="Q319" s="28"/>
      <c r="R319" s="28"/>
    </row>
    <row r="320" spans="1:18" ht="12.75">
      <c r="A320" s="28"/>
      <c r="B320" s="28"/>
      <c r="C320" s="28"/>
      <c r="D320" s="28"/>
      <c r="E320" s="28"/>
      <c r="F320" s="28"/>
      <c r="G320" s="28"/>
      <c r="H320" s="28"/>
      <c r="I320" s="28"/>
      <c r="J320" s="28"/>
      <c r="K320" s="28"/>
      <c r="L320" s="28"/>
      <c r="M320" s="28"/>
      <c r="N320" s="28"/>
      <c r="O320" s="28"/>
      <c r="P320" s="28"/>
      <c r="Q320" s="28"/>
      <c r="R320" s="28"/>
    </row>
    <row r="321" spans="1:18" ht="12.75">
      <c r="A321" s="28"/>
      <c r="B321" s="28"/>
      <c r="C321" s="28"/>
      <c r="D321" s="28"/>
      <c r="E321" s="28"/>
      <c r="F321" s="28"/>
      <c r="G321" s="28"/>
      <c r="H321" s="28"/>
      <c r="I321" s="28"/>
      <c r="J321" s="28"/>
      <c r="K321" s="28"/>
      <c r="L321" s="28"/>
      <c r="M321" s="28"/>
      <c r="N321" s="28"/>
      <c r="O321" s="28"/>
      <c r="P321" s="28"/>
      <c r="Q321" s="28"/>
      <c r="R321" s="28"/>
    </row>
    <row r="322" spans="1:18" ht="12.75">
      <c r="A322" s="28"/>
      <c r="B322" s="28"/>
      <c r="C322" s="28"/>
      <c r="D322" s="28"/>
      <c r="E322" s="28"/>
      <c r="F322" s="28"/>
      <c r="G322" s="28"/>
      <c r="H322" s="28"/>
      <c r="I322" s="28"/>
      <c r="J322" s="28"/>
      <c r="K322" s="28"/>
      <c r="L322" s="28"/>
      <c r="M322" s="28"/>
      <c r="N322" s="28"/>
      <c r="O322" s="28"/>
      <c r="P322" s="28"/>
      <c r="Q322" s="28"/>
      <c r="R322" s="28"/>
    </row>
    <row r="323" spans="1:18" ht="12.75">
      <c r="A323" s="28"/>
      <c r="B323" s="28"/>
      <c r="C323" s="28"/>
      <c r="D323" s="28"/>
      <c r="E323" s="28"/>
      <c r="F323" s="28"/>
      <c r="G323" s="28"/>
      <c r="H323" s="28"/>
      <c r="I323" s="28"/>
      <c r="J323" s="28"/>
      <c r="K323" s="28"/>
      <c r="L323" s="28"/>
      <c r="M323" s="28"/>
      <c r="N323" s="28"/>
      <c r="O323" s="28"/>
      <c r="P323" s="28"/>
      <c r="Q323" s="28"/>
      <c r="R323" s="28"/>
    </row>
    <row r="324" spans="1:18" ht="12.75">
      <c r="A324" s="28"/>
      <c r="B324" s="28"/>
      <c r="C324" s="28"/>
      <c r="D324" s="28"/>
      <c r="E324" s="28"/>
      <c r="F324" s="28"/>
      <c r="G324" s="28"/>
      <c r="H324" s="28"/>
      <c r="I324" s="28"/>
      <c r="J324" s="28"/>
      <c r="K324" s="28"/>
      <c r="L324" s="28"/>
      <c r="M324" s="28"/>
      <c r="N324" s="28"/>
      <c r="O324" s="28"/>
      <c r="P324" s="28"/>
      <c r="Q324" s="28"/>
      <c r="R324" s="28"/>
    </row>
    <row r="325" spans="1:18" ht="12.75">
      <c r="A325" s="28"/>
      <c r="B325" s="28"/>
      <c r="C325" s="28"/>
      <c r="D325" s="28"/>
      <c r="E325" s="28"/>
      <c r="F325" s="28"/>
      <c r="G325" s="28"/>
      <c r="H325" s="28"/>
      <c r="I325" s="28"/>
      <c r="J325" s="28"/>
      <c r="K325" s="28"/>
      <c r="L325" s="28"/>
      <c r="M325" s="28"/>
      <c r="N325" s="28"/>
      <c r="O325" s="28"/>
      <c r="P325" s="28"/>
      <c r="Q325" s="28"/>
      <c r="R325" s="28"/>
    </row>
    <row r="326" spans="1:18" ht="12.75">
      <c r="A326" s="28"/>
      <c r="B326" s="28"/>
      <c r="C326" s="28"/>
      <c r="D326" s="28"/>
      <c r="E326" s="28"/>
      <c r="F326" s="28"/>
      <c r="G326" s="28"/>
      <c r="H326" s="28"/>
      <c r="I326" s="28"/>
      <c r="J326" s="28"/>
      <c r="K326" s="28"/>
      <c r="L326" s="28"/>
      <c r="M326" s="28"/>
      <c r="N326" s="28"/>
      <c r="O326" s="28"/>
      <c r="P326" s="28"/>
      <c r="Q326" s="28"/>
      <c r="R326" s="28"/>
    </row>
    <row r="327" spans="1:18" ht="12.75">
      <c r="A327" s="28"/>
      <c r="B327" s="28"/>
      <c r="C327" s="28"/>
      <c r="D327" s="28"/>
      <c r="E327" s="28"/>
      <c r="F327" s="28"/>
      <c r="G327" s="28"/>
      <c r="H327" s="28"/>
      <c r="I327" s="28"/>
      <c r="J327" s="28"/>
      <c r="K327" s="28"/>
      <c r="L327" s="28"/>
      <c r="M327" s="28"/>
      <c r="N327" s="28"/>
      <c r="O327" s="28"/>
      <c r="P327" s="28"/>
      <c r="Q327" s="28"/>
      <c r="R327" s="28"/>
    </row>
    <row r="328" spans="1:18" ht="12.75">
      <c r="A328" s="28"/>
      <c r="B328" s="28"/>
      <c r="C328" s="28"/>
      <c r="D328" s="28"/>
      <c r="E328" s="28"/>
      <c r="F328" s="28"/>
      <c r="G328" s="28"/>
      <c r="H328" s="28"/>
      <c r="I328" s="28"/>
      <c r="J328" s="28"/>
      <c r="K328" s="28"/>
      <c r="L328" s="28"/>
      <c r="M328" s="28"/>
      <c r="N328" s="28"/>
      <c r="O328" s="28"/>
      <c r="P328" s="28"/>
      <c r="Q328" s="28"/>
      <c r="R328" s="28"/>
    </row>
    <row r="329" spans="1:18" ht="12.75">
      <c r="A329" s="28"/>
      <c r="B329" s="28"/>
      <c r="C329" s="28"/>
      <c r="D329" s="28"/>
      <c r="E329" s="28"/>
      <c r="F329" s="28"/>
      <c r="G329" s="28"/>
      <c r="H329" s="28"/>
      <c r="I329" s="28"/>
      <c r="J329" s="28"/>
      <c r="K329" s="28"/>
      <c r="L329" s="28"/>
      <c r="M329" s="28"/>
      <c r="N329" s="28"/>
      <c r="O329" s="28"/>
      <c r="P329" s="28"/>
      <c r="Q329" s="28"/>
      <c r="R329" s="28"/>
    </row>
    <row r="330" spans="1:18" ht="12.75">
      <c r="A330" s="28"/>
      <c r="B330" s="28"/>
      <c r="C330" s="28"/>
      <c r="D330" s="28"/>
      <c r="E330" s="28"/>
      <c r="F330" s="28"/>
      <c r="G330" s="28"/>
      <c r="H330" s="28"/>
      <c r="I330" s="28"/>
      <c r="J330" s="28"/>
      <c r="K330" s="28"/>
      <c r="L330" s="28"/>
      <c r="M330" s="28"/>
      <c r="N330" s="28"/>
      <c r="O330" s="28"/>
      <c r="P330" s="28"/>
      <c r="Q330" s="28"/>
      <c r="R330" s="28"/>
    </row>
    <row r="331" spans="1:18" ht="12.75">
      <c r="A331" s="28"/>
      <c r="B331" s="28"/>
      <c r="C331" s="28"/>
      <c r="D331" s="28"/>
      <c r="E331" s="28"/>
      <c r="F331" s="28"/>
      <c r="G331" s="28"/>
      <c r="H331" s="28"/>
      <c r="I331" s="28"/>
      <c r="J331" s="28"/>
      <c r="K331" s="28"/>
      <c r="L331" s="28"/>
      <c r="M331" s="28"/>
      <c r="N331" s="28"/>
      <c r="O331" s="28"/>
      <c r="P331" s="28"/>
      <c r="Q331" s="28"/>
      <c r="R331" s="28"/>
    </row>
    <row r="332" spans="1:18" ht="12.75">
      <c r="A332" s="28"/>
      <c r="B332" s="28"/>
      <c r="C332" s="28"/>
      <c r="D332" s="28"/>
      <c r="E332" s="28"/>
      <c r="F332" s="28"/>
      <c r="G332" s="28"/>
      <c r="H332" s="28"/>
      <c r="I332" s="28"/>
      <c r="J332" s="28"/>
      <c r="K332" s="28"/>
      <c r="L332" s="28"/>
      <c r="M332" s="28"/>
      <c r="N332" s="28"/>
      <c r="O332" s="28"/>
      <c r="P332" s="28"/>
      <c r="Q332" s="28"/>
      <c r="R332" s="28"/>
    </row>
    <row r="333" spans="1:18" ht="12.75">
      <c r="A333" s="28"/>
      <c r="B333" s="28"/>
      <c r="C333" s="28"/>
      <c r="D333" s="28"/>
      <c r="E333" s="28"/>
      <c r="F333" s="28"/>
      <c r="G333" s="28"/>
      <c r="H333" s="28"/>
      <c r="I333" s="28"/>
      <c r="J333" s="28"/>
      <c r="K333" s="28"/>
      <c r="L333" s="28"/>
      <c r="M333" s="28"/>
      <c r="N333" s="28"/>
      <c r="O333" s="28"/>
      <c r="P333" s="28"/>
      <c r="Q333" s="28"/>
      <c r="R333" s="28"/>
    </row>
    <row r="334" spans="1:18" ht="12.75">
      <c r="A334" s="28"/>
      <c r="B334" s="28"/>
      <c r="C334" s="28"/>
      <c r="D334" s="28"/>
      <c r="E334" s="28"/>
      <c r="F334" s="28"/>
      <c r="G334" s="28"/>
      <c r="H334" s="28"/>
      <c r="I334" s="28"/>
      <c r="J334" s="28"/>
      <c r="K334" s="28"/>
      <c r="L334" s="28"/>
      <c r="M334" s="28"/>
      <c r="N334" s="28"/>
      <c r="O334" s="28"/>
      <c r="P334" s="28"/>
      <c r="Q334" s="28"/>
      <c r="R334" s="28"/>
    </row>
    <row r="335" spans="1:18" ht="12.75">
      <c r="A335" s="28"/>
      <c r="B335" s="28"/>
      <c r="C335" s="28"/>
      <c r="D335" s="28"/>
      <c r="E335" s="28"/>
      <c r="F335" s="28"/>
      <c r="G335" s="28"/>
      <c r="H335" s="28"/>
      <c r="I335" s="28"/>
      <c r="J335" s="28"/>
      <c r="K335" s="28"/>
      <c r="L335" s="28"/>
      <c r="M335" s="28"/>
      <c r="N335" s="28"/>
      <c r="O335" s="28"/>
      <c r="P335" s="28"/>
      <c r="Q335" s="28"/>
      <c r="R335" s="28"/>
    </row>
    <row r="336" spans="1:18" ht="12.75">
      <c r="A336" s="28"/>
      <c r="B336" s="28"/>
      <c r="C336" s="28"/>
      <c r="D336" s="28"/>
      <c r="E336" s="28"/>
      <c r="F336" s="28"/>
      <c r="G336" s="28"/>
      <c r="H336" s="28"/>
      <c r="I336" s="28"/>
      <c r="J336" s="28"/>
      <c r="K336" s="28"/>
      <c r="L336" s="28"/>
      <c r="M336" s="28"/>
      <c r="N336" s="28"/>
      <c r="O336" s="28"/>
      <c r="P336" s="28"/>
      <c r="Q336" s="28"/>
      <c r="R336" s="28"/>
    </row>
    <row r="337" spans="1:18" ht="12.75">
      <c r="A337" s="28"/>
      <c r="B337" s="28"/>
      <c r="C337" s="28"/>
      <c r="D337" s="28"/>
      <c r="E337" s="28"/>
      <c r="F337" s="28"/>
      <c r="G337" s="28"/>
      <c r="H337" s="28"/>
      <c r="I337" s="28"/>
      <c r="J337" s="28"/>
      <c r="K337" s="28"/>
      <c r="L337" s="28"/>
      <c r="M337" s="28"/>
      <c r="N337" s="28"/>
      <c r="O337" s="28"/>
      <c r="P337" s="28"/>
      <c r="Q337" s="28"/>
      <c r="R337" s="28"/>
    </row>
    <row r="338" spans="1:18" ht="12.75">
      <c r="A338" s="28"/>
      <c r="B338" s="28"/>
      <c r="C338" s="28"/>
      <c r="D338" s="28"/>
      <c r="E338" s="28"/>
      <c r="F338" s="28"/>
      <c r="G338" s="28"/>
      <c r="H338" s="28"/>
      <c r="I338" s="28"/>
      <c r="J338" s="28"/>
      <c r="K338" s="28"/>
      <c r="L338" s="28"/>
      <c r="M338" s="28"/>
      <c r="N338" s="28"/>
      <c r="O338" s="28"/>
      <c r="P338" s="28"/>
      <c r="Q338" s="28"/>
      <c r="R338" s="28"/>
    </row>
    <row r="339" spans="1:18" ht="12.75">
      <c r="A339" s="28"/>
      <c r="B339" s="28"/>
      <c r="C339" s="28"/>
      <c r="D339" s="28"/>
      <c r="E339" s="28"/>
      <c r="F339" s="28"/>
      <c r="G339" s="28"/>
      <c r="H339" s="28"/>
      <c r="I339" s="28"/>
      <c r="J339" s="28"/>
      <c r="K339" s="28"/>
      <c r="L339" s="28"/>
      <c r="M339" s="28"/>
      <c r="N339" s="28"/>
      <c r="O339" s="28"/>
      <c r="P339" s="28"/>
      <c r="Q339" s="28"/>
      <c r="R339" s="28"/>
    </row>
    <row r="340" spans="1:18" ht="12.75">
      <c r="A340" s="28"/>
      <c r="B340" s="28"/>
      <c r="C340" s="28"/>
      <c r="D340" s="28"/>
      <c r="E340" s="28"/>
      <c r="F340" s="28"/>
      <c r="G340" s="28"/>
      <c r="H340" s="28"/>
      <c r="I340" s="28"/>
      <c r="J340" s="28"/>
      <c r="K340" s="28"/>
      <c r="L340" s="28"/>
      <c r="M340" s="28"/>
      <c r="N340" s="28"/>
      <c r="O340" s="28"/>
      <c r="P340" s="28"/>
      <c r="Q340" s="28"/>
      <c r="R340" s="28"/>
    </row>
    <row r="341" spans="1:18" ht="12.75">
      <c r="A341" s="28"/>
      <c r="B341" s="28"/>
      <c r="C341" s="28"/>
      <c r="D341" s="28"/>
      <c r="E341" s="28"/>
      <c r="F341" s="28"/>
      <c r="G341" s="28"/>
      <c r="H341" s="28"/>
      <c r="I341" s="28"/>
      <c r="J341" s="28"/>
      <c r="K341" s="28"/>
      <c r="L341" s="28"/>
      <c r="M341" s="28"/>
      <c r="N341" s="28"/>
      <c r="O341" s="28"/>
      <c r="P341" s="28"/>
      <c r="Q341" s="28"/>
      <c r="R341" s="28"/>
    </row>
    <row r="342" spans="1:18" ht="12.75">
      <c r="A342" s="28"/>
      <c r="B342" s="28"/>
      <c r="C342" s="28"/>
      <c r="D342" s="28"/>
      <c r="E342" s="28"/>
      <c r="F342" s="28"/>
      <c r="G342" s="28"/>
      <c r="H342" s="28"/>
      <c r="I342" s="28"/>
      <c r="J342" s="28"/>
      <c r="K342" s="28"/>
      <c r="L342" s="28"/>
      <c r="M342" s="28"/>
      <c r="N342" s="28"/>
      <c r="O342" s="28"/>
      <c r="P342" s="28"/>
      <c r="Q342" s="28"/>
      <c r="R342" s="28"/>
    </row>
    <row r="343" spans="1:18" ht="12.75">
      <c r="A343" s="28"/>
      <c r="B343" s="28"/>
      <c r="C343" s="28"/>
      <c r="D343" s="28"/>
      <c r="E343" s="28"/>
      <c r="F343" s="28"/>
      <c r="G343" s="28"/>
      <c r="H343" s="28"/>
      <c r="I343" s="28"/>
      <c r="J343" s="28"/>
      <c r="K343" s="28"/>
      <c r="L343" s="28"/>
      <c r="M343" s="28"/>
      <c r="N343" s="28"/>
      <c r="O343" s="28"/>
      <c r="P343" s="28"/>
      <c r="Q343" s="28"/>
      <c r="R343" s="28"/>
    </row>
    <row r="344" spans="1:18" ht="12.75">
      <c r="A344" s="28"/>
      <c r="B344" s="28"/>
      <c r="C344" s="28"/>
      <c r="D344" s="28"/>
      <c r="E344" s="28"/>
      <c r="F344" s="28"/>
      <c r="G344" s="28"/>
      <c r="H344" s="28"/>
      <c r="I344" s="28"/>
      <c r="J344" s="28"/>
      <c r="K344" s="28"/>
      <c r="L344" s="28"/>
      <c r="M344" s="28"/>
      <c r="N344" s="28"/>
      <c r="O344" s="28"/>
      <c r="P344" s="28"/>
      <c r="Q344" s="28"/>
      <c r="R344" s="28"/>
    </row>
    <row r="345" spans="1:18" ht="12.75">
      <c r="A345" s="28"/>
      <c r="B345" s="28"/>
      <c r="C345" s="28"/>
      <c r="D345" s="28"/>
      <c r="E345" s="28"/>
      <c r="F345" s="28"/>
      <c r="G345" s="28"/>
      <c r="H345" s="28"/>
      <c r="I345" s="28"/>
      <c r="J345" s="28"/>
      <c r="K345" s="28"/>
      <c r="L345" s="28"/>
      <c r="M345" s="28"/>
      <c r="N345" s="28"/>
      <c r="O345" s="28"/>
      <c r="P345" s="28"/>
      <c r="Q345" s="28"/>
      <c r="R345" s="28"/>
    </row>
    <row r="346" spans="1:18" ht="12.75">
      <c r="A346" s="28"/>
      <c r="B346" s="28"/>
      <c r="C346" s="28"/>
      <c r="D346" s="28"/>
      <c r="E346" s="28"/>
      <c r="F346" s="28"/>
      <c r="G346" s="28"/>
      <c r="H346" s="28"/>
      <c r="I346" s="28"/>
      <c r="J346" s="28"/>
      <c r="K346" s="28"/>
      <c r="L346" s="28"/>
      <c r="M346" s="28"/>
      <c r="N346" s="28"/>
      <c r="O346" s="28"/>
      <c r="P346" s="28"/>
      <c r="Q346" s="28"/>
      <c r="R346" s="28"/>
    </row>
    <row r="347" spans="1:18" ht="12.75">
      <c r="A347" s="28"/>
      <c r="B347" s="28"/>
      <c r="C347" s="28"/>
      <c r="D347" s="28"/>
      <c r="E347" s="28"/>
      <c r="F347" s="28"/>
      <c r="G347" s="28"/>
      <c r="H347" s="28"/>
      <c r="I347" s="28"/>
      <c r="J347" s="28"/>
      <c r="K347" s="28"/>
      <c r="L347" s="28"/>
      <c r="M347" s="28"/>
      <c r="N347" s="28"/>
      <c r="O347" s="28"/>
      <c r="P347" s="28"/>
      <c r="Q347" s="28"/>
      <c r="R347" s="28"/>
    </row>
    <row r="348" spans="1:18" ht="12.75">
      <c r="A348" s="28"/>
      <c r="B348" s="28"/>
      <c r="C348" s="28"/>
      <c r="D348" s="28"/>
      <c r="E348" s="28"/>
      <c r="F348" s="28"/>
      <c r="G348" s="28"/>
      <c r="H348" s="28"/>
      <c r="I348" s="28"/>
      <c r="J348" s="28"/>
      <c r="K348" s="28"/>
      <c r="L348" s="28"/>
      <c r="M348" s="28"/>
      <c r="N348" s="28"/>
      <c r="O348" s="28"/>
      <c r="P348" s="28"/>
      <c r="Q348" s="28"/>
      <c r="R348" s="28"/>
    </row>
    <row r="349" spans="1:18" ht="12.75">
      <c r="A349" s="28"/>
      <c r="B349" s="28"/>
      <c r="C349" s="28"/>
      <c r="D349" s="28"/>
      <c r="E349" s="28"/>
      <c r="F349" s="28"/>
      <c r="G349" s="28"/>
      <c r="H349" s="28"/>
      <c r="I349" s="28"/>
      <c r="J349" s="28"/>
      <c r="K349" s="28"/>
      <c r="L349" s="28"/>
      <c r="M349" s="28"/>
      <c r="N349" s="28"/>
      <c r="O349" s="28"/>
      <c r="P349" s="28"/>
      <c r="Q349" s="28"/>
      <c r="R349" s="28"/>
    </row>
    <row r="350" spans="1:18" ht="12.75">
      <c r="A350" s="28"/>
      <c r="B350" s="28"/>
      <c r="C350" s="28"/>
      <c r="D350" s="28"/>
      <c r="E350" s="28"/>
      <c r="F350" s="28"/>
      <c r="G350" s="28"/>
      <c r="H350" s="28"/>
      <c r="I350" s="28"/>
      <c r="J350" s="28"/>
      <c r="K350" s="28"/>
      <c r="L350" s="28"/>
      <c r="M350" s="28"/>
      <c r="N350" s="28"/>
      <c r="O350" s="28"/>
      <c r="P350" s="28"/>
      <c r="Q350" s="28"/>
      <c r="R350" s="28"/>
    </row>
    <row r="351" spans="1:18" ht="12.75">
      <c r="A351" s="28"/>
      <c r="B351" s="28"/>
      <c r="C351" s="28"/>
      <c r="D351" s="28"/>
      <c r="E351" s="28"/>
      <c r="F351" s="28"/>
      <c r="G351" s="28"/>
      <c r="H351" s="28"/>
      <c r="I351" s="28"/>
      <c r="J351" s="28"/>
      <c r="K351" s="28"/>
      <c r="L351" s="28"/>
      <c r="M351" s="28"/>
      <c r="N351" s="28"/>
      <c r="O351" s="28"/>
      <c r="P351" s="28"/>
      <c r="Q351" s="28"/>
      <c r="R351" s="28"/>
    </row>
    <row r="352" spans="1:18" ht="12.75">
      <c r="A352" s="28"/>
      <c r="B352" s="28"/>
      <c r="C352" s="28"/>
      <c r="D352" s="28"/>
      <c r="E352" s="28"/>
      <c r="F352" s="28"/>
      <c r="G352" s="28"/>
      <c r="H352" s="28"/>
      <c r="I352" s="28"/>
      <c r="J352" s="28"/>
      <c r="K352" s="28"/>
      <c r="L352" s="28"/>
      <c r="M352" s="28"/>
      <c r="N352" s="28"/>
      <c r="O352" s="28"/>
      <c r="P352" s="28"/>
      <c r="Q352" s="28"/>
      <c r="R352" s="28"/>
    </row>
    <row r="353" spans="1:18" ht="12.75">
      <c r="A353" s="28"/>
      <c r="B353" s="28"/>
      <c r="C353" s="28"/>
      <c r="D353" s="28"/>
      <c r="E353" s="28"/>
      <c r="F353" s="28"/>
      <c r="G353" s="28"/>
      <c r="H353" s="28"/>
      <c r="I353" s="28"/>
      <c r="J353" s="28"/>
      <c r="K353" s="28"/>
      <c r="L353" s="28"/>
      <c r="M353" s="28"/>
      <c r="N353" s="28"/>
      <c r="O353" s="28"/>
      <c r="P353" s="28"/>
      <c r="Q353" s="28"/>
      <c r="R353" s="28"/>
    </row>
    <row r="354" spans="1:18" ht="12.75">
      <c r="A354" s="28"/>
      <c r="B354" s="28"/>
      <c r="C354" s="28"/>
      <c r="D354" s="28"/>
      <c r="E354" s="28"/>
      <c r="F354" s="28"/>
      <c r="G354" s="28"/>
      <c r="H354" s="28"/>
      <c r="I354" s="28"/>
      <c r="J354" s="28"/>
      <c r="K354" s="28"/>
      <c r="L354" s="28"/>
      <c r="M354" s="28"/>
      <c r="N354" s="28"/>
      <c r="O354" s="28"/>
      <c r="P354" s="28"/>
      <c r="Q354" s="28"/>
      <c r="R354" s="28"/>
    </row>
    <row r="355" spans="1:18" ht="12.75">
      <c r="A355" s="28"/>
      <c r="B355" s="28"/>
      <c r="C355" s="28"/>
      <c r="D355" s="28"/>
      <c r="E355" s="28"/>
      <c r="F355" s="28"/>
      <c r="G355" s="28"/>
      <c r="H355" s="28"/>
      <c r="I355" s="28"/>
      <c r="J355" s="28"/>
      <c r="K355" s="28"/>
      <c r="L355" s="28"/>
      <c r="M355" s="28"/>
      <c r="N355" s="28"/>
      <c r="O355" s="28"/>
      <c r="P355" s="28"/>
      <c r="Q355" s="28"/>
      <c r="R355" s="28"/>
    </row>
    <row r="356" spans="1:18" ht="12.75">
      <c r="A356" s="28"/>
      <c r="B356" s="28"/>
      <c r="C356" s="28"/>
      <c r="D356" s="28"/>
      <c r="E356" s="28"/>
      <c r="F356" s="28"/>
      <c r="G356" s="28"/>
      <c r="H356" s="28"/>
      <c r="I356" s="28"/>
      <c r="J356" s="28"/>
      <c r="K356" s="28"/>
      <c r="L356" s="28"/>
      <c r="M356" s="28"/>
      <c r="N356" s="28"/>
      <c r="O356" s="28"/>
      <c r="P356" s="28"/>
      <c r="Q356" s="28"/>
      <c r="R356" s="28"/>
    </row>
    <row r="357" spans="1:18" ht="12.75">
      <c r="A357" s="28"/>
      <c r="B357" s="28"/>
      <c r="C357" s="28"/>
      <c r="D357" s="28"/>
      <c r="E357" s="28"/>
      <c r="F357" s="28"/>
      <c r="G357" s="28"/>
      <c r="H357" s="28"/>
      <c r="I357" s="28"/>
      <c r="J357" s="28"/>
      <c r="K357" s="28"/>
      <c r="L357" s="28"/>
      <c r="M357" s="28"/>
      <c r="N357" s="28"/>
      <c r="O357" s="28"/>
      <c r="P357" s="28"/>
      <c r="Q357" s="28"/>
      <c r="R357" s="28"/>
    </row>
    <row r="358" spans="1:18" ht="12.75">
      <c r="A358" s="28"/>
      <c r="B358" s="28"/>
      <c r="C358" s="28"/>
      <c r="D358" s="28"/>
      <c r="E358" s="28"/>
      <c r="F358" s="28"/>
      <c r="G358" s="28"/>
      <c r="H358" s="28"/>
      <c r="I358" s="28"/>
      <c r="J358" s="28"/>
      <c r="K358" s="28"/>
      <c r="L358" s="28"/>
      <c r="M358" s="28"/>
      <c r="N358" s="28"/>
      <c r="O358" s="28"/>
      <c r="P358" s="28"/>
      <c r="Q358" s="28"/>
      <c r="R358" s="28"/>
    </row>
    <row r="359" spans="1:18" ht="12.75">
      <c r="A359" s="28"/>
      <c r="B359" s="28"/>
      <c r="C359" s="28"/>
      <c r="D359" s="28"/>
      <c r="E359" s="28"/>
      <c r="F359" s="28"/>
      <c r="G359" s="28"/>
      <c r="H359" s="28"/>
      <c r="I359" s="28"/>
      <c r="J359" s="28"/>
      <c r="K359" s="28"/>
      <c r="L359" s="28"/>
      <c r="M359" s="28"/>
      <c r="N359" s="28"/>
      <c r="O359" s="28"/>
      <c r="P359" s="28"/>
      <c r="Q359" s="28"/>
      <c r="R359" s="28"/>
    </row>
    <row r="360" spans="1:18" ht="12.75">
      <c r="A360" s="28"/>
      <c r="B360" s="28"/>
      <c r="C360" s="28"/>
      <c r="D360" s="28"/>
      <c r="E360" s="28"/>
      <c r="F360" s="28"/>
      <c r="G360" s="28"/>
      <c r="H360" s="28"/>
      <c r="I360" s="28"/>
      <c r="J360" s="28"/>
      <c r="K360" s="28"/>
      <c r="L360" s="28"/>
      <c r="M360" s="28"/>
      <c r="N360" s="28"/>
      <c r="O360" s="28"/>
      <c r="P360" s="28"/>
      <c r="Q360" s="28"/>
      <c r="R360" s="28"/>
    </row>
    <row r="361" spans="1:18" ht="12.75">
      <c r="A361" s="28"/>
      <c r="B361" s="28"/>
      <c r="C361" s="28"/>
      <c r="D361" s="28"/>
      <c r="E361" s="28"/>
      <c r="F361" s="28"/>
      <c r="G361" s="28"/>
      <c r="H361" s="28"/>
      <c r="I361" s="28"/>
      <c r="J361" s="28"/>
      <c r="K361" s="28"/>
      <c r="L361" s="28"/>
      <c r="M361" s="28"/>
      <c r="N361" s="28"/>
      <c r="O361" s="28"/>
      <c r="P361" s="28"/>
      <c r="Q361" s="28"/>
      <c r="R361" s="28"/>
    </row>
    <row r="362" spans="1:18" ht="12.75">
      <c r="A362" s="28"/>
      <c r="B362" s="28"/>
      <c r="C362" s="28"/>
      <c r="D362" s="28"/>
      <c r="E362" s="28"/>
      <c r="F362" s="28"/>
      <c r="G362" s="28"/>
      <c r="H362" s="28"/>
      <c r="I362" s="28"/>
      <c r="J362" s="28"/>
      <c r="K362" s="28"/>
      <c r="L362" s="28"/>
      <c r="M362" s="28"/>
      <c r="N362" s="28"/>
      <c r="O362" s="28"/>
      <c r="P362" s="28"/>
      <c r="Q362" s="28"/>
      <c r="R362" s="28"/>
    </row>
    <row r="363" spans="1:18" ht="12.75">
      <c r="A363" s="28"/>
      <c r="B363" s="28"/>
      <c r="C363" s="28"/>
      <c r="D363" s="28"/>
      <c r="E363" s="28"/>
      <c r="F363" s="28"/>
      <c r="G363" s="28"/>
      <c r="H363" s="28"/>
      <c r="I363" s="28"/>
      <c r="J363" s="28"/>
      <c r="K363" s="28"/>
      <c r="L363" s="28"/>
      <c r="M363" s="28"/>
      <c r="N363" s="28"/>
      <c r="O363" s="28"/>
      <c r="P363" s="28"/>
      <c r="Q363" s="28"/>
      <c r="R363" s="28"/>
    </row>
    <row r="364" spans="1:18" ht="12.75">
      <c r="A364" s="28"/>
      <c r="B364" s="28"/>
      <c r="C364" s="28"/>
      <c r="D364" s="28"/>
      <c r="E364" s="28"/>
      <c r="F364" s="28"/>
      <c r="G364" s="28"/>
      <c r="H364" s="28"/>
      <c r="I364" s="28"/>
      <c r="J364" s="28"/>
      <c r="K364" s="28"/>
      <c r="L364" s="28"/>
      <c r="M364" s="28"/>
      <c r="N364" s="28"/>
      <c r="O364" s="28"/>
      <c r="P364" s="28"/>
      <c r="Q364" s="28"/>
      <c r="R364" s="28"/>
    </row>
    <row r="365" spans="1:18" ht="12.75">
      <c r="A365" s="28"/>
      <c r="B365" s="28"/>
      <c r="C365" s="28"/>
      <c r="D365" s="28"/>
      <c r="E365" s="28"/>
      <c r="F365" s="28"/>
      <c r="G365" s="28"/>
      <c r="H365" s="28"/>
      <c r="I365" s="28"/>
      <c r="J365" s="28"/>
      <c r="K365" s="28"/>
      <c r="L365" s="28"/>
      <c r="M365" s="28"/>
      <c r="N365" s="28"/>
      <c r="O365" s="28"/>
      <c r="P365" s="28"/>
      <c r="Q365" s="28"/>
      <c r="R365" s="28"/>
    </row>
    <row r="366" spans="1:18" ht="12.75">
      <c r="A366" s="28"/>
      <c r="B366" s="28"/>
      <c r="C366" s="28"/>
      <c r="D366" s="28"/>
      <c r="E366" s="28"/>
      <c r="F366" s="28"/>
      <c r="G366" s="28"/>
      <c r="H366" s="28"/>
      <c r="I366" s="28"/>
      <c r="J366" s="28"/>
      <c r="K366" s="28"/>
      <c r="L366" s="28"/>
      <c r="M366" s="28"/>
      <c r="N366" s="28"/>
      <c r="O366" s="28"/>
      <c r="P366" s="28"/>
      <c r="Q366" s="28"/>
      <c r="R366" s="28"/>
    </row>
    <row r="367" spans="1:18" ht="12.75">
      <c r="A367" s="28"/>
      <c r="B367" s="28"/>
      <c r="C367" s="28"/>
      <c r="D367" s="28"/>
      <c r="E367" s="28"/>
      <c r="F367" s="28"/>
      <c r="G367" s="28"/>
      <c r="H367" s="28"/>
      <c r="I367" s="28"/>
      <c r="J367" s="28"/>
      <c r="K367" s="28"/>
      <c r="L367" s="28"/>
      <c r="M367" s="28"/>
      <c r="N367" s="28"/>
      <c r="O367" s="28"/>
      <c r="P367" s="28"/>
      <c r="Q367" s="28"/>
      <c r="R367" s="28"/>
    </row>
    <row r="368" spans="1:18" ht="12.75">
      <c r="A368" s="28"/>
      <c r="B368" s="28"/>
      <c r="C368" s="28"/>
      <c r="D368" s="28"/>
      <c r="E368" s="28"/>
      <c r="F368" s="28"/>
      <c r="G368" s="28"/>
      <c r="H368" s="28"/>
      <c r="I368" s="28"/>
      <c r="J368" s="28"/>
      <c r="K368" s="28"/>
      <c r="L368" s="28"/>
      <c r="M368" s="28"/>
      <c r="N368" s="28"/>
      <c r="O368" s="28"/>
      <c r="P368" s="28"/>
      <c r="Q368" s="28"/>
      <c r="R368" s="28"/>
    </row>
    <row r="369" spans="1:18" ht="12.75">
      <c r="A369" s="28"/>
      <c r="B369" s="28"/>
      <c r="C369" s="28"/>
      <c r="D369" s="28"/>
      <c r="E369" s="28"/>
      <c r="F369" s="28"/>
      <c r="G369" s="28"/>
      <c r="H369" s="28"/>
      <c r="I369" s="28"/>
      <c r="J369" s="28"/>
      <c r="K369" s="28"/>
      <c r="L369" s="28"/>
      <c r="M369" s="28"/>
      <c r="N369" s="28"/>
      <c r="O369" s="28"/>
      <c r="P369" s="28"/>
      <c r="Q369" s="28"/>
      <c r="R369" s="28"/>
    </row>
    <row r="370" spans="1:18" ht="12.75">
      <c r="A370" s="28"/>
      <c r="B370" s="28"/>
      <c r="C370" s="28"/>
      <c r="D370" s="28"/>
      <c r="E370" s="28"/>
      <c r="F370" s="28"/>
      <c r="G370" s="28"/>
      <c r="H370" s="28"/>
      <c r="I370" s="28"/>
      <c r="J370" s="28"/>
      <c r="K370" s="28"/>
      <c r="L370" s="28"/>
      <c r="M370" s="28"/>
      <c r="N370" s="28"/>
      <c r="O370" s="28"/>
      <c r="P370" s="28"/>
      <c r="Q370" s="28"/>
      <c r="R370" s="28"/>
    </row>
    <row r="371" spans="1:18" ht="12.75">
      <c r="A371" s="28"/>
      <c r="B371" s="28"/>
      <c r="C371" s="28"/>
      <c r="D371" s="28"/>
      <c r="E371" s="28"/>
      <c r="F371" s="28"/>
      <c r="G371" s="28"/>
      <c r="H371" s="28"/>
      <c r="I371" s="28"/>
      <c r="J371" s="28"/>
      <c r="K371" s="28"/>
      <c r="L371" s="28"/>
      <c r="M371" s="28"/>
      <c r="N371" s="28"/>
      <c r="O371" s="28"/>
      <c r="P371" s="28"/>
      <c r="Q371" s="28"/>
      <c r="R371" s="28"/>
    </row>
    <row r="372" spans="1:18" ht="12.75">
      <c r="A372" s="28"/>
      <c r="B372" s="28"/>
      <c r="C372" s="28"/>
      <c r="D372" s="28"/>
      <c r="E372" s="28"/>
      <c r="F372" s="28"/>
      <c r="G372" s="28"/>
      <c r="H372" s="28"/>
      <c r="I372" s="28"/>
      <c r="J372" s="28"/>
      <c r="K372" s="28"/>
      <c r="L372" s="28"/>
      <c r="M372" s="28"/>
      <c r="N372" s="28"/>
      <c r="O372" s="28"/>
      <c r="P372" s="28"/>
      <c r="Q372" s="28"/>
      <c r="R372" s="28"/>
    </row>
    <row r="373" spans="1:18" ht="12.75">
      <c r="A373" s="28"/>
      <c r="B373" s="28"/>
      <c r="C373" s="28"/>
      <c r="D373" s="28"/>
      <c r="E373" s="28"/>
      <c r="F373" s="28"/>
      <c r="G373" s="28"/>
      <c r="H373" s="28"/>
      <c r="I373" s="28"/>
      <c r="J373" s="28"/>
      <c r="K373" s="28"/>
      <c r="L373" s="28"/>
      <c r="M373" s="28"/>
      <c r="N373" s="28"/>
      <c r="O373" s="28"/>
      <c r="P373" s="28"/>
      <c r="Q373" s="28"/>
      <c r="R373" s="28"/>
    </row>
    <row r="374" spans="1:18" ht="12.75">
      <c r="A374" s="28"/>
      <c r="B374" s="28"/>
      <c r="C374" s="28"/>
      <c r="D374" s="28"/>
      <c r="E374" s="28"/>
      <c r="F374" s="28"/>
      <c r="G374" s="28"/>
      <c r="H374" s="28"/>
      <c r="I374" s="28"/>
      <c r="J374" s="28"/>
      <c r="K374" s="28"/>
      <c r="L374" s="28"/>
      <c r="M374" s="28"/>
      <c r="N374" s="28"/>
      <c r="O374" s="28"/>
      <c r="P374" s="28"/>
      <c r="Q374" s="28"/>
      <c r="R374" s="28"/>
    </row>
    <row r="375" spans="1:18" ht="12.75">
      <c r="A375" s="28"/>
      <c r="B375" s="28"/>
      <c r="C375" s="28"/>
      <c r="D375" s="28"/>
      <c r="E375" s="28"/>
      <c r="F375" s="28"/>
      <c r="G375" s="28"/>
      <c r="H375" s="28"/>
      <c r="I375" s="28"/>
      <c r="J375" s="28"/>
      <c r="K375" s="28"/>
      <c r="L375" s="28"/>
      <c r="M375" s="28"/>
      <c r="N375" s="28"/>
      <c r="O375" s="28"/>
      <c r="P375" s="28"/>
      <c r="Q375" s="28"/>
      <c r="R375" s="28"/>
    </row>
    <row r="376" spans="1:18" ht="12.75">
      <c r="A376" s="28"/>
      <c r="B376" s="28"/>
      <c r="C376" s="28"/>
      <c r="D376" s="28"/>
      <c r="E376" s="28"/>
      <c r="F376" s="28"/>
      <c r="G376" s="28"/>
      <c r="H376" s="28"/>
      <c r="I376" s="28"/>
      <c r="J376" s="28"/>
      <c r="K376" s="28"/>
      <c r="L376" s="28"/>
      <c r="M376" s="28"/>
      <c r="N376" s="28"/>
      <c r="O376" s="28"/>
      <c r="P376" s="28"/>
      <c r="Q376" s="28"/>
      <c r="R376" s="28"/>
    </row>
    <row r="377" spans="1:18" ht="12.75">
      <c r="A377" s="28"/>
      <c r="B377" s="28"/>
      <c r="C377" s="28"/>
      <c r="D377" s="28"/>
      <c r="E377" s="28"/>
      <c r="F377" s="28"/>
      <c r="G377" s="28"/>
      <c r="H377" s="28"/>
      <c r="I377" s="28"/>
      <c r="J377" s="28"/>
      <c r="K377" s="28"/>
      <c r="L377" s="28"/>
      <c r="M377" s="28"/>
      <c r="N377" s="28"/>
      <c r="O377" s="28"/>
      <c r="P377" s="28"/>
      <c r="Q377" s="28"/>
      <c r="R377" s="28"/>
    </row>
    <row r="378" spans="1:18" ht="12.75">
      <c r="A378" s="28"/>
      <c r="B378" s="28"/>
      <c r="C378" s="28"/>
      <c r="D378" s="28"/>
      <c r="E378" s="28"/>
      <c r="F378" s="28"/>
      <c r="G378" s="28"/>
      <c r="H378" s="28"/>
      <c r="I378" s="28"/>
      <c r="J378" s="28"/>
      <c r="K378" s="28"/>
      <c r="L378" s="28"/>
      <c r="M378" s="28"/>
      <c r="N378" s="28"/>
      <c r="O378" s="28"/>
      <c r="P378" s="28"/>
      <c r="Q378" s="28"/>
      <c r="R378" s="28"/>
    </row>
    <row r="379" spans="1:18" ht="12.75">
      <c r="A379" s="28"/>
      <c r="B379" s="28"/>
      <c r="C379" s="28"/>
      <c r="D379" s="28"/>
      <c r="E379" s="28"/>
      <c r="F379" s="28"/>
      <c r="G379" s="28"/>
      <c r="H379" s="28"/>
      <c r="I379" s="28"/>
      <c r="J379" s="28"/>
      <c r="K379" s="28"/>
      <c r="L379" s="28"/>
      <c r="M379" s="28"/>
      <c r="N379" s="28"/>
      <c r="O379" s="28"/>
      <c r="P379" s="28"/>
      <c r="Q379" s="28"/>
      <c r="R379" s="28"/>
    </row>
    <row r="380" spans="1:18" ht="12.75">
      <c r="A380" s="28"/>
      <c r="B380" s="28"/>
      <c r="C380" s="28"/>
      <c r="D380" s="28"/>
      <c r="E380" s="28"/>
      <c r="F380" s="28"/>
      <c r="G380" s="28"/>
      <c r="H380" s="28"/>
      <c r="I380" s="28"/>
      <c r="J380" s="28"/>
      <c r="K380" s="28"/>
      <c r="L380" s="28"/>
      <c r="M380" s="28"/>
      <c r="N380" s="28"/>
      <c r="O380" s="28"/>
      <c r="P380" s="28"/>
      <c r="Q380" s="28"/>
      <c r="R380" s="28"/>
    </row>
    <row r="381" spans="1:18" ht="12.75">
      <c r="A381" s="28"/>
      <c r="B381" s="28"/>
      <c r="C381" s="28"/>
      <c r="D381" s="28"/>
      <c r="E381" s="28"/>
      <c r="F381" s="28"/>
      <c r="G381" s="28"/>
      <c r="H381" s="28"/>
      <c r="I381" s="28"/>
      <c r="J381" s="28"/>
      <c r="K381" s="28"/>
      <c r="L381" s="28"/>
      <c r="M381" s="28"/>
      <c r="N381" s="28"/>
      <c r="O381" s="28"/>
      <c r="P381" s="28"/>
      <c r="Q381" s="28"/>
      <c r="R381" s="28"/>
    </row>
    <row r="382" spans="1:18" ht="12.75">
      <c r="A382" s="28"/>
      <c r="B382" s="28"/>
      <c r="C382" s="28"/>
      <c r="D382" s="28"/>
      <c r="E382" s="28"/>
      <c r="F382" s="28"/>
      <c r="G382" s="28"/>
      <c r="H382" s="28"/>
      <c r="I382" s="28"/>
      <c r="J382" s="28"/>
      <c r="K382" s="28"/>
      <c r="L382" s="28"/>
      <c r="M382" s="28"/>
      <c r="N382" s="28"/>
      <c r="O382" s="28"/>
      <c r="P382" s="28"/>
      <c r="Q382" s="28"/>
      <c r="R382" s="28"/>
    </row>
    <row r="383" spans="1:18" ht="12.75">
      <c r="A383" s="28"/>
      <c r="B383" s="28"/>
      <c r="C383" s="28"/>
      <c r="D383" s="28"/>
      <c r="E383" s="28"/>
      <c r="F383" s="28"/>
      <c r="G383" s="28"/>
      <c r="H383" s="28"/>
      <c r="I383" s="28"/>
      <c r="J383" s="28"/>
      <c r="K383" s="28"/>
      <c r="L383" s="28"/>
      <c r="M383" s="28"/>
      <c r="N383" s="28"/>
      <c r="O383" s="28"/>
      <c r="P383" s="28"/>
      <c r="Q383" s="28"/>
      <c r="R383" s="28"/>
    </row>
    <row r="384" spans="1:18" ht="12.75">
      <c r="A384" s="28"/>
      <c r="B384" s="28"/>
      <c r="C384" s="28"/>
      <c r="D384" s="28"/>
      <c r="E384" s="28"/>
      <c r="F384" s="28"/>
      <c r="G384" s="28"/>
      <c r="H384" s="28"/>
      <c r="I384" s="28"/>
      <c r="J384" s="28"/>
      <c r="K384" s="28"/>
      <c r="L384" s="28"/>
      <c r="M384" s="28"/>
      <c r="N384" s="28"/>
      <c r="O384" s="28"/>
      <c r="P384" s="28"/>
      <c r="Q384" s="28"/>
      <c r="R384" s="28"/>
    </row>
    <row r="385" spans="1:18" ht="12.75">
      <c r="A385" s="28"/>
      <c r="B385" s="28"/>
      <c r="C385" s="28"/>
      <c r="D385" s="28"/>
      <c r="E385" s="28"/>
      <c r="F385" s="28"/>
      <c r="G385" s="28"/>
      <c r="H385" s="28"/>
      <c r="I385" s="28"/>
      <c r="J385" s="28"/>
      <c r="K385" s="28"/>
      <c r="L385" s="28"/>
      <c r="M385" s="28"/>
      <c r="N385" s="28"/>
      <c r="O385" s="28"/>
      <c r="P385" s="28"/>
      <c r="Q385" s="28"/>
      <c r="R385" s="28"/>
    </row>
    <row r="386" spans="1:18" ht="12.75">
      <c r="A386" s="28"/>
      <c r="B386" s="28"/>
      <c r="C386" s="28"/>
      <c r="D386" s="28"/>
      <c r="E386" s="28"/>
      <c r="F386" s="28"/>
      <c r="G386" s="28"/>
      <c r="H386" s="28"/>
      <c r="I386" s="28"/>
      <c r="J386" s="28"/>
      <c r="K386" s="28"/>
      <c r="L386" s="28"/>
      <c r="M386" s="28"/>
      <c r="N386" s="28"/>
      <c r="O386" s="28"/>
      <c r="P386" s="28"/>
      <c r="Q386" s="28"/>
      <c r="R386" s="28"/>
    </row>
    <row r="387" spans="1:18" ht="12.75">
      <c r="A387" s="28"/>
      <c r="B387" s="28"/>
      <c r="C387" s="28"/>
      <c r="D387" s="28"/>
      <c r="E387" s="28"/>
      <c r="F387" s="28"/>
      <c r="G387" s="28"/>
      <c r="H387" s="28"/>
      <c r="I387" s="28"/>
      <c r="J387" s="28"/>
      <c r="K387" s="28"/>
      <c r="L387" s="28"/>
      <c r="M387" s="28"/>
      <c r="N387" s="28"/>
      <c r="O387" s="28"/>
      <c r="P387" s="28"/>
      <c r="Q387" s="28"/>
      <c r="R387" s="28"/>
    </row>
    <row r="388" spans="1:18" ht="12.75">
      <c r="A388" s="28"/>
      <c r="B388" s="28"/>
      <c r="C388" s="28"/>
      <c r="D388" s="28"/>
      <c r="E388" s="28"/>
      <c r="F388" s="28"/>
      <c r="G388" s="28"/>
      <c r="H388" s="28"/>
      <c r="I388" s="28"/>
      <c r="J388" s="28"/>
      <c r="K388" s="28"/>
      <c r="L388" s="28"/>
      <c r="M388" s="28"/>
      <c r="N388" s="28"/>
      <c r="O388" s="28"/>
      <c r="P388" s="28"/>
      <c r="Q388" s="28"/>
      <c r="R388" s="28"/>
    </row>
    <row r="389" spans="1:18" ht="12.75">
      <c r="A389" s="28"/>
      <c r="B389" s="28"/>
      <c r="C389" s="28"/>
      <c r="D389" s="28"/>
      <c r="E389" s="28"/>
      <c r="F389" s="28"/>
      <c r="G389" s="28"/>
      <c r="H389" s="28"/>
      <c r="I389" s="28"/>
      <c r="J389" s="28"/>
      <c r="K389" s="28"/>
      <c r="L389" s="28"/>
      <c r="M389" s="28"/>
      <c r="N389" s="28"/>
      <c r="O389" s="28"/>
      <c r="P389" s="28"/>
      <c r="Q389" s="28"/>
      <c r="R389" s="28"/>
    </row>
    <row r="390" spans="1:18" ht="12.75">
      <c r="A390" s="28"/>
      <c r="B390" s="28"/>
      <c r="C390" s="28"/>
      <c r="D390" s="28"/>
      <c r="E390" s="28"/>
      <c r="F390" s="28"/>
      <c r="G390" s="28"/>
      <c r="H390" s="28"/>
      <c r="I390" s="28"/>
      <c r="J390" s="28"/>
      <c r="K390" s="28"/>
      <c r="L390" s="28"/>
      <c r="M390" s="28"/>
      <c r="N390" s="28"/>
      <c r="O390" s="28"/>
      <c r="P390" s="28"/>
      <c r="Q390" s="28"/>
      <c r="R390" s="28"/>
    </row>
  </sheetData>
  <sheetProtection sheet="1" objects="1" scenarios="1"/>
  <mergeCells count="176">
    <mergeCell ref="A131:D131"/>
    <mergeCell ref="A117:E118"/>
    <mergeCell ref="A94:A98"/>
    <mergeCell ref="B94:B98"/>
    <mergeCell ref="C97:C98"/>
    <mergeCell ref="B99:J99"/>
    <mergeCell ref="H100:I101"/>
    <mergeCell ref="A116:G116"/>
    <mergeCell ref="C101:F101"/>
    <mergeCell ref="F107:G107"/>
    <mergeCell ref="U44:X46"/>
    <mergeCell ref="M152:S153"/>
    <mergeCell ref="M154:S179"/>
    <mergeCell ref="C100:F100"/>
    <mergeCell ref="F70:G70"/>
    <mergeCell ref="G115:H115"/>
    <mergeCell ref="A119:E120"/>
    <mergeCell ref="F109:G109"/>
    <mergeCell ref="F118:G118"/>
    <mergeCell ref="A108:E109"/>
    <mergeCell ref="F105:G105"/>
    <mergeCell ref="F113:G113"/>
    <mergeCell ref="A101:B101"/>
    <mergeCell ref="A106:E107"/>
    <mergeCell ref="B104:E105"/>
    <mergeCell ref="A162:F163"/>
    <mergeCell ref="C176:I176"/>
    <mergeCell ref="B158:F158"/>
    <mergeCell ref="G158:H158"/>
    <mergeCell ref="C169:I169"/>
    <mergeCell ref="D175:I175"/>
    <mergeCell ref="C174:I174"/>
    <mergeCell ref="C168:I168"/>
    <mergeCell ref="G160:H160"/>
    <mergeCell ref="G163:H163"/>
    <mergeCell ref="G157:H157"/>
    <mergeCell ref="C152:L152"/>
    <mergeCell ref="A153:L154"/>
    <mergeCell ref="B156:F157"/>
    <mergeCell ref="G156:J156"/>
    <mergeCell ref="R135:S135"/>
    <mergeCell ref="K131:Q131"/>
    <mergeCell ref="J126:L126"/>
    <mergeCell ref="M134:P134"/>
    <mergeCell ref="M135:P135"/>
    <mergeCell ref="M94:S126"/>
    <mergeCell ref="A133:A134"/>
    <mergeCell ref="C127:S128"/>
    <mergeCell ref="B133:E134"/>
    <mergeCell ref="J179:L179"/>
    <mergeCell ref="G172:H172"/>
    <mergeCell ref="C166:I166"/>
    <mergeCell ref="C167:I167"/>
    <mergeCell ref="C170:I170"/>
    <mergeCell ref="N151:Q151"/>
    <mergeCell ref="R151:S151"/>
    <mergeCell ref="C82:F83"/>
    <mergeCell ref="O22:R25"/>
    <mergeCell ref="M66:S68"/>
    <mergeCell ref="F71:G71"/>
    <mergeCell ref="F59:G59"/>
    <mergeCell ref="E42:H42"/>
    <mergeCell ref="M53:S55"/>
    <mergeCell ref="C52:L53"/>
    <mergeCell ref="I40:J40"/>
    <mergeCell ref="N38:R39"/>
    <mergeCell ref="M77:S78"/>
    <mergeCell ref="B21:D21"/>
    <mergeCell ref="A22:D22"/>
    <mergeCell ref="A18:B20"/>
    <mergeCell ref="F67:G67"/>
    <mergeCell ref="H18:J20"/>
    <mergeCell ref="F56:G56"/>
    <mergeCell ref="N48:P48"/>
    <mergeCell ref="F61:G61"/>
    <mergeCell ref="A50:M50"/>
    <mergeCell ref="M79:S89"/>
    <mergeCell ref="C76:L77"/>
    <mergeCell ref="A78:L79"/>
    <mergeCell ref="M69:S75"/>
    <mergeCell ref="F73:G73"/>
    <mergeCell ref="C70:E71"/>
    <mergeCell ref="F80:G80"/>
    <mergeCell ref="A70:B71"/>
    <mergeCell ref="J75:L75"/>
    <mergeCell ref="M76:P76"/>
    <mergeCell ref="J64:L64"/>
    <mergeCell ref="M56:S64"/>
    <mergeCell ref="A1:S1"/>
    <mergeCell ref="C94:C95"/>
    <mergeCell ref="O7:Q7"/>
    <mergeCell ref="F7:G7"/>
    <mergeCell ref="A51:S51"/>
    <mergeCell ref="F81:G81"/>
    <mergeCell ref="F68:G68"/>
    <mergeCell ref="B80:E80"/>
    <mergeCell ref="A92:L93"/>
    <mergeCell ref="F111:G111"/>
    <mergeCell ref="A129:S130"/>
    <mergeCell ref="D103:G103"/>
    <mergeCell ref="G123:H123"/>
    <mergeCell ref="F120:G120"/>
    <mergeCell ref="F121:G121"/>
    <mergeCell ref="A100:B100"/>
    <mergeCell ref="F112:G112"/>
    <mergeCell ref="M92:S93"/>
    <mergeCell ref="F84:H84"/>
    <mergeCell ref="J89:L89"/>
    <mergeCell ref="F55:G55"/>
    <mergeCell ref="R42:S42"/>
    <mergeCell ref="I42:J42"/>
    <mergeCell ref="A44:S44"/>
    <mergeCell ref="M65:P65"/>
    <mergeCell ref="F58:G58"/>
    <mergeCell ref="A58:B59"/>
    <mergeCell ref="C58:E59"/>
    <mergeCell ref="A2:B3"/>
    <mergeCell ref="C2:G3"/>
    <mergeCell ref="A4:B5"/>
    <mergeCell ref="C7:D7"/>
    <mergeCell ref="C6:G6"/>
    <mergeCell ref="C4:G5"/>
    <mergeCell ref="A6:B6"/>
    <mergeCell ref="A7:B7"/>
    <mergeCell ref="A15:S15"/>
    <mergeCell ref="A12:R12"/>
    <mergeCell ref="M91:P91"/>
    <mergeCell ref="L120:L123"/>
    <mergeCell ref="A17:S17"/>
    <mergeCell ref="N36:P36"/>
    <mergeCell ref="I38:J38"/>
    <mergeCell ref="A90:S90"/>
    <mergeCell ref="A81:E81"/>
    <mergeCell ref="A83:B84"/>
    <mergeCell ref="Q4:R4"/>
    <mergeCell ref="R7:S7"/>
    <mergeCell ref="A14:R14"/>
    <mergeCell ref="A8:B8"/>
    <mergeCell ref="B13:Q13"/>
    <mergeCell ref="H4:P4"/>
    <mergeCell ref="H7:L7"/>
    <mergeCell ref="H5:M6"/>
    <mergeCell ref="N5:O6"/>
    <mergeCell ref="C16:S16"/>
    <mergeCell ref="R8:S8"/>
    <mergeCell ref="H8:P8"/>
    <mergeCell ref="B31:B32"/>
    <mergeCell ref="C8:G8"/>
    <mergeCell ref="B10:Q10"/>
    <mergeCell ref="B11:Q11"/>
    <mergeCell ref="A9:S9"/>
    <mergeCell ref="R27:S27"/>
    <mergeCell ref="I25:L25"/>
    <mergeCell ref="B35:B36"/>
    <mergeCell ref="I24:L24"/>
    <mergeCell ref="C31:L32"/>
    <mergeCell ref="C33:L34"/>
    <mergeCell ref="C35:L36"/>
    <mergeCell ref="C28:S28"/>
    <mergeCell ref="A125:F125"/>
    <mergeCell ref="A124:F124"/>
    <mergeCell ref="B33:B34"/>
    <mergeCell ref="C43:S43"/>
    <mergeCell ref="C65:L65"/>
    <mergeCell ref="J46:L46"/>
    <mergeCell ref="J48:L48"/>
    <mergeCell ref="R50:S50"/>
    <mergeCell ref="J47:L47"/>
    <mergeCell ref="N31:Q33"/>
    <mergeCell ref="D139:G139"/>
    <mergeCell ref="D137:G137"/>
    <mergeCell ref="D141:G141"/>
    <mergeCell ref="K148:Q150"/>
    <mergeCell ref="L139:Q142"/>
    <mergeCell ref="L143:Q144"/>
    <mergeCell ref="D149:G149"/>
  </mergeCells>
  <dataValidations count="13">
    <dataValidation type="list" allowBlank="1" showInputMessage="1" showErrorMessage="1" sqref="F94:F95 F97:F98 R10:R11 R13">
      <formula1>$M$2:$M$3</formula1>
    </dataValidation>
    <dataValidation type="list" allowBlank="1" showInputMessage="1" showErrorMessage="1" sqref="H97:H98 H94:H95">
      <formula1>$I$94:$I$97</formula1>
    </dataValidation>
    <dataValidation type="list" allowBlank="1" showInputMessage="1" showErrorMessage="1" sqref="C100:F100">
      <formula1>$K$182:$K$203</formula1>
    </dataValidation>
    <dataValidation type="list" allowBlank="1" showInputMessage="1" showErrorMessage="1" sqref="D175:I175">
      <formula1>$A$215:$A$221</formula1>
    </dataValidation>
    <dataValidation type="list" allowBlank="1" showInputMessage="1" showErrorMessage="1" sqref="C101:F101">
      <formula1>$K$182:$K$204</formula1>
    </dataValidation>
    <dataValidation type="list" showInputMessage="1" showErrorMessage="1" sqref="C7:D7">
      <formula1>$F$182:$F$236</formula1>
    </dataValidation>
    <dataValidation type="list" showInputMessage="1" showErrorMessage="1" sqref="C6:G6">
      <formula1>$A$182:$A$198</formula1>
    </dataValidation>
    <dataValidation type="list" allowBlank="1" showInputMessage="1" showErrorMessage="1" sqref="C4:G5">
      <formula1>$A$202:$A$212</formula1>
    </dataValidation>
    <dataValidation type="list" allowBlank="1" showInputMessage="1" showErrorMessage="1" sqref="E138:I138 D138">
      <formula1>$A$240:$A$257</formula1>
    </dataValidation>
    <dataValidation type="list" allowBlank="1" showInputMessage="1" showErrorMessage="1" sqref="D139:G139">
      <formula1>$D$240:$D$277</formula1>
    </dataValidation>
    <dataValidation type="list" allowBlank="1" showInputMessage="1" showErrorMessage="1" sqref="D141:G141">
      <formula1>$I$240:$I$253</formula1>
    </dataValidation>
    <dataValidation type="list" allowBlank="1" showInputMessage="1" showErrorMessage="1" sqref="D149:G149">
      <formula1>$N$240:$N$242</formula1>
    </dataValidation>
    <dataValidation type="list" allowBlank="1" showInputMessage="1" showErrorMessage="1" sqref="D137:G137">
      <formula1>$A$240:$A$258</formula1>
    </dataValidation>
  </dataValidations>
  <printOptions/>
  <pageMargins left="0.64" right="0.41" top="0.82" bottom="0.5" header="0.37" footer="0.27"/>
  <pageSetup horizontalDpi="600" verticalDpi="600" orientation="portrait" scale="80" r:id="rId3"/>
  <headerFooter alignWithMargins="0">
    <oddHeader>&amp;C&amp;"Comic Sans MS,Regular"&amp;14Environmental Quality Incentives Program (EQIP)
Lower Arkansas Watershed-Soil Erosion Ranking Worksheet (C3)</oddHeader>
    <oddFooter>&amp;L&amp;12October 12, 2005&amp;C&amp;12Page &amp;P of  &amp;N&amp;R&amp;12USDA-NRCS, La Junta, CO</oddFooter>
  </headerFooter>
  <rowBreaks count="3" manualBreakCount="3">
    <brk id="50" max="18" man="1"/>
    <brk id="89" max="18" man="1"/>
    <brk id="151" max="18" man="1"/>
  </rowBreaks>
  <ignoredErrors>
    <ignoredError sqref="A10:A11 A13" numberStoredAsText="1"/>
  </ignoredErrors>
  <legacyDrawing r:id="rId2"/>
</worksheet>
</file>

<file path=xl/worksheets/sheet2.xml><?xml version="1.0" encoding="utf-8"?>
<worksheet xmlns="http://schemas.openxmlformats.org/spreadsheetml/2006/main" xmlns:r="http://schemas.openxmlformats.org/officeDocument/2006/relationships">
  <dimension ref="A1:O135"/>
  <sheetViews>
    <sheetView workbookViewId="0" topLeftCell="A1">
      <selection activeCell="A1" sqref="A1"/>
    </sheetView>
  </sheetViews>
  <sheetFormatPr defaultColWidth="9.140625" defaultRowHeight="12.75"/>
  <cols>
    <col min="6" max="6" width="9.00390625" style="0" customWidth="1"/>
    <col min="7" max="7" width="4.57421875" style="0" customWidth="1"/>
    <col min="11" max="11" width="3.00390625" style="0" customWidth="1"/>
  </cols>
  <sheetData>
    <row r="1" spans="1:15" ht="12.75">
      <c r="A1" t="s">
        <v>342</v>
      </c>
      <c r="E1" t="s">
        <v>458</v>
      </c>
      <c r="H1" t="s">
        <v>59</v>
      </c>
      <c r="L1" t="s">
        <v>39</v>
      </c>
      <c r="O1" t="s">
        <v>511</v>
      </c>
    </row>
    <row r="2" spans="1:15" ht="12.75">
      <c r="A2" t="s">
        <v>345</v>
      </c>
      <c r="E2" t="s">
        <v>405</v>
      </c>
      <c r="H2" t="s">
        <v>60</v>
      </c>
      <c r="L2" t="s">
        <v>434</v>
      </c>
      <c r="O2" t="s">
        <v>512</v>
      </c>
    </row>
    <row r="3" spans="1:15" ht="12.75">
      <c r="A3" t="s">
        <v>347</v>
      </c>
      <c r="E3" t="s">
        <v>346</v>
      </c>
      <c r="H3" t="s">
        <v>399</v>
      </c>
      <c r="L3" t="s">
        <v>435</v>
      </c>
      <c r="O3" t="s">
        <v>513</v>
      </c>
    </row>
    <row r="4" spans="1:15" ht="12.75">
      <c r="A4" t="s">
        <v>349</v>
      </c>
      <c r="E4" t="s">
        <v>348</v>
      </c>
      <c r="H4" t="s">
        <v>400</v>
      </c>
      <c r="L4" t="s">
        <v>436</v>
      </c>
      <c r="O4" t="s">
        <v>514</v>
      </c>
    </row>
    <row r="5" spans="1:15" ht="12.75">
      <c r="A5" t="s">
        <v>56</v>
      </c>
      <c r="E5" t="s">
        <v>66</v>
      </c>
      <c r="H5" t="s">
        <v>401</v>
      </c>
      <c r="L5" t="s">
        <v>437</v>
      </c>
      <c r="O5" t="s">
        <v>515</v>
      </c>
    </row>
    <row r="6" spans="1:15" ht="12.75">
      <c r="A6" t="s">
        <v>351</v>
      </c>
      <c r="E6" t="s">
        <v>350</v>
      </c>
      <c r="H6" t="s">
        <v>402</v>
      </c>
      <c r="L6" t="s">
        <v>438</v>
      </c>
      <c r="O6" t="s">
        <v>64</v>
      </c>
    </row>
    <row r="7" spans="1:15" ht="12.75">
      <c r="A7" t="s">
        <v>353</v>
      </c>
      <c r="E7" t="s">
        <v>352</v>
      </c>
      <c r="H7" t="s">
        <v>403</v>
      </c>
      <c r="L7" t="s">
        <v>439</v>
      </c>
      <c r="O7" t="s">
        <v>516</v>
      </c>
    </row>
    <row r="8" spans="1:15" ht="12.75">
      <c r="A8" t="s">
        <v>354</v>
      </c>
      <c r="E8" t="s">
        <v>355</v>
      </c>
      <c r="H8" t="s">
        <v>404</v>
      </c>
      <c r="L8" t="s">
        <v>440</v>
      </c>
      <c r="O8" t="s">
        <v>517</v>
      </c>
    </row>
    <row r="9" spans="1:15" ht="12.75">
      <c r="A9" t="s">
        <v>356</v>
      </c>
      <c r="E9" t="s">
        <v>357</v>
      </c>
      <c r="H9" t="s">
        <v>420</v>
      </c>
      <c r="L9" t="s">
        <v>494</v>
      </c>
      <c r="O9" t="s">
        <v>518</v>
      </c>
    </row>
    <row r="10" spans="1:15" ht="12.75">
      <c r="A10" t="s">
        <v>358</v>
      </c>
      <c r="E10" t="s">
        <v>359</v>
      </c>
      <c r="H10" t="s">
        <v>421</v>
      </c>
      <c r="L10" t="s">
        <v>441</v>
      </c>
      <c r="O10" t="s">
        <v>519</v>
      </c>
    </row>
    <row r="11" spans="1:15" ht="12.75">
      <c r="A11" t="s">
        <v>69</v>
      </c>
      <c r="E11" t="s">
        <v>360</v>
      </c>
      <c r="H11" t="s">
        <v>422</v>
      </c>
      <c r="L11" t="s">
        <v>442</v>
      </c>
      <c r="O11" t="s">
        <v>520</v>
      </c>
    </row>
    <row r="12" spans="1:15" ht="12.75">
      <c r="A12" t="s">
        <v>70</v>
      </c>
      <c r="E12" t="s">
        <v>361</v>
      </c>
      <c r="H12" t="s">
        <v>423</v>
      </c>
      <c r="L12" t="s">
        <v>443</v>
      </c>
      <c r="O12" t="s">
        <v>521</v>
      </c>
    </row>
    <row r="13" spans="1:15" ht="12.75">
      <c r="A13" t="s">
        <v>362</v>
      </c>
      <c r="E13" t="s">
        <v>224</v>
      </c>
      <c r="H13" t="s">
        <v>424</v>
      </c>
      <c r="L13" t="s">
        <v>444</v>
      </c>
      <c r="O13" t="s">
        <v>522</v>
      </c>
    </row>
    <row r="14" spans="1:15" ht="12.75">
      <c r="A14" t="s">
        <v>364</v>
      </c>
      <c r="E14" t="s">
        <v>363</v>
      </c>
      <c r="H14" t="s">
        <v>425</v>
      </c>
      <c r="L14" t="s">
        <v>445</v>
      </c>
      <c r="O14">
        <v>0</v>
      </c>
    </row>
    <row r="15" spans="1:15" ht="12.75">
      <c r="A15" t="s">
        <v>366</v>
      </c>
      <c r="E15" t="s">
        <v>365</v>
      </c>
      <c r="H15" t="s">
        <v>426</v>
      </c>
      <c r="L15" t="s">
        <v>446</v>
      </c>
      <c r="O15" t="s">
        <v>523</v>
      </c>
    </row>
    <row r="16" spans="1:15" ht="12.75">
      <c r="A16" t="s">
        <v>367</v>
      </c>
      <c r="E16" t="s">
        <v>280</v>
      </c>
      <c r="H16" t="s">
        <v>427</v>
      </c>
      <c r="L16" t="s">
        <v>447</v>
      </c>
      <c r="O16" t="s">
        <v>524</v>
      </c>
    </row>
    <row r="17" spans="1:15" ht="12.75">
      <c r="A17" t="s">
        <v>57</v>
      </c>
      <c r="E17" t="s">
        <v>230</v>
      </c>
      <c r="H17" t="s">
        <v>428</v>
      </c>
      <c r="L17" t="s">
        <v>448</v>
      </c>
      <c r="O17" t="s">
        <v>525</v>
      </c>
    </row>
    <row r="18" spans="5:15" ht="12.75">
      <c r="E18" t="s">
        <v>331</v>
      </c>
      <c r="H18" t="s">
        <v>429</v>
      </c>
      <c r="L18" t="s">
        <v>449</v>
      </c>
      <c r="O18" t="s">
        <v>526</v>
      </c>
    </row>
    <row r="19" spans="5:15" ht="12.75">
      <c r="E19" t="s">
        <v>368</v>
      </c>
      <c r="H19" t="s">
        <v>430</v>
      </c>
      <c r="L19" t="s">
        <v>450</v>
      </c>
      <c r="O19" t="s">
        <v>47</v>
      </c>
    </row>
    <row r="20" spans="5:12" ht="12.75">
      <c r="E20" t="s">
        <v>369</v>
      </c>
      <c r="H20" t="s">
        <v>431</v>
      </c>
      <c r="L20" t="s">
        <v>451</v>
      </c>
    </row>
    <row r="21" spans="1:12" ht="12.75">
      <c r="A21" t="s">
        <v>99</v>
      </c>
      <c r="E21" t="s">
        <v>218</v>
      </c>
      <c r="H21" t="s">
        <v>432</v>
      </c>
      <c r="L21" t="s">
        <v>452</v>
      </c>
    </row>
    <row r="22" spans="1:12" ht="12.75">
      <c r="A22" t="s">
        <v>373</v>
      </c>
      <c r="E22" t="s">
        <v>370</v>
      </c>
      <c r="H22" t="s">
        <v>433</v>
      </c>
      <c r="L22" t="s">
        <v>453</v>
      </c>
    </row>
    <row r="23" spans="1:12" ht="12.75">
      <c r="A23" t="s">
        <v>374</v>
      </c>
      <c r="E23" t="s">
        <v>371</v>
      </c>
      <c r="H23" t="s">
        <v>90</v>
      </c>
      <c r="L23" t="s">
        <v>454</v>
      </c>
    </row>
    <row r="24" spans="1:12" ht="12.75">
      <c r="A24" t="s">
        <v>375</v>
      </c>
      <c r="E24" t="s">
        <v>392</v>
      </c>
      <c r="L24" t="s">
        <v>455</v>
      </c>
    </row>
    <row r="25" spans="1:12" ht="12.75">
      <c r="A25" t="s">
        <v>100</v>
      </c>
      <c r="E25" t="s">
        <v>372</v>
      </c>
      <c r="L25" t="s">
        <v>457</v>
      </c>
    </row>
    <row r="26" spans="1:12" ht="12.75">
      <c r="A26" t="s">
        <v>378</v>
      </c>
      <c r="E26" t="s">
        <v>329</v>
      </c>
      <c r="L26" t="s">
        <v>500</v>
      </c>
    </row>
    <row r="27" spans="1:12" ht="12.75">
      <c r="A27" t="s">
        <v>379</v>
      </c>
      <c r="E27" t="s">
        <v>332</v>
      </c>
      <c r="L27" t="s">
        <v>501</v>
      </c>
    </row>
    <row r="28" spans="1:12" ht="12.75">
      <c r="A28" t="s">
        <v>381</v>
      </c>
      <c r="E28" t="s">
        <v>222</v>
      </c>
      <c r="L28" t="s">
        <v>502</v>
      </c>
    </row>
    <row r="29" spans="1:12" ht="12.75">
      <c r="A29" t="s">
        <v>383</v>
      </c>
      <c r="E29" t="s">
        <v>223</v>
      </c>
      <c r="L29" t="s">
        <v>503</v>
      </c>
    </row>
    <row r="30" spans="1:12" ht="12.75">
      <c r="A30" t="s">
        <v>384</v>
      </c>
      <c r="E30" t="s">
        <v>376</v>
      </c>
      <c r="L30" t="s">
        <v>504</v>
      </c>
    </row>
    <row r="31" spans="1:5" ht="12.75">
      <c r="A31" t="s">
        <v>386</v>
      </c>
      <c r="E31" t="s">
        <v>377</v>
      </c>
    </row>
    <row r="32" ht="12.75">
      <c r="E32" t="s">
        <v>327</v>
      </c>
    </row>
    <row r="33" ht="12.75">
      <c r="E33" t="s">
        <v>380</v>
      </c>
    </row>
    <row r="34" spans="1:5" ht="12.75">
      <c r="A34" t="s">
        <v>95</v>
      </c>
      <c r="E34" t="s">
        <v>382</v>
      </c>
    </row>
    <row r="35" spans="1:5" ht="12.75">
      <c r="A35" t="s">
        <v>96</v>
      </c>
      <c r="E35" t="s">
        <v>24</v>
      </c>
    </row>
    <row r="36" spans="1:8" ht="12.75">
      <c r="A36" t="s">
        <v>407</v>
      </c>
      <c r="E36" t="s">
        <v>385</v>
      </c>
      <c r="H36" t="s">
        <v>505</v>
      </c>
    </row>
    <row r="37" spans="1:8" ht="12.75">
      <c r="A37" t="s">
        <v>408</v>
      </c>
      <c r="E37" t="s">
        <v>387</v>
      </c>
      <c r="H37" t="s">
        <v>506</v>
      </c>
    </row>
    <row r="38" spans="1:8" ht="12.75">
      <c r="A38" t="s">
        <v>277</v>
      </c>
      <c r="E38" t="s">
        <v>219</v>
      </c>
      <c r="H38" t="s">
        <v>507</v>
      </c>
    </row>
    <row r="39" spans="1:8" ht="12.75">
      <c r="A39" t="s">
        <v>522</v>
      </c>
      <c r="E39" t="s">
        <v>388</v>
      </c>
      <c r="H39" t="s">
        <v>508</v>
      </c>
    </row>
    <row r="40" spans="1:8" ht="12.75">
      <c r="A40" t="s">
        <v>39</v>
      </c>
      <c r="E40" t="s">
        <v>333</v>
      </c>
      <c r="H40" t="s">
        <v>509</v>
      </c>
    </row>
    <row r="41" spans="5:8" ht="12.75">
      <c r="E41" t="s">
        <v>328</v>
      </c>
      <c r="H41" t="s">
        <v>510</v>
      </c>
    </row>
    <row r="42" spans="5:8" ht="12.75">
      <c r="E42" t="s">
        <v>458</v>
      </c>
      <c r="H42" t="s">
        <v>116</v>
      </c>
    </row>
    <row r="43" ht="12.75">
      <c r="E43" t="s">
        <v>389</v>
      </c>
    </row>
    <row r="44" ht="12.75">
      <c r="E44" t="s">
        <v>334</v>
      </c>
    </row>
    <row r="45" ht="12.75">
      <c r="E45" t="s">
        <v>390</v>
      </c>
    </row>
    <row r="46" spans="1:5" ht="12.75">
      <c r="A46" t="s">
        <v>278</v>
      </c>
      <c r="E46" t="s">
        <v>391</v>
      </c>
    </row>
    <row r="47" spans="1:5" ht="12.75">
      <c r="A47" t="s">
        <v>275</v>
      </c>
      <c r="E47" t="s">
        <v>330</v>
      </c>
    </row>
    <row r="48" spans="1:5" ht="12.75">
      <c r="A48" t="s">
        <v>276</v>
      </c>
      <c r="E48" t="s">
        <v>92</v>
      </c>
    </row>
    <row r="49" spans="1:5" ht="12.75">
      <c r="A49" t="s">
        <v>279</v>
      </c>
      <c r="E49" t="s">
        <v>393</v>
      </c>
    </row>
    <row r="50" ht="12.75">
      <c r="E50" t="s">
        <v>394</v>
      </c>
    </row>
    <row r="51" ht="12.75">
      <c r="E51" t="s">
        <v>25</v>
      </c>
    </row>
    <row r="52" ht="12.75">
      <c r="E52" t="s">
        <v>395</v>
      </c>
    </row>
    <row r="53" ht="12.75">
      <c r="E53" t="s">
        <v>396</v>
      </c>
    </row>
    <row r="54" ht="12.75">
      <c r="E54" t="s">
        <v>58</v>
      </c>
    </row>
    <row r="55" ht="12.75">
      <c r="E55" t="s">
        <v>397</v>
      </c>
    </row>
    <row r="56" ht="12.75">
      <c r="E56" t="s">
        <v>398</v>
      </c>
    </row>
    <row r="57" spans="1:11" ht="12.75">
      <c r="A57" s="36" t="s">
        <v>493</v>
      </c>
      <c r="D57" s="36" t="s">
        <v>467</v>
      </c>
      <c r="H57" s="36" t="s">
        <v>461</v>
      </c>
      <c r="K57" s="36" t="s">
        <v>466</v>
      </c>
    </row>
    <row r="58" spans="1:11" ht="12.75">
      <c r="A58" s="37" t="s">
        <v>47</v>
      </c>
      <c r="D58" s="37" t="s">
        <v>47</v>
      </c>
      <c r="E58" s="37"/>
      <c r="F58" s="37"/>
      <c r="G58" s="37"/>
      <c r="H58" s="37" t="s">
        <v>47</v>
      </c>
      <c r="I58" s="37"/>
      <c r="J58" s="37"/>
      <c r="K58" s="37" t="s">
        <v>47</v>
      </c>
    </row>
    <row r="59" spans="1:11" ht="12.75">
      <c r="A59" t="s">
        <v>296</v>
      </c>
      <c r="D59" t="s">
        <v>288</v>
      </c>
      <c r="H59" t="s">
        <v>300</v>
      </c>
      <c r="K59" t="s">
        <v>308</v>
      </c>
    </row>
    <row r="60" spans="1:11" ht="12.75">
      <c r="A60" t="s">
        <v>485</v>
      </c>
      <c r="D60" t="s">
        <v>293</v>
      </c>
      <c r="H60" t="s">
        <v>309</v>
      </c>
      <c r="K60" t="s">
        <v>307</v>
      </c>
    </row>
    <row r="61" spans="1:11" ht="12.75">
      <c r="A61" t="s">
        <v>212</v>
      </c>
      <c r="D61" t="s">
        <v>292</v>
      </c>
      <c r="H61" t="s">
        <v>303</v>
      </c>
      <c r="K61" t="s">
        <v>310</v>
      </c>
    </row>
    <row r="62" spans="1:11" ht="12.75">
      <c r="A62" t="s">
        <v>291</v>
      </c>
      <c r="D62" t="s">
        <v>290</v>
      </c>
      <c r="H62" t="s">
        <v>306</v>
      </c>
      <c r="K62" t="s">
        <v>111</v>
      </c>
    </row>
    <row r="63" spans="1:11" ht="12.75">
      <c r="A63" t="s">
        <v>486</v>
      </c>
      <c r="D63" t="s">
        <v>468</v>
      </c>
      <c r="H63" t="s">
        <v>459</v>
      </c>
      <c r="K63">
        <v>0</v>
      </c>
    </row>
    <row r="64" spans="1:11" ht="12.75">
      <c r="A64" t="s">
        <v>487</v>
      </c>
      <c r="D64" t="s">
        <v>469</v>
      </c>
      <c r="H64" t="s">
        <v>460</v>
      </c>
      <c r="K64" t="s">
        <v>47</v>
      </c>
    </row>
    <row r="65" spans="1:11" ht="12.75">
      <c r="A65" t="s">
        <v>488</v>
      </c>
      <c r="D65" t="s">
        <v>527</v>
      </c>
      <c r="H65" t="s">
        <v>311</v>
      </c>
      <c r="K65" t="s">
        <v>111</v>
      </c>
    </row>
    <row r="66" spans="1:11" ht="12.75">
      <c r="A66">
        <v>0</v>
      </c>
      <c r="D66" t="s">
        <v>470</v>
      </c>
      <c r="H66">
        <v>0</v>
      </c>
      <c r="K66">
        <v>0</v>
      </c>
    </row>
    <row r="67" spans="1:11" ht="12.75">
      <c r="A67" t="s">
        <v>47</v>
      </c>
      <c r="D67" t="s">
        <v>289</v>
      </c>
      <c r="H67" t="s">
        <v>47</v>
      </c>
      <c r="K67" t="s">
        <v>47</v>
      </c>
    </row>
    <row r="68" spans="1:11" ht="12.75">
      <c r="A68" t="s">
        <v>65</v>
      </c>
      <c r="D68">
        <v>0</v>
      </c>
      <c r="H68" t="s">
        <v>301</v>
      </c>
      <c r="K68" t="s">
        <v>111</v>
      </c>
    </row>
    <row r="69" spans="1:11" ht="12.75">
      <c r="A69" t="s">
        <v>489</v>
      </c>
      <c r="D69" t="s">
        <v>47</v>
      </c>
      <c r="H69" t="s">
        <v>112</v>
      </c>
      <c r="K69">
        <v>0</v>
      </c>
    </row>
    <row r="70" spans="1:11" ht="12.75">
      <c r="A70">
        <v>0</v>
      </c>
      <c r="D70" t="s">
        <v>294</v>
      </c>
      <c r="H70" t="s">
        <v>302</v>
      </c>
      <c r="K70" t="s">
        <v>47</v>
      </c>
    </row>
    <row r="71" spans="1:11" ht="12.75">
      <c r="A71" t="s">
        <v>47</v>
      </c>
      <c r="D71" t="s">
        <v>471</v>
      </c>
      <c r="H71" t="s">
        <v>462</v>
      </c>
      <c r="K71" t="s">
        <v>111</v>
      </c>
    </row>
    <row r="72" spans="1:8" ht="12.75">
      <c r="A72" t="s">
        <v>528</v>
      </c>
      <c r="D72" t="s">
        <v>304</v>
      </c>
      <c r="H72" t="s">
        <v>463</v>
      </c>
    </row>
    <row r="73" spans="1:8" ht="12.75">
      <c r="A73" t="s">
        <v>299</v>
      </c>
      <c r="D73" t="s">
        <v>472</v>
      </c>
      <c r="H73" t="s">
        <v>464</v>
      </c>
    </row>
    <row r="74" spans="1:4" ht="12.75">
      <c r="A74" t="s">
        <v>490</v>
      </c>
      <c r="D74" t="s">
        <v>473</v>
      </c>
    </row>
    <row r="75" spans="1:8" ht="12.75">
      <c r="A75" t="s">
        <v>491</v>
      </c>
      <c r="D75">
        <v>0</v>
      </c>
      <c r="H75" t="s">
        <v>47</v>
      </c>
    </row>
    <row r="76" spans="1:8" ht="12.75">
      <c r="A76" t="s">
        <v>298</v>
      </c>
      <c r="D76" t="s">
        <v>47</v>
      </c>
      <c r="H76" t="s">
        <v>465</v>
      </c>
    </row>
    <row r="77" spans="1:8" ht="12.75">
      <c r="A77">
        <v>0</v>
      </c>
      <c r="D77" t="s">
        <v>529</v>
      </c>
      <c r="H77" t="s">
        <v>111</v>
      </c>
    </row>
    <row r="78" spans="1:4" ht="12.75">
      <c r="A78" t="s">
        <v>47</v>
      </c>
      <c r="D78" t="s">
        <v>295</v>
      </c>
    </row>
    <row r="79" spans="1:8" ht="12.75">
      <c r="A79" t="s">
        <v>492</v>
      </c>
      <c r="D79" t="s">
        <v>530</v>
      </c>
      <c r="H79" t="s">
        <v>47</v>
      </c>
    </row>
    <row r="80" spans="4:8" ht="12.75">
      <c r="D80">
        <v>0</v>
      </c>
      <c r="H80" t="s">
        <v>111</v>
      </c>
    </row>
    <row r="81" ht="12.75">
      <c r="D81" t="s">
        <v>47</v>
      </c>
    </row>
    <row r="82" ht="12.75">
      <c r="D82" t="s">
        <v>474</v>
      </c>
    </row>
    <row r="83" ht="12.75">
      <c r="D83" t="s">
        <v>475</v>
      </c>
    </row>
    <row r="84" ht="12.75">
      <c r="D84" t="s">
        <v>476</v>
      </c>
    </row>
    <row r="85" ht="12.75">
      <c r="D85" t="s">
        <v>477</v>
      </c>
    </row>
    <row r="86" ht="12.75">
      <c r="D86" t="s">
        <v>478</v>
      </c>
    </row>
    <row r="87" ht="12.75">
      <c r="D87" t="s">
        <v>479</v>
      </c>
    </row>
    <row r="88" ht="12.75">
      <c r="D88" t="s">
        <v>480</v>
      </c>
    </row>
    <row r="89" ht="12.75">
      <c r="D89" t="s">
        <v>495</v>
      </c>
    </row>
    <row r="90" ht="12.75">
      <c r="D90" t="s">
        <v>496</v>
      </c>
    </row>
    <row r="91" ht="12.75">
      <c r="D91" t="s">
        <v>481</v>
      </c>
    </row>
    <row r="92" ht="12.75">
      <c r="D92" t="s">
        <v>482</v>
      </c>
    </row>
    <row r="93" ht="12.75">
      <c r="D93" t="s">
        <v>483</v>
      </c>
    </row>
    <row r="94" ht="12.75">
      <c r="D94" t="s">
        <v>484</v>
      </c>
    </row>
    <row r="96" spans="1:9" ht="12.75">
      <c r="A96" s="36" t="s">
        <v>131</v>
      </c>
      <c r="C96" s="36" t="s">
        <v>149</v>
      </c>
      <c r="F96" s="36" t="s">
        <v>162</v>
      </c>
      <c r="I96" s="36" t="s">
        <v>29</v>
      </c>
    </row>
    <row r="97" spans="1:9" ht="12.75">
      <c r="A97" t="s">
        <v>278</v>
      </c>
      <c r="C97" t="s">
        <v>278</v>
      </c>
      <c r="F97" t="s">
        <v>278</v>
      </c>
      <c r="I97" t="s">
        <v>278</v>
      </c>
    </row>
    <row r="98" spans="1:9" ht="12.75">
      <c r="A98" t="s">
        <v>132</v>
      </c>
      <c r="C98" t="s">
        <v>150</v>
      </c>
      <c r="F98" t="s">
        <v>163</v>
      </c>
      <c r="I98" t="s">
        <v>216</v>
      </c>
    </row>
    <row r="99" spans="1:9" ht="12.75">
      <c r="A99" t="s">
        <v>133</v>
      </c>
      <c r="C99" t="s">
        <v>151</v>
      </c>
      <c r="F99" t="s">
        <v>164</v>
      </c>
      <c r="I99" t="s">
        <v>31</v>
      </c>
    </row>
    <row r="100" spans="1:6" ht="12.75">
      <c r="A100" t="s">
        <v>134</v>
      </c>
      <c r="C100" t="s">
        <v>152</v>
      </c>
      <c r="F100" t="s">
        <v>165</v>
      </c>
    </row>
    <row r="101" spans="1:6" ht="12.75">
      <c r="A101" t="s">
        <v>174</v>
      </c>
      <c r="C101" t="s">
        <v>153</v>
      </c>
      <c r="F101" t="s">
        <v>166</v>
      </c>
    </row>
    <row r="102" spans="1:9" ht="12.75">
      <c r="A102" t="s">
        <v>135</v>
      </c>
      <c r="C102" t="s">
        <v>89</v>
      </c>
      <c r="F102" t="s">
        <v>130</v>
      </c>
      <c r="I102" t="s">
        <v>28</v>
      </c>
    </row>
    <row r="103" spans="1:6" ht="12.75">
      <c r="A103" t="s">
        <v>136</v>
      </c>
      <c r="C103" t="s">
        <v>154</v>
      </c>
      <c r="F103" t="s">
        <v>86</v>
      </c>
    </row>
    <row r="104" spans="1:6" ht="12.75">
      <c r="A104" t="s">
        <v>137</v>
      </c>
      <c r="C104" t="s">
        <v>155</v>
      </c>
      <c r="F104" t="s">
        <v>167</v>
      </c>
    </row>
    <row r="105" spans="1:6" ht="12.75">
      <c r="A105" t="s">
        <v>138</v>
      </c>
      <c r="C105" t="s">
        <v>156</v>
      </c>
      <c r="F105" t="s">
        <v>129</v>
      </c>
    </row>
    <row r="106" spans="1:6" ht="12.75">
      <c r="A106" t="s">
        <v>139</v>
      </c>
      <c r="C106" t="s">
        <v>157</v>
      </c>
      <c r="F106" t="s">
        <v>168</v>
      </c>
    </row>
    <row r="107" spans="1:6" ht="12.75">
      <c r="A107" t="s">
        <v>140</v>
      </c>
      <c r="C107" t="s">
        <v>158</v>
      </c>
      <c r="F107" t="s">
        <v>169</v>
      </c>
    </row>
    <row r="108" spans="1:6" ht="12.75">
      <c r="A108" t="s">
        <v>141</v>
      </c>
      <c r="C108" t="s">
        <v>159</v>
      </c>
      <c r="F108" t="s">
        <v>170</v>
      </c>
    </row>
    <row r="109" spans="1:6" ht="12.75">
      <c r="A109" t="s">
        <v>142</v>
      </c>
      <c r="C109" t="s">
        <v>160</v>
      </c>
      <c r="F109" t="s">
        <v>171</v>
      </c>
    </row>
    <row r="110" spans="1:6" ht="12.75">
      <c r="A110" t="s">
        <v>143</v>
      </c>
      <c r="C110" t="s">
        <v>161</v>
      </c>
      <c r="F110" t="s">
        <v>172</v>
      </c>
    </row>
    <row r="111" spans="1:6" ht="12.75">
      <c r="A111" t="s">
        <v>144</v>
      </c>
      <c r="C111" t="s">
        <v>175</v>
      </c>
      <c r="F111" t="s">
        <v>173</v>
      </c>
    </row>
    <row r="112" spans="1:3" ht="12.75">
      <c r="A112" t="s">
        <v>145</v>
      </c>
      <c r="C112" t="s">
        <v>176</v>
      </c>
    </row>
    <row r="113" spans="1:3" ht="12.75">
      <c r="A113" t="s">
        <v>146</v>
      </c>
      <c r="C113" t="s">
        <v>201</v>
      </c>
    </row>
    <row r="114" spans="1:3" ht="12.75">
      <c r="A114" t="s">
        <v>147</v>
      </c>
      <c r="C114" t="s">
        <v>177</v>
      </c>
    </row>
    <row r="115" spans="1:3" ht="12.75">
      <c r="A115" t="s">
        <v>148</v>
      </c>
      <c r="C115" t="s">
        <v>87</v>
      </c>
    </row>
    <row r="116" ht="12.75">
      <c r="C116" t="s">
        <v>178</v>
      </c>
    </row>
    <row r="117" ht="12.75">
      <c r="C117" t="s">
        <v>179</v>
      </c>
    </row>
    <row r="118" ht="12.75">
      <c r="C118" t="s">
        <v>180</v>
      </c>
    </row>
    <row r="119" ht="12.75">
      <c r="C119" t="s">
        <v>181</v>
      </c>
    </row>
    <row r="120" ht="12.75">
      <c r="C120" t="s">
        <v>182</v>
      </c>
    </row>
    <row r="121" ht="12.75">
      <c r="C121" t="s">
        <v>183</v>
      </c>
    </row>
    <row r="122" ht="12.75">
      <c r="C122" t="s">
        <v>195</v>
      </c>
    </row>
    <row r="123" ht="12.75">
      <c r="C123" t="s">
        <v>184</v>
      </c>
    </row>
    <row r="124" ht="12.75">
      <c r="C124" t="s">
        <v>128</v>
      </c>
    </row>
    <row r="125" ht="12.75">
      <c r="C125" t="s">
        <v>26</v>
      </c>
    </row>
    <row r="126" ht="12.75">
      <c r="C126" t="s">
        <v>185</v>
      </c>
    </row>
    <row r="127" ht="12.75">
      <c r="C127" t="s">
        <v>186</v>
      </c>
    </row>
    <row r="128" ht="12.75">
      <c r="C128" t="s">
        <v>187</v>
      </c>
    </row>
    <row r="129" ht="12.75">
      <c r="C129" t="s">
        <v>188</v>
      </c>
    </row>
    <row r="130" ht="12.75">
      <c r="C130" t="s">
        <v>189</v>
      </c>
    </row>
    <row r="131" ht="12.75">
      <c r="C131" t="s">
        <v>190</v>
      </c>
    </row>
    <row r="132" ht="12.75">
      <c r="C132" t="s">
        <v>191</v>
      </c>
    </row>
    <row r="133" ht="12.75">
      <c r="C133" t="s">
        <v>194</v>
      </c>
    </row>
    <row r="134" ht="12.75">
      <c r="C134" t="s">
        <v>192</v>
      </c>
    </row>
    <row r="135" ht="12.75">
      <c r="C135" t="s">
        <v>193</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Lorenz Sutherland</dc:creator>
  <cp:keywords/>
  <dc:description/>
  <cp:lastModifiedBy>jon.wicke</cp:lastModifiedBy>
  <cp:lastPrinted>2005-10-31T21:11:25Z</cp:lastPrinted>
  <dcterms:created xsi:type="dcterms:W3CDTF">2002-07-26T15:14:10Z</dcterms:created>
  <dcterms:modified xsi:type="dcterms:W3CDTF">2005-11-22T16:13:51Z</dcterms:modified>
  <cp:category/>
  <cp:version/>
  <cp:contentType/>
  <cp:contentStatus/>
</cp:coreProperties>
</file>