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1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<sst xmlns="http://schemas.openxmlformats.org/spreadsheetml/2006/main" count="461" uniqueCount="126">
  <si>
    <t>Ash</t>
  </si>
  <si>
    <t>Chlorine</t>
  </si>
  <si>
    <t>nd</t>
  </si>
  <si>
    <t>R1</t>
  </si>
  <si>
    <t>R2</t>
  </si>
  <si>
    <t>R3</t>
  </si>
  <si>
    <t>210C1</t>
  </si>
  <si>
    <t>210C2</t>
  </si>
  <si>
    <t>Aqueous</t>
  </si>
  <si>
    <t>Organic</t>
  </si>
  <si>
    <t>Packaged</t>
  </si>
  <si>
    <t>Bulk Solids</t>
  </si>
  <si>
    <t/>
  </si>
  <si>
    <t>HCl</t>
  </si>
  <si>
    <t>CO</t>
  </si>
  <si>
    <t>Cl2</t>
  </si>
  <si>
    <t>PM</t>
  </si>
  <si>
    <t>ppmv</t>
  </si>
  <si>
    <t>gr/dscf</t>
  </si>
  <si>
    <t>HC</t>
  </si>
  <si>
    <t>Oxygen</t>
  </si>
  <si>
    <t>SVOC</t>
  </si>
  <si>
    <t>Sampling Train</t>
  </si>
  <si>
    <t>y</t>
  </si>
  <si>
    <t>Cond Avg</t>
  </si>
  <si>
    <t>wt %</t>
  </si>
  <si>
    <t>ppmw</t>
  </si>
  <si>
    <t>Btu/lb</t>
  </si>
  <si>
    <t>lb/hr</t>
  </si>
  <si>
    <t>PM, HCl/Cl2</t>
  </si>
  <si>
    <t>dscfm</t>
  </si>
  <si>
    <t>%</t>
  </si>
  <si>
    <t>°F</t>
  </si>
  <si>
    <t>Stack Gas Flowrate</t>
  </si>
  <si>
    <t>Total</t>
  </si>
  <si>
    <t>mg/dscm</t>
  </si>
  <si>
    <t>ug/dscm</t>
  </si>
  <si>
    <t>Sludge</t>
  </si>
  <si>
    <t>Cond Descr</t>
  </si>
  <si>
    <t>Trial burn</t>
  </si>
  <si>
    <t>Report Name/Date</t>
  </si>
  <si>
    <t>Report Prepare</t>
  </si>
  <si>
    <t>Testing Firm</t>
  </si>
  <si>
    <t>Stationary Source Sampling Report, Reference No. 10816, LWD Inc., Calvert City, KY, Unit No. 3, January 1993</t>
  </si>
  <si>
    <t>Entropy</t>
  </si>
  <si>
    <t>Stationary Source Sampling Report, Reference No. 12563, LWD, Calvert City, KY, Unit No. 3, January 1994</t>
  </si>
  <si>
    <t>1,2-dichlorobenzene</t>
  </si>
  <si>
    <t>Hexachloroethane</t>
  </si>
  <si>
    <t>210</t>
  </si>
  <si>
    <t>KYD088438817</t>
  </si>
  <si>
    <t>LWD, INC.</t>
  </si>
  <si>
    <t>CALVERT CITY</t>
  </si>
  <si>
    <t>KY</t>
  </si>
  <si>
    <t>UNIT NO. 3</t>
  </si>
  <si>
    <t>SD/FF/PT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</si>
  <si>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</si>
  <si>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</si>
  <si>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</si>
  <si>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</si>
  <si>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</si>
  <si>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</si>
  <si>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</si>
  <si>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</si>
  <si>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</si>
  <si>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</si>
  <si>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</si>
  <si>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</si>
  <si>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</si>
  <si>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</si>
  <si>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</si>
  <si>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</si>
  <si>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</si>
  <si>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</si>
  <si>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</si>
  <si>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</si>
  <si>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</si>
  <si>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</si>
  <si>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</si>
  <si>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None</t>
  </si>
  <si>
    <t>Combustor Class</t>
  </si>
  <si>
    <t>Combustor Type</t>
  </si>
  <si>
    <t>Rotary Kiln</t>
  </si>
  <si>
    <t>Kiln: 12.5' diameter, 24' long.  Afterburner used.</t>
  </si>
  <si>
    <t>Condition Description</t>
  </si>
  <si>
    <t>Stack Gas Emissions 2</t>
  </si>
  <si>
    <t>Feedstreams 2</t>
  </si>
  <si>
    <t>Spray dryer, fabric filter (teflon coated bags, 45,000 ft2 cloth area, 4.5 A/C), packed tower (Raschig rings, 1800 gpm liquor)</t>
  </si>
  <si>
    <t>E1</t>
  </si>
  <si>
    <t>Total Chlorine</t>
  </si>
  <si>
    <t>E2</t>
  </si>
  <si>
    <t>Testing Dates</t>
  </si>
  <si>
    <t>Cond Dates</t>
  </si>
  <si>
    <t>January 19-21,1993</t>
  </si>
  <si>
    <t>January 1-5, 1994</t>
  </si>
  <si>
    <t>Number of Sister Facilities</t>
  </si>
  <si>
    <t>APCS Detailed Acronym</t>
  </si>
  <si>
    <t>APCS General Class</t>
  </si>
  <si>
    <t>FF, LEWS</t>
  </si>
  <si>
    <t>Liq, sludge, solid</t>
  </si>
  <si>
    <t>source</t>
  </si>
  <si>
    <t>cond</t>
  </si>
  <si>
    <t>emiss 2</t>
  </si>
  <si>
    <t>feed 2</t>
  </si>
  <si>
    <t>Commercial incinerator</t>
  </si>
  <si>
    <t xml:space="preserve">   Stack Gas Flowrate</t>
  </si>
  <si>
    <t xml:space="preserve">   O2</t>
  </si>
  <si>
    <t xml:space="preserve">   Moisture</t>
  </si>
  <si>
    <t xml:space="preserve">   Temperature</t>
  </si>
  <si>
    <t>Feedstream Number</t>
  </si>
  <si>
    <t>Feed Class</t>
  </si>
  <si>
    <t>Feedstream Description</t>
  </si>
  <si>
    <t>Feed Rate</t>
  </si>
  <si>
    <t>Heating Value</t>
  </si>
  <si>
    <t>Liq HW</t>
  </si>
  <si>
    <t>Solid non-HW</t>
  </si>
  <si>
    <t>Solid HW</t>
  </si>
  <si>
    <t>Feedrate MTEC Calculations</t>
  </si>
  <si>
    <t>F1</t>
  </si>
  <si>
    <t>F2</t>
  </si>
  <si>
    <t>F3</t>
  </si>
  <si>
    <t>F4</t>
  </si>
  <si>
    <t>F5</t>
  </si>
  <si>
    <t>F6</t>
  </si>
  <si>
    <t>Feed Class 2</t>
  </si>
  <si>
    <t>HW</t>
  </si>
  <si>
    <t>Non-HW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</si>
</sst>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mm/dd/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  <row r="4" ht="12.75">
      <c r="A4" t="s">
        <v>102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D20" sqref="D20"/>
    </sheetView>
  </sheetViews>
  <sheetFormatPr defaultColWidth="9.140625" defaultRowHeight="12.75"/>
  <cols>
    <col min="1" max="1" width="3.00390625" style="0" hidden="1" customWidth="1"/>
    <col min="2" max="2" width="26.57421875" style="0" customWidth="1"/>
    <col min="3" max="3" width="57.421875" style="0" customWidth="1"/>
  </cols>
  <sheetData>
    <row r="1" ht="12.75">
      <c r="B1" s="8" t="s">
        <v>77</v>
      </c>
    </row>
    <row r="3" spans="2:3" ht="12.75">
      <c r="B3" t="s">
        <v>55</v>
      </c>
      <c r="C3" t="s">
        <v>48</v>
      </c>
    </row>
    <row r="4" spans="2:3" ht="12.75">
      <c r="B4" t="s">
        <v>56</v>
      </c>
      <c r="C4" t="s">
        <v>49</v>
      </c>
    </row>
    <row r="5" spans="2:3" ht="12.75">
      <c r="B5" t="s">
        <v>57</v>
      </c>
      <c r="C5" t="s">
        <v>50</v>
      </c>
    </row>
    <row r="6" ht="12.75">
      <c r="B6" t="s">
        <v>58</v>
      </c>
    </row>
    <row r="7" spans="2:3" ht="12.75">
      <c r="B7" t="s">
        <v>59</v>
      </c>
      <c r="C7" t="s">
        <v>51</v>
      </c>
    </row>
    <row r="8" spans="2:3" ht="12.75">
      <c r="B8" t="s">
        <v>60</v>
      </c>
      <c r="C8" t="s">
        <v>52</v>
      </c>
    </row>
    <row r="9" spans="2:3" ht="12.75">
      <c r="B9" t="s">
        <v>61</v>
      </c>
      <c r="C9" t="s">
        <v>53</v>
      </c>
    </row>
    <row r="10" spans="2:3" ht="12.75">
      <c r="B10" t="s">
        <v>62</v>
      </c>
      <c r="C10" t="s">
        <v>78</v>
      </c>
    </row>
    <row r="11" spans="2:3" ht="12.75">
      <c r="B11" s="24" t="s">
        <v>94</v>
      </c>
      <c r="C11" s="25">
        <v>0</v>
      </c>
    </row>
    <row r="12" spans="2:3" ht="12.75">
      <c r="B12" t="s">
        <v>79</v>
      </c>
      <c r="C12" t="s">
        <v>103</v>
      </c>
    </row>
    <row r="13" spans="2:3" ht="12.75">
      <c r="B13" t="s">
        <v>80</v>
      </c>
      <c r="C13" t="s">
        <v>81</v>
      </c>
    </row>
    <row r="14" spans="2:3" ht="12.75">
      <c r="B14" t="s">
        <v>63</v>
      </c>
      <c r="C14" t="s">
        <v>82</v>
      </c>
    </row>
    <row r="15" ht="12.75">
      <c r="B15" t="s">
        <v>64</v>
      </c>
    </row>
    <row r="16" ht="12.75">
      <c r="B16" t="s">
        <v>65</v>
      </c>
    </row>
    <row r="17" spans="2:3" ht="12.75">
      <c r="B17" s="24" t="s">
        <v>95</v>
      </c>
      <c r="C17" t="s">
        <v>54</v>
      </c>
    </row>
    <row r="18" spans="2:3" ht="12.75">
      <c r="B18" s="24" t="s">
        <v>96</v>
      </c>
      <c r="C18" t="s">
        <v>97</v>
      </c>
    </row>
    <row r="19" spans="2:3" ht="25.5">
      <c r="B19" s="17" t="s">
        <v>66</v>
      </c>
      <c r="C19" s="15" t="s">
        <v>86</v>
      </c>
    </row>
    <row r="20" spans="2:3" ht="12.75">
      <c r="B20" t="s">
        <v>67</v>
      </c>
      <c r="C20" t="s">
        <v>98</v>
      </c>
    </row>
    <row r="21" ht="12.75">
      <c r="B21" t="s">
        <v>68</v>
      </c>
    </row>
    <row r="22" ht="12.75">
      <c r="B22" t="s">
        <v>69</v>
      </c>
    </row>
    <row r="24" ht="12.75">
      <c r="B24" t="s">
        <v>70</v>
      </c>
    </row>
    <row r="25" spans="2:3" ht="12.75">
      <c r="B25" t="s">
        <v>71</v>
      </c>
      <c r="C25" s="18">
        <v>7.99960961906168</v>
      </c>
    </row>
    <row r="26" spans="2:3" ht="12.75">
      <c r="B26" t="s">
        <v>72</v>
      </c>
      <c r="C26" s="18">
        <v>149.99268035728343</v>
      </c>
    </row>
    <row r="27" spans="2:3" ht="12.75">
      <c r="B27" t="s">
        <v>73</v>
      </c>
      <c r="C27" s="18">
        <v>7.750166762829756</v>
      </c>
    </row>
    <row r="28" spans="2:3" ht="12.75">
      <c r="B28" t="s">
        <v>74</v>
      </c>
      <c r="C28" s="18">
        <v>162.33333333333334</v>
      </c>
    </row>
    <row r="30" ht="12.75">
      <c r="B30" t="s">
        <v>75</v>
      </c>
    </row>
    <row r="31" ht="12.75">
      <c r="B31" t="s">
        <v>76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B1">
      <selection activeCell="C22" sqref="C22"/>
    </sheetView>
  </sheetViews>
  <sheetFormatPr defaultColWidth="9.140625" defaultRowHeight="12.75"/>
  <cols>
    <col min="1" max="1" width="3.00390625" style="0" hidden="1" customWidth="1"/>
    <col min="2" max="2" width="17.8515625" style="0" customWidth="1"/>
    <col min="3" max="3" width="62.00390625" style="13" customWidth="1"/>
  </cols>
  <sheetData>
    <row r="1" ht="12.75">
      <c r="B1" s="8" t="s">
        <v>83</v>
      </c>
    </row>
    <row r="3" ht="12.75">
      <c r="B3" s="8" t="s">
        <v>6</v>
      </c>
    </row>
    <row r="5" spans="2:3" s="15" customFormat="1" ht="25.5">
      <c r="B5" s="15" t="s">
        <v>40</v>
      </c>
      <c r="C5" s="16" t="s">
        <v>43</v>
      </c>
    </row>
    <row r="6" spans="2:3" ht="12.75">
      <c r="B6" t="s">
        <v>41</v>
      </c>
      <c r="C6" s="13" t="s">
        <v>44</v>
      </c>
    </row>
    <row r="7" spans="2:3" ht="12.75">
      <c r="B7" t="s">
        <v>42</v>
      </c>
      <c r="C7" s="13" t="s">
        <v>44</v>
      </c>
    </row>
    <row r="8" spans="1:3" ht="12.75">
      <c r="A8" t="s">
        <v>6</v>
      </c>
      <c r="B8" t="s">
        <v>38</v>
      </c>
      <c r="C8" s="13" t="s">
        <v>39</v>
      </c>
    </row>
    <row r="9" spans="1:3" ht="12.75">
      <c r="A9" t="s">
        <v>6</v>
      </c>
      <c r="B9" t="s">
        <v>90</v>
      </c>
      <c r="C9" s="13" t="s">
        <v>92</v>
      </c>
    </row>
    <row r="10" spans="2:3" ht="12.75">
      <c r="B10" t="s">
        <v>91</v>
      </c>
      <c r="C10" s="23">
        <v>33970</v>
      </c>
    </row>
    <row r="11" ht="12.75">
      <c r="C11" s="14"/>
    </row>
    <row r="12" spans="2:3" ht="12.75">
      <c r="B12" s="8" t="s">
        <v>7</v>
      </c>
      <c r="C12" s="14"/>
    </row>
    <row r="14" spans="2:3" s="17" customFormat="1" ht="25.5">
      <c r="B14" s="17" t="s">
        <v>40</v>
      </c>
      <c r="C14" s="16" t="s">
        <v>45</v>
      </c>
    </row>
    <row r="15" spans="2:3" ht="12.75">
      <c r="B15" t="s">
        <v>41</v>
      </c>
      <c r="C15" s="13" t="s">
        <v>44</v>
      </c>
    </row>
    <row r="16" spans="2:3" ht="12.75">
      <c r="B16" t="s">
        <v>42</v>
      </c>
      <c r="C16" s="13" t="s">
        <v>44</v>
      </c>
    </row>
    <row r="17" spans="2:3" ht="12.75">
      <c r="B17" t="s">
        <v>38</v>
      </c>
      <c r="C17" s="13" t="s">
        <v>39</v>
      </c>
    </row>
    <row r="18" spans="1:3" ht="12.75">
      <c r="A18" t="s">
        <v>7</v>
      </c>
      <c r="B18" t="s">
        <v>90</v>
      </c>
      <c r="C18" s="13" t="s">
        <v>93</v>
      </c>
    </row>
    <row r="19" spans="2:3" ht="12.75">
      <c r="B19" t="s">
        <v>91</v>
      </c>
      <c r="C19" s="23">
        <v>34335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G49"/>
  <sheetViews>
    <sheetView zoomScale="80" zoomScaleNormal="80" workbookViewId="0" topLeftCell="B1">
      <selection activeCell="C3" sqref="C3"/>
    </sheetView>
  </sheetViews>
  <sheetFormatPr defaultColWidth="9.140625" defaultRowHeight="12.75"/>
  <cols>
    <col min="1" max="1" width="3.421875" style="21" hidden="1" customWidth="1"/>
    <col min="2" max="2" width="20.421875" style="0" customWidth="1"/>
    <col min="3" max="3" width="11.57421875" style="0" customWidth="1"/>
    <col min="5" max="5" width="3.8515625" style="0" customWidth="1"/>
    <col min="6" max="6" width="3.140625" style="19" customWidth="1"/>
    <col min="7" max="7" width="11.421875" style="0" customWidth="1"/>
    <col min="8" max="8" width="3.00390625" style="19" bestFit="1" customWidth="1"/>
    <col min="9" max="9" width="12.140625" style="0" customWidth="1"/>
    <col min="10" max="10" width="3.00390625" style="19" bestFit="1" customWidth="1"/>
    <col min="11" max="11" width="12.28125" style="0" customWidth="1"/>
    <col min="12" max="12" width="2.7109375" style="19" customWidth="1"/>
    <col min="13" max="13" width="11.57421875" style="0" customWidth="1"/>
    <col min="14" max="14" width="9.8515625" style="0" customWidth="1"/>
    <col min="15" max="15" width="7.28125" style="0" customWidth="1"/>
    <col min="16" max="16" width="8.00390625" style="0" customWidth="1"/>
    <col min="17" max="17" width="7.8515625" style="0" customWidth="1"/>
    <col min="18" max="18" width="6.57421875" style="0" customWidth="1"/>
    <col min="19" max="19" width="5.421875" style="0" customWidth="1"/>
    <col min="20" max="20" width="4.7109375" style="0" customWidth="1"/>
  </cols>
  <sheetData>
    <row r="1" ht="12.75">
      <c r="B1" s="8" t="s">
        <v>84</v>
      </c>
    </row>
    <row r="2" ht="12.75">
      <c r="B2" s="8"/>
    </row>
    <row r="4" spans="1:13" ht="12.75">
      <c r="A4" s="21">
        <v>1</v>
      </c>
      <c r="B4" s="8" t="s">
        <v>6</v>
      </c>
      <c r="G4" s="19" t="s">
        <v>3</v>
      </c>
      <c r="I4" s="19" t="s">
        <v>4</v>
      </c>
      <c r="K4" s="19" t="s">
        <v>5</v>
      </c>
      <c r="M4" s="19" t="s">
        <v>24</v>
      </c>
    </row>
    <row r="6" spans="1:27" s="1" customFormat="1" ht="12.75">
      <c r="A6" s="22"/>
      <c r="B6" s="1" t="s">
        <v>16</v>
      </c>
      <c r="C6" s="1" t="s">
        <v>87</v>
      </c>
      <c r="D6" s="1" t="s">
        <v>18</v>
      </c>
      <c r="E6" s="1" t="s">
        <v>23</v>
      </c>
      <c r="F6" s="29" t="s">
        <v>12</v>
      </c>
      <c r="G6" s="3">
        <v>0.018400182528</v>
      </c>
      <c r="H6" s="31" t="s">
        <v>12</v>
      </c>
      <c r="I6" s="3">
        <v>0.005050050096</v>
      </c>
      <c r="J6" s="31" t="s">
        <v>12</v>
      </c>
      <c r="K6" s="3">
        <v>0.0018300181536</v>
      </c>
      <c r="L6" s="29" t="s">
        <v>12</v>
      </c>
      <c r="M6" s="3">
        <f>AVERAGE(G6,I6,K6)</f>
        <v>0.0084267502592</v>
      </c>
      <c r="N6" s="2" t="s">
        <v>12</v>
      </c>
      <c r="O6" s="2"/>
      <c r="P6"/>
      <c r="Q6"/>
      <c r="R6"/>
      <c r="S6"/>
      <c r="T6"/>
      <c r="U6"/>
      <c r="V6"/>
      <c r="W6"/>
      <c r="X6"/>
      <c r="Y6"/>
      <c r="Z6"/>
      <c r="AA6"/>
    </row>
    <row r="7" spans="1:27" s="1" customFormat="1" ht="12.75">
      <c r="A7" s="22"/>
      <c r="B7" s="1" t="s">
        <v>19</v>
      </c>
      <c r="C7" s="1" t="s">
        <v>87</v>
      </c>
      <c r="D7" s="1" t="s">
        <v>17</v>
      </c>
      <c r="E7" s="1" t="s">
        <v>23</v>
      </c>
      <c r="F7" s="29" t="s">
        <v>12</v>
      </c>
      <c r="G7" s="4">
        <v>8.779166666666665</v>
      </c>
      <c r="H7" s="32" t="s">
        <v>12</v>
      </c>
      <c r="I7" s="4">
        <v>4.936842105263158</v>
      </c>
      <c r="J7" s="32" t="s">
        <v>12</v>
      </c>
      <c r="K7" s="4">
        <v>2.31</v>
      </c>
      <c r="L7" s="29" t="s">
        <v>12</v>
      </c>
      <c r="M7" s="4">
        <f>AVERAGE(G7,I7,K7)</f>
        <v>5.342002923976607</v>
      </c>
      <c r="N7" s="2" t="s">
        <v>12</v>
      </c>
      <c r="O7" s="2"/>
      <c r="P7"/>
      <c r="Q7"/>
      <c r="R7"/>
      <c r="S7"/>
      <c r="T7"/>
      <c r="U7"/>
      <c r="V7"/>
      <c r="W7"/>
      <c r="X7"/>
      <c r="Y7"/>
      <c r="Z7"/>
      <c r="AA7"/>
    </row>
    <row r="8" spans="1:27" s="1" customFormat="1" ht="12.75">
      <c r="A8" s="22"/>
      <c r="B8" s="1" t="s">
        <v>13</v>
      </c>
      <c r="C8" s="1" t="s">
        <v>87</v>
      </c>
      <c r="D8" s="1" t="s">
        <v>17</v>
      </c>
      <c r="E8" s="1" t="s">
        <v>23</v>
      </c>
      <c r="F8" s="29" t="s">
        <v>12</v>
      </c>
      <c r="G8" s="4">
        <v>27.41666666666666</v>
      </c>
      <c r="H8" s="32" t="s">
        <v>12</v>
      </c>
      <c r="I8" s="4">
        <v>13.263157894736844</v>
      </c>
      <c r="J8" s="32" t="s">
        <v>12</v>
      </c>
      <c r="K8" s="4">
        <v>5.67</v>
      </c>
      <c r="L8" s="29" t="s">
        <v>12</v>
      </c>
      <c r="M8" s="4">
        <f>AVERAGE(G8,I8,K8)</f>
        <v>15.449941520467837</v>
      </c>
      <c r="N8" s="2" t="s">
        <v>12</v>
      </c>
      <c r="O8" s="2"/>
      <c r="P8"/>
      <c r="Q8"/>
      <c r="R8"/>
      <c r="S8"/>
      <c r="T8"/>
      <c r="U8"/>
      <c r="V8"/>
      <c r="W8"/>
      <c r="X8"/>
      <c r="Y8"/>
      <c r="Z8"/>
      <c r="AA8"/>
    </row>
    <row r="9" spans="1:27" s="1" customFormat="1" ht="12.75">
      <c r="A9" s="22"/>
      <c r="B9" s="1" t="s">
        <v>15</v>
      </c>
      <c r="C9" s="1" t="s">
        <v>87</v>
      </c>
      <c r="D9" s="1" t="s">
        <v>17</v>
      </c>
      <c r="E9" s="1" t="s">
        <v>23</v>
      </c>
      <c r="F9" s="29" t="s">
        <v>2</v>
      </c>
      <c r="G9" s="4">
        <v>0.12920833333333331</v>
      </c>
      <c r="H9" s="32" t="s">
        <v>2</v>
      </c>
      <c r="I9" s="4">
        <v>0.12649122807017543</v>
      </c>
      <c r="J9" s="32" t="s">
        <v>2</v>
      </c>
      <c r="K9" s="4">
        <v>0.11876666666666667</v>
      </c>
      <c r="L9" s="29" t="s">
        <v>12</v>
      </c>
      <c r="M9" s="4">
        <f>AVERAGE(G9,I9,K9)</f>
        <v>0.1248220760233918</v>
      </c>
      <c r="N9" s="2" t="s">
        <v>12</v>
      </c>
      <c r="O9" s="2"/>
      <c r="P9"/>
      <c r="Q9"/>
      <c r="R9"/>
      <c r="S9"/>
      <c r="T9"/>
      <c r="U9"/>
      <c r="V9"/>
      <c r="W9"/>
      <c r="X9"/>
      <c r="Y9"/>
      <c r="Z9"/>
      <c r="AA9"/>
    </row>
    <row r="10" spans="1:27" s="1" customFormat="1" ht="12.75">
      <c r="A10" s="22"/>
      <c r="B10" s="1" t="s">
        <v>88</v>
      </c>
      <c r="C10" s="1" t="s">
        <v>87</v>
      </c>
      <c r="D10" s="1" t="s">
        <v>17</v>
      </c>
      <c r="E10" s="1" t="s">
        <v>23</v>
      </c>
      <c r="F10" s="29">
        <f>2*G9/G10*100</f>
        <v>0.9337520814451026</v>
      </c>
      <c r="G10" s="5">
        <f>G8+2*G9</f>
        <v>27.675083333333326</v>
      </c>
      <c r="H10" s="29">
        <f>2*I9/I10*100</f>
        <v>1.8717063419952749</v>
      </c>
      <c r="I10" s="5">
        <f>I8+2*I9</f>
        <v>13.516140350877196</v>
      </c>
      <c r="J10" s="29">
        <f>2*K9/K10*100</f>
        <v>4.020854727861601</v>
      </c>
      <c r="K10" s="5">
        <f>K8+2*K9</f>
        <v>5.907533333333333</v>
      </c>
      <c r="L10" s="29">
        <f>(F10*G10+H10*I10+J10*K10)/(3*M10)</f>
        <v>1.5901321044659003</v>
      </c>
      <c r="M10" s="4">
        <f>AVERAGE(G10,I10,K10)</f>
        <v>15.699585672514617</v>
      </c>
      <c r="N10" s="2"/>
      <c r="O10" s="2"/>
      <c r="P10"/>
      <c r="Q10"/>
      <c r="R10"/>
      <c r="S10"/>
      <c r="T10"/>
      <c r="U10"/>
      <c r="V10"/>
      <c r="W10"/>
      <c r="X10"/>
      <c r="Y10"/>
      <c r="Z10"/>
      <c r="AA10"/>
    </row>
    <row r="11" spans="1:27" s="1" customFormat="1" ht="12.75">
      <c r="A11" s="22"/>
      <c r="F11" s="29"/>
      <c r="G11" s="2"/>
      <c r="H11" s="29"/>
      <c r="I11" s="2"/>
      <c r="J11" s="29"/>
      <c r="K11" s="2"/>
      <c r="L11" s="29"/>
      <c r="M11" s="2"/>
      <c r="N11" s="2"/>
      <c r="O11" s="2"/>
      <c r="P11"/>
      <c r="Q11"/>
      <c r="R11"/>
      <c r="S11"/>
      <c r="T11"/>
      <c r="U11"/>
      <c r="V11"/>
      <c r="W11"/>
      <c r="X11"/>
      <c r="Y11"/>
      <c r="Z11"/>
      <c r="AA11"/>
    </row>
    <row r="12" spans="1:53" s="6" customFormat="1" ht="12.75">
      <c r="A12" s="12"/>
      <c r="B12" s="6" t="s">
        <v>46</v>
      </c>
      <c r="C12" s="6" t="s">
        <v>89</v>
      </c>
      <c r="D12" s="6" t="s">
        <v>31</v>
      </c>
      <c r="F12" s="20"/>
      <c r="G12" s="7">
        <v>99.9959</v>
      </c>
      <c r="H12" s="33"/>
      <c r="I12" s="7">
        <v>99.9998</v>
      </c>
      <c r="J12" s="33"/>
      <c r="K12" s="7">
        <v>99.9998</v>
      </c>
      <c r="L12" s="33"/>
      <c r="M12" s="7"/>
      <c r="N12" s="7"/>
      <c r="O12" s="7"/>
      <c r="P12"/>
      <c r="Q12"/>
      <c r="R12"/>
      <c r="S12"/>
      <c r="T12"/>
      <c r="U12"/>
      <c r="V12"/>
      <c r="W12"/>
      <c r="X12"/>
      <c r="Y12"/>
      <c r="Z12"/>
      <c r="AA12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6" customFormat="1" ht="12.75">
      <c r="A13" s="12"/>
      <c r="B13" s="6" t="s">
        <v>47</v>
      </c>
      <c r="C13" s="6" t="s">
        <v>89</v>
      </c>
      <c r="D13" s="6" t="s">
        <v>31</v>
      </c>
      <c r="F13" s="20"/>
      <c r="G13" s="7">
        <v>99.9987</v>
      </c>
      <c r="H13" s="33"/>
      <c r="I13" s="7">
        <v>99.9997</v>
      </c>
      <c r="J13" s="33"/>
      <c r="K13" s="7">
        <v>99.9997</v>
      </c>
      <c r="L13" s="33"/>
      <c r="M13" s="7"/>
      <c r="N13" s="7"/>
      <c r="O13" s="7"/>
      <c r="P13"/>
      <c r="Q13"/>
      <c r="R13"/>
      <c r="S13"/>
      <c r="T13"/>
      <c r="U13"/>
      <c r="V13"/>
      <c r="W13"/>
      <c r="X13"/>
      <c r="Y13"/>
      <c r="Z13"/>
      <c r="AA13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6" customFormat="1" ht="12.75">
      <c r="A14" s="12"/>
      <c r="F14" s="20"/>
      <c r="G14" s="7"/>
      <c r="H14" s="33"/>
      <c r="I14" s="7"/>
      <c r="J14" s="33"/>
      <c r="K14" s="7"/>
      <c r="L14" s="33"/>
      <c r="M14" s="7"/>
      <c r="N14" s="7"/>
      <c r="O14" s="7"/>
      <c r="P14"/>
      <c r="Q14"/>
      <c r="R14"/>
      <c r="S14"/>
      <c r="T14"/>
      <c r="U14"/>
      <c r="V14"/>
      <c r="W14"/>
      <c r="X14"/>
      <c r="Y14"/>
      <c r="Z14"/>
      <c r="AA14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27" s="1" customFormat="1" ht="12.75">
      <c r="A15" s="22"/>
      <c r="B15" s="1" t="s">
        <v>22</v>
      </c>
      <c r="C15" s="1" t="s">
        <v>29</v>
      </c>
      <c r="D15" s="6" t="s">
        <v>87</v>
      </c>
      <c r="F15" s="29"/>
      <c r="G15" s="2"/>
      <c r="H15" s="29"/>
      <c r="I15" s="2"/>
      <c r="J15" s="29"/>
      <c r="K15" s="2"/>
      <c r="L15" s="29"/>
      <c r="M15" s="2"/>
      <c r="N15" s="2"/>
      <c r="O15" s="2"/>
      <c r="P15"/>
      <c r="Q15"/>
      <c r="R15"/>
      <c r="S15"/>
      <c r="T15"/>
      <c r="U15"/>
      <c r="V15"/>
      <c r="W15"/>
      <c r="X15"/>
      <c r="Y15"/>
      <c r="Z15"/>
      <c r="AA15"/>
    </row>
    <row r="16" spans="1:59" s="1" customFormat="1" ht="12.75">
      <c r="A16" s="22"/>
      <c r="B16" s="24" t="s">
        <v>104</v>
      </c>
      <c r="C16" s="24"/>
      <c r="D16" s="24" t="s">
        <v>30</v>
      </c>
      <c r="F16" s="30"/>
      <c r="G16" s="4">
        <v>67308</v>
      </c>
      <c r="H16" s="32"/>
      <c r="I16" s="4">
        <v>62250</v>
      </c>
      <c r="J16" s="32"/>
      <c r="K16" s="4">
        <v>64258</v>
      </c>
      <c r="L16" s="32"/>
      <c r="M16" s="4">
        <f>AVERAGE(G16,I16,K16)</f>
        <v>64605.333333333336</v>
      </c>
      <c r="N16" s="4"/>
      <c r="O16" s="4"/>
      <c r="P16"/>
      <c r="Q16"/>
      <c r="R16"/>
      <c r="S16"/>
      <c r="T16"/>
      <c r="U16"/>
      <c r="V16"/>
      <c r="W16"/>
      <c r="X16"/>
      <c r="Y16"/>
      <c r="Z16"/>
      <c r="AA16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1" customFormat="1" ht="12.75">
      <c r="A17" s="22"/>
      <c r="B17" s="24" t="s">
        <v>105</v>
      </c>
      <c r="C17" s="24"/>
      <c r="D17" s="24" t="s">
        <v>31</v>
      </c>
      <c r="F17" s="30"/>
      <c r="G17" s="4">
        <v>16.2</v>
      </c>
      <c r="H17" s="32"/>
      <c r="I17" s="4">
        <v>15.3</v>
      </c>
      <c r="J17" s="32"/>
      <c r="K17" s="4">
        <v>15</v>
      </c>
      <c r="L17" s="32"/>
      <c r="M17" s="4">
        <f>AVERAGE(G17,I17,K17)</f>
        <v>15.5</v>
      </c>
      <c r="N17" s="4"/>
      <c r="O17" s="4"/>
      <c r="P17"/>
      <c r="Q17"/>
      <c r="R17"/>
      <c r="S17"/>
      <c r="T17"/>
      <c r="U17"/>
      <c r="V17"/>
      <c r="W17"/>
      <c r="X17"/>
      <c r="Y17"/>
      <c r="Z17"/>
      <c r="AA17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1" customFormat="1" ht="12.75">
      <c r="A18" s="22"/>
      <c r="B18" s="24" t="s">
        <v>106</v>
      </c>
      <c r="C18" s="24"/>
      <c r="D18" s="24" t="s">
        <v>31</v>
      </c>
      <c r="F18" s="30"/>
      <c r="G18" s="4">
        <v>26.6</v>
      </c>
      <c r="H18" s="32"/>
      <c r="I18" s="4">
        <v>27.5</v>
      </c>
      <c r="J18" s="32"/>
      <c r="K18" s="4">
        <v>27.4</v>
      </c>
      <c r="L18" s="32"/>
      <c r="M18" s="4">
        <f>AVERAGE(G18,I18,K18)</f>
        <v>27.166666666666668</v>
      </c>
      <c r="N18" s="4"/>
      <c r="O18" s="4"/>
      <c r="P18"/>
      <c r="Q18"/>
      <c r="R18"/>
      <c r="S18"/>
      <c r="T18"/>
      <c r="U18"/>
      <c r="V18"/>
      <c r="W18"/>
      <c r="X18"/>
      <c r="Y18"/>
      <c r="Z18"/>
      <c r="AA18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1" customFormat="1" ht="12.75">
      <c r="A19" s="22"/>
      <c r="B19" s="24" t="s">
        <v>107</v>
      </c>
      <c r="C19" s="24"/>
      <c r="D19" s="24" t="s">
        <v>32</v>
      </c>
      <c r="F19" s="30"/>
      <c r="G19" s="4">
        <v>153</v>
      </c>
      <c r="H19" s="32"/>
      <c r="I19" s="4">
        <v>154</v>
      </c>
      <c r="J19" s="32"/>
      <c r="K19" s="4">
        <v>153</v>
      </c>
      <c r="L19" s="32"/>
      <c r="M19" s="4">
        <f>AVERAGE(G19,I19,K19)</f>
        <v>153.33333333333334</v>
      </c>
      <c r="N19" s="4"/>
      <c r="O19" s="4"/>
      <c r="P19"/>
      <c r="Q19"/>
      <c r="R19"/>
      <c r="S19"/>
      <c r="T19"/>
      <c r="U19"/>
      <c r="V19"/>
      <c r="W19"/>
      <c r="X19"/>
      <c r="Y19"/>
      <c r="Z19"/>
      <c r="AA19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1" customFormat="1" ht="12.75">
      <c r="A20" s="22"/>
      <c r="F20" s="30"/>
      <c r="G20" s="4"/>
      <c r="H20" s="32"/>
      <c r="I20" s="4"/>
      <c r="J20" s="32"/>
      <c r="K20" s="4"/>
      <c r="L20" s="32"/>
      <c r="M20" s="4"/>
      <c r="N20" s="4"/>
      <c r="O20" s="4"/>
      <c r="P20"/>
      <c r="Q20"/>
      <c r="R20"/>
      <c r="S20"/>
      <c r="T20"/>
      <c r="U20"/>
      <c r="V20"/>
      <c r="W20"/>
      <c r="X20"/>
      <c r="Y20"/>
      <c r="Z20"/>
      <c r="AA20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1" customFormat="1" ht="12.75">
      <c r="A21" s="22"/>
      <c r="B21" s="1" t="s">
        <v>22</v>
      </c>
      <c r="C21" s="1" t="s">
        <v>21</v>
      </c>
      <c r="D21" s="6" t="s">
        <v>89</v>
      </c>
      <c r="F21" s="30"/>
      <c r="G21" s="4"/>
      <c r="H21" s="32"/>
      <c r="I21" s="4"/>
      <c r="J21" s="32"/>
      <c r="K21" s="4"/>
      <c r="L21" s="32"/>
      <c r="M21" s="4"/>
      <c r="N21" s="4"/>
      <c r="O21" s="4"/>
      <c r="P21"/>
      <c r="Q21"/>
      <c r="R21"/>
      <c r="S21"/>
      <c r="T21"/>
      <c r="U21"/>
      <c r="V21"/>
      <c r="W21"/>
      <c r="X21"/>
      <c r="Y21"/>
      <c r="Z21"/>
      <c r="AA21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1" customFormat="1" ht="12.75">
      <c r="A22" s="22"/>
      <c r="B22" s="24" t="s">
        <v>104</v>
      </c>
      <c r="C22" s="24"/>
      <c r="D22" s="24" t="s">
        <v>30</v>
      </c>
      <c r="F22" s="30"/>
      <c r="G22" s="4">
        <v>67360</v>
      </c>
      <c r="H22" s="32"/>
      <c r="I22" s="4">
        <v>63714</v>
      </c>
      <c r="J22" s="32"/>
      <c r="K22" s="4">
        <v>66113</v>
      </c>
      <c r="L22" s="32"/>
      <c r="M22" s="4">
        <f>AVERAGE(G22,I22,K22)</f>
        <v>65729</v>
      </c>
      <c r="N22" s="4"/>
      <c r="O22" s="4"/>
      <c r="P22"/>
      <c r="Q22"/>
      <c r="R22"/>
      <c r="S22"/>
      <c r="T22"/>
      <c r="U22"/>
      <c r="V22"/>
      <c r="W22"/>
      <c r="X22"/>
      <c r="Y22"/>
      <c r="Z22"/>
      <c r="AA22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1" customFormat="1" ht="12.75">
      <c r="A23" s="22"/>
      <c r="B23" s="24" t="s">
        <v>105</v>
      </c>
      <c r="C23" s="24"/>
      <c r="D23" s="24" t="s">
        <v>31</v>
      </c>
      <c r="F23" s="30"/>
      <c r="G23" s="4">
        <v>16.2</v>
      </c>
      <c r="H23" s="32"/>
      <c r="I23" s="4">
        <v>15.3</v>
      </c>
      <c r="J23" s="32"/>
      <c r="K23" s="4">
        <v>15</v>
      </c>
      <c r="L23" s="32"/>
      <c r="M23" s="4">
        <f>AVERAGE(G23,I23,K23)</f>
        <v>15.5</v>
      </c>
      <c r="N23" s="4"/>
      <c r="O23" s="4"/>
      <c r="P23"/>
      <c r="Q23"/>
      <c r="R23"/>
      <c r="S23"/>
      <c r="T23"/>
      <c r="U23"/>
      <c r="V23"/>
      <c r="W23"/>
      <c r="X23"/>
      <c r="Y23"/>
      <c r="Z23"/>
      <c r="AA23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1" customFormat="1" ht="12.75">
      <c r="A24" s="22"/>
      <c r="B24" s="24" t="s">
        <v>106</v>
      </c>
      <c r="C24" s="24"/>
      <c r="D24" s="24" t="s">
        <v>31</v>
      </c>
      <c r="F24" s="30"/>
      <c r="G24" s="4">
        <v>24.6</v>
      </c>
      <c r="H24" s="32"/>
      <c r="I24" s="4">
        <v>27</v>
      </c>
      <c r="J24" s="32"/>
      <c r="K24" s="4">
        <v>25.9</v>
      </c>
      <c r="L24" s="32"/>
      <c r="M24" s="4">
        <f>AVERAGE(G24,I24,K24)</f>
        <v>25.833333333333332</v>
      </c>
      <c r="N24" s="4"/>
      <c r="O24" s="4"/>
      <c r="P24"/>
      <c r="Q24"/>
      <c r="R24"/>
      <c r="S24"/>
      <c r="T24"/>
      <c r="U24"/>
      <c r="V24"/>
      <c r="W24"/>
      <c r="X24"/>
      <c r="Y24"/>
      <c r="Z24"/>
      <c r="AA2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1" customFormat="1" ht="12.75">
      <c r="A25" s="22"/>
      <c r="B25" s="24" t="s">
        <v>107</v>
      </c>
      <c r="C25" s="24"/>
      <c r="D25" s="24" t="s">
        <v>32</v>
      </c>
      <c r="F25" s="30"/>
      <c r="G25" s="4">
        <v>150</v>
      </c>
      <c r="H25" s="32"/>
      <c r="I25" s="4">
        <v>153</v>
      </c>
      <c r="J25" s="32"/>
      <c r="K25" s="4">
        <v>151</v>
      </c>
      <c r="L25" s="32"/>
      <c r="M25" s="4">
        <f>AVERAGE(G25,I25,K25)</f>
        <v>151.33333333333334</v>
      </c>
      <c r="N25" s="4"/>
      <c r="O25" s="4"/>
      <c r="P25"/>
      <c r="Q25"/>
      <c r="R25"/>
      <c r="S25"/>
      <c r="T25"/>
      <c r="U25"/>
      <c r="V25"/>
      <c r="W25"/>
      <c r="X25"/>
      <c r="Y25"/>
      <c r="Z25"/>
      <c r="AA25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27" s="1" customFormat="1" ht="12.75">
      <c r="A26" s="22"/>
      <c r="F26" s="29"/>
      <c r="G26" s="2"/>
      <c r="H26" s="29"/>
      <c r="I26" s="2"/>
      <c r="J26" s="29"/>
      <c r="K26" s="2"/>
      <c r="L26" s="29"/>
      <c r="M26" s="2"/>
      <c r="N26" s="2"/>
      <c r="O26" s="2"/>
      <c r="P26"/>
      <c r="Q26"/>
      <c r="R26"/>
      <c r="S26"/>
      <c r="T26"/>
      <c r="U26"/>
      <c r="V26"/>
      <c r="W26"/>
      <c r="X26"/>
      <c r="Y26"/>
      <c r="Z26"/>
      <c r="AA26"/>
    </row>
    <row r="27" spans="1:27" s="1" customFormat="1" ht="12.75">
      <c r="A27" s="22">
        <v>2</v>
      </c>
      <c r="B27" s="9" t="s">
        <v>7</v>
      </c>
      <c r="F27" s="29"/>
      <c r="G27" s="19" t="s">
        <v>3</v>
      </c>
      <c r="H27" s="19"/>
      <c r="I27" s="19" t="s">
        <v>4</v>
      </c>
      <c r="J27" s="19"/>
      <c r="K27" s="19" t="s">
        <v>5</v>
      </c>
      <c r="L27" s="19"/>
      <c r="M27" s="19" t="s">
        <v>24</v>
      </c>
      <c r="N27" s="2"/>
      <c r="O27" s="2"/>
      <c r="P27"/>
      <c r="Q27"/>
      <c r="R27"/>
      <c r="S27"/>
      <c r="T27"/>
      <c r="U27"/>
      <c r="V27"/>
      <c r="W27"/>
      <c r="X27"/>
      <c r="Y27"/>
      <c r="Z27"/>
      <c r="AA27"/>
    </row>
    <row r="28" spans="1:27" s="1" customFormat="1" ht="12.75">
      <c r="A28" s="22"/>
      <c r="F28" s="29"/>
      <c r="G28" s="2"/>
      <c r="H28" s="29"/>
      <c r="I28" s="2"/>
      <c r="J28" s="29"/>
      <c r="K28" s="2"/>
      <c r="L28" s="29"/>
      <c r="M28" s="2"/>
      <c r="N28" s="2"/>
      <c r="O28" s="2"/>
      <c r="P28"/>
      <c r="Q28"/>
      <c r="R28"/>
      <c r="S28"/>
      <c r="T28"/>
      <c r="U28"/>
      <c r="V28"/>
      <c r="W28"/>
      <c r="X28"/>
      <c r="Y28"/>
      <c r="Z28"/>
      <c r="AA28"/>
    </row>
    <row r="29" spans="1:27" s="1" customFormat="1" ht="12.75">
      <c r="A29" s="22"/>
      <c r="B29" s="1" t="s">
        <v>16</v>
      </c>
      <c r="C29" s="1" t="s">
        <v>87</v>
      </c>
      <c r="D29" s="1" t="s">
        <v>18</v>
      </c>
      <c r="E29" s="6" t="s">
        <v>23</v>
      </c>
      <c r="F29" s="29" t="s">
        <v>12</v>
      </c>
      <c r="G29" s="3">
        <v>0.005216490103232877</v>
      </c>
      <c r="H29" s="31" t="s">
        <v>12</v>
      </c>
      <c r="I29" s="3">
        <v>0.012505529459027</v>
      </c>
      <c r="J29" s="31" t="s">
        <v>12</v>
      </c>
      <c r="K29" s="3">
        <v>0.002690935784727273</v>
      </c>
      <c r="L29" s="29" t="s">
        <v>12</v>
      </c>
      <c r="M29" s="28">
        <f aca="true" t="shared" si="0" ref="M29:M34">AVERAGE(G29,I29,K29)</f>
        <v>0.006804318448995717</v>
      </c>
      <c r="N29" s="2" t="s">
        <v>12</v>
      </c>
      <c r="O29" s="2"/>
      <c r="P29"/>
      <c r="Q29"/>
      <c r="R29"/>
      <c r="S29"/>
      <c r="T29"/>
      <c r="U29"/>
      <c r="V29"/>
      <c r="W29"/>
      <c r="X29"/>
      <c r="Y29"/>
      <c r="Z29"/>
      <c r="AA29"/>
    </row>
    <row r="30" spans="1:27" s="1" customFormat="1" ht="12.75">
      <c r="A30" s="22"/>
      <c r="B30" s="1" t="s">
        <v>14</v>
      </c>
      <c r="C30" s="1" t="s">
        <v>87</v>
      </c>
      <c r="D30" s="1" t="s">
        <v>17</v>
      </c>
      <c r="E30" s="6" t="s">
        <v>23</v>
      </c>
      <c r="F30" s="29" t="s">
        <v>12</v>
      </c>
      <c r="G30" s="4">
        <v>0.19178082191780824</v>
      </c>
      <c r="H30" s="32" t="s">
        <v>12</v>
      </c>
      <c r="I30" s="4">
        <v>0.7567567567567569</v>
      </c>
      <c r="J30" s="32" t="s">
        <v>12</v>
      </c>
      <c r="K30" s="4">
        <v>0.36363636363636376</v>
      </c>
      <c r="L30" s="29" t="s">
        <v>12</v>
      </c>
      <c r="M30" s="5">
        <f t="shared" si="0"/>
        <v>0.43739131410364296</v>
      </c>
      <c r="N30" s="2" t="s">
        <v>12</v>
      </c>
      <c r="O30" s="2"/>
      <c r="P30"/>
      <c r="Q30"/>
      <c r="R30"/>
      <c r="S30"/>
      <c r="T30"/>
      <c r="U30"/>
      <c r="V30"/>
      <c r="W30"/>
      <c r="X30"/>
      <c r="Y30"/>
      <c r="Z30"/>
      <c r="AA30"/>
    </row>
    <row r="31" spans="1:27" s="1" customFormat="1" ht="12.75">
      <c r="A31" s="22"/>
      <c r="B31" s="1" t="s">
        <v>19</v>
      </c>
      <c r="C31" s="1" t="s">
        <v>87</v>
      </c>
      <c r="D31" s="1" t="s">
        <v>17</v>
      </c>
      <c r="E31" s="6" t="s">
        <v>23</v>
      </c>
      <c r="F31" s="29" t="s">
        <v>12</v>
      </c>
      <c r="G31" s="4">
        <v>3.1260273972602746</v>
      </c>
      <c r="H31" s="32" t="s">
        <v>12</v>
      </c>
      <c r="I31" s="4">
        <v>2.8189189189189188</v>
      </c>
      <c r="J31" s="32" t="s">
        <v>12</v>
      </c>
      <c r="K31" s="4">
        <v>1.6381818181818182</v>
      </c>
      <c r="L31" s="29" t="s">
        <v>12</v>
      </c>
      <c r="M31" s="5">
        <f t="shared" si="0"/>
        <v>2.527709378120337</v>
      </c>
      <c r="N31" s="2" t="s">
        <v>12</v>
      </c>
      <c r="O31" s="2"/>
      <c r="P31"/>
      <c r="Q31"/>
      <c r="R31"/>
      <c r="S31"/>
      <c r="T31"/>
      <c r="U31"/>
      <c r="V31"/>
      <c r="W31"/>
      <c r="X31"/>
      <c r="Y31"/>
      <c r="Z31"/>
      <c r="AA31"/>
    </row>
    <row r="32" spans="1:27" s="1" customFormat="1" ht="12.75">
      <c r="A32" s="22"/>
      <c r="B32" s="1" t="s">
        <v>13</v>
      </c>
      <c r="C32" s="1" t="s">
        <v>87</v>
      </c>
      <c r="D32" s="1" t="s">
        <v>17</v>
      </c>
      <c r="E32" s="6" t="s">
        <v>23</v>
      </c>
      <c r="F32" s="29" t="s">
        <v>12</v>
      </c>
      <c r="G32" s="4">
        <v>53.89041095890411</v>
      </c>
      <c r="H32" s="32" t="s">
        <v>12</v>
      </c>
      <c r="I32" s="4">
        <v>61.29729729729729</v>
      </c>
      <c r="J32" s="32" t="s">
        <v>12</v>
      </c>
      <c r="K32" s="4">
        <v>44</v>
      </c>
      <c r="L32" s="29" t="s">
        <v>12</v>
      </c>
      <c r="M32" s="5">
        <f t="shared" si="0"/>
        <v>53.0625694187338</v>
      </c>
      <c r="N32" s="2" t="s">
        <v>12</v>
      </c>
      <c r="O32" s="2"/>
      <c r="P32"/>
      <c r="Q32"/>
      <c r="R32"/>
      <c r="S32"/>
      <c r="T32"/>
      <c r="U32"/>
      <c r="V32"/>
      <c r="W32"/>
      <c r="X32"/>
      <c r="Y32"/>
      <c r="Z32"/>
      <c r="AA32"/>
    </row>
    <row r="33" spans="1:27" s="1" customFormat="1" ht="12.75">
      <c r="A33" s="22"/>
      <c r="B33" s="1" t="s">
        <v>15</v>
      </c>
      <c r="C33" s="1" t="s">
        <v>87</v>
      </c>
      <c r="D33" s="1" t="s">
        <v>17</v>
      </c>
      <c r="E33" s="6" t="s">
        <v>23</v>
      </c>
      <c r="F33" s="29" t="s">
        <v>12</v>
      </c>
      <c r="G33" s="4">
        <v>0.303013698630137</v>
      </c>
      <c r="H33" s="32" t="s">
        <v>12</v>
      </c>
      <c r="I33" s="4">
        <v>0.7529729729729732</v>
      </c>
      <c r="J33" s="32" t="s">
        <v>12</v>
      </c>
      <c r="K33" s="4">
        <v>0.5036363636363637</v>
      </c>
      <c r="L33" s="29" t="s">
        <v>12</v>
      </c>
      <c r="M33" s="5">
        <f t="shared" si="0"/>
        <v>0.5198743450798246</v>
      </c>
      <c r="N33" s="2" t="s">
        <v>12</v>
      </c>
      <c r="O33" s="2"/>
      <c r="P33"/>
      <c r="Q33"/>
      <c r="R33"/>
      <c r="S33"/>
      <c r="T33"/>
      <c r="U33"/>
      <c r="V33"/>
      <c r="W33"/>
      <c r="X33"/>
      <c r="Y33"/>
      <c r="Z33"/>
      <c r="AA33"/>
    </row>
    <row r="34" spans="2:13" ht="12.75">
      <c r="B34" t="s">
        <v>88</v>
      </c>
      <c r="C34" s="1" t="s">
        <v>87</v>
      </c>
      <c r="D34" s="1" t="s">
        <v>17</v>
      </c>
      <c r="E34" s="6" t="s">
        <v>23</v>
      </c>
      <c r="G34" s="5">
        <f>G32+2*G33</f>
        <v>54.49643835616439</v>
      </c>
      <c r="H34" s="34"/>
      <c r="I34" s="5">
        <f>I32+2*I33</f>
        <v>62.80324324324324</v>
      </c>
      <c r="J34" s="34"/>
      <c r="K34" s="5">
        <f>K32+2*K33</f>
        <v>45.00727272727273</v>
      </c>
      <c r="M34" s="5">
        <f t="shared" si="0"/>
        <v>54.10231810889345</v>
      </c>
    </row>
    <row r="36" spans="1:53" s="6" customFormat="1" ht="12.75">
      <c r="A36" s="12"/>
      <c r="B36" s="6" t="s">
        <v>46</v>
      </c>
      <c r="C36" s="6" t="s">
        <v>89</v>
      </c>
      <c r="D36" s="6" t="s">
        <v>31</v>
      </c>
      <c r="F36" s="20"/>
      <c r="G36" s="7">
        <v>99.9998</v>
      </c>
      <c r="H36" s="33"/>
      <c r="I36" s="7">
        <v>99.9998</v>
      </c>
      <c r="J36" s="33"/>
      <c r="K36" s="7">
        <v>99.9998</v>
      </c>
      <c r="L36" s="33"/>
      <c r="M36" s="7"/>
      <c r="N36" s="7"/>
      <c r="O36" s="7"/>
      <c r="P36"/>
      <c r="Q36"/>
      <c r="R36"/>
      <c r="S36"/>
      <c r="T36"/>
      <c r="U36"/>
      <c r="V36"/>
      <c r="W36"/>
      <c r="X36"/>
      <c r="Y36"/>
      <c r="Z36"/>
      <c r="AA36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 spans="1:53" s="6" customFormat="1" ht="12.75">
      <c r="A37" s="12"/>
      <c r="B37" s="6" t="s">
        <v>47</v>
      </c>
      <c r="C37" s="6" t="s">
        <v>89</v>
      </c>
      <c r="D37" s="6" t="s">
        <v>31</v>
      </c>
      <c r="F37" s="20"/>
      <c r="G37" s="7">
        <v>99.9998</v>
      </c>
      <c r="H37" s="33"/>
      <c r="I37" s="7">
        <v>99.9998</v>
      </c>
      <c r="J37" s="33"/>
      <c r="K37" s="7">
        <v>99.9998</v>
      </c>
      <c r="L37" s="33"/>
      <c r="M37" s="7"/>
      <c r="N37" s="7"/>
      <c r="O37" s="7"/>
      <c r="P37"/>
      <c r="Q37"/>
      <c r="R37"/>
      <c r="S37"/>
      <c r="T37"/>
      <c r="U37"/>
      <c r="V37"/>
      <c r="W37"/>
      <c r="X37"/>
      <c r="Y37"/>
      <c r="Z37"/>
      <c r="AA3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s="6" customFormat="1" ht="12.75">
      <c r="A38" s="12"/>
      <c r="F38" s="20"/>
      <c r="G38" s="7"/>
      <c r="H38" s="33"/>
      <c r="I38" s="7"/>
      <c r="J38" s="33"/>
      <c r="K38" s="7"/>
      <c r="L38" s="33"/>
      <c r="M38" s="7"/>
      <c r="N38" s="7"/>
      <c r="O38" s="7"/>
      <c r="P38"/>
      <c r="Q38"/>
      <c r="R38"/>
      <c r="S38"/>
      <c r="T38"/>
      <c r="U38"/>
      <c r="V38"/>
      <c r="W38"/>
      <c r="X38"/>
      <c r="Y38"/>
      <c r="Z38"/>
      <c r="AA38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2:4" ht="12.75">
      <c r="B39" s="1" t="s">
        <v>22</v>
      </c>
      <c r="C39" s="1" t="s">
        <v>29</v>
      </c>
      <c r="D39" s="6" t="s">
        <v>87</v>
      </c>
    </row>
    <row r="40" spans="1:59" s="1" customFormat="1" ht="12.75">
      <c r="A40" s="22"/>
      <c r="B40" s="24" t="s">
        <v>104</v>
      </c>
      <c r="C40" s="24"/>
      <c r="D40" s="24" t="s">
        <v>30</v>
      </c>
      <c r="F40" s="30"/>
      <c r="G40" s="4">
        <v>47498</v>
      </c>
      <c r="H40" s="32"/>
      <c r="I40" s="4">
        <v>49225</v>
      </c>
      <c r="J40" s="32"/>
      <c r="K40" s="4">
        <v>47370</v>
      </c>
      <c r="L40" s="32"/>
      <c r="M40" s="4">
        <f>AVERAGE(G40,I40,K40)</f>
        <v>48031</v>
      </c>
      <c r="N40" s="4"/>
      <c r="O40" s="4"/>
      <c r="P40"/>
      <c r="Q40"/>
      <c r="R40"/>
      <c r="S40"/>
      <c r="T40"/>
      <c r="U40"/>
      <c r="V40"/>
      <c r="W40"/>
      <c r="X40"/>
      <c r="Y40"/>
      <c r="Z40"/>
      <c r="AA40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1" customFormat="1" ht="12.75">
      <c r="A41" s="22"/>
      <c r="B41" s="24" t="s">
        <v>105</v>
      </c>
      <c r="C41" s="24"/>
      <c r="D41" s="24" t="s">
        <v>31</v>
      </c>
      <c r="F41" s="30"/>
      <c r="G41" s="4">
        <v>13.7</v>
      </c>
      <c r="H41" s="32"/>
      <c r="I41" s="4">
        <v>13.6</v>
      </c>
      <c r="J41" s="32"/>
      <c r="K41" s="4">
        <v>13.3</v>
      </c>
      <c r="L41" s="32"/>
      <c r="M41" s="4">
        <f>AVERAGE(G41,I41,K41)</f>
        <v>13.533333333333331</v>
      </c>
      <c r="N41" s="4"/>
      <c r="O41" s="4"/>
      <c r="P41"/>
      <c r="Q41"/>
      <c r="R41"/>
      <c r="S41"/>
      <c r="T41"/>
      <c r="U41"/>
      <c r="V41"/>
      <c r="W41"/>
      <c r="X41"/>
      <c r="Y41"/>
      <c r="Z41"/>
      <c r="AA4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s="1" customFormat="1" ht="12.75">
      <c r="A42" s="22"/>
      <c r="B42" s="24" t="s">
        <v>106</v>
      </c>
      <c r="C42" s="24"/>
      <c r="D42" s="24" t="s">
        <v>31</v>
      </c>
      <c r="F42" s="30"/>
      <c r="G42" s="4"/>
      <c r="H42" s="32"/>
      <c r="I42" s="4"/>
      <c r="J42" s="32"/>
      <c r="K42" s="4"/>
      <c r="L42" s="32"/>
      <c r="M42" s="4"/>
      <c r="N42" s="4"/>
      <c r="O42" s="4"/>
      <c r="P42"/>
      <c r="Q42"/>
      <c r="R42"/>
      <c r="S42"/>
      <c r="T42"/>
      <c r="U42"/>
      <c r="V42"/>
      <c r="W42"/>
      <c r="X42"/>
      <c r="Y42"/>
      <c r="Z42"/>
      <c r="AA42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s="1" customFormat="1" ht="12.75">
      <c r="A43" s="22"/>
      <c r="B43" s="24" t="s">
        <v>107</v>
      </c>
      <c r="C43" s="24"/>
      <c r="D43" s="24" t="s">
        <v>32</v>
      </c>
      <c r="F43" s="30"/>
      <c r="G43" s="4">
        <v>163</v>
      </c>
      <c r="H43" s="32"/>
      <c r="I43" s="4">
        <v>162</v>
      </c>
      <c r="J43" s="32"/>
      <c r="K43" s="4">
        <v>163</v>
      </c>
      <c r="L43" s="32"/>
      <c r="M43" s="4">
        <f>AVERAGE(G43,I43,K43)</f>
        <v>162.66666666666666</v>
      </c>
      <c r="N43" s="4"/>
      <c r="O43" s="4"/>
      <c r="P43"/>
      <c r="Q43"/>
      <c r="R43"/>
      <c r="S43"/>
      <c r="T43"/>
      <c r="U43"/>
      <c r="V43"/>
      <c r="W43"/>
      <c r="X43"/>
      <c r="Y43"/>
      <c r="Z43"/>
      <c r="AA43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s="1" customFormat="1" ht="12.75">
      <c r="A44" s="22"/>
      <c r="F44" s="30"/>
      <c r="G44" s="4"/>
      <c r="H44" s="32"/>
      <c r="I44" s="4"/>
      <c r="J44" s="32"/>
      <c r="K44" s="4"/>
      <c r="L44" s="32"/>
      <c r="M44" s="4"/>
      <c r="N44" s="4"/>
      <c r="O44" s="4"/>
      <c r="P44"/>
      <c r="Q44"/>
      <c r="R44"/>
      <c r="S44"/>
      <c r="T44"/>
      <c r="U44"/>
      <c r="V44"/>
      <c r="W44"/>
      <c r="X44"/>
      <c r="Y44"/>
      <c r="Z44"/>
      <c r="AA4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s="1" customFormat="1" ht="12.75">
      <c r="A45" s="22"/>
      <c r="B45" s="1" t="s">
        <v>22</v>
      </c>
      <c r="C45" s="1" t="s">
        <v>21</v>
      </c>
      <c r="D45" s="6" t="s">
        <v>89</v>
      </c>
      <c r="F45" s="30"/>
      <c r="G45" s="4"/>
      <c r="H45" s="32"/>
      <c r="I45" s="4"/>
      <c r="J45" s="32"/>
      <c r="K45" s="4"/>
      <c r="L45" s="32"/>
      <c r="M45" s="4"/>
      <c r="N45" s="4"/>
      <c r="O45" s="4"/>
      <c r="P45"/>
      <c r="Q45"/>
      <c r="R45"/>
      <c r="S45"/>
      <c r="T45"/>
      <c r="U45"/>
      <c r="V45"/>
      <c r="W45"/>
      <c r="X45"/>
      <c r="Y45"/>
      <c r="Z45"/>
      <c r="AA45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s="1" customFormat="1" ht="12.75">
      <c r="A46" s="22"/>
      <c r="B46" s="24" t="s">
        <v>104</v>
      </c>
      <c r="C46" s="24"/>
      <c r="D46" s="24" t="s">
        <v>30</v>
      </c>
      <c r="F46" s="30"/>
      <c r="G46" s="4">
        <v>47464</v>
      </c>
      <c r="H46" s="32"/>
      <c r="I46" s="4">
        <v>47828</v>
      </c>
      <c r="J46" s="32"/>
      <c r="K46" s="4">
        <v>47918</v>
      </c>
      <c r="L46" s="32"/>
      <c r="M46" s="4">
        <f>AVERAGE(G46,I46,K46)</f>
        <v>47736.666666666664</v>
      </c>
      <c r="N46" s="4"/>
      <c r="O46" s="4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s="1" customFormat="1" ht="12.75">
      <c r="A47" s="22"/>
      <c r="B47" s="24" t="s">
        <v>105</v>
      </c>
      <c r="C47" s="24"/>
      <c r="D47" s="24" t="s">
        <v>31</v>
      </c>
      <c r="F47" s="30"/>
      <c r="G47" s="4">
        <v>13.7</v>
      </c>
      <c r="H47" s="32"/>
      <c r="I47" s="4">
        <v>13.6</v>
      </c>
      <c r="J47" s="32"/>
      <c r="K47" s="4">
        <v>13.3</v>
      </c>
      <c r="L47" s="32"/>
      <c r="M47" s="4">
        <f>AVERAGE(G47,I47,K47)</f>
        <v>13.533333333333331</v>
      </c>
      <c r="N47" s="4"/>
      <c r="O47" s="4"/>
      <c r="P47"/>
      <c r="Q47"/>
      <c r="R47"/>
      <c r="S47"/>
      <c r="T47"/>
      <c r="U47"/>
      <c r="V47"/>
      <c r="W47"/>
      <c r="X47"/>
      <c r="Y47"/>
      <c r="Z47"/>
      <c r="AA4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s="1" customFormat="1" ht="12.75">
      <c r="A48" s="22"/>
      <c r="B48" s="24" t="s">
        <v>106</v>
      </c>
      <c r="C48" s="24"/>
      <c r="D48" s="24" t="s">
        <v>31</v>
      </c>
      <c r="F48" s="30"/>
      <c r="G48" s="4"/>
      <c r="H48" s="32"/>
      <c r="I48" s="4"/>
      <c r="J48" s="32"/>
      <c r="K48" s="4"/>
      <c r="L48" s="32"/>
      <c r="M48" s="4"/>
      <c r="N48" s="4"/>
      <c r="O48" s="4"/>
      <c r="P48"/>
      <c r="Q48"/>
      <c r="R48"/>
      <c r="S48"/>
      <c r="T48"/>
      <c r="U48"/>
      <c r="V48"/>
      <c r="W48"/>
      <c r="X48"/>
      <c r="Y48"/>
      <c r="Z48"/>
      <c r="AA48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s="1" customFormat="1" ht="12.75">
      <c r="A49" s="22"/>
      <c r="B49" s="24" t="s">
        <v>107</v>
      </c>
      <c r="C49" s="24"/>
      <c r="D49" s="24" t="s">
        <v>32</v>
      </c>
      <c r="F49" s="30"/>
      <c r="G49" s="4">
        <v>162</v>
      </c>
      <c r="H49" s="32"/>
      <c r="I49" s="4">
        <v>162</v>
      </c>
      <c r="J49" s="32"/>
      <c r="K49" s="4">
        <v>162</v>
      </c>
      <c r="L49" s="32"/>
      <c r="M49" s="4">
        <f>AVERAGE(G49,I49,K49)</f>
        <v>162</v>
      </c>
      <c r="N49" s="4"/>
      <c r="O49" s="4"/>
      <c r="P49"/>
      <c r="Q49"/>
      <c r="R49"/>
      <c r="S49"/>
      <c r="T49"/>
      <c r="U49"/>
      <c r="V49"/>
      <c r="W49"/>
      <c r="X49"/>
      <c r="Y49"/>
      <c r="Z49"/>
      <c r="AA49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7"/>
  <sheetViews>
    <sheetView zoomScale="75" zoomScaleNormal="75" workbookViewId="0" topLeftCell="B1">
      <selection activeCell="F13" sqref="F13"/>
    </sheetView>
  </sheetViews>
  <sheetFormatPr defaultColWidth="9.140625" defaultRowHeight="12.75"/>
  <cols>
    <col min="1" max="1" width="9.140625" style="6" hidden="1" customWidth="1"/>
    <col min="2" max="2" width="12.00390625" style="6" bestFit="1" customWidth="1"/>
    <col min="3" max="3" width="5.421875" style="6" customWidth="1"/>
    <col min="4" max="4" width="8.140625" style="6" customWidth="1"/>
    <col min="5" max="5" width="2.57421875" style="6" customWidth="1"/>
    <col min="6" max="6" width="11.140625" style="6" customWidth="1"/>
    <col min="7" max="7" width="2.28125" style="6" customWidth="1"/>
    <col min="8" max="8" width="11.28125" style="6" customWidth="1"/>
    <col min="9" max="9" width="2.00390625" style="6" customWidth="1"/>
    <col min="10" max="10" width="10.421875" style="6" customWidth="1"/>
    <col min="11" max="11" width="2.57421875" style="6" customWidth="1"/>
    <col min="12" max="12" width="9.421875" style="6" customWidth="1"/>
    <col min="13" max="13" width="2.57421875" style="6" customWidth="1"/>
    <col min="14" max="14" width="9.7109375" style="6" customWidth="1"/>
    <col min="15" max="15" width="2.8515625" style="6" customWidth="1"/>
    <col min="16" max="16" width="12.00390625" style="6" bestFit="1" customWidth="1"/>
    <col min="17" max="17" width="2.8515625" style="6" customWidth="1"/>
    <col min="18" max="18" width="12.00390625" style="6" bestFit="1" customWidth="1"/>
    <col min="19" max="19" width="2.28125" style="6" customWidth="1"/>
    <col min="20" max="20" width="12.00390625" style="6" bestFit="1" customWidth="1"/>
    <col min="21" max="21" width="2.28125" style="6" customWidth="1"/>
    <col min="22" max="22" width="12.00390625" style="6" bestFit="1" customWidth="1"/>
    <col min="23" max="23" width="2.57421875" style="6" customWidth="1"/>
    <col min="24" max="24" width="12.00390625" style="6" bestFit="1" customWidth="1"/>
    <col min="25" max="25" width="2.7109375" style="6" customWidth="1"/>
    <col min="26" max="26" width="12.00390625" style="6" bestFit="1" customWidth="1"/>
    <col min="27" max="27" width="3.00390625" style="6" customWidth="1"/>
    <col min="28" max="28" width="12.00390625" style="6" bestFit="1" customWidth="1"/>
    <col min="29" max="29" width="2.00390625" style="6" customWidth="1"/>
    <col min="30" max="30" width="12.00390625" style="6" bestFit="1" customWidth="1"/>
    <col min="31" max="31" width="1.8515625" style="6" customWidth="1"/>
    <col min="32" max="32" width="12.00390625" style="6" bestFit="1" customWidth="1"/>
    <col min="33" max="33" width="3.140625" style="6" customWidth="1"/>
    <col min="34" max="34" width="9.57421875" style="6" customWidth="1"/>
    <col min="35" max="35" width="2.57421875" style="6" customWidth="1"/>
    <col min="36" max="36" width="9.57421875" style="6" customWidth="1"/>
    <col min="37" max="37" width="2.421875" style="6" customWidth="1"/>
    <col min="38" max="38" width="9.57421875" style="6" customWidth="1"/>
    <col min="39" max="39" width="2.00390625" style="6" customWidth="1"/>
    <col min="40" max="40" width="9.57421875" style="6" customWidth="1"/>
    <col min="41" max="41" width="2.8515625" style="6" customWidth="1"/>
    <col min="42" max="42" width="11.8515625" style="6" customWidth="1"/>
    <col min="43" max="43" width="3.140625" style="6" customWidth="1"/>
    <col min="44" max="44" width="11.00390625" style="6" customWidth="1"/>
    <col min="45" max="45" width="3.00390625" style="6" customWidth="1"/>
    <col min="46" max="46" width="11.28125" style="6" customWidth="1"/>
    <col min="47" max="47" width="3.140625" style="6" customWidth="1"/>
    <col min="48" max="48" width="12.140625" style="6" customWidth="1"/>
    <col min="49" max="16384" width="9.140625" style="6" customWidth="1"/>
  </cols>
  <sheetData>
    <row r="1" ht="12.75">
      <c r="B1" s="10" t="s">
        <v>85</v>
      </c>
    </row>
    <row r="3" spans="2:48" ht="12.75">
      <c r="B3" s="10" t="s">
        <v>6</v>
      </c>
      <c r="F3" s="20" t="s">
        <v>3</v>
      </c>
      <c r="G3" s="20"/>
      <c r="H3" s="20" t="s">
        <v>4</v>
      </c>
      <c r="I3" s="20"/>
      <c r="J3" s="20" t="s">
        <v>5</v>
      </c>
      <c r="K3" s="20"/>
      <c r="L3" s="20" t="s">
        <v>3</v>
      </c>
      <c r="M3" s="20"/>
      <c r="N3" s="20" t="s">
        <v>4</v>
      </c>
      <c r="O3" s="20"/>
      <c r="P3" s="20" t="s">
        <v>5</v>
      </c>
      <c r="Q3" s="20"/>
      <c r="R3" s="20" t="s">
        <v>3</v>
      </c>
      <c r="S3" s="20"/>
      <c r="T3" s="20" t="s">
        <v>4</v>
      </c>
      <c r="U3" s="20"/>
      <c r="V3" s="20" t="s">
        <v>5</v>
      </c>
      <c r="W3" s="20"/>
      <c r="X3" s="20" t="s">
        <v>3</v>
      </c>
      <c r="Y3" s="20"/>
      <c r="Z3" s="20" t="s">
        <v>4</v>
      </c>
      <c r="AA3" s="20"/>
      <c r="AB3" s="20" t="s">
        <v>5</v>
      </c>
      <c r="AC3" s="20"/>
      <c r="AD3" s="20" t="s">
        <v>3</v>
      </c>
      <c r="AE3" s="20"/>
      <c r="AF3" s="20" t="s">
        <v>4</v>
      </c>
      <c r="AG3" s="20"/>
      <c r="AH3" s="20" t="s">
        <v>5</v>
      </c>
      <c r="AI3" s="20"/>
      <c r="AJ3" s="20" t="s">
        <v>3</v>
      </c>
      <c r="AK3" s="20"/>
      <c r="AL3" s="20" t="s">
        <v>4</v>
      </c>
      <c r="AM3" s="20"/>
      <c r="AN3" s="20" t="s">
        <v>5</v>
      </c>
      <c r="AO3" s="20"/>
      <c r="AP3" s="20" t="s">
        <v>3</v>
      </c>
      <c r="AQ3" s="20"/>
      <c r="AR3" s="20" t="s">
        <v>4</v>
      </c>
      <c r="AS3" s="20"/>
      <c r="AT3" s="20" t="s">
        <v>5</v>
      </c>
      <c r="AU3" s="20"/>
      <c r="AV3" s="20" t="s">
        <v>24</v>
      </c>
    </row>
    <row r="4" spans="2:48" ht="12.75">
      <c r="B4" s="1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2:48" ht="12.75">
      <c r="B5" s="26" t="s">
        <v>108</v>
      </c>
      <c r="F5" s="20" t="s">
        <v>117</v>
      </c>
      <c r="G5" s="20"/>
      <c r="H5" s="20" t="s">
        <v>117</v>
      </c>
      <c r="I5" s="20"/>
      <c r="J5" s="20" t="s">
        <v>117</v>
      </c>
      <c r="K5" s="20"/>
      <c r="L5" s="20" t="s">
        <v>118</v>
      </c>
      <c r="M5" s="20"/>
      <c r="N5" s="20" t="s">
        <v>118</v>
      </c>
      <c r="O5" s="20"/>
      <c r="P5" s="20" t="s">
        <v>118</v>
      </c>
      <c r="Q5" s="20"/>
      <c r="R5" s="20" t="s">
        <v>119</v>
      </c>
      <c r="S5" s="20"/>
      <c r="T5" s="20" t="s">
        <v>119</v>
      </c>
      <c r="U5" s="20"/>
      <c r="V5" s="20" t="s">
        <v>119</v>
      </c>
      <c r="W5" s="20"/>
      <c r="X5" s="20" t="s">
        <v>120</v>
      </c>
      <c r="Y5" s="20"/>
      <c r="Z5" s="20" t="s">
        <v>120</v>
      </c>
      <c r="AA5" s="20"/>
      <c r="AB5" s="20" t="s">
        <v>120</v>
      </c>
      <c r="AC5" s="20"/>
      <c r="AD5" s="20" t="s">
        <v>121</v>
      </c>
      <c r="AE5" s="20"/>
      <c r="AF5" s="20" t="s">
        <v>121</v>
      </c>
      <c r="AG5" s="20"/>
      <c r="AH5" s="20" t="s">
        <v>121</v>
      </c>
      <c r="AI5" s="20"/>
      <c r="AJ5" s="20"/>
      <c r="AK5" s="20"/>
      <c r="AL5" s="20"/>
      <c r="AM5" s="20"/>
      <c r="AN5" s="20"/>
      <c r="AO5" s="20"/>
      <c r="AP5" s="20" t="s">
        <v>122</v>
      </c>
      <c r="AQ5" s="20"/>
      <c r="AR5" s="20" t="s">
        <v>122</v>
      </c>
      <c r="AS5" s="20"/>
      <c r="AT5" s="20" t="s">
        <v>122</v>
      </c>
      <c r="AU5" s="20"/>
      <c r="AV5" s="20" t="s">
        <v>122</v>
      </c>
    </row>
    <row r="6" spans="2:48" ht="12.75">
      <c r="B6" s="26" t="s">
        <v>109</v>
      </c>
      <c r="F6" s="6" t="s">
        <v>113</v>
      </c>
      <c r="H6" s="6" t="s">
        <v>113</v>
      </c>
      <c r="J6" s="6" t="s">
        <v>113</v>
      </c>
      <c r="L6" s="6" t="s">
        <v>113</v>
      </c>
      <c r="N6" s="6" t="s">
        <v>113</v>
      </c>
      <c r="P6" s="6" t="s">
        <v>113</v>
      </c>
      <c r="R6" s="6" t="s">
        <v>37</v>
      </c>
      <c r="T6" s="6" t="s">
        <v>37</v>
      </c>
      <c r="V6" s="6" t="s">
        <v>37</v>
      </c>
      <c r="X6" s="6" t="s">
        <v>114</v>
      </c>
      <c r="Z6" s="6" t="s">
        <v>114</v>
      </c>
      <c r="AB6" s="6" t="s">
        <v>114</v>
      </c>
      <c r="AD6" s="6" t="s">
        <v>115</v>
      </c>
      <c r="AF6" s="6" t="s">
        <v>115</v>
      </c>
      <c r="AH6" s="6" t="s">
        <v>115</v>
      </c>
      <c r="AP6" s="6" t="s">
        <v>34</v>
      </c>
      <c r="AR6" s="6" t="s">
        <v>34</v>
      </c>
      <c r="AT6" s="6" t="s">
        <v>34</v>
      </c>
      <c r="AV6" s="6" t="s">
        <v>34</v>
      </c>
    </row>
    <row r="7" spans="2:48" ht="12.75">
      <c r="B7" s="26" t="s">
        <v>123</v>
      </c>
      <c r="X7" s="20" t="s">
        <v>125</v>
      </c>
      <c r="Z7" s="20" t="s">
        <v>125</v>
      </c>
      <c r="AB7" s="20" t="s">
        <v>125</v>
      </c>
      <c r="AJ7" s="6" t="s">
        <v>124</v>
      </c>
      <c r="AL7" s="6" t="s">
        <v>124</v>
      </c>
      <c r="AN7" s="6" t="s">
        <v>124</v>
      </c>
      <c r="AP7" s="6" t="s">
        <v>34</v>
      </c>
      <c r="AR7" s="6" t="s">
        <v>34</v>
      </c>
      <c r="AT7" s="6" t="s">
        <v>34</v>
      </c>
      <c r="AV7" s="6" t="s">
        <v>34</v>
      </c>
    </row>
    <row r="8" spans="2:48" ht="12.75">
      <c r="B8" s="24" t="s">
        <v>110</v>
      </c>
      <c r="F8" s="6" t="s">
        <v>8</v>
      </c>
      <c r="H8" s="6" t="s">
        <v>8</v>
      </c>
      <c r="J8" s="6" t="s">
        <v>8</v>
      </c>
      <c r="L8" s="6" t="s">
        <v>9</v>
      </c>
      <c r="N8" s="6" t="s">
        <v>9</v>
      </c>
      <c r="P8" s="6" t="s">
        <v>9</v>
      </c>
      <c r="R8" s="6" t="s">
        <v>37</v>
      </c>
      <c r="T8" s="6" t="s">
        <v>37</v>
      </c>
      <c r="V8" s="6" t="s">
        <v>37</v>
      </c>
      <c r="X8" s="6" t="s">
        <v>10</v>
      </c>
      <c r="Z8" s="6" t="s">
        <v>10</v>
      </c>
      <c r="AB8" s="6" t="s">
        <v>10</v>
      </c>
      <c r="AD8" s="6" t="s">
        <v>11</v>
      </c>
      <c r="AF8" s="6" t="s">
        <v>11</v>
      </c>
      <c r="AH8" s="6" t="s">
        <v>11</v>
      </c>
      <c r="AP8" s="6" t="s">
        <v>34</v>
      </c>
      <c r="AR8" s="6" t="s">
        <v>34</v>
      </c>
      <c r="AT8" s="6" t="s">
        <v>34</v>
      </c>
      <c r="AV8" s="6" t="s">
        <v>34</v>
      </c>
    </row>
    <row r="9" spans="1:41" ht="12.75">
      <c r="A9" s="6" t="s">
        <v>6</v>
      </c>
      <c r="B9" s="24" t="s">
        <v>111</v>
      </c>
      <c r="D9" s="6" t="s">
        <v>28</v>
      </c>
      <c r="F9" s="7">
        <v>4708</v>
      </c>
      <c r="G9" s="7"/>
      <c r="H9" s="7">
        <v>4780</v>
      </c>
      <c r="I9" s="7"/>
      <c r="J9" s="7">
        <v>4697</v>
      </c>
      <c r="K9" s="7"/>
      <c r="L9" s="7">
        <v>2038</v>
      </c>
      <c r="M9" s="7"/>
      <c r="N9" s="7">
        <v>2678</v>
      </c>
      <c r="O9" s="7"/>
      <c r="P9" s="7">
        <v>2373</v>
      </c>
      <c r="Q9" s="7"/>
      <c r="R9" s="7">
        <v>1512</v>
      </c>
      <c r="S9" s="7"/>
      <c r="T9" s="7">
        <v>1507</v>
      </c>
      <c r="U9" s="7"/>
      <c r="V9" s="7">
        <v>1517</v>
      </c>
      <c r="W9" s="7"/>
      <c r="X9" s="7">
        <v>1743</v>
      </c>
      <c r="Y9" s="7"/>
      <c r="Z9" s="7">
        <v>1761</v>
      </c>
      <c r="AA9" s="7"/>
      <c r="AB9" s="7">
        <v>2503</v>
      </c>
      <c r="AC9" s="7"/>
      <c r="AD9" s="7">
        <v>20104</v>
      </c>
      <c r="AE9" s="7"/>
      <c r="AF9" s="7">
        <v>20252</v>
      </c>
      <c r="AG9" s="7"/>
      <c r="AH9" s="7">
        <v>18108</v>
      </c>
      <c r="AI9" s="7"/>
      <c r="AJ9" s="7"/>
      <c r="AK9" s="7"/>
      <c r="AL9" s="7"/>
      <c r="AM9" s="7"/>
      <c r="AN9" s="7"/>
      <c r="AO9" s="7"/>
    </row>
    <row r="10" spans="1:41" ht="12.75">
      <c r="A10" s="6" t="s">
        <v>6</v>
      </c>
      <c r="B10" s="6" t="s">
        <v>112</v>
      </c>
      <c r="D10" s="6" t="s">
        <v>27</v>
      </c>
      <c r="F10" s="7"/>
      <c r="G10" s="7"/>
      <c r="H10" s="7"/>
      <c r="I10" s="7"/>
      <c r="J10" s="7"/>
      <c r="K10" s="7"/>
      <c r="L10" s="7">
        <v>61.28</v>
      </c>
      <c r="M10" s="7"/>
      <c r="N10" s="7">
        <v>65.27</v>
      </c>
      <c r="O10" s="7"/>
      <c r="P10" s="7">
        <v>66.41</v>
      </c>
      <c r="Q10" s="7"/>
      <c r="R10" s="7">
        <v>9341</v>
      </c>
      <c r="S10" s="7"/>
      <c r="T10" s="7">
        <v>9699</v>
      </c>
      <c r="U10" s="7"/>
      <c r="V10" s="7">
        <v>9485</v>
      </c>
      <c r="W10" s="7"/>
      <c r="X10" s="7">
        <v>1749</v>
      </c>
      <c r="Y10" s="7"/>
      <c r="Z10" s="7">
        <v>5525</v>
      </c>
      <c r="AA10" s="7"/>
      <c r="AB10" s="7">
        <v>5775</v>
      </c>
      <c r="AC10" s="7"/>
      <c r="AD10" s="7">
        <v>1210</v>
      </c>
      <c r="AE10" s="7"/>
      <c r="AF10" s="7">
        <v>1653</v>
      </c>
      <c r="AG10" s="7"/>
      <c r="AH10" s="7">
        <v>1161</v>
      </c>
      <c r="AI10" s="7"/>
      <c r="AJ10" s="7"/>
      <c r="AK10" s="7"/>
      <c r="AL10" s="7"/>
      <c r="AM10" s="7"/>
      <c r="AN10" s="7"/>
      <c r="AO10" s="7"/>
    </row>
    <row r="11" spans="1:41" ht="12.75">
      <c r="A11" s="6" t="s">
        <v>6</v>
      </c>
      <c r="B11" s="6" t="s">
        <v>0</v>
      </c>
      <c r="D11" s="6" t="s">
        <v>25</v>
      </c>
      <c r="F11" s="7">
        <v>0.1</v>
      </c>
      <c r="G11" s="7"/>
      <c r="H11" s="7">
        <v>0.1</v>
      </c>
      <c r="I11" s="7"/>
      <c r="J11" s="7">
        <v>0.1</v>
      </c>
      <c r="K11" s="7"/>
      <c r="L11" s="7">
        <v>7.73</v>
      </c>
      <c r="M11" s="7"/>
      <c r="N11" s="7">
        <v>7.76</v>
      </c>
      <c r="O11" s="7"/>
      <c r="P11" s="7">
        <v>9.03</v>
      </c>
      <c r="Q11" s="7"/>
      <c r="R11" s="7">
        <v>61.58</v>
      </c>
      <c r="S11" s="7"/>
      <c r="T11" s="7">
        <v>57.74</v>
      </c>
      <c r="U11" s="7"/>
      <c r="V11" s="7">
        <v>52.42</v>
      </c>
      <c r="W11" s="7"/>
      <c r="X11" s="7">
        <v>94.93</v>
      </c>
      <c r="Y11" s="7"/>
      <c r="Z11" s="7">
        <v>88.24</v>
      </c>
      <c r="AA11" s="7"/>
      <c r="AB11" s="7">
        <v>88.71</v>
      </c>
      <c r="AC11" s="7"/>
      <c r="AD11" s="7">
        <v>80.91</v>
      </c>
      <c r="AE11" s="7"/>
      <c r="AF11" s="7">
        <v>81.34</v>
      </c>
      <c r="AG11" s="7"/>
      <c r="AH11" s="7">
        <v>81.21</v>
      </c>
      <c r="AI11" s="7"/>
      <c r="AJ11" s="7"/>
      <c r="AK11" s="7"/>
      <c r="AL11" s="7"/>
      <c r="AM11" s="7"/>
      <c r="AN11" s="7"/>
      <c r="AO11" s="7"/>
    </row>
    <row r="12" spans="1:41" ht="12.75">
      <c r="A12" s="6" t="s">
        <v>6</v>
      </c>
      <c r="B12" s="6" t="s">
        <v>1</v>
      </c>
      <c r="D12" s="6" t="s">
        <v>26</v>
      </c>
      <c r="F12" s="12">
        <v>197536.108751062</v>
      </c>
      <c r="G12" s="12"/>
      <c r="H12" s="12">
        <v>228033.47280334728</v>
      </c>
      <c r="I12" s="12"/>
      <c r="J12" s="12">
        <v>107941.23908878</v>
      </c>
      <c r="K12" s="12"/>
      <c r="L12" s="12">
        <v>120215.89793915604</v>
      </c>
      <c r="M12" s="12"/>
      <c r="N12" s="12">
        <v>110903.65944734876</v>
      </c>
      <c r="O12" s="12"/>
      <c r="P12" s="12">
        <v>112937.21028234303</v>
      </c>
      <c r="Q12" s="12"/>
      <c r="R12" s="12">
        <v>218253.96825396825</v>
      </c>
      <c r="S12" s="12"/>
      <c r="T12" s="12">
        <v>228931.65228931652</v>
      </c>
      <c r="U12" s="12"/>
      <c r="V12" s="12">
        <v>243243.24324324325</v>
      </c>
      <c r="W12" s="12"/>
      <c r="X12" s="12">
        <v>29948.364888124</v>
      </c>
      <c r="Y12" s="12"/>
      <c r="Z12" s="12">
        <v>31686.541737649</v>
      </c>
      <c r="AA12" s="12"/>
      <c r="AB12" s="12">
        <v>34478.625649221</v>
      </c>
      <c r="AC12" s="12"/>
      <c r="AD12" s="12">
        <v>16613.609231993632</v>
      </c>
      <c r="AE12" s="12"/>
      <c r="AF12" s="12">
        <v>17677.266442820463</v>
      </c>
      <c r="AG12" s="12"/>
      <c r="AH12" s="12">
        <v>20709.0788601723</v>
      </c>
      <c r="AI12" s="7"/>
      <c r="AJ12" s="7"/>
      <c r="AK12" s="7"/>
      <c r="AL12" s="7"/>
      <c r="AM12" s="7"/>
      <c r="AN12" s="7"/>
      <c r="AO12" s="7"/>
    </row>
    <row r="13" spans="6:41" ht="12.75"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2:41" ht="12.75">
      <c r="B14" s="6" t="s">
        <v>33</v>
      </c>
      <c r="D14" s="7" t="s">
        <v>30</v>
      </c>
      <c r="E14" s="7"/>
      <c r="F14" s="6">
        <f>'emiss 2'!$G$16</f>
        <v>67308</v>
      </c>
      <c r="H14" s="7">
        <f>'emiss 2'!$I$16</f>
        <v>62250</v>
      </c>
      <c r="I14" s="7"/>
      <c r="J14" s="7">
        <f>'emiss 2'!$K$16</f>
        <v>64258</v>
      </c>
      <c r="K14" s="7"/>
      <c r="L14" s="6">
        <f>'emiss 2'!$G$16</f>
        <v>67308</v>
      </c>
      <c r="N14" s="7">
        <f>'emiss 2'!$I$16</f>
        <v>62250</v>
      </c>
      <c r="O14" s="7"/>
      <c r="P14" s="7">
        <f>'emiss 2'!$K$16</f>
        <v>64258</v>
      </c>
      <c r="Q14" s="7"/>
      <c r="R14" s="6">
        <f>'emiss 2'!$G$16</f>
        <v>67308</v>
      </c>
      <c r="T14" s="7">
        <f>'emiss 2'!$I$16</f>
        <v>62250</v>
      </c>
      <c r="U14" s="7"/>
      <c r="V14" s="7">
        <f>'emiss 2'!$K$16</f>
        <v>64258</v>
      </c>
      <c r="W14" s="7"/>
      <c r="X14" s="6">
        <f>'emiss 2'!$G$16</f>
        <v>67308</v>
      </c>
      <c r="Z14" s="7">
        <f>'emiss 2'!$I$16</f>
        <v>62250</v>
      </c>
      <c r="AA14" s="7"/>
      <c r="AB14" s="7">
        <f>'emiss 2'!$K$16</f>
        <v>64258</v>
      </c>
      <c r="AC14" s="7"/>
      <c r="AD14" s="6">
        <f>'emiss 2'!$G$16</f>
        <v>67308</v>
      </c>
      <c r="AF14" s="7">
        <f>'emiss 2'!$I$16</f>
        <v>62250</v>
      </c>
      <c r="AG14" s="7"/>
      <c r="AH14" s="7">
        <f>'emiss 2'!$K$16</f>
        <v>64258</v>
      </c>
      <c r="AI14" s="7"/>
      <c r="AJ14" s="7"/>
      <c r="AK14" s="7"/>
      <c r="AL14" s="7"/>
      <c r="AM14" s="7"/>
      <c r="AN14" s="7"/>
      <c r="AO14" s="7"/>
    </row>
    <row r="15" spans="2:41" ht="12.75">
      <c r="B15" s="6" t="s">
        <v>20</v>
      </c>
      <c r="D15" s="7" t="s">
        <v>31</v>
      </c>
      <c r="E15" s="7"/>
      <c r="F15" s="6">
        <f>'emiss 2'!$G$17</f>
        <v>16.2</v>
      </c>
      <c r="H15" s="7">
        <f>'emiss 2'!$I$17</f>
        <v>15.3</v>
      </c>
      <c r="I15" s="7"/>
      <c r="J15" s="7">
        <f>'emiss 2'!$K$17</f>
        <v>15</v>
      </c>
      <c r="K15" s="7"/>
      <c r="L15" s="6">
        <f>'emiss 2'!$G$17</f>
        <v>16.2</v>
      </c>
      <c r="N15" s="7">
        <f>'emiss 2'!$I$17</f>
        <v>15.3</v>
      </c>
      <c r="O15" s="7"/>
      <c r="P15" s="7">
        <f>'emiss 2'!$K$17</f>
        <v>15</v>
      </c>
      <c r="Q15" s="7"/>
      <c r="R15" s="6">
        <f>'emiss 2'!$G$17</f>
        <v>16.2</v>
      </c>
      <c r="T15" s="7">
        <f>'emiss 2'!$I$17</f>
        <v>15.3</v>
      </c>
      <c r="U15" s="7"/>
      <c r="V15" s="7">
        <f>'emiss 2'!$K$17</f>
        <v>15</v>
      </c>
      <c r="W15" s="7"/>
      <c r="X15" s="6">
        <f>'emiss 2'!$G$17</f>
        <v>16.2</v>
      </c>
      <c r="Z15" s="7">
        <f>'emiss 2'!$I$17</f>
        <v>15.3</v>
      </c>
      <c r="AA15" s="7"/>
      <c r="AB15" s="7">
        <f>'emiss 2'!$K$17</f>
        <v>15</v>
      </c>
      <c r="AC15" s="7"/>
      <c r="AD15" s="6">
        <f>'emiss 2'!$G$17</f>
        <v>16.2</v>
      </c>
      <c r="AF15" s="7">
        <f>'emiss 2'!$I$17</f>
        <v>15.3</v>
      </c>
      <c r="AG15" s="7"/>
      <c r="AH15" s="7">
        <f>'emiss 2'!$K$17</f>
        <v>15</v>
      </c>
      <c r="AI15" s="7"/>
      <c r="AJ15" s="7"/>
      <c r="AK15" s="7"/>
      <c r="AL15" s="7"/>
      <c r="AM15" s="7"/>
      <c r="AN15" s="7"/>
      <c r="AO15" s="7"/>
    </row>
    <row r="16" spans="6:41" ht="12.7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2:41" ht="12.75">
      <c r="B17" s="27" t="s">
        <v>116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2:48" ht="12.75">
      <c r="B18" s="6" t="s">
        <v>0</v>
      </c>
      <c r="D18" s="6" t="s">
        <v>35</v>
      </c>
      <c r="F18" s="12">
        <f aca="true" t="shared" si="0" ref="F18:AH18">F11/100*F9*454/60/0.0283/F$14*(21-7)/(21-F$15)*1000</f>
        <v>54.54748522978091</v>
      </c>
      <c r="G18" s="12"/>
      <c r="H18" s="12">
        <f t="shared" si="0"/>
        <v>50.42662332009418</v>
      </c>
      <c r="I18" s="12"/>
      <c r="J18" s="12">
        <f t="shared" si="0"/>
        <v>45.60246389936485</v>
      </c>
      <c r="K18" s="12"/>
      <c r="L18" s="12">
        <f t="shared" si="0"/>
        <v>1825.248300687784</v>
      </c>
      <c r="M18" s="12"/>
      <c r="N18" s="12">
        <f t="shared" si="0"/>
        <v>2192.3217126975037</v>
      </c>
      <c r="O18" s="12"/>
      <c r="P18" s="12">
        <f t="shared" si="0"/>
        <v>2080.430617210413</v>
      </c>
      <c r="Q18" s="12"/>
      <c r="R18" s="12">
        <f t="shared" si="0"/>
        <v>10787.722218267334</v>
      </c>
      <c r="S18" s="12"/>
      <c r="T18" s="12">
        <f t="shared" si="0"/>
        <v>9179.563343863752</v>
      </c>
      <c r="U18" s="12"/>
      <c r="V18" s="12">
        <f t="shared" si="0"/>
        <v>7720.5874304584595</v>
      </c>
      <c r="W18" s="12"/>
      <c r="X18" s="12">
        <f t="shared" si="0"/>
        <v>19170.75191822512</v>
      </c>
      <c r="Y18" s="12"/>
      <c r="Z18" s="12">
        <f t="shared" si="0"/>
        <v>16392.939896963093</v>
      </c>
      <c r="AA18" s="12"/>
      <c r="AB18" s="12">
        <f t="shared" si="0"/>
        <v>21557.638098784708</v>
      </c>
      <c r="AC18" s="12"/>
      <c r="AD18" s="12">
        <f t="shared" si="0"/>
        <v>188461.6356201049</v>
      </c>
      <c r="AE18" s="12"/>
      <c r="AF18" s="12">
        <f t="shared" si="0"/>
        <v>173781.71465570093</v>
      </c>
      <c r="AG18" s="12"/>
      <c r="AH18" s="12">
        <f t="shared" si="0"/>
        <v>142773.54544791664</v>
      </c>
      <c r="AI18" s="12"/>
      <c r="AJ18" s="12">
        <f>SUM(AD18,R18,L18,F18)</f>
        <v>201129.15362428981</v>
      </c>
      <c r="AK18" s="12"/>
      <c r="AL18" s="12">
        <f>SUM(AF18,T18,N18,H18)</f>
        <v>185204.02633558228</v>
      </c>
      <c r="AM18" s="12"/>
      <c r="AN18" s="12">
        <f>SUM(AH18,V18,P18,J18)</f>
        <v>152620.16595948488</v>
      </c>
      <c r="AO18" s="12"/>
      <c r="AP18" s="12">
        <f>SUM(AD18,X18,R18,L18,F18)</f>
        <v>220299.90554251493</v>
      </c>
      <c r="AQ18" s="12"/>
      <c r="AR18" s="12">
        <f>SUM(AF18,Z18,T18,N18,H18)</f>
        <v>201596.96623254538</v>
      </c>
      <c r="AS18" s="12"/>
      <c r="AT18" s="12">
        <f>SUM(AH18,AB18,V18,P18,J18)</f>
        <v>174177.80405826957</v>
      </c>
      <c r="AU18" s="12"/>
      <c r="AV18" s="12">
        <f>AVERAGE(AT18,AR18,AP18)</f>
        <v>198691.55861110994</v>
      </c>
    </row>
    <row r="19" spans="2:48" ht="12.75">
      <c r="B19" s="6" t="s">
        <v>1</v>
      </c>
      <c r="D19" s="6" t="s">
        <v>36</v>
      </c>
      <c r="F19" s="12">
        <f aca="true" t="shared" si="1" ref="F19:AH19">F12/1000000*F9*454/0.0283/60/F$14*(21-7)/(21-F$15)*1000000</f>
        <v>10775097.974446947</v>
      </c>
      <c r="G19" s="12"/>
      <c r="H19" s="12">
        <f t="shared" si="1"/>
        <v>11498958.037427336</v>
      </c>
      <c r="I19" s="12"/>
      <c r="J19" s="12">
        <f t="shared" si="1"/>
        <v>4922386.458798801</v>
      </c>
      <c r="K19" s="12"/>
      <c r="L19" s="12">
        <f t="shared" si="1"/>
        <v>2838601.0792897884</v>
      </c>
      <c r="M19" s="12"/>
      <c r="N19" s="12">
        <f t="shared" si="1"/>
        <v>3133202.3276292835</v>
      </c>
      <c r="O19" s="12"/>
      <c r="P19" s="12">
        <f t="shared" si="1"/>
        <v>2601971.540351242</v>
      </c>
      <c r="Q19" s="12"/>
      <c r="R19" s="12">
        <f t="shared" si="1"/>
        <v>3823421.861900531</v>
      </c>
      <c r="S19" s="12"/>
      <c r="T19" s="12">
        <f t="shared" si="1"/>
        <v>3639578.461387551</v>
      </c>
      <c r="U19" s="12"/>
      <c r="V19" s="12">
        <f t="shared" si="1"/>
        <v>3582565.292498538</v>
      </c>
      <c r="W19" s="12"/>
      <c r="X19" s="12">
        <f t="shared" si="1"/>
        <v>604795.8217915401</v>
      </c>
      <c r="Y19" s="12"/>
      <c r="Z19" s="12">
        <f t="shared" si="1"/>
        <v>588662.2554939854</v>
      </c>
      <c r="AA19" s="12"/>
      <c r="AB19" s="12">
        <f t="shared" si="1"/>
        <v>837873.6713892261</v>
      </c>
      <c r="AC19" s="12"/>
      <c r="AD19" s="12">
        <f t="shared" si="1"/>
        <v>3869766.369317506</v>
      </c>
      <c r="AE19" s="12"/>
      <c r="AF19" s="12">
        <f t="shared" si="1"/>
        <v>3776721.997613748</v>
      </c>
      <c r="AG19" s="12"/>
      <c r="AH19" s="12">
        <f t="shared" si="1"/>
        <v>3640818.386685506</v>
      </c>
      <c r="AI19" s="12"/>
      <c r="AJ19" s="12">
        <f>SUM(AD19,R19,L19,F19)</f>
        <v>21306887.28495477</v>
      </c>
      <c r="AK19" s="12"/>
      <c r="AL19" s="12">
        <f>SUM(AF19,T19,N19,H19)</f>
        <v>22048460.824057918</v>
      </c>
      <c r="AM19" s="12"/>
      <c r="AN19" s="12">
        <f>SUM(AH19,V19,P19,J19)</f>
        <v>14747741.678334087</v>
      </c>
      <c r="AO19" s="12"/>
      <c r="AP19" s="12">
        <f>SUM(AD19,X19,R19,L19,F19)</f>
        <v>21911683.106746312</v>
      </c>
      <c r="AQ19" s="12"/>
      <c r="AR19" s="12">
        <f>SUM(AF19,Z19,T19,N19,H19)</f>
        <v>22637123.079551905</v>
      </c>
      <c r="AS19" s="12"/>
      <c r="AT19" s="12">
        <f>SUM(AH19,AB19,V19,P19,J19)</f>
        <v>15585615.349723313</v>
      </c>
      <c r="AU19" s="12"/>
      <c r="AV19" s="12">
        <f>AVERAGE(AT19,AR19,AP19)</f>
        <v>20044807.178673845</v>
      </c>
    </row>
    <row r="20" spans="6:41" ht="12.7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2:48" ht="12.75">
      <c r="B21" s="10" t="s">
        <v>7</v>
      </c>
      <c r="F21" s="20" t="s">
        <v>3</v>
      </c>
      <c r="G21" s="20"/>
      <c r="H21" s="20" t="s">
        <v>4</v>
      </c>
      <c r="I21" s="20"/>
      <c r="J21" s="20" t="s">
        <v>5</v>
      </c>
      <c r="K21" s="20"/>
      <c r="L21" s="20" t="s">
        <v>3</v>
      </c>
      <c r="M21" s="20"/>
      <c r="N21" s="20" t="s">
        <v>4</v>
      </c>
      <c r="O21" s="20"/>
      <c r="P21" s="20" t="s">
        <v>5</v>
      </c>
      <c r="Q21" s="20"/>
      <c r="R21" s="20" t="s">
        <v>3</v>
      </c>
      <c r="S21" s="20"/>
      <c r="T21" s="20" t="s">
        <v>4</v>
      </c>
      <c r="U21" s="20"/>
      <c r="V21" s="20" t="s">
        <v>5</v>
      </c>
      <c r="W21" s="20"/>
      <c r="X21" s="20" t="s">
        <v>3</v>
      </c>
      <c r="Y21" s="20"/>
      <c r="Z21" s="20" t="s">
        <v>4</v>
      </c>
      <c r="AA21" s="20"/>
      <c r="AB21" s="20" t="s">
        <v>5</v>
      </c>
      <c r="AC21" s="20"/>
      <c r="AD21" s="20" t="s">
        <v>3</v>
      </c>
      <c r="AE21" s="20"/>
      <c r="AF21" s="20" t="s">
        <v>4</v>
      </c>
      <c r="AG21" s="20"/>
      <c r="AH21" s="20" t="s">
        <v>5</v>
      </c>
      <c r="AI21" s="20"/>
      <c r="AJ21" s="20" t="s">
        <v>3</v>
      </c>
      <c r="AK21" s="20"/>
      <c r="AL21" s="20" t="s">
        <v>4</v>
      </c>
      <c r="AM21" s="20"/>
      <c r="AN21" s="20" t="s">
        <v>5</v>
      </c>
      <c r="AO21" s="20"/>
      <c r="AP21" s="20" t="s">
        <v>3</v>
      </c>
      <c r="AQ21" s="20"/>
      <c r="AR21" s="20" t="s">
        <v>4</v>
      </c>
      <c r="AS21" s="20"/>
      <c r="AT21" s="20" t="s">
        <v>5</v>
      </c>
      <c r="AU21" s="20"/>
      <c r="AV21" s="20" t="s">
        <v>24</v>
      </c>
    </row>
    <row r="22" spans="2:48" ht="12.75">
      <c r="B22" s="1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2:48" ht="12.75">
      <c r="B23" s="26" t="s">
        <v>108</v>
      </c>
      <c r="F23" s="20" t="s">
        <v>117</v>
      </c>
      <c r="G23" s="20"/>
      <c r="H23" s="20" t="s">
        <v>117</v>
      </c>
      <c r="I23" s="20"/>
      <c r="J23" s="20" t="s">
        <v>117</v>
      </c>
      <c r="K23" s="20"/>
      <c r="L23" s="20" t="s">
        <v>118</v>
      </c>
      <c r="M23" s="20"/>
      <c r="N23" s="20" t="s">
        <v>118</v>
      </c>
      <c r="O23" s="20"/>
      <c r="P23" s="20" t="s">
        <v>118</v>
      </c>
      <c r="Q23" s="20"/>
      <c r="R23" s="20" t="s">
        <v>119</v>
      </c>
      <c r="S23" s="20"/>
      <c r="T23" s="20" t="s">
        <v>119</v>
      </c>
      <c r="U23" s="20"/>
      <c r="V23" s="20" t="s">
        <v>119</v>
      </c>
      <c r="W23" s="20"/>
      <c r="X23" s="20" t="s">
        <v>120</v>
      </c>
      <c r="Y23" s="20"/>
      <c r="Z23" s="20" t="s">
        <v>120</v>
      </c>
      <c r="AA23" s="20"/>
      <c r="AB23" s="20" t="s">
        <v>120</v>
      </c>
      <c r="AC23" s="20"/>
      <c r="AD23" s="20" t="s">
        <v>121</v>
      </c>
      <c r="AE23" s="20"/>
      <c r="AF23" s="20" t="s">
        <v>121</v>
      </c>
      <c r="AG23" s="20"/>
      <c r="AH23" s="20" t="s">
        <v>121</v>
      </c>
      <c r="AI23" s="20"/>
      <c r="AJ23" s="20"/>
      <c r="AK23" s="20"/>
      <c r="AL23" s="20"/>
      <c r="AM23" s="20"/>
      <c r="AN23" s="20"/>
      <c r="AO23" s="20"/>
      <c r="AP23" s="20" t="s">
        <v>122</v>
      </c>
      <c r="AQ23" s="20"/>
      <c r="AR23" s="20" t="s">
        <v>122</v>
      </c>
      <c r="AS23" s="20"/>
      <c r="AT23" s="20" t="s">
        <v>122</v>
      </c>
      <c r="AU23" s="20"/>
      <c r="AV23" s="20" t="s">
        <v>122</v>
      </c>
    </row>
    <row r="24" spans="2:48" ht="12.75">
      <c r="B24" s="26" t="s">
        <v>109</v>
      </c>
      <c r="F24" s="6" t="s">
        <v>113</v>
      </c>
      <c r="H24" s="6" t="s">
        <v>113</v>
      </c>
      <c r="J24" s="6" t="s">
        <v>113</v>
      </c>
      <c r="L24" s="6" t="s">
        <v>113</v>
      </c>
      <c r="N24" s="6" t="s">
        <v>113</v>
      </c>
      <c r="P24" s="6" t="s">
        <v>113</v>
      </c>
      <c r="R24" s="6" t="s">
        <v>37</v>
      </c>
      <c r="T24" s="6" t="s">
        <v>37</v>
      </c>
      <c r="V24" s="6" t="s">
        <v>37</v>
      </c>
      <c r="X24" s="6" t="s">
        <v>114</v>
      </c>
      <c r="Z24" s="6" t="s">
        <v>114</v>
      </c>
      <c r="AB24" s="6" t="s">
        <v>114</v>
      </c>
      <c r="AD24" s="6" t="s">
        <v>115</v>
      </c>
      <c r="AF24" s="6" t="s">
        <v>115</v>
      </c>
      <c r="AH24" s="6" t="s">
        <v>115</v>
      </c>
      <c r="AP24" s="6" t="s">
        <v>34</v>
      </c>
      <c r="AR24" s="6" t="s">
        <v>34</v>
      </c>
      <c r="AT24" s="6" t="s">
        <v>34</v>
      </c>
      <c r="AV24" s="6" t="s">
        <v>34</v>
      </c>
    </row>
    <row r="25" spans="2:48" ht="12.75">
      <c r="B25" s="26" t="s">
        <v>123</v>
      </c>
      <c r="X25" s="20" t="s">
        <v>125</v>
      </c>
      <c r="Z25" s="20" t="s">
        <v>125</v>
      </c>
      <c r="AB25" s="20" t="s">
        <v>125</v>
      </c>
      <c r="AJ25" s="6" t="s">
        <v>124</v>
      </c>
      <c r="AL25" s="6" t="s">
        <v>124</v>
      </c>
      <c r="AN25" s="6" t="s">
        <v>124</v>
      </c>
      <c r="AP25" s="6" t="s">
        <v>34</v>
      </c>
      <c r="AR25" s="6" t="s">
        <v>34</v>
      </c>
      <c r="AT25" s="6" t="s">
        <v>34</v>
      </c>
      <c r="AV25" s="6" t="s">
        <v>34</v>
      </c>
    </row>
    <row r="26" spans="2:48" ht="12.75">
      <c r="B26" s="24" t="s">
        <v>110</v>
      </c>
      <c r="F26" s="6" t="s">
        <v>8</v>
      </c>
      <c r="H26" s="6" t="s">
        <v>8</v>
      </c>
      <c r="J26" s="6" t="s">
        <v>8</v>
      </c>
      <c r="L26" s="6" t="s">
        <v>9</v>
      </c>
      <c r="N26" s="6" t="s">
        <v>9</v>
      </c>
      <c r="P26" s="6" t="s">
        <v>9</v>
      </c>
      <c r="R26" s="6" t="s">
        <v>37</v>
      </c>
      <c r="T26" s="6" t="s">
        <v>37</v>
      </c>
      <c r="V26" s="6" t="s">
        <v>37</v>
      </c>
      <c r="X26" s="6" t="s">
        <v>10</v>
      </c>
      <c r="Z26" s="6" t="s">
        <v>10</v>
      </c>
      <c r="AB26" s="6" t="s">
        <v>10</v>
      </c>
      <c r="AD26" s="6" t="s">
        <v>11</v>
      </c>
      <c r="AF26" s="6" t="s">
        <v>11</v>
      </c>
      <c r="AH26" s="6" t="s">
        <v>11</v>
      </c>
      <c r="AP26" s="6" t="s">
        <v>34</v>
      </c>
      <c r="AR26" s="6" t="s">
        <v>34</v>
      </c>
      <c r="AT26" s="6" t="s">
        <v>34</v>
      </c>
      <c r="AV26" s="6" t="s">
        <v>34</v>
      </c>
    </row>
    <row r="27" spans="1:41" ht="12.75">
      <c r="A27" s="6" t="s">
        <v>7</v>
      </c>
      <c r="B27" s="6" t="s">
        <v>111</v>
      </c>
      <c r="D27" s="6" t="s">
        <v>28</v>
      </c>
      <c r="F27" s="7"/>
      <c r="G27" s="7"/>
      <c r="H27" s="7"/>
      <c r="I27" s="7"/>
      <c r="J27" s="7"/>
      <c r="K27" s="7"/>
      <c r="L27" s="7">
        <v>2994</v>
      </c>
      <c r="M27" s="7"/>
      <c r="N27" s="7">
        <v>3762</v>
      </c>
      <c r="O27" s="7"/>
      <c r="P27" s="7">
        <v>3112</v>
      </c>
      <c r="Q27" s="7"/>
      <c r="R27" s="7">
        <v>1612</v>
      </c>
      <c r="S27" s="7"/>
      <c r="T27" s="7">
        <v>1563</v>
      </c>
      <c r="U27" s="7"/>
      <c r="V27" s="7">
        <v>1519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>
      <c r="A28" s="6" t="s">
        <v>7</v>
      </c>
      <c r="B28" s="6" t="s">
        <v>112</v>
      </c>
      <c r="D28" s="6" t="s">
        <v>27</v>
      </c>
      <c r="F28" s="7"/>
      <c r="G28" s="7"/>
      <c r="H28" s="7"/>
      <c r="I28" s="7"/>
      <c r="J28" s="7"/>
      <c r="K28" s="7"/>
      <c r="L28" s="7">
        <v>16066</v>
      </c>
      <c r="M28" s="7"/>
      <c r="N28" s="7">
        <v>10702</v>
      </c>
      <c r="O28" s="7"/>
      <c r="P28" s="7">
        <v>16384</v>
      </c>
      <c r="Q28" s="7"/>
      <c r="R28" s="7">
        <v>10951</v>
      </c>
      <c r="S28" s="7"/>
      <c r="T28" s="7">
        <v>10851</v>
      </c>
      <c r="U28" s="7"/>
      <c r="V28" s="7">
        <v>9757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>
      <c r="A29" s="6" t="s">
        <v>7</v>
      </c>
      <c r="B29" s="6" t="s">
        <v>0</v>
      </c>
      <c r="D29" s="6" t="s">
        <v>28</v>
      </c>
      <c r="F29" s="7">
        <v>1.93</v>
      </c>
      <c r="G29" s="7"/>
      <c r="H29" s="7">
        <v>1.49</v>
      </c>
      <c r="I29" s="7"/>
      <c r="J29" s="7">
        <v>0.366</v>
      </c>
      <c r="K29" s="7"/>
      <c r="L29" s="7">
        <v>58</v>
      </c>
      <c r="M29" s="7"/>
      <c r="N29" s="7">
        <v>177</v>
      </c>
      <c r="O29" s="7"/>
      <c r="P29" s="7">
        <v>242</v>
      </c>
      <c r="Q29" s="7"/>
      <c r="R29" s="7">
        <v>216</v>
      </c>
      <c r="S29" s="7"/>
      <c r="T29" s="7">
        <v>592</v>
      </c>
      <c r="U29" s="7"/>
      <c r="V29" s="7">
        <v>572</v>
      </c>
      <c r="W29" s="7"/>
      <c r="X29" s="7">
        <v>1887</v>
      </c>
      <c r="Y29" s="7"/>
      <c r="Z29" s="7">
        <v>1584</v>
      </c>
      <c r="AA29" s="7"/>
      <c r="AB29" s="7">
        <v>1873</v>
      </c>
      <c r="AC29" s="7"/>
      <c r="AD29" s="7">
        <v>14782</v>
      </c>
      <c r="AE29" s="7"/>
      <c r="AF29" s="7">
        <v>17057</v>
      </c>
      <c r="AG29" s="7"/>
      <c r="AH29" s="7">
        <v>16147</v>
      </c>
      <c r="AI29" s="7"/>
      <c r="AJ29" s="7"/>
      <c r="AK29" s="7"/>
      <c r="AL29" s="7"/>
      <c r="AM29" s="7"/>
      <c r="AN29" s="7"/>
      <c r="AO29" s="7"/>
    </row>
    <row r="30" spans="1:41" ht="12.75">
      <c r="A30" s="6" t="s">
        <v>7</v>
      </c>
      <c r="B30" s="6" t="s">
        <v>1</v>
      </c>
      <c r="D30" s="6" t="s">
        <v>28</v>
      </c>
      <c r="F30" s="7">
        <v>646</v>
      </c>
      <c r="G30" s="7"/>
      <c r="H30" s="7">
        <v>737</v>
      </c>
      <c r="I30" s="7"/>
      <c r="J30" s="7">
        <v>638</v>
      </c>
      <c r="K30" s="7"/>
      <c r="L30" s="7">
        <v>287</v>
      </c>
      <c r="M30" s="7"/>
      <c r="N30" s="7">
        <v>286</v>
      </c>
      <c r="O30" s="7"/>
      <c r="P30" s="7">
        <v>312</v>
      </c>
      <c r="Q30" s="7"/>
      <c r="R30" s="7">
        <v>416</v>
      </c>
      <c r="S30" s="7"/>
      <c r="T30" s="7">
        <v>418</v>
      </c>
      <c r="U30" s="7"/>
      <c r="V30" s="7">
        <v>381</v>
      </c>
      <c r="W30" s="7"/>
      <c r="X30" s="7">
        <v>94</v>
      </c>
      <c r="Y30" s="7"/>
      <c r="Z30" s="7">
        <v>93.7</v>
      </c>
      <c r="AA30" s="7"/>
      <c r="AB30" s="7">
        <v>93.8</v>
      </c>
      <c r="AC30" s="7"/>
      <c r="AD30" s="7">
        <v>220</v>
      </c>
      <c r="AE30" s="7"/>
      <c r="AF30" s="7">
        <v>317</v>
      </c>
      <c r="AG30" s="7"/>
      <c r="AH30" s="7">
        <v>233</v>
      </c>
      <c r="AI30" s="7"/>
      <c r="AJ30" s="7"/>
      <c r="AK30" s="7"/>
      <c r="AL30" s="7"/>
      <c r="AM30" s="7"/>
      <c r="AN30" s="7"/>
      <c r="AO30" s="7"/>
    </row>
    <row r="32" spans="2:34" ht="12.75">
      <c r="B32" s="6" t="s">
        <v>33</v>
      </c>
      <c r="D32" s="7" t="s">
        <v>30</v>
      </c>
      <c r="E32" s="7"/>
      <c r="F32" s="6">
        <f>'emiss 2'!$G$40</f>
        <v>47498</v>
      </c>
      <c r="H32" s="6">
        <f>'emiss 2'!$I$40</f>
        <v>49225</v>
      </c>
      <c r="J32" s="6">
        <f>'emiss 2'!$K$40</f>
        <v>47370</v>
      </c>
      <c r="L32" s="6">
        <f>'emiss 2'!$G$40</f>
        <v>47498</v>
      </c>
      <c r="N32" s="6">
        <f>'emiss 2'!$I$40</f>
        <v>49225</v>
      </c>
      <c r="P32" s="6">
        <f>'emiss 2'!$K$40</f>
        <v>47370</v>
      </c>
      <c r="R32" s="6">
        <f>'emiss 2'!$G$40</f>
        <v>47498</v>
      </c>
      <c r="T32" s="6">
        <f>'emiss 2'!$I$40</f>
        <v>49225</v>
      </c>
      <c r="V32" s="6">
        <f>'emiss 2'!$K$40</f>
        <v>47370</v>
      </c>
      <c r="X32" s="6">
        <f>'emiss 2'!$G$40</f>
        <v>47498</v>
      </c>
      <c r="Z32" s="6">
        <f>'emiss 2'!$I$40</f>
        <v>49225</v>
      </c>
      <c r="AB32" s="6">
        <f>'emiss 2'!$K$40</f>
        <v>47370</v>
      </c>
      <c r="AD32" s="6">
        <f>'emiss 2'!$G$40</f>
        <v>47498</v>
      </c>
      <c r="AF32" s="6">
        <f>'emiss 2'!$I$40</f>
        <v>49225</v>
      </c>
      <c r="AH32" s="6">
        <f>'emiss 2'!$K$40</f>
        <v>47370</v>
      </c>
    </row>
    <row r="33" spans="2:34" ht="12.75">
      <c r="B33" s="6" t="s">
        <v>20</v>
      </c>
      <c r="D33" s="7" t="s">
        <v>31</v>
      </c>
      <c r="E33" s="7"/>
      <c r="F33" s="6">
        <f>'emiss 2'!$G$41</f>
        <v>13.7</v>
      </c>
      <c r="H33" s="6">
        <f>'emiss 2'!$I$41</f>
        <v>13.6</v>
      </c>
      <c r="J33" s="6">
        <f>'emiss 2'!$K$41</f>
        <v>13.3</v>
      </c>
      <c r="L33" s="6">
        <f>'emiss 2'!$G$41</f>
        <v>13.7</v>
      </c>
      <c r="N33" s="6">
        <f>'emiss 2'!$I$41</f>
        <v>13.6</v>
      </c>
      <c r="P33" s="6">
        <f>'emiss 2'!$K$41</f>
        <v>13.3</v>
      </c>
      <c r="R33" s="6">
        <f>'emiss 2'!$G$41</f>
        <v>13.7</v>
      </c>
      <c r="T33" s="6">
        <f>'emiss 2'!$I$41</f>
        <v>13.6</v>
      </c>
      <c r="V33" s="6">
        <f>'emiss 2'!$K$41</f>
        <v>13.3</v>
      </c>
      <c r="X33" s="6">
        <f>'emiss 2'!$G$41</f>
        <v>13.7</v>
      </c>
      <c r="Z33" s="6">
        <f>'emiss 2'!$I$41</f>
        <v>13.6</v>
      </c>
      <c r="AB33" s="6">
        <f>'emiss 2'!$K$41</f>
        <v>13.3</v>
      </c>
      <c r="AD33" s="6">
        <f>'emiss 2'!$G$41</f>
        <v>13.7</v>
      </c>
      <c r="AF33" s="6">
        <f>'emiss 2'!$I$41</f>
        <v>13.6</v>
      </c>
      <c r="AH33" s="6">
        <f>'emiss 2'!$K$41</f>
        <v>13.3</v>
      </c>
    </row>
    <row r="35" ht="12.75">
      <c r="B35" s="27" t="s">
        <v>116</v>
      </c>
    </row>
    <row r="36" spans="2:48" ht="12.75">
      <c r="B36" s="6" t="s">
        <v>0</v>
      </c>
      <c r="D36" s="6" t="s">
        <v>35</v>
      </c>
      <c r="F36" s="12">
        <f>F29*454/60/0.0283/F$32*(21-7)/(21-F$33)*1000</f>
        <v>20.835567235689687</v>
      </c>
      <c r="H36" s="12">
        <f>H29*454/60/0.0283/H$32*(21-7)/(21-H$33)*1000</f>
        <v>15.311404379055444</v>
      </c>
      <c r="J36" s="12">
        <f>J29*454/60/0.0283/J$32*(21-7)/(21-J$33)*1000</f>
        <v>3.756065681916681</v>
      </c>
      <c r="L36" s="12">
        <f>L29*454/60/0.0283/L$32*(21-7)/(21-L$33)*1000</f>
        <v>626.1465801398973</v>
      </c>
      <c r="M36" s="11"/>
      <c r="N36" s="12">
        <f>N29*454/60/0.0283/N$32*(21-7)/(21-N$33)*1000</f>
        <v>1818.8715269079285</v>
      </c>
      <c r="O36" s="11"/>
      <c r="P36" s="12">
        <f>P29*454/60/0.0283/P$32*(21-7)/(21-P$33)*1000</f>
        <v>2483.5188388629426</v>
      </c>
      <c r="Q36" s="11"/>
      <c r="R36" s="12">
        <f>R29*454/60/0.0283/R$32*(21-7)/(21-R$33)*1000</f>
        <v>2331.856229486514</v>
      </c>
      <c r="S36" s="11"/>
      <c r="T36" s="12">
        <f>T29*454/60/0.0283/T$32*(21-7)/(21-T$33)*1000</f>
        <v>6083.457310336123</v>
      </c>
      <c r="U36" s="11"/>
      <c r="V36" s="12">
        <f>V29*454/60/0.0283/V$32*(21-7)/(21-V$33)*1000</f>
        <v>5870.135437312409</v>
      </c>
      <c r="W36" s="11"/>
      <c r="X36" s="12">
        <f>X29*454/60/0.0283/X$32*(21-7)/(21-X$33)*1000</f>
        <v>20371.355115930794</v>
      </c>
      <c r="Z36" s="12">
        <f>Z29*454/60/0.0283/Z$32*(21-7)/(21-Z$33)*1000</f>
        <v>16277.358749277731</v>
      </c>
      <c r="AB36" s="12">
        <f>AB29*454/60/0.0283/AB$32*(21-7)/(21-AB$33)*1000</f>
        <v>19221.614814835913</v>
      </c>
      <c r="AD36" s="12">
        <f>AD29*454/60/0.0283/AD$32*(21-7)/(21-AD$33)*1000</f>
        <v>159581.01289013727</v>
      </c>
      <c r="AF36" s="12">
        <f>AF29*454/60/0.0283/AF$32*(21-7)/(21-AF$33)*1000</f>
        <v>175279.61375405954</v>
      </c>
      <c r="AH36" s="12">
        <f>AH29*454/60/0.0283/AH$32*(21-7)/(21-AH$33)*1000</f>
        <v>165708.17640958648</v>
      </c>
      <c r="AI36" s="12"/>
      <c r="AJ36" s="12">
        <f>SUM(AD36,R36,L36,F36)</f>
        <v>162559.85126699938</v>
      </c>
      <c r="AK36" s="12"/>
      <c r="AL36" s="12">
        <f>SUM(AF36,T36,N36,H36)</f>
        <v>183197.25399568264</v>
      </c>
      <c r="AM36" s="12"/>
      <c r="AN36" s="12">
        <f>SUM(AH36,V36,P36,J36)</f>
        <v>174065.58675144377</v>
      </c>
      <c r="AP36" s="12">
        <f>SUM(AD36,X36,R36,L36,F36)</f>
        <v>182931.20638293016</v>
      </c>
      <c r="AQ36" s="12"/>
      <c r="AR36" s="12">
        <f>SUM(AF36,Z36,T36,N36,H36)</f>
        <v>199474.61274496038</v>
      </c>
      <c r="AS36" s="12"/>
      <c r="AT36" s="12">
        <f>SUM(AH36,AB36,V36,P36,J36)</f>
        <v>193287.2015662797</v>
      </c>
      <c r="AU36" s="12"/>
      <c r="AV36" s="12">
        <f>AVERAGE(AT36,AR36,AP36)</f>
        <v>191897.67356472343</v>
      </c>
    </row>
    <row r="37" spans="2:48" ht="12.75">
      <c r="B37" s="6" t="s">
        <v>1</v>
      </c>
      <c r="D37" s="6" t="s">
        <v>36</v>
      </c>
      <c r="F37" s="12">
        <f>F30*454/0.0283/60/F$32*(21-7)/(21-F$33)*1000000</f>
        <v>6973977.427075407</v>
      </c>
      <c r="H37" s="12">
        <f>H30*454/0.0283/60/H$32*(21-7)/(21-H$33)*1000000</f>
        <v>7573493.306955612</v>
      </c>
      <c r="J37" s="12">
        <f>J30*454/0.0283/60/J$32*(21-7)/(21-J$33)*1000000</f>
        <v>6547458.757002303</v>
      </c>
      <c r="L37" s="12">
        <f>L30*454/0.0283/60/L$32*(21-7)/(21-L$33)*1000000</f>
        <v>3098346.008623285</v>
      </c>
      <c r="M37" s="11"/>
      <c r="N37" s="12">
        <f>N30*454/0.0283/60/N$32*(21-7)/(21-N$33)*1000000</f>
        <v>2938967.5519529246</v>
      </c>
      <c r="O37" s="11"/>
      <c r="P37" s="12">
        <f>P30*454/0.0283/60/P$32*(21-7)/(21-P$33)*1000000</f>
        <v>3201892.05671586</v>
      </c>
      <c r="Q37" s="11"/>
      <c r="R37" s="12">
        <f>R30*454/0.0283/60/R$32*(21-7)/(21-R$33)*1000000</f>
        <v>4490982.367899953</v>
      </c>
      <c r="S37" s="11"/>
      <c r="T37" s="12">
        <f>T30*454/0.0283/60/T$32*(21-7)/(21-T$33)*1000000</f>
        <v>4295414.114392735</v>
      </c>
      <c r="U37" s="11"/>
      <c r="V37" s="12">
        <f>V30*454/0.0283/60/V$32*(21-7)/(21-V$33)*1000000</f>
        <v>3910002.8000280214</v>
      </c>
      <c r="W37" s="11"/>
      <c r="X37" s="12">
        <f>X30*454/0.0283/60/X$32*(21-7)/(21-X$33)*1000000</f>
        <v>1014789.2850543163</v>
      </c>
      <c r="Z37" s="12">
        <f>Z30*454/0.0283/60/Z$32*(21-7)/(21-Z$33)*1000000</f>
        <v>962871.5371258357</v>
      </c>
      <c r="AB37" s="12">
        <f>AB30*454/0.0283/60/AB$32*(21-7)/(21-AB$33)*1000000</f>
        <v>962620.111922909</v>
      </c>
      <c r="AD37" s="12">
        <f>AD30*454/0.0283/60/AD$32*(21-7)/(21-AD$33)*1000000</f>
        <v>2375038.7522547827</v>
      </c>
      <c r="AF37" s="12">
        <f>AF30*454/0.0283/60/AF$32*(21-7)/(21-AF$33)*1000000</f>
        <v>3257526.9719198495</v>
      </c>
      <c r="AH37" s="12">
        <f>AH30*454/0.0283/60/AH$32*(21-7)/(21-AH$33)*1000000</f>
        <v>2391156.567996139</v>
      </c>
      <c r="AI37" s="12"/>
      <c r="AJ37" s="12">
        <f>SUM(AD37,R37,L37,F37)</f>
        <v>16938344.555853426</v>
      </c>
      <c r="AK37" s="12"/>
      <c r="AL37" s="12">
        <f>SUM(AF37,T37,N37,H37)</f>
        <v>18065401.945221122</v>
      </c>
      <c r="AM37" s="12"/>
      <c r="AN37" s="12">
        <f>SUM(AH37,V37,P37,J37)</f>
        <v>16050510.181742324</v>
      </c>
      <c r="AP37" s="12">
        <f>SUM(AD37,X37,R37,L37,F37)</f>
        <v>17953133.840907745</v>
      </c>
      <c r="AQ37" s="12"/>
      <c r="AR37" s="12">
        <f>SUM(AF37,Z37,T37,N37,H37)</f>
        <v>19028273.482346956</v>
      </c>
      <c r="AS37" s="12"/>
      <c r="AT37" s="12">
        <f>SUM(AH37,AB37,V37,P37,J37)</f>
        <v>17013130.29366523</v>
      </c>
      <c r="AU37" s="12"/>
      <c r="AV37" s="12">
        <f>AVERAGE(AT37,AR37,AP37)</f>
        <v>17998179.205639977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2004-02-20T16:59:11Z</cp:lastPrinted>
  <dcterms:created xsi:type="dcterms:W3CDTF">2002-05-22T21:30:18Z</dcterms:created>
  <dcterms:modified xsi:type="dcterms:W3CDTF">2004-02-20T16:59:38Z</dcterms:modified>
  <cp:category/>
  <cp:version/>
  <cp:contentType/>
  <cp:contentStatus/>
</cp:coreProperties>
</file>