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91" windowWidth="1308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'Sheet1'!$B$3:$G$75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<sst xmlns="http://schemas.openxmlformats.org/spreadsheetml/2006/main" count="191" uniqueCount="134">
  <si>
    <t>approx. 75 cm from u.s. end of B-2 dipole, V105-1</t>
  </si>
  <si>
    <t>approx. 75 cm from u.s. end of B-2 dipole, V105-2</t>
  </si>
  <si>
    <t>approx. 75 cm from u.s. end of B-2 dipole, V105-3</t>
  </si>
  <si>
    <t>approx. 75 cm from u.s. end of B-2 dipole, V105-4</t>
  </si>
  <si>
    <t>approx. 75 cm from u.s. end of B-2 dipole, V105-5</t>
  </si>
  <si>
    <t>approx. 75 cm from u.s. end of 3Q120M quad, Q106</t>
  </si>
  <si>
    <t>u=d.s. of beam position monitor, VP101</t>
  </si>
  <si>
    <t>approx. 75 cm from u.s. end of 3Q120M quad, Q104</t>
  </si>
  <si>
    <t>approx. 75 cm from u.s. end of 3Q120M quad, Q102</t>
  </si>
  <si>
    <t>approx. 75 cm from d.s. end of 3Q84 quad, Q608</t>
  </si>
  <si>
    <t>approx. 75 cm from u.s. end of C magnet, V100</t>
  </si>
  <si>
    <t>approx. 305 cm from u.s. end of 3Q120M quad, Q104</t>
  </si>
  <si>
    <t>d.s. of vertical corrector, VT107</t>
  </si>
  <si>
    <t>d.s. of vertical corrector, VT110</t>
  </si>
  <si>
    <t>approx. 75 cm from u.s. end of E.P.B. dipole, V104-2</t>
  </si>
  <si>
    <t>Device type</t>
  </si>
  <si>
    <t>sealed loss monitor</t>
  </si>
  <si>
    <t>long loss monitor</t>
  </si>
  <si>
    <t>LLMCPU</t>
  </si>
  <si>
    <t>u.s. half of Carrier Pipe</t>
  </si>
  <si>
    <t>LLMCPD</t>
  </si>
  <si>
    <t>d.s. half of Carrier Pipe</t>
  </si>
  <si>
    <t>LLMCP</t>
  </si>
  <si>
    <t>entire length of Carrier Pipe</t>
  </si>
  <si>
    <t>LLMPTG</t>
  </si>
  <si>
    <t>entire length of Pre-Target Hall</t>
  </si>
  <si>
    <t>beam position mointor</t>
  </si>
  <si>
    <t>HP101</t>
  </si>
  <si>
    <t>VP101</t>
  </si>
  <si>
    <t>d.s. of 3Q60 quad, Q101</t>
  </si>
  <si>
    <t>HP103</t>
  </si>
  <si>
    <t>d.s. of 3Q120M quad, Q103</t>
  </si>
  <si>
    <t>VP103</t>
  </si>
  <si>
    <t>HP104</t>
  </si>
  <si>
    <t>approx. 120 cm u.s. of 3Q120M quad, Q104</t>
  </si>
  <si>
    <t>VP104</t>
  </si>
  <si>
    <t>d.s. of BPM, HP101</t>
  </si>
  <si>
    <t>d.s. of BPM, HP103</t>
  </si>
  <si>
    <t>d.s. of BPM, HP104</t>
  </si>
  <si>
    <t>HP105</t>
  </si>
  <si>
    <t>d.s. of B-2 dipole, V015-5</t>
  </si>
  <si>
    <t>VP105</t>
  </si>
  <si>
    <t>d.s. of BPM, HP105</t>
  </si>
  <si>
    <t>HP107</t>
  </si>
  <si>
    <t>VP107</t>
  </si>
  <si>
    <t>d.s. of BPM, HP107</t>
  </si>
  <si>
    <t>HP108</t>
  </si>
  <si>
    <t>u.s. end of Pre-Target Hall</t>
  </si>
  <si>
    <t>VP108</t>
  </si>
  <si>
    <t>d.s. of BPM, HP108</t>
  </si>
  <si>
    <t>HP110</t>
  </si>
  <si>
    <t>VP110</t>
  </si>
  <si>
    <t>d.s. of BPM, HP110</t>
  </si>
  <si>
    <t>HP111</t>
  </si>
  <si>
    <t>VP111</t>
  </si>
  <si>
    <t>d.s. of BPM, HP111</t>
  </si>
  <si>
    <t>u.s. of BPM VP111, multiwire PM111 &amp; the Target Pile Shielding</t>
  </si>
  <si>
    <t>toroid</t>
  </si>
  <si>
    <t>TOR102</t>
  </si>
  <si>
    <t>TOR111</t>
  </si>
  <si>
    <t>u.s. of loss monitor LMTGDS, near the u.s. end of Target Pile Shielding</t>
  </si>
  <si>
    <t>mulitwire SEM</t>
  </si>
  <si>
    <t>PM103</t>
  </si>
  <si>
    <t>d.s. of BPM, VP103</t>
  </si>
  <si>
    <t>PM104</t>
  </si>
  <si>
    <t>d.s. of BPM, VP104</t>
  </si>
  <si>
    <t>PM105</t>
  </si>
  <si>
    <t>d.s. of BPM, VP105</t>
  </si>
  <si>
    <t>PM106</t>
  </si>
  <si>
    <t>PM108</t>
  </si>
  <si>
    <t>d.s. of BPM, VP108 &amp; near u.s. end of Pre-Target Hall</t>
  </si>
  <si>
    <t>d.s. of BPM, VP107 &amp; u.s. of start of Carrier Pipe</t>
  </si>
  <si>
    <t>PM110</t>
  </si>
  <si>
    <t>d.s. of BPM, VP110</t>
  </si>
  <si>
    <t>PM111</t>
  </si>
  <si>
    <t>u.s. of Target Pile Shielding</t>
  </si>
  <si>
    <t>Device</t>
  </si>
  <si>
    <t>Name</t>
  </si>
  <si>
    <t>LM607</t>
  </si>
  <si>
    <t>LML601</t>
  </si>
  <si>
    <t>LM608</t>
  </si>
  <si>
    <t>LML603</t>
  </si>
  <si>
    <t>LMV100</t>
  </si>
  <si>
    <t>LM1011</t>
  </si>
  <si>
    <t>LM1013</t>
  </si>
  <si>
    <t>LM1015</t>
  </si>
  <si>
    <t>LM1017</t>
  </si>
  <si>
    <t>LMQ102</t>
  </si>
  <si>
    <t>LM104</t>
  </si>
  <si>
    <t>LMQ104</t>
  </si>
  <si>
    <t>LM1041</t>
  </si>
  <si>
    <t>LM1051</t>
  </si>
  <si>
    <t>LM1053</t>
  </si>
  <si>
    <t>LM1054</t>
  </si>
  <si>
    <t>LM1055</t>
  </si>
  <si>
    <t>LMQ106</t>
  </si>
  <si>
    <t>LM1042</t>
  </si>
  <si>
    <t>LMSBDS</t>
  </si>
  <si>
    <t>LMTUS</t>
  </si>
  <si>
    <t>LM1101</t>
  </si>
  <si>
    <t>LMQ108</t>
  </si>
  <si>
    <t>LM1091</t>
  </si>
  <si>
    <t>LM1093</t>
  </si>
  <si>
    <t>LMBF9</t>
  </si>
  <si>
    <t>LM1103</t>
  </si>
  <si>
    <t>LMQ110</t>
  </si>
  <si>
    <t>LMPTDS</t>
  </si>
  <si>
    <t>LMTGDS</t>
  </si>
  <si>
    <t>LM1052</t>
  </si>
  <si>
    <t>LM1105</t>
  </si>
  <si>
    <t>Location description</t>
  </si>
  <si>
    <t>Approx. station (ft)</t>
  </si>
  <si>
    <t>approx. 75 cm u.s. of 1st Lambertson, LAM60A</t>
  </si>
  <si>
    <t>approx. 75 cm d.s. of u.s. end of 1st Lambertson, LAM60A</t>
  </si>
  <si>
    <t>approx. 75 cm from d.s. end of 2nd Lambertson, LAM60B</t>
  </si>
  <si>
    <t>approx. 75 cm from d.s. end of 3rd Lambertson, LAM60C</t>
  </si>
  <si>
    <t>at the interface between MI-60 Stub and Carrier Pipe</t>
  </si>
  <si>
    <t>at the interface between Carrier Pipe and Pre-target Hall</t>
  </si>
  <si>
    <t>approx. 75 cm from u.s. end of E.P.B. dipole, V110-1</t>
  </si>
  <si>
    <t>approx. 75 cm from u.s. end of 3Q120 quad, Q108</t>
  </si>
  <si>
    <t>approx. 75 cm from u.s. end of 6-3-120 dipole, V109-1</t>
  </si>
  <si>
    <t>approx. 75 cm from u.s. end of 6-3-120 dipole, V109-3</t>
  </si>
  <si>
    <t>at the d.s. end of u.s. beam baffle, BAF109</t>
  </si>
  <si>
    <t>approx. 75 cm from u.s. end of E.P.B. dipole, V110-3</t>
  </si>
  <si>
    <t>approx. 75 cm from u.s. end of E.P.B. dipole, V110-5</t>
  </si>
  <si>
    <t>approx. 75 cm from u.s. end of 3Q60 quad, Q110</t>
  </si>
  <si>
    <t>at the d.s. end of Pre-Target Hall</t>
  </si>
  <si>
    <t>u.s. of the Target Pile Shielding</t>
  </si>
  <si>
    <t>LML602</t>
  </si>
  <si>
    <t>approx. 75 cm from u.s. end of E.P.B. dipole, HV101-1</t>
  </si>
  <si>
    <t>approx. 75 cm from u.s. end of E.P.B. dipole, HV101-3</t>
  </si>
  <si>
    <t>approx. 75 cm from u.s. end of E.P.B. dipole, HV101-5</t>
  </si>
  <si>
    <t>approx. 75 cm from d.s. end of E.P.B. dipole, HV101-7</t>
  </si>
  <si>
    <t>approx. 75 cm from u.s. end of E.P.B.dipole, V104-1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</si>
</sst>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4" fontId="0" fillId="2" borderId="0" xfId="0" applyFill="1" applyAlignment="1">
      <alignment horizontal="left"/>
    </xf>
    <xf numFmtId="164" fontId="0" fillId="0" borderId="0" xfId="0" applyAlignment="1">
      <alignment horizontal="right"/>
    </xf>
    <xf numFmtId="1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0"/>
  <sheetViews>
    <sheetView tabSelected="1" workbookViewId="0" topLeftCell="A44">
      <selection activeCell="A46" sqref="A46:IV46"/>
    </sheetView>
  </sheetViews>
  <sheetFormatPr defaultColWidth="9.00390625" defaultRowHeight="12"/>
  <cols>
    <col min="1" max="1" width="11.375" style="0" customWidth="1"/>
    <col min="2" max="2" width="11.375" style="4" customWidth="1"/>
    <col min="3" max="3" width="21.125" style="0" customWidth="1"/>
    <col min="4" max="4" width="11.375" style="0" customWidth="1"/>
    <col min="5" max="5" width="15.75390625" style="0" bestFit="1" customWidth="1"/>
    <col min="6" max="6" width="3.75390625" style="0" customWidth="1"/>
    <col min="7" max="7" width="57.375" style="0" customWidth="1"/>
    <col min="8" max="16384" width="11.375" style="0" customWidth="1"/>
  </cols>
  <sheetData>
    <row r="3" spans="2:7" s="9" customFormat="1" ht="12">
      <c r="B3" s="7" t="s">
        <v>76</v>
      </c>
      <c r="C3" s="8" t="s">
        <v>15</v>
      </c>
      <c r="D3" s="8" t="s">
        <v>77</v>
      </c>
      <c r="E3" s="8" t="s">
        <v>111</v>
      </c>
      <c r="F3" s="8"/>
      <c r="G3" s="8" t="s">
        <v>110</v>
      </c>
    </row>
    <row r="4" spans="2:7" s="9" customFormat="1" ht="12">
      <c r="B4" s="7"/>
      <c r="C4" s="8"/>
      <c r="D4" s="8"/>
      <c r="E4" s="8"/>
      <c r="F4" s="8"/>
      <c r="G4" s="8"/>
    </row>
    <row r="5" spans="2:7" ht="12">
      <c r="B5" s="3">
        <v>1</v>
      </c>
      <c r="C5" s="2" t="s">
        <v>16</v>
      </c>
      <c r="D5" s="2" t="s">
        <v>78</v>
      </c>
      <c r="E5" s="6">
        <f>-56.89-2.5</f>
        <v>-59.39</v>
      </c>
      <c r="F5" s="6"/>
      <c r="G5" t="s">
        <v>112</v>
      </c>
    </row>
    <row r="6" spans="2:7" ht="12">
      <c r="B6" s="3">
        <f>1+B5</f>
        <v>2</v>
      </c>
      <c r="C6" s="2" t="s">
        <v>16</v>
      </c>
      <c r="D6" s="2" t="s">
        <v>79</v>
      </c>
      <c r="E6" s="6">
        <f>-56.89+2.5</f>
        <v>-54.39</v>
      </c>
      <c r="F6" s="6"/>
      <c r="G6" t="s">
        <v>113</v>
      </c>
    </row>
    <row r="7" spans="2:7" ht="12">
      <c r="B7" s="3">
        <f aca="true" t="shared" si="0" ref="B7:B37">1+B6</f>
        <v>3</v>
      </c>
      <c r="C7" s="2" t="s">
        <v>16</v>
      </c>
      <c r="D7" s="2" t="s">
        <v>80</v>
      </c>
      <c r="E7" s="6">
        <f>-46.4+4.5</f>
        <v>-41.9</v>
      </c>
      <c r="F7" s="6"/>
      <c r="G7" t="s">
        <v>9</v>
      </c>
    </row>
    <row r="8" spans="2:7" ht="12">
      <c r="B8" s="3">
        <f t="shared" si="0"/>
        <v>4</v>
      </c>
      <c r="C8" s="2" t="s">
        <v>16</v>
      </c>
      <c r="D8" s="5" t="s">
        <v>128</v>
      </c>
      <c r="E8" s="6">
        <f>-37.54+7.5</f>
        <v>-30.04</v>
      </c>
      <c r="F8" s="6"/>
      <c r="G8" t="s">
        <v>114</v>
      </c>
    </row>
    <row r="9" spans="2:7" ht="12">
      <c r="B9" s="3">
        <f t="shared" si="0"/>
        <v>5</v>
      </c>
      <c r="C9" s="2" t="s">
        <v>16</v>
      </c>
      <c r="D9" s="2" t="s">
        <v>81</v>
      </c>
      <c r="E9" s="6">
        <f>-26.34+7.5</f>
        <v>-18.84</v>
      </c>
      <c r="F9" s="6"/>
      <c r="G9" t="s">
        <v>115</v>
      </c>
    </row>
    <row r="10" spans="2:7" ht="12">
      <c r="B10" s="3">
        <f t="shared" si="0"/>
        <v>6</v>
      </c>
      <c r="C10" s="2" t="s">
        <v>16</v>
      </c>
      <c r="D10" s="2" t="s">
        <v>82</v>
      </c>
      <c r="E10" s="6">
        <f>-14.76+2.5</f>
        <v>-12.26</v>
      </c>
      <c r="F10" s="6"/>
      <c r="G10" t="s">
        <v>10</v>
      </c>
    </row>
    <row r="11" spans="2:7" ht="12">
      <c r="B11" s="3">
        <f t="shared" si="0"/>
        <v>7</v>
      </c>
      <c r="C11" s="2" t="s">
        <v>16</v>
      </c>
      <c r="D11" s="2" t="s">
        <v>83</v>
      </c>
      <c r="E11" s="6">
        <f>27.55+2.5</f>
        <v>30.05</v>
      </c>
      <c r="F11" s="6"/>
      <c r="G11" t="s">
        <v>129</v>
      </c>
    </row>
    <row r="12" spans="2:7" ht="12">
      <c r="B12" s="3">
        <f t="shared" si="0"/>
        <v>8</v>
      </c>
      <c r="C12" s="2" t="s">
        <v>16</v>
      </c>
      <c r="D12" s="2" t="s">
        <v>84</v>
      </c>
      <c r="E12" s="6">
        <f>49.55+2.5</f>
        <v>52.05</v>
      </c>
      <c r="F12" s="6"/>
      <c r="G12" t="s">
        <v>130</v>
      </c>
    </row>
    <row r="13" spans="2:7" ht="12">
      <c r="B13" s="3">
        <f t="shared" si="0"/>
        <v>9</v>
      </c>
      <c r="C13" s="2" t="s">
        <v>16</v>
      </c>
      <c r="D13" s="2" t="s">
        <v>85</v>
      </c>
      <c r="E13" s="6">
        <f>71.55+2.5</f>
        <v>74.05</v>
      </c>
      <c r="F13" s="6"/>
      <c r="G13" t="s">
        <v>131</v>
      </c>
    </row>
    <row r="14" spans="2:7" ht="12">
      <c r="B14" s="3">
        <f t="shared" si="0"/>
        <v>10</v>
      </c>
      <c r="C14" s="2" t="s">
        <v>16</v>
      </c>
      <c r="D14" s="2" t="s">
        <v>86</v>
      </c>
      <c r="E14" s="6">
        <f>93.55+2.5</f>
        <v>96.05</v>
      </c>
      <c r="F14" s="6"/>
      <c r="G14" t="s">
        <v>132</v>
      </c>
    </row>
    <row r="15" spans="2:7" ht="12">
      <c r="B15" s="3">
        <f t="shared" si="0"/>
        <v>11</v>
      </c>
      <c r="C15" s="2" t="s">
        <v>16</v>
      </c>
      <c r="D15" s="2" t="s">
        <v>87</v>
      </c>
      <c r="E15" s="6">
        <f>110.48+2.5</f>
        <v>112.98</v>
      </c>
      <c r="F15" s="6"/>
      <c r="G15" t="s">
        <v>8</v>
      </c>
    </row>
    <row r="16" spans="2:7" ht="12">
      <c r="B16" s="3">
        <f t="shared" si="0"/>
        <v>12</v>
      </c>
      <c r="C16" s="2" t="s">
        <v>16</v>
      </c>
      <c r="D16" s="2" t="s">
        <v>88</v>
      </c>
      <c r="E16" s="6">
        <f>295.8-10</f>
        <v>285.8</v>
      </c>
      <c r="F16" s="6"/>
      <c r="G16" t="s">
        <v>11</v>
      </c>
    </row>
    <row r="17" spans="2:7" ht="12">
      <c r="B17" s="3">
        <f t="shared" si="0"/>
        <v>13</v>
      </c>
      <c r="C17" s="2" t="s">
        <v>16</v>
      </c>
      <c r="D17" s="2" t="s">
        <v>89</v>
      </c>
      <c r="E17" s="6">
        <f>297.8+2.5</f>
        <v>300.3</v>
      </c>
      <c r="F17" s="6"/>
      <c r="G17" t="s">
        <v>7</v>
      </c>
    </row>
    <row r="18" spans="2:7" ht="12">
      <c r="B18" s="3">
        <f t="shared" si="0"/>
        <v>14</v>
      </c>
      <c r="C18" s="2" t="s">
        <v>16</v>
      </c>
      <c r="D18" s="2" t="s">
        <v>90</v>
      </c>
      <c r="E18" s="6">
        <f>309.75+2.5</f>
        <v>312.25</v>
      </c>
      <c r="F18" s="6"/>
      <c r="G18" t="s">
        <v>133</v>
      </c>
    </row>
    <row r="19" spans="2:7" ht="12">
      <c r="B19" s="3">
        <f t="shared" si="0"/>
        <v>15</v>
      </c>
      <c r="C19" s="2" t="s">
        <v>16</v>
      </c>
      <c r="D19" s="2" t="s">
        <v>91</v>
      </c>
      <c r="E19" s="6">
        <f>351.75+2.5</f>
        <v>354.25</v>
      </c>
      <c r="F19" s="6"/>
      <c r="G19" t="s">
        <v>0</v>
      </c>
    </row>
    <row r="20" spans="2:7" ht="12">
      <c r="B20" s="3">
        <f t="shared" si="0"/>
        <v>16</v>
      </c>
      <c r="C20" s="2" t="s">
        <v>16</v>
      </c>
      <c r="D20" s="2" t="s">
        <v>108</v>
      </c>
      <c r="E20" s="6">
        <f>372.84+2.5</f>
        <v>375.34</v>
      </c>
      <c r="F20" s="6"/>
      <c r="G20" t="s">
        <v>1</v>
      </c>
    </row>
    <row r="21" spans="2:7" ht="12">
      <c r="B21" s="3">
        <f t="shared" si="0"/>
        <v>17</v>
      </c>
      <c r="C21" s="2" t="s">
        <v>16</v>
      </c>
      <c r="D21" s="2" t="s">
        <v>92</v>
      </c>
      <c r="E21" s="6">
        <f>393.92+2.5</f>
        <v>396.42</v>
      </c>
      <c r="F21" s="6"/>
      <c r="G21" t="s">
        <v>2</v>
      </c>
    </row>
    <row r="22" spans="2:7" ht="12">
      <c r="B22" s="3">
        <f t="shared" si="0"/>
        <v>18</v>
      </c>
      <c r="C22" s="2" t="s">
        <v>16</v>
      </c>
      <c r="D22" s="2" t="s">
        <v>93</v>
      </c>
      <c r="E22" s="6">
        <f>415+2.5</f>
        <v>417.5</v>
      </c>
      <c r="F22" s="6"/>
      <c r="G22" t="s">
        <v>3</v>
      </c>
    </row>
    <row r="23" spans="2:7" ht="12">
      <c r="B23" s="3">
        <f t="shared" si="0"/>
        <v>19</v>
      </c>
      <c r="C23" s="2" t="s">
        <v>16</v>
      </c>
      <c r="D23" s="2" t="s">
        <v>94</v>
      </c>
      <c r="E23" s="6">
        <f>436.09+2.5</f>
        <v>438.59</v>
      </c>
      <c r="F23" s="6"/>
      <c r="G23" t="s">
        <v>4</v>
      </c>
    </row>
    <row r="24" spans="2:7" ht="12">
      <c r="B24" s="3">
        <f t="shared" si="0"/>
        <v>20</v>
      </c>
      <c r="C24" s="2" t="s">
        <v>16</v>
      </c>
      <c r="D24" s="2" t="s">
        <v>95</v>
      </c>
      <c r="E24" s="6">
        <f>471.75+2.5</f>
        <v>474.25</v>
      </c>
      <c r="F24" s="6"/>
      <c r="G24" t="s">
        <v>5</v>
      </c>
    </row>
    <row r="25" spans="2:7" ht="12">
      <c r="B25" s="3">
        <f t="shared" si="0"/>
        <v>21</v>
      </c>
      <c r="C25" s="2" t="s">
        <v>16</v>
      </c>
      <c r="D25" s="2" t="s">
        <v>96</v>
      </c>
      <c r="E25" s="6">
        <f>485+2.5</f>
        <v>487.5</v>
      </c>
      <c r="F25" s="6"/>
      <c r="G25" t="s">
        <v>14</v>
      </c>
    </row>
    <row r="26" spans="2:7" ht="12">
      <c r="B26" s="3">
        <f t="shared" si="0"/>
        <v>22</v>
      </c>
      <c r="C26" s="2" t="s">
        <v>16</v>
      </c>
      <c r="D26" s="2" t="s">
        <v>97</v>
      </c>
      <c r="E26" s="6">
        <f>512.75+2.5</f>
        <v>515.25</v>
      </c>
      <c r="F26" s="6"/>
      <c r="G26" t="s">
        <v>116</v>
      </c>
    </row>
    <row r="27" spans="2:7" ht="12">
      <c r="B27" s="3">
        <f t="shared" si="0"/>
        <v>23</v>
      </c>
      <c r="C27" s="2" t="s">
        <v>16</v>
      </c>
      <c r="D27" s="2" t="s">
        <v>98</v>
      </c>
      <c r="E27" s="6">
        <f>937.44-5</f>
        <v>932.44</v>
      </c>
      <c r="F27" s="6"/>
      <c r="G27" t="s">
        <v>117</v>
      </c>
    </row>
    <row r="28" spans="2:7" ht="12">
      <c r="B28" s="3">
        <f t="shared" si="0"/>
        <v>24</v>
      </c>
      <c r="C28" s="2" t="s">
        <v>16</v>
      </c>
      <c r="D28" s="2" t="s">
        <v>99</v>
      </c>
      <c r="E28" s="6">
        <f>937.44+2.5</f>
        <v>939.94</v>
      </c>
      <c r="F28" s="6"/>
      <c r="G28" t="s">
        <v>118</v>
      </c>
    </row>
    <row r="29" spans="2:7" ht="12">
      <c r="B29" s="3">
        <f t="shared" si="0"/>
        <v>25</v>
      </c>
      <c r="C29" s="2" t="s">
        <v>16</v>
      </c>
      <c r="D29" s="2" t="s">
        <v>100</v>
      </c>
      <c r="E29" s="6">
        <f>972.89+2.5</f>
        <v>975.39</v>
      </c>
      <c r="F29" s="6"/>
      <c r="G29" t="s">
        <v>119</v>
      </c>
    </row>
    <row r="30" spans="2:7" ht="12">
      <c r="B30" s="3">
        <f t="shared" si="0"/>
        <v>26</v>
      </c>
      <c r="C30" s="2" t="s">
        <v>16</v>
      </c>
      <c r="D30" s="2" t="s">
        <v>101</v>
      </c>
      <c r="E30" s="6">
        <f>984.73+2.5</f>
        <v>987.23</v>
      </c>
      <c r="F30" s="6"/>
      <c r="G30" t="s">
        <v>120</v>
      </c>
    </row>
    <row r="31" spans="2:7" ht="12">
      <c r="B31" s="3">
        <f t="shared" si="0"/>
        <v>27</v>
      </c>
      <c r="C31" s="2" t="s">
        <v>16</v>
      </c>
      <c r="D31" s="2" t="s">
        <v>102</v>
      </c>
      <c r="E31" s="6">
        <f>1008.73+2.5</f>
        <v>1011.23</v>
      </c>
      <c r="F31" s="6"/>
      <c r="G31" t="s">
        <v>121</v>
      </c>
    </row>
    <row r="32" spans="2:7" ht="12">
      <c r="B32" s="3">
        <f t="shared" si="0"/>
        <v>28</v>
      </c>
      <c r="C32" s="2" t="s">
        <v>16</v>
      </c>
      <c r="D32" s="2" t="s">
        <v>103</v>
      </c>
      <c r="E32" s="6">
        <f>1019.81+3.33</f>
        <v>1023.14</v>
      </c>
      <c r="F32" s="6"/>
      <c r="G32" t="s">
        <v>122</v>
      </c>
    </row>
    <row r="33" spans="2:7" ht="12">
      <c r="B33" s="3">
        <f t="shared" si="0"/>
        <v>29</v>
      </c>
      <c r="C33" s="2" t="s">
        <v>16</v>
      </c>
      <c r="D33" s="2" t="s">
        <v>104</v>
      </c>
      <c r="E33" s="6">
        <f>1045.18+2.5</f>
        <v>1047.68</v>
      </c>
      <c r="F33" s="6"/>
      <c r="G33" t="s">
        <v>123</v>
      </c>
    </row>
    <row r="34" spans="2:7" ht="12">
      <c r="B34" s="3">
        <f t="shared" si="0"/>
        <v>30</v>
      </c>
      <c r="C34" s="2" t="s">
        <v>16</v>
      </c>
      <c r="D34" s="2" t="s">
        <v>109</v>
      </c>
      <c r="E34" s="6">
        <f>1067.18+2.5</f>
        <v>1069.68</v>
      </c>
      <c r="F34" s="6"/>
      <c r="G34" t="s">
        <v>124</v>
      </c>
    </row>
    <row r="35" spans="2:7" ht="12">
      <c r="B35" s="3">
        <f t="shared" si="0"/>
        <v>31</v>
      </c>
      <c r="C35" s="2" t="s">
        <v>16</v>
      </c>
      <c r="D35" s="2" t="s">
        <v>105</v>
      </c>
      <c r="E35" s="6">
        <f>1078.66+2.5</f>
        <v>1081.16</v>
      </c>
      <c r="F35" s="6"/>
      <c r="G35" t="s">
        <v>125</v>
      </c>
    </row>
    <row r="36" spans="2:7" ht="12">
      <c r="B36" s="3">
        <f t="shared" si="0"/>
        <v>32</v>
      </c>
      <c r="C36" s="2" t="s">
        <v>16</v>
      </c>
      <c r="D36" s="2" t="s">
        <v>106</v>
      </c>
      <c r="E36" s="6">
        <f>1078.66+35.26</f>
        <v>1113.92</v>
      </c>
      <c r="F36" s="6"/>
      <c r="G36" t="s">
        <v>126</v>
      </c>
    </row>
    <row r="37" spans="2:7" ht="12">
      <c r="B37" s="3">
        <f t="shared" si="0"/>
        <v>33</v>
      </c>
      <c r="C37" s="2" t="s">
        <v>16</v>
      </c>
      <c r="D37" s="2" t="s">
        <v>107</v>
      </c>
      <c r="E37" s="6">
        <f>1078.66+56.84</f>
        <v>1135.5</v>
      </c>
      <c r="F37" s="6"/>
      <c r="G37" t="s">
        <v>127</v>
      </c>
    </row>
    <row r="38" spans="2:6" ht="12">
      <c r="B38" s="3"/>
      <c r="C38" s="2"/>
      <c r="D38" s="2"/>
      <c r="E38" s="6"/>
      <c r="F38" s="6"/>
    </row>
    <row r="39" spans="2:6" ht="12">
      <c r="B39" s="3"/>
      <c r="C39" s="2"/>
      <c r="D39" s="2"/>
      <c r="E39" s="6"/>
      <c r="F39" s="6"/>
    </row>
    <row r="40" spans="2:6" ht="12">
      <c r="B40" s="3"/>
      <c r="C40" s="2"/>
      <c r="D40" s="2"/>
      <c r="E40" s="6"/>
      <c r="F40" s="6"/>
    </row>
    <row r="41" spans="2:7" ht="12">
      <c r="B41" s="3">
        <v>1</v>
      </c>
      <c r="C41" s="2" t="s">
        <v>17</v>
      </c>
      <c r="D41" s="2" t="s">
        <v>18</v>
      </c>
      <c r="E41" s="6"/>
      <c r="F41" s="6"/>
      <c r="G41" t="s">
        <v>19</v>
      </c>
    </row>
    <row r="42" spans="2:7" ht="12">
      <c r="B42" s="3">
        <f>B41+1</f>
        <v>2</v>
      </c>
      <c r="C42" s="2" t="s">
        <v>17</v>
      </c>
      <c r="D42" s="2" t="s">
        <v>20</v>
      </c>
      <c r="E42" s="6"/>
      <c r="F42" s="6"/>
      <c r="G42" t="s">
        <v>21</v>
      </c>
    </row>
    <row r="43" spans="2:7" ht="12">
      <c r="B43" s="3">
        <f>B42+1</f>
        <v>3</v>
      </c>
      <c r="C43" s="2" t="s">
        <v>17</v>
      </c>
      <c r="D43" s="2" t="s">
        <v>22</v>
      </c>
      <c r="E43" s="6"/>
      <c r="F43" s="6"/>
      <c r="G43" t="s">
        <v>23</v>
      </c>
    </row>
    <row r="44" spans="2:7" ht="12">
      <c r="B44" s="3">
        <f>B43+1</f>
        <v>4</v>
      </c>
      <c r="C44" s="2" t="s">
        <v>17</v>
      </c>
      <c r="D44" s="2" t="s">
        <v>24</v>
      </c>
      <c r="E44" s="6"/>
      <c r="F44" s="6"/>
      <c r="G44" t="s">
        <v>25</v>
      </c>
    </row>
    <row r="45" spans="2:6" ht="12">
      <c r="B45" s="3"/>
      <c r="C45" s="2"/>
      <c r="D45" s="2"/>
      <c r="E45" s="6"/>
      <c r="F45" s="6"/>
    </row>
    <row r="46" spans="2:6" ht="12">
      <c r="B46" s="3"/>
      <c r="C46" s="2"/>
      <c r="D46" s="2"/>
      <c r="E46" s="6"/>
      <c r="F46" s="6"/>
    </row>
    <row r="47" spans="2:7" ht="12">
      <c r="B47" s="3">
        <v>1</v>
      </c>
      <c r="C47" s="2" t="s">
        <v>26</v>
      </c>
      <c r="D47" s="2" t="s">
        <v>27</v>
      </c>
      <c r="E47" s="6">
        <v>8.17</v>
      </c>
      <c r="F47" s="6"/>
      <c r="G47" t="s">
        <v>29</v>
      </c>
    </row>
    <row r="48" spans="2:7" ht="12">
      <c r="B48" s="3">
        <f>1+B47</f>
        <v>2</v>
      </c>
      <c r="C48" s="2" t="s">
        <v>26</v>
      </c>
      <c r="D48" s="2" t="s">
        <v>28</v>
      </c>
      <c r="E48" s="6">
        <v>9.2</v>
      </c>
      <c r="F48" s="6"/>
      <c r="G48" t="s">
        <v>36</v>
      </c>
    </row>
    <row r="49" spans="2:7" ht="12">
      <c r="B49" s="3">
        <f aca="true" t="shared" si="1" ref="B49:B62">1+B48</f>
        <v>3</v>
      </c>
      <c r="C49" s="2" t="s">
        <v>26</v>
      </c>
      <c r="D49" s="2" t="s">
        <v>30</v>
      </c>
      <c r="E49" s="6">
        <v>136.98</v>
      </c>
      <c r="F49" s="6"/>
      <c r="G49" t="s">
        <v>31</v>
      </c>
    </row>
    <row r="50" spans="2:7" ht="12">
      <c r="B50" s="3">
        <f t="shared" si="1"/>
        <v>4</v>
      </c>
      <c r="C50" s="2" t="s">
        <v>26</v>
      </c>
      <c r="D50" s="2" t="s">
        <v>32</v>
      </c>
      <c r="E50" s="6">
        <v>138.02</v>
      </c>
      <c r="F50" s="6"/>
      <c r="G50" t="s">
        <v>37</v>
      </c>
    </row>
    <row r="51" spans="2:7" ht="12">
      <c r="B51" s="3">
        <f t="shared" si="1"/>
        <v>5</v>
      </c>
      <c r="C51" s="2" t="s">
        <v>26</v>
      </c>
      <c r="D51" s="2" t="s">
        <v>33</v>
      </c>
      <c r="E51" s="6">
        <v>293.42</v>
      </c>
      <c r="F51" s="6"/>
      <c r="G51" t="s">
        <v>34</v>
      </c>
    </row>
    <row r="52" spans="2:7" ht="12">
      <c r="B52" s="3">
        <f t="shared" si="1"/>
        <v>6</v>
      </c>
      <c r="C52" s="2" t="s">
        <v>26</v>
      </c>
      <c r="D52" s="2" t="s">
        <v>35</v>
      </c>
      <c r="E52" s="6">
        <v>294.46</v>
      </c>
      <c r="F52" s="6"/>
      <c r="G52" t="s">
        <v>38</v>
      </c>
    </row>
    <row r="53" spans="2:7" ht="12">
      <c r="B53" s="3">
        <f t="shared" si="1"/>
        <v>7</v>
      </c>
      <c r="C53" s="2" t="s">
        <v>26</v>
      </c>
      <c r="D53" s="2" t="s">
        <v>39</v>
      </c>
      <c r="E53" s="6">
        <v>456.76</v>
      </c>
      <c r="F53" s="6"/>
      <c r="G53" t="s">
        <v>40</v>
      </c>
    </row>
    <row r="54" spans="2:7" ht="12">
      <c r="B54" s="3">
        <f t="shared" si="1"/>
        <v>8</v>
      </c>
      <c r="C54" s="2" t="s">
        <v>26</v>
      </c>
      <c r="D54" s="2" t="s">
        <v>41</v>
      </c>
      <c r="E54" s="6">
        <v>457.79</v>
      </c>
      <c r="F54" s="6"/>
      <c r="G54" t="s">
        <v>42</v>
      </c>
    </row>
    <row r="55" spans="2:7" ht="12">
      <c r="B55" s="3">
        <f t="shared" si="1"/>
        <v>9</v>
      </c>
      <c r="C55" s="2" t="s">
        <v>26</v>
      </c>
      <c r="D55" s="2" t="s">
        <v>43</v>
      </c>
      <c r="E55" s="6">
        <v>510.37</v>
      </c>
      <c r="F55" s="6"/>
      <c r="G55" t="s">
        <v>12</v>
      </c>
    </row>
    <row r="56" spans="2:7" ht="12">
      <c r="B56" s="3">
        <f t="shared" si="1"/>
        <v>10</v>
      </c>
      <c r="C56" s="2" t="s">
        <v>26</v>
      </c>
      <c r="D56" s="2" t="s">
        <v>44</v>
      </c>
      <c r="E56" s="6">
        <v>511.41</v>
      </c>
      <c r="F56" s="6"/>
      <c r="G56" t="s">
        <v>45</v>
      </c>
    </row>
    <row r="57" spans="2:7" ht="12">
      <c r="B57" s="3">
        <f t="shared" si="1"/>
        <v>11</v>
      </c>
      <c r="C57" s="2" t="s">
        <v>26</v>
      </c>
      <c r="D57" s="2" t="s">
        <v>46</v>
      </c>
      <c r="E57" s="6">
        <v>948.43</v>
      </c>
      <c r="F57" s="6"/>
      <c r="G57" t="s">
        <v>47</v>
      </c>
    </row>
    <row r="58" spans="2:7" ht="12">
      <c r="B58" s="3">
        <f t="shared" si="1"/>
        <v>12</v>
      </c>
      <c r="C58" s="2" t="s">
        <v>26</v>
      </c>
      <c r="D58" s="2" t="s">
        <v>48</v>
      </c>
      <c r="E58" s="6">
        <v>949.46</v>
      </c>
      <c r="F58" s="6"/>
      <c r="G58" t="s">
        <v>49</v>
      </c>
    </row>
    <row r="59" spans="2:7" ht="12">
      <c r="B59" s="3">
        <f t="shared" si="1"/>
        <v>13</v>
      </c>
      <c r="C59" s="2" t="s">
        <v>26</v>
      </c>
      <c r="D59" s="2" t="s">
        <v>50</v>
      </c>
      <c r="E59" s="6">
        <v>1087.56</v>
      </c>
      <c r="F59" s="6"/>
      <c r="G59" t="s">
        <v>13</v>
      </c>
    </row>
    <row r="60" spans="2:7" ht="12">
      <c r="B60" s="3">
        <f t="shared" si="1"/>
        <v>14</v>
      </c>
      <c r="C60" s="2" t="s">
        <v>26</v>
      </c>
      <c r="D60" s="2" t="s">
        <v>51</v>
      </c>
      <c r="E60" s="6">
        <v>1088.6</v>
      </c>
      <c r="F60" s="6"/>
      <c r="G60" t="s">
        <v>52</v>
      </c>
    </row>
    <row r="61" spans="2:7" ht="12">
      <c r="B61" s="3">
        <f t="shared" si="1"/>
        <v>15</v>
      </c>
      <c r="C61" s="2" t="s">
        <v>26</v>
      </c>
      <c r="D61" s="2" t="s">
        <v>53</v>
      </c>
      <c r="E61" s="6">
        <v>1135.56</v>
      </c>
      <c r="F61" s="6"/>
      <c r="G61" t="s">
        <v>56</v>
      </c>
    </row>
    <row r="62" spans="2:7" ht="12">
      <c r="B62" s="3">
        <f t="shared" si="1"/>
        <v>16</v>
      </c>
      <c r="C62" s="2" t="s">
        <v>26</v>
      </c>
      <c r="D62" s="2" t="s">
        <v>54</v>
      </c>
      <c r="E62" s="6">
        <v>1136.6</v>
      </c>
      <c r="F62" s="6"/>
      <c r="G62" t="s">
        <v>55</v>
      </c>
    </row>
    <row r="63" spans="2:6" ht="12">
      <c r="B63" s="3"/>
      <c r="C63" s="2"/>
      <c r="D63" s="2"/>
      <c r="E63" s="6"/>
      <c r="F63" s="6"/>
    </row>
    <row r="64" spans="2:6" ht="12">
      <c r="B64" s="3"/>
      <c r="C64" s="2"/>
      <c r="D64" s="2"/>
      <c r="E64" s="6"/>
      <c r="F64" s="6"/>
    </row>
    <row r="65" spans="2:7" ht="12">
      <c r="B65" s="3">
        <v>1</v>
      </c>
      <c r="C65" s="2" t="s">
        <v>57</v>
      </c>
      <c r="D65" s="2" t="s">
        <v>58</v>
      </c>
      <c r="E65" s="6">
        <v>10.2</v>
      </c>
      <c r="F65" s="6"/>
      <c r="G65" t="s">
        <v>6</v>
      </c>
    </row>
    <row r="66" spans="2:7" ht="12">
      <c r="B66" s="3">
        <v>2</v>
      </c>
      <c r="C66" s="2" t="s">
        <v>57</v>
      </c>
      <c r="D66" s="2" t="s">
        <v>59</v>
      </c>
      <c r="E66" s="6">
        <v>1133</v>
      </c>
      <c r="F66" s="6"/>
      <c r="G66" t="s">
        <v>60</v>
      </c>
    </row>
    <row r="67" spans="3:6" ht="12">
      <c r="C67" s="2"/>
      <c r="D67" s="2"/>
      <c r="E67" s="6"/>
      <c r="F67" s="6"/>
    </row>
    <row r="68" spans="3:6" ht="12">
      <c r="C68" s="2"/>
      <c r="D68" s="2"/>
      <c r="E68" s="6"/>
      <c r="F68" s="6"/>
    </row>
    <row r="69" spans="2:7" ht="12">
      <c r="B69" s="3">
        <v>1</v>
      </c>
      <c r="C69" s="2" t="s">
        <v>61</v>
      </c>
      <c r="D69" s="2" t="s">
        <v>62</v>
      </c>
      <c r="E69" s="6">
        <v>139.36</v>
      </c>
      <c r="F69" s="6"/>
      <c r="G69" t="s">
        <v>63</v>
      </c>
    </row>
    <row r="70" spans="2:7" ht="12">
      <c r="B70" s="3">
        <f aca="true" t="shared" si="2" ref="B70:B75">1+B69</f>
        <v>2</v>
      </c>
      <c r="C70" s="2" t="s">
        <v>61</v>
      </c>
      <c r="D70" s="2" t="s">
        <v>64</v>
      </c>
      <c r="E70" s="6">
        <v>295.8</v>
      </c>
      <c r="F70" s="6"/>
      <c r="G70" t="s">
        <v>65</v>
      </c>
    </row>
    <row r="71" spans="2:7" ht="12">
      <c r="B71" s="3">
        <f t="shared" si="2"/>
        <v>3</v>
      </c>
      <c r="C71" s="2" t="s">
        <v>61</v>
      </c>
      <c r="D71" s="2" t="s">
        <v>66</v>
      </c>
      <c r="E71" s="6">
        <v>459.14</v>
      </c>
      <c r="F71" s="6"/>
      <c r="G71" t="s">
        <v>67</v>
      </c>
    </row>
    <row r="72" spans="2:7" ht="12">
      <c r="B72" s="3">
        <f t="shared" si="2"/>
        <v>4</v>
      </c>
      <c r="C72" s="2" t="s">
        <v>61</v>
      </c>
      <c r="D72" s="2" t="s">
        <v>68</v>
      </c>
      <c r="E72" s="6">
        <v>512.75</v>
      </c>
      <c r="F72" s="6"/>
      <c r="G72" t="s">
        <v>71</v>
      </c>
    </row>
    <row r="73" spans="2:7" ht="12">
      <c r="B73" s="3">
        <f t="shared" si="2"/>
        <v>5</v>
      </c>
      <c r="C73" s="2" t="s">
        <v>61</v>
      </c>
      <c r="D73" s="2" t="s">
        <v>69</v>
      </c>
      <c r="E73" s="6">
        <v>950.81</v>
      </c>
      <c r="F73" s="6"/>
      <c r="G73" t="s">
        <v>70</v>
      </c>
    </row>
    <row r="74" spans="2:7" ht="12">
      <c r="B74" s="3">
        <f t="shared" si="2"/>
        <v>6</v>
      </c>
      <c r="C74" s="2" t="s">
        <v>61</v>
      </c>
      <c r="D74" s="2" t="s">
        <v>72</v>
      </c>
      <c r="E74" s="6">
        <v>1089.94</v>
      </c>
      <c r="F74" s="6"/>
      <c r="G74" t="s">
        <v>73</v>
      </c>
    </row>
    <row r="75" spans="2:7" ht="12">
      <c r="B75" s="3">
        <f t="shared" si="2"/>
        <v>7</v>
      </c>
      <c r="C75" s="2" t="s">
        <v>61</v>
      </c>
      <c r="D75" s="2" t="s">
        <v>74</v>
      </c>
      <c r="E75" s="6">
        <v>1137.94</v>
      </c>
      <c r="F75" s="6"/>
      <c r="G75" t="s">
        <v>75</v>
      </c>
    </row>
    <row r="76" spans="3:6" ht="12">
      <c r="C76" s="1"/>
      <c r="D76" s="2"/>
      <c r="E76" s="6"/>
      <c r="F76" s="6"/>
    </row>
    <row r="77" spans="3:6" ht="12">
      <c r="C77" s="1"/>
      <c r="E77" s="6"/>
      <c r="F77" s="6"/>
    </row>
    <row r="78" spans="5:6" ht="12">
      <c r="E78" s="6"/>
      <c r="F78" s="6"/>
    </row>
    <row r="79" spans="5:6" ht="12">
      <c r="E79" s="6"/>
      <c r="F79" s="6"/>
    </row>
    <row r="80" spans="5:6" ht="12">
      <c r="E80" s="6"/>
      <c r="F80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Koizumi</dc:creator>
  <cp:keywords/>
  <dc:description/>
  <cp:lastModifiedBy>byon</cp:lastModifiedBy>
  <cp:lastPrinted>2001-08-13T03:37:12Z</cp:lastPrinted>
  <dcterms:created xsi:type="dcterms:W3CDTF">2001-08-08T18:40:00Z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