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6150" windowHeight="6810" activeTab="2"/>
  </bookViews>
  <sheets>
    <sheet name="Meta" sheetId="1" r:id="rId1"/>
    <sheet name="IOS" sheetId="2" r:id="rId2"/>
    <sheet name="data" sheetId="3" r:id="rId3"/>
    <sheet name="Chart2" sheetId="4" r:id="rId4"/>
    <sheet name="t-s" sheetId="5" r:id="rId5"/>
    <sheet name="sig-N" sheetId="6" r:id="rId6"/>
    <sheet name="sig-O" sheetId="7" r:id="rId7"/>
    <sheet name="Chart1" sheetId="8" r:id="rId8"/>
    <sheet name="Sheet1" sheetId="9" r:id="rId9"/>
  </sheets>
  <definedNames>
    <definedName name="__123Graph_AMP04NUTRIENTS" hidden="1">'data'!#REF!</definedName>
    <definedName name="__123Graph_AMP16NUTRIENTS" hidden="1">'data'!#REF!</definedName>
    <definedName name="__123Graph_AMP20NUTRIENTS" hidden="1">'data'!#REF!</definedName>
    <definedName name="__123Graph_AMP26NUTRIENTS" hidden="1">'data'!#REF!</definedName>
    <definedName name="__123Graph_AO-NO3" hidden="1">'data'!#REF!</definedName>
    <definedName name="__123Graph_ASINUTRIENTS" hidden="1">'data'!#REF!</definedName>
    <definedName name="__123Graph_AS-NUT" hidden="1">'data'!#REF!</definedName>
    <definedName name="__123Graph_BMP04NUTRIENTS" hidden="1">'data'!#REF!</definedName>
    <definedName name="__123Graph_BMP16NUTRIENTS" hidden="1">'data'!#REF!</definedName>
    <definedName name="__123Graph_BMP20NUTRIENTS" hidden="1">'data'!#REF!</definedName>
    <definedName name="__123Graph_BMP26NUTRIENTS" hidden="1">'data'!#REF!</definedName>
    <definedName name="__123Graph_BO-NO3" hidden="1">'data'!#REF!</definedName>
    <definedName name="__123Graph_BSINUTRIENTS" hidden="1">'data'!#REF!</definedName>
    <definedName name="__123Graph_BS-NUT" hidden="1">'data'!#REF!</definedName>
    <definedName name="__123Graph_CMP04NUTRIENTS" hidden="1">'data'!#REF!</definedName>
    <definedName name="__123Graph_CMP16NUTRIENTS" hidden="1">'data'!#REF!</definedName>
    <definedName name="__123Graph_CMP20NUTRIENTS" hidden="1">'data'!#REF!</definedName>
    <definedName name="__123Graph_CMP26NUTRIENTS" hidden="1">'data'!#REF!</definedName>
    <definedName name="__123Graph_CSINUTRIENTS" hidden="1">'data'!#REF!</definedName>
    <definedName name="__123Graph_XMP04NUTRIENTS" hidden="1">'data'!#REF!</definedName>
    <definedName name="__123Graph_XMP16NUTRIENTS" hidden="1">'data'!#REF!</definedName>
    <definedName name="__123Graph_XMP20NUTRIENTS" hidden="1">'data'!#REF!</definedName>
    <definedName name="__123Graph_XMP26NUTRIENTS" hidden="1">'data'!#REF!</definedName>
    <definedName name="__123Graph_XO-NO3" hidden="1">'data'!#REF!</definedName>
    <definedName name="__123Graph_XSINUTRIENTS" hidden="1">'data'!#REF!</definedName>
    <definedName name="__123Graph_XS-NUT" hidden="1">'data'!#REF!</definedName>
    <definedName name="_xlnm.Print_Area" localSheetId="2">'data'!$A$4:$R$10</definedName>
  </definedNames>
  <calcPr fullCalcOnLoad="1"/>
</workbook>
</file>

<file path=xl/sharedStrings.xml><?xml version="1.0" encoding="utf-8"?>
<sst xmlns="http://schemas.openxmlformats.org/spreadsheetml/2006/main" count="988" uniqueCount="118">
  <si>
    <t xml:space="preserve">cruise </t>
  </si>
  <si>
    <t>ship</t>
  </si>
  <si>
    <t>Tully</t>
  </si>
  <si>
    <t xml:space="preserve">dates </t>
  </si>
  <si>
    <t>Feb 9-Feb 23 1999</t>
  </si>
  <si>
    <t xml:space="preserve">Total Alkalinity </t>
  </si>
  <si>
    <t xml:space="preserve"> </t>
  </si>
  <si>
    <t xml:space="preserve">CRM used? </t>
  </si>
  <si>
    <t>Dickson</t>
  </si>
  <si>
    <t xml:space="preserve">CRM batch </t>
  </si>
  <si>
    <t>certified value</t>
  </si>
  <si>
    <t>2204.38 +/- 0.65</t>
  </si>
  <si>
    <t xml:space="preserve">Acid batch </t>
  </si>
  <si>
    <t>acid concentration</t>
  </si>
  <si>
    <t xml:space="preserve">cell type, open or closed </t>
  </si>
  <si>
    <t>open</t>
  </si>
  <si>
    <t>sample weight</t>
  </si>
  <si>
    <t xml:space="preserve">70-80 grams </t>
  </si>
  <si>
    <t>avg CRM %</t>
  </si>
  <si>
    <t>stdev CRM  value</t>
  </si>
  <si>
    <t xml:space="preserve">poisoning correction (dilution concentration applied or not) </t>
  </si>
  <si>
    <t>no</t>
  </si>
  <si>
    <t>no correction was performed</t>
  </si>
  <si>
    <t>Reference  - Reference materials for oceanic CO2 analysis:2 A method  for the certifiaction of total alkalinity</t>
  </si>
  <si>
    <t xml:space="preserve">                 A.G. Dickson, J.D. Afghan, and G.C. Anderson</t>
  </si>
  <si>
    <t xml:space="preserve">Program from - Ernie Lewis </t>
  </si>
  <si>
    <t xml:space="preserve">Total dissolved inorganic carbon </t>
  </si>
  <si>
    <t xml:space="preserve">technique for standardization </t>
  </si>
  <si>
    <t xml:space="preserve">Na2CO3 </t>
  </si>
  <si>
    <t xml:space="preserve">sample volume </t>
  </si>
  <si>
    <t>29.602 ml</t>
  </si>
  <si>
    <t xml:space="preserve">data corrected using CRM? </t>
  </si>
  <si>
    <t>calibrated standard used</t>
  </si>
  <si>
    <t>SS11</t>
  </si>
  <si>
    <t>calibrated value</t>
  </si>
  <si>
    <t>avg CRM correction</t>
  </si>
  <si>
    <t>stdev CRM correction</t>
  </si>
  <si>
    <t>no correction performed</t>
  </si>
  <si>
    <t>average</t>
  </si>
  <si>
    <t>Reference- DOE 1994 Handbook of Methods for the determination of the parameters of the oceanic carbon dioxide system,</t>
  </si>
  <si>
    <t xml:space="preserve">                 Version 2, A.G. Dickson and C.Goyet (editors),</t>
  </si>
  <si>
    <t>TABULATED AT SEA Feb 1998.  F.W. &amp; M.R.</t>
  </si>
  <si>
    <t>PAR data needs to be recalculated, possibly 10x low.</t>
  </si>
  <si>
    <t>Nom.</t>
  </si>
  <si>
    <t>CTD</t>
  </si>
  <si>
    <t>Bottle</t>
  </si>
  <si>
    <t>Cast</t>
  </si>
  <si>
    <t>Depth</t>
  </si>
  <si>
    <t>Temp.</t>
  </si>
  <si>
    <t>Sal</t>
  </si>
  <si>
    <t>Sig-t</t>
  </si>
  <si>
    <t>Trans</t>
  </si>
  <si>
    <t>PAR</t>
  </si>
  <si>
    <t>Sal.</t>
  </si>
  <si>
    <t>O2</t>
  </si>
  <si>
    <t>PO4</t>
  </si>
  <si>
    <t>NO3</t>
  </si>
  <si>
    <t>SiO4</t>
  </si>
  <si>
    <t>Chl a</t>
  </si>
  <si>
    <t>Alk</t>
  </si>
  <si>
    <t>DIC</t>
  </si>
  <si>
    <t>#</t>
  </si>
  <si>
    <t>SN</t>
  </si>
  <si>
    <t>(m)</t>
  </si>
  <si>
    <t>(dbar)</t>
  </si>
  <si>
    <t>(C)</t>
  </si>
  <si>
    <t>mL/L</t>
  </si>
  <si>
    <t>uM/kg</t>
  </si>
  <si>
    <t>uM/L</t>
  </si>
  <si>
    <t>ug/L</t>
  </si>
  <si>
    <t>Comments</t>
  </si>
  <si>
    <t>umol/kg</t>
  </si>
  <si>
    <t>flag</t>
  </si>
  <si>
    <t>-</t>
  </si>
  <si>
    <t>B-10</t>
  </si>
  <si>
    <t>B-20</t>
  </si>
  <si>
    <t>no CTD data - logging failed</t>
  </si>
  <si>
    <t>no CTD data</t>
  </si>
  <si>
    <t>none</t>
  </si>
  <si>
    <t>Niskin did not trip</t>
  </si>
  <si>
    <t>Sal iffy</t>
  </si>
  <si>
    <t>check O2</t>
  </si>
  <si>
    <t>213a: 0.325</t>
  </si>
  <si>
    <t>212a: 0.524</t>
  </si>
  <si>
    <t xml:space="preserve">Cruise: 9901  Station:  SI03   UTC Date: 99 02 09  UTC Time: 0324 </t>
  </si>
  <si>
    <t>Lat: 48:37.48N   Long: 123:30.15W   Cast No:1</t>
  </si>
  <si>
    <t xml:space="preserve">Cruise: 9901  Station:  P4   UTC Date: 99 02 10  UTC Time: 0807 </t>
  </si>
  <si>
    <t>Lat: 48:38.84N   Long: 126:40.16W   Cast No:5</t>
  </si>
  <si>
    <t xml:space="preserve">Cruise: 9901  Station:  TR12   UTC Date: 99 02 14  UTC Time: 1221 </t>
  </si>
  <si>
    <t>Lat: 50:26.90N   Long: 129:59.03W   Cast No:12</t>
  </si>
  <si>
    <t xml:space="preserve">Cruise: 9901  Station:  TR15   UTC Date: 99 02 14  UTC Time: 2011 </t>
  </si>
  <si>
    <t>Lat: 50:01.14N   Long: 130:59.22W   Cast No:14</t>
  </si>
  <si>
    <t xml:space="preserve">Cruise: 9901  Station:  P26   UTC Date: 99 02 17  UTC Time: 2052 </t>
  </si>
  <si>
    <t>Lat: 49:59.99N   Long: 144:59.87W   Cast No:17</t>
  </si>
  <si>
    <t xml:space="preserve">Cruise: 9901  Station:  P26   UTC Date: 99 02 18  UTC Time: 0313 </t>
  </si>
  <si>
    <t>Lat: 49:59.96N   Long: 144:59.88W   Cast No:18</t>
  </si>
  <si>
    <t>Cruise: 9901  Station:  P26    Date: 99 02 18   Time: 0530-0730 PST</t>
  </si>
  <si>
    <t>Primary Prod. Cast with Go-Flos</t>
  </si>
  <si>
    <t>POC</t>
  </si>
  <si>
    <t>PON</t>
  </si>
  <si>
    <t xml:space="preserve">Cruise: 9901  Station:  P26   UTC Date: 99 02 18  UTC Time: 1900 </t>
  </si>
  <si>
    <t>Lat: 50:00.94N   Long: 144:57.59W   Cast No:23</t>
  </si>
  <si>
    <t xml:space="preserve">Cruise: 9901  Station:  P20   UTC Date: 99 02 20  UTC Time: 1541 </t>
  </si>
  <si>
    <t>Lat: 49:33.68N   Long: 138:38.21W   Cast No:32</t>
  </si>
  <si>
    <t xml:space="preserve">Cruise: 9901  Station:  P20   UTC Date: 99 02 20  UTC Time: 2023 </t>
  </si>
  <si>
    <t>Lat: 49:33.87N   Long: 138:38.47W   Cast No:33</t>
  </si>
  <si>
    <t xml:space="preserve">Cruise: 9901  Station:  ED01   UTC Date: 99 02 22  UTC Time: 1009 </t>
  </si>
  <si>
    <t>Lat: 47:44.78N   Long: 137:40.98W   Cast No:35</t>
  </si>
  <si>
    <t>Cruise: 9901  Station:  ED04   UTC Date: 99 02 21  UTC Time: 2045</t>
  </si>
  <si>
    <t>Lat: 47:45.31N   Long: 136:40.01W   Cast No:38</t>
  </si>
  <si>
    <t>Cruise: 9901  Station:  ED07   UTC Date: 99 02 22  UTC Time: 0437</t>
  </si>
  <si>
    <t>Lat: 47:44.79N   Long: 135:40.04W   Cast No:42</t>
  </si>
  <si>
    <t xml:space="preserve">Cruise: 9901  Station:  P16   UTC Date: 99 02 23  UTC Time:1618 </t>
  </si>
  <si>
    <t>Lat: 47:17.23N   Long: 134:39.64W   Cast No:47</t>
  </si>
  <si>
    <t>ED01</t>
  </si>
  <si>
    <t>ED04</t>
  </si>
  <si>
    <t>ED07</t>
  </si>
  <si>
    <t>Av 1&amp;7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</si>
</sst>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00"/>
    <numFmt numFmtId="174" formatCode="0.000"/>
    <numFmt numFmtId="175" formatCode="0.0"/>
    <numFmt numFmtId="176" formatCode="0.000E+00"/>
    <numFmt numFmtId="177" formatCode="0.0000E+00"/>
    <numFmt numFmtId="178" formatCode="0.00000E+00"/>
    <numFmt numFmtId="179" formatCode="0.000000E+00"/>
    <numFmt numFmtId="180" formatCode="0.0000000E+00"/>
    <numFmt numFmtId="181" formatCode="0.00000000E+00"/>
    <numFmt numFmtId="182" formatCode="0.000000000E+00"/>
    <numFmt numFmtId="183" formatCode="0.0000000000E+00"/>
    <numFmt numFmtId="184" formatCode="0.00000000000E+00"/>
    <numFmt numFmtId="185" formatCode="0.000000000000E+00"/>
    <numFmt numFmtId="186" formatCode="0.0000000000000E+00"/>
    <numFmt numFmtId="187" formatCode="0.00000000000000E+00"/>
    <numFmt numFmtId="188" formatCode="0.000000000000000E+00"/>
    <numFmt numFmtId="189" formatCode="0.0E+00"/>
    <numFmt numFmtId="190" formatCode="0E+00"/>
    <numFmt numFmtId="191" formatCode="0.000_)"/>
    <numFmt numFmtId="192" formatCode="0.00_)"/>
    <numFmt numFmtId="193" formatCode="0.0_)"/>
  </numFmts>
  <fonts count="18">
    <font>
      <sz val="10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Courier"/>
      <family val="0"/>
    </font>
    <font>
      <b/>
      <sz val="10"/>
      <name val="Arial MT"/>
      <family val="0"/>
    </font>
    <font>
      <sz val="8.25"/>
      <name val="Arial"/>
      <family val="2"/>
    </font>
    <font>
      <sz val="8"/>
      <name val="Arial"/>
      <family val="0"/>
    </font>
    <font>
      <sz val="17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1.5"/>
      <name val="Arial"/>
      <family val="0"/>
    </font>
    <font>
      <b/>
      <sz val="9.25"/>
      <name val="Arial"/>
      <family val="0"/>
    </font>
    <font>
      <sz val="8"/>
      <color indexed="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 horizontal="left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Alignment="1" applyProtection="1">
      <alignment horizontal="center"/>
      <protection/>
    </xf>
    <xf numFmtId="172" fontId="0" fillId="0" borderId="0" xfId="0" applyNumberFormat="1" applyAlignment="1" applyProtection="1">
      <alignment horizontal="fill"/>
      <protection/>
    </xf>
    <xf numFmtId="172" fontId="5" fillId="0" borderId="0" xfId="0" applyNumberFormat="1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72" fontId="6" fillId="0" borderId="0" xfId="0" applyFont="1" applyAlignment="1" applyProtection="1">
      <alignment/>
      <protection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 applyProtection="1">
      <alignment horizontal="right"/>
      <protection/>
    </xf>
    <xf numFmtId="173" fontId="0" fillId="0" borderId="0" xfId="0" applyNumberFormat="1" applyAlignment="1" applyProtection="1">
      <alignment horizontal="fill"/>
      <protection/>
    </xf>
    <xf numFmtId="175" fontId="0" fillId="0" borderId="0" xfId="0" applyNumberFormat="1" applyAlignment="1">
      <alignment/>
    </xf>
    <xf numFmtId="2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 applyProtection="1">
      <alignment horizontal="fill"/>
      <protection/>
    </xf>
    <xf numFmtId="175" fontId="0" fillId="0" borderId="0" xfId="0" applyNumberFormat="1" applyAlignment="1" applyProtection="1">
      <alignment horizontal="right"/>
      <protection/>
    </xf>
    <xf numFmtId="175" fontId="0" fillId="0" borderId="0" xfId="0" applyNumberFormat="1" applyAlignment="1" applyProtection="1">
      <alignment horizontal="fill"/>
      <protection/>
    </xf>
    <xf numFmtId="172" fontId="0" fillId="0" borderId="0" xfId="0" applyAlignment="1">
      <alignment horizontal="center"/>
    </xf>
    <xf numFmtId="173" fontId="0" fillId="0" borderId="0" xfId="0" applyNumberFormat="1" applyAlignment="1">
      <alignment horizontal="right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2" fontId="6" fillId="0" borderId="0" xfId="0" applyNumberFormat="1" applyFont="1" applyAlignment="1" applyProtection="1">
      <alignment horizontal="right"/>
      <protection/>
    </xf>
    <xf numFmtId="172" fontId="6" fillId="0" borderId="0" xfId="0" applyFont="1" applyAlignment="1" applyProtection="1">
      <alignment horizontal="right"/>
      <protection/>
    </xf>
    <xf numFmtId="172" fontId="0" fillId="0" borderId="0" xfId="0" applyAlignment="1">
      <alignment horizontal="right"/>
    </xf>
    <xf numFmtId="11" fontId="0" fillId="0" borderId="0" xfId="0" applyNumberFormat="1" applyAlignment="1">
      <alignment/>
    </xf>
    <xf numFmtId="172" fontId="0" fillId="0" borderId="0" xfId="0" applyAlignment="1" quotePrefix="1">
      <alignment/>
    </xf>
    <xf numFmtId="172" fontId="5" fillId="0" borderId="0" xfId="0" applyNumberFormat="1" applyFont="1" applyAlignment="1" applyProtection="1">
      <alignment horizontal="right"/>
      <protection locked="0"/>
    </xf>
    <xf numFmtId="172" fontId="5" fillId="0" borderId="0" xfId="0" applyNumberFormat="1" applyFont="1" applyAlignment="1" applyProtection="1">
      <alignment/>
      <protection locked="0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center"/>
    </xf>
    <xf numFmtId="19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/>
    </xf>
    <xf numFmtId="175" fontId="6" fillId="0" borderId="0" xfId="0" applyNumberFormat="1" applyFont="1" applyAlignment="1" applyProtection="1">
      <alignment horizontal="right"/>
      <protection/>
    </xf>
    <xf numFmtId="175" fontId="0" fillId="0" borderId="0" xfId="0" applyNumberFormat="1" applyAlignment="1" applyProtection="1">
      <alignment horizontal="center"/>
      <protection/>
    </xf>
    <xf numFmtId="175" fontId="0" fillId="0" borderId="0" xfId="0" applyNumberFormat="1" applyAlignment="1">
      <alignment horizontal="left"/>
    </xf>
    <xf numFmtId="172" fontId="0" fillId="2" borderId="0" xfId="0" applyFill="1" applyAlignment="1">
      <alignment/>
    </xf>
    <xf numFmtId="172" fontId="17" fillId="2" borderId="0" xfId="0" applyFont="1" applyFill="1" applyAlignment="1">
      <alignment/>
    </xf>
    <xf numFmtId="175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February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25"/>
          <c:w val="0.95225"/>
          <c:h val="0.84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data!$R$288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data!$Q$289:$Q$291</c:f>
              <c:numCache>
                <c:ptCount val="3"/>
              </c:numCache>
            </c:numRef>
          </c:xVal>
          <c:yVal>
            <c:numRef>
              <c:f>data!$R$289:$R$291</c:f>
              <c:numCache>
                <c:ptCount val="3"/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3"/>
            <c:spPr>
              <a:ln w="3175">
                <a:noFill/>
              </a:ln>
            </c:spPr>
            <c:marker>
              <c:symbol val="auto"/>
            </c:marker>
          </c:dPt>
          <c:xVal>
            <c:numRef>
              <c:f>data!$E$34:$E$55</c:f>
              <c:numCache>
                <c:ptCount val="22"/>
                <c:pt idx="0">
                  <c:v>31.7496</c:v>
                </c:pt>
                <c:pt idx="1">
                  <c:v>31.8492</c:v>
                </c:pt>
                <c:pt idx="2">
                  <c:v>31.9621</c:v>
                </c:pt>
                <c:pt idx="3">
                  <c:v>32.146</c:v>
                </c:pt>
                <c:pt idx="4">
                  <c:v>32.3285</c:v>
                </c:pt>
                <c:pt idx="5">
                  <c:v>32.3684</c:v>
                </c:pt>
                <c:pt idx="6">
                  <c:v>32.5308</c:v>
                </c:pt>
                <c:pt idx="7">
                  <c:v>32.7415</c:v>
                </c:pt>
                <c:pt idx="8">
                  <c:v>33.4246</c:v>
                </c:pt>
                <c:pt idx="9">
                  <c:v>33.6134</c:v>
                </c:pt>
                <c:pt idx="10">
                  <c:v>33.6863</c:v>
                </c:pt>
                <c:pt idx="11">
                  <c:v>33.8048</c:v>
                </c:pt>
                <c:pt idx="12">
                  <c:v>33.8845</c:v>
                </c:pt>
                <c:pt idx="13">
                  <c:v>33.9442</c:v>
                </c:pt>
                <c:pt idx="14">
                  <c:v>33.9715</c:v>
                </c:pt>
                <c:pt idx="15">
                  <c:v>33.9811</c:v>
                </c:pt>
                <c:pt idx="16">
                  <c:v>34.0348</c:v>
                </c:pt>
                <c:pt idx="17">
                  <c:v>34.1953</c:v>
                </c:pt>
                <c:pt idx="18">
                  <c:v>34.3124</c:v>
                </c:pt>
                <c:pt idx="19">
                  <c:v>34.3934</c:v>
                </c:pt>
                <c:pt idx="20">
                  <c:v>34.4702</c:v>
                </c:pt>
                <c:pt idx="21">
                  <c:v>34.4933</c:v>
                </c:pt>
              </c:numCache>
            </c:numRef>
          </c:xVal>
          <c:yVal>
            <c:numRef>
              <c:f>data!$O$34:$O$55</c:f>
              <c:numCache>
                <c:ptCount val="22"/>
                <c:pt idx="0">
                  <c:v>8.893584479371315</c:v>
                </c:pt>
                <c:pt idx="1">
                  <c:v>8.620470530451867</c:v>
                </c:pt>
                <c:pt idx="2">
                  <c:v>7.865686640471513</c:v>
                </c:pt>
                <c:pt idx="3">
                  <c:v>7.165200392927308</c:v>
                </c:pt>
                <c:pt idx="4">
                  <c:v>7.054037328094302</c:v>
                </c:pt>
                <c:pt idx="5">
                  <c:v>6.8360677799607075</c:v>
                </c:pt>
                <c:pt idx="6">
                  <c:v>8.221207269155206</c:v>
                </c:pt>
                <c:pt idx="7">
                  <c:v>11.204538310412573</c:v>
                </c:pt>
                <c:pt idx="8">
                  <c:v>21.685058939096265</c:v>
                </c:pt>
                <c:pt idx="9">
                  <c:v>25.231375245579567</c:v>
                </c:pt>
                <c:pt idx="10">
                  <c:v>27.339744597249506</c:v>
                </c:pt>
                <c:pt idx="11">
                  <c:v>29.180442043222005</c:v>
                </c:pt>
                <c:pt idx="12">
                  <c:v>30.17163064833006</c:v>
                </c:pt>
                <c:pt idx="13">
                  <c:v>31.744184675834966</c:v>
                </c:pt>
                <c:pt idx="14">
                  <c:v>33.8</c:v>
                </c:pt>
                <c:pt idx="15">
                  <c:v>35.97739685658153</c:v>
                </c:pt>
                <c:pt idx="16">
                  <c:v>39.1816699410609</c:v>
                </c:pt>
                <c:pt idx="17">
                  <c:v>42.69952848722986</c:v>
                </c:pt>
                <c:pt idx="18">
                  <c:v>43.55300589390962</c:v>
                </c:pt>
                <c:pt idx="19">
                  <c:v>43.902986247544206</c:v>
                </c:pt>
                <c:pt idx="20">
                  <c:v>44.20009823182711</c:v>
                </c:pt>
                <c:pt idx="21">
                  <c:v>43.653762278978384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data!$E$65:$E$84</c:f>
              <c:numCache>
                <c:ptCount val="20"/>
                <c:pt idx="0">
                  <c:v>32.4342</c:v>
                </c:pt>
                <c:pt idx="1">
                  <c:v>32.4349</c:v>
                </c:pt>
                <c:pt idx="2">
                  <c:v>32.4596</c:v>
                </c:pt>
                <c:pt idx="3">
                  <c:v>32.5037</c:v>
                </c:pt>
                <c:pt idx="4">
                  <c:v>33.4682</c:v>
                </c:pt>
                <c:pt idx="5">
                  <c:v>33.7555</c:v>
                </c:pt>
                <c:pt idx="6">
                  <c:v>33.8684</c:v>
                </c:pt>
                <c:pt idx="7">
                  <c:v>33.911</c:v>
                </c:pt>
                <c:pt idx="8">
                  <c:v>33.931</c:v>
                </c:pt>
                <c:pt idx="9">
                  <c:v>33.9443</c:v>
                </c:pt>
                <c:pt idx="10">
                  <c:v>33.966</c:v>
                </c:pt>
                <c:pt idx="11">
                  <c:v>33.9845</c:v>
                </c:pt>
                <c:pt idx="12">
                  <c:v>34.0554</c:v>
                </c:pt>
                <c:pt idx="13">
                  <c:v>34.1822</c:v>
                </c:pt>
                <c:pt idx="14">
                  <c:v>34.32</c:v>
                </c:pt>
                <c:pt idx="15">
                  <c:v>34.4018</c:v>
                </c:pt>
                <c:pt idx="16">
                  <c:v>34.4562</c:v>
                </c:pt>
                <c:pt idx="17">
                  <c:v>34.5233</c:v>
                </c:pt>
                <c:pt idx="18">
                  <c:v>34.5606</c:v>
                </c:pt>
                <c:pt idx="19">
                  <c:v>34.6045</c:v>
                </c:pt>
              </c:numCache>
            </c:numRef>
          </c:xVal>
          <c:yVal>
            <c:numRef>
              <c:f>data!$O$65:$O$84</c:f>
              <c:numCache>
                <c:ptCount val="20"/>
                <c:pt idx="0">
                  <c:v>11.59007</c:v>
                </c:pt>
                <c:pt idx="1">
                  <c:v>11.80184</c:v>
                </c:pt>
                <c:pt idx="2">
                  <c:v>11.74889</c:v>
                </c:pt>
                <c:pt idx="3">
                  <c:v>12.06654</c:v>
                </c:pt>
                <c:pt idx="4">
                  <c:v>23.27926</c:v>
                </c:pt>
                <c:pt idx="5">
                  <c:v>28.24426</c:v>
                </c:pt>
                <c:pt idx="6">
                  <c:v>30.5669</c:v>
                </c:pt>
                <c:pt idx="7">
                  <c:v>31.56958</c:v>
                </c:pt>
                <c:pt idx="8">
                  <c:v>32.41381</c:v>
                </c:pt>
                <c:pt idx="9">
                  <c:v>33.52168</c:v>
                </c:pt>
                <c:pt idx="10">
                  <c:v>35.31495</c:v>
                </c:pt>
                <c:pt idx="11">
                  <c:v>37.52942</c:v>
                </c:pt>
                <c:pt idx="12">
                  <c:v>40.63884</c:v>
                </c:pt>
                <c:pt idx="13">
                  <c:v>43.7993</c:v>
                </c:pt>
                <c:pt idx="14">
                  <c:v>44.22057</c:v>
                </c:pt>
                <c:pt idx="15">
                  <c:v>44.79977</c:v>
                </c:pt>
                <c:pt idx="16">
                  <c:v>45.16832</c:v>
                </c:pt>
                <c:pt idx="17">
                  <c:v>44.00994</c:v>
                </c:pt>
                <c:pt idx="18">
                  <c:v>43.64132</c:v>
                </c:pt>
                <c:pt idx="19">
                  <c:v>42.21928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data!$E$195:$E$215</c:f>
              <c:numCache>
                <c:ptCount val="21"/>
                <c:pt idx="0">
                  <c:v>32.8463</c:v>
                </c:pt>
                <c:pt idx="1">
                  <c:v>32.846</c:v>
                </c:pt>
                <c:pt idx="2">
                  <c:v>32.8473</c:v>
                </c:pt>
                <c:pt idx="3">
                  <c:v>32.8605</c:v>
                </c:pt>
                <c:pt idx="4">
                  <c:v>32.8659</c:v>
                </c:pt>
                <c:pt idx="5">
                  <c:v>33.5267</c:v>
                </c:pt>
                <c:pt idx="6">
                  <c:v>33.7066</c:v>
                </c:pt>
                <c:pt idx="7">
                  <c:v>33.7886</c:v>
                </c:pt>
                <c:pt idx="8">
                  <c:v>33.8474</c:v>
                </c:pt>
                <c:pt idx="9">
                  <c:v>33.9055</c:v>
                </c:pt>
                <c:pt idx="10">
                  <c:v>34.0328</c:v>
                </c:pt>
                <c:pt idx="11">
                  <c:v>34.142</c:v>
                </c:pt>
                <c:pt idx="12">
                  <c:v>34.1718</c:v>
                </c:pt>
                <c:pt idx="13">
                  <c:v>34.1952</c:v>
                </c:pt>
                <c:pt idx="14">
                  <c:v>34.2251</c:v>
                </c:pt>
                <c:pt idx="15">
                  <c:v>34.2561</c:v>
                </c:pt>
                <c:pt idx="16">
                  <c:v>34.2831</c:v>
                </c:pt>
                <c:pt idx="17">
                  <c:v>34.3047</c:v>
                </c:pt>
                <c:pt idx="18">
                  <c:v>34.3421</c:v>
                </c:pt>
                <c:pt idx="19">
                  <c:v>34.3848</c:v>
                </c:pt>
                <c:pt idx="20">
                  <c:v>34.5113</c:v>
                </c:pt>
              </c:numCache>
            </c:numRef>
          </c:xVal>
          <c:yVal>
            <c:numRef>
              <c:f>data!$O$195:$O$215</c:f>
              <c:numCache>
                <c:ptCount val="21"/>
                <c:pt idx="0">
                  <c:v>0</c:v>
                </c:pt>
              </c:numCache>
            </c:numRef>
          </c:yVal>
          <c:smooth val="1"/>
        </c:ser>
        <c:ser>
          <c:idx val="5"/>
          <c:order val="4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data!$E$337:$E$354</c:f>
              <c:numCache>
                <c:ptCount val="18"/>
                <c:pt idx="0">
                  <c:v>32.5884</c:v>
                </c:pt>
                <c:pt idx="1">
                  <c:v>32.5974</c:v>
                </c:pt>
                <c:pt idx="2">
                  <c:v>32.599</c:v>
                </c:pt>
                <c:pt idx="3">
                  <c:v>32.5993</c:v>
                </c:pt>
                <c:pt idx="4">
                  <c:v>32.6024</c:v>
                </c:pt>
                <c:pt idx="5">
                  <c:v>32.6103</c:v>
                </c:pt>
                <c:pt idx="6">
                  <c:v>32.616</c:v>
                </c:pt>
                <c:pt idx="7">
                  <c:v>33.2693</c:v>
                </c:pt>
                <c:pt idx="8">
                  <c:v>33.4538</c:v>
                </c:pt>
                <c:pt idx="9">
                  <c:v>33.6295</c:v>
                </c:pt>
                <c:pt idx="10">
                  <c:v>33.8481</c:v>
                </c:pt>
                <c:pt idx="11">
                  <c:v>33.9213</c:v>
                </c:pt>
                <c:pt idx="12">
                  <c:v>33.9451</c:v>
                </c:pt>
                <c:pt idx="13">
                  <c:v>34.0507</c:v>
                </c:pt>
                <c:pt idx="14">
                  <c:v>34.1998</c:v>
                </c:pt>
                <c:pt idx="15">
                  <c:v>34.3257</c:v>
                </c:pt>
                <c:pt idx="16">
                  <c:v>34.421</c:v>
                </c:pt>
                <c:pt idx="17">
                  <c:v>34.4889</c:v>
                </c:pt>
              </c:numCache>
            </c:numRef>
          </c:xVal>
          <c:yVal>
            <c:numRef>
              <c:f>data!$O$337:$O$354</c:f>
              <c:numCache>
                <c:ptCount val="18"/>
                <c:pt idx="0">
                  <c:v>6.982092</c:v>
                </c:pt>
                <c:pt idx="1">
                  <c:v>6.98162</c:v>
                </c:pt>
                <c:pt idx="2">
                  <c:v>6.981148</c:v>
                </c:pt>
                <c:pt idx="3">
                  <c:v>6.980675</c:v>
                </c:pt>
                <c:pt idx="4">
                  <c:v>7.03117</c:v>
                </c:pt>
                <c:pt idx="5">
                  <c:v>7.081658</c:v>
                </c:pt>
                <c:pt idx="6">
                  <c:v>7.030229</c:v>
                </c:pt>
                <c:pt idx="7">
                  <c:v>23.00943</c:v>
                </c:pt>
                <c:pt idx="8">
                  <c:v>25.66785</c:v>
                </c:pt>
                <c:pt idx="9">
                  <c:v>28.78818</c:v>
                </c:pt>
                <c:pt idx="10">
                  <c:v>30.11439</c:v>
                </c:pt>
                <c:pt idx="11">
                  <c:v>32.10912</c:v>
                </c:pt>
                <c:pt idx="12">
                  <c:v>36.20575</c:v>
                </c:pt>
                <c:pt idx="13">
                  <c:v>42.25516</c:v>
                </c:pt>
                <c:pt idx="14">
                  <c:v>44.56094</c:v>
                </c:pt>
                <c:pt idx="15">
                  <c:v>44.91569</c:v>
                </c:pt>
                <c:pt idx="16">
                  <c:v>45.62987</c:v>
                </c:pt>
                <c:pt idx="17">
                  <c:v>45.21438</c:v>
                </c:pt>
              </c:numCache>
            </c:numRef>
          </c:yVal>
          <c:smooth val="1"/>
        </c:ser>
        <c:ser>
          <c:idx val="6"/>
          <c:order val="5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data!$E$364:$E$385</c:f>
              <c:numCache>
                <c:ptCount val="22"/>
                <c:pt idx="0">
                  <c:v>32.8398</c:v>
                </c:pt>
                <c:pt idx="1">
                  <c:v>32.8382</c:v>
                </c:pt>
                <c:pt idx="2">
                  <c:v>32.8392</c:v>
                </c:pt>
                <c:pt idx="3">
                  <c:v>32.8388</c:v>
                </c:pt>
                <c:pt idx="4">
                  <c:v>32.8373</c:v>
                </c:pt>
                <c:pt idx="5">
                  <c:v>32.837</c:v>
                </c:pt>
                <c:pt idx="6">
                  <c:v>32.834</c:v>
                </c:pt>
                <c:pt idx="7">
                  <c:v>32.8336</c:v>
                </c:pt>
                <c:pt idx="8">
                  <c:v>32.8355</c:v>
                </c:pt>
                <c:pt idx="9">
                  <c:v>33.0115</c:v>
                </c:pt>
                <c:pt idx="10">
                  <c:v>33.8999</c:v>
                </c:pt>
                <c:pt idx="11">
                  <c:v>33.9234</c:v>
                </c:pt>
                <c:pt idx="12">
                  <c:v>33.9323</c:v>
                </c:pt>
                <c:pt idx="13">
                  <c:v>33.9352</c:v>
                </c:pt>
                <c:pt idx="14">
                  <c:v>33.9275</c:v>
                </c:pt>
                <c:pt idx="15">
                  <c:v>33.936</c:v>
                </c:pt>
                <c:pt idx="16">
                  <c:v>34.0906</c:v>
                </c:pt>
                <c:pt idx="17">
                  <c:v>34.1615</c:v>
                </c:pt>
                <c:pt idx="18">
                  <c:v>34.2915</c:v>
                </c:pt>
                <c:pt idx="19">
                  <c:v>34.3671</c:v>
                </c:pt>
                <c:pt idx="20">
                  <c:v>34.4461</c:v>
                </c:pt>
                <c:pt idx="21">
                  <c:v>34.499</c:v>
                </c:pt>
              </c:numCache>
            </c:numRef>
          </c:xVal>
          <c:yVal>
            <c:numRef>
              <c:f>data!$O$364:$O$385</c:f>
              <c:numCache>
                <c:ptCount val="22"/>
                <c:pt idx="0">
                  <c:v>9.209304</c:v>
                </c:pt>
                <c:pt idx="1">
                  <c:v>9.412282</c:v>
                </c:pt>
                <c:pt idx="2">
                  <c:v>9.360722</c:v>
                </c:pt>
                <c:pt idx="3">
                  <c:v>9.410966</c:v>
                </c:pt>
                <c:pt idx="4">
                  <c:v>9.410307</c:v>
                </c:pt>
                <c:pt idx="5">
                  <c:v>9.460539</c:v>
                </c:pt>
                <c:pt idx="6">
                  <c:v>9.358089</c:v>
                </c:pt>
                <c:pt idx="7">
                  <c:v>9.510105</c:v>
                </c:pt>
                <c:pt idx="8">
                  <c:v>9.449634</c:v>
                </c:pt>
                <c:pt idx="9">
                  <c:v>9.906374</c:v>
                </c:pt>
                <c:pt idx="10">
                  <c:v>25.72975</c:v>
                </c:pt>
                <c:pt idx="11">
                  <c:v>27.96912</c:v>
                </c:pt>
                <c:pt idx="12">
                  <c:v>29.69916</c:v>
                </c:pt>
                <c:pt idx="13">
                  <c:v>31.42916</c:v>
                </c:pt>
                <c:pt idx="14">
                  <c:v>34.53561</c:v>
                </c:pt>
                <c:pt idx="15">
                  <c:v>37.48964</c:v>
                </c:pt>
                <c:pt idx="16">
                  <c:v>43.35239</c:v>
                </c:pt>
                <c:pt idx="17">
                  <c:v>44.11332</c:v>
                </c:pt>
                <c:pt idx="18">
                  <c:v>45.5375</c:v>
                </c:pt>
                <c:pt idx="19">
                  <c:v>45.32862</c:v>
                </c:pt>
                <c:pt idx="20">
                  <c:v>45.83401</c:v>
                </c:pt>
                <c:pt idx="21">
                  <c:v>45.31903</c:v>
                </c:pt>
              </c:numCache>
            </c:numRef>
          </c:yVal>
          <c:smooth val="1"/>
        </c:ser>
        <c:axId val="21732407"/>
        <c:axId val="61373936"/>
      </c:scatterChart>
      <c:valAx>
        <c:axId val="21732407"/>
        <c:scaling>
          <c:orientation val="minMax"/>
          <c:max val="34.5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73936"/>
        <c:crosses val="autoZero"/>
        <c:crossBetween val="midCat"/>
        <c:dispUnits/>
      </c:valAx>
      <c:valAx>
        <c:axId val="61373936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Nitrate 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324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February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25"/>
          <c:w val="0.95225"/>
          <c:h val="0.84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3"/>
            <c:spPr>
              <a:ln w="3175">
                <a:noFill/>
              </a:ln>
            </c:spPr>
            <c:marker>
              <c:symbol val="auto"/>
            </c:marker>
          </c:dPt>
          <c:xVal>
            <c:numRef>
              <c:f>data!$E$34:$E$55</c:f>
              <c:numCache>
                <c:ptCount val="22"/>
                <c:pt idx="0">
                  <c:v>31.7496</c:v>
                </c:pt>
                <c:pt idx="1">
                  <c:v>31.8492</c:v>
                </c:pt>
                <c:pt idx="2">
                  <c:v>31.9621</c:v>
                </c:pt>
                <c:pt idx="3">
                  <c:v>32.146</c:v>
                </c:pt>
                <c:pt idx="4">
                  <c:v>32.3285</c:v>
                </c:pt>
                <c:pt idx="5">
                  <c:v>32.3684</c:v>
                </c:pt>
                <c:pt idx="6">
                  <c:v>32.5308</c:v>
                </c:pt>
                <c:pt idx="7">
                  <c:v>32.7415</c:v>
                </c:pt>
                <c:pt idx="8">
                  <c:v>33.4246</c:v>
                </c:pt>
                <c:pt idx="9">
                  <c:v>33.6134</c:v>
                </c:pt>
                <c:pt idx="10">
                  <c:v>33.6863</c:v>
                </c:pt>
                <c:pt idx="11">
                  <c:v>33.8048</c:v>
                </c:pt>
                <c:pt idx="12">
                  <c:v>33.8845</c:v>
                </c:pt>
                <c:pt idx="13">
                  <c:v>33.9442</c:v>
                </c:pt>
                <c:pt idx="14">
                  <c:v>33.9715</c:v>
                </c:pt>
                <c:pt idx="15">
                  <c:v>33.9811</c:v>
                </c:pt>
                <c:pt idx="16">
                  <c:v>34.0348</c:v>
                </c:pt>
                <c:pt idx="17">
                  <c:v>34.1953</c:v>
                </c:pt>
                <c:pt idx="18">
                  <c:v>34.3124</c:v>
                </c:pt>
                <c:pt idx="19">
                  <c:v>34.3934</c:v>
                </c:pt>
                <c:pt idx="20">
                  <c:v>34.4702</c:v>
                </c:pt>
                <c:pt idx="21">
                  <c:v>34.4933</c:v>
                </c:pt>
              </c:numCache>
            </c:numRef>
          </c:xVal>
          <c:yVal>
            <c:numRef>
              <c:f>data!$F$34:$F$55</c:f>
              <c:numCache>
                <c:ptCount val="22"/>
                <c:pt idx="0">
                  <c:v>8.343</c:v>
                </c:pt>
                <c:pt idx="1">
                  <c:v>8.3655</c:v>
                </c:pt>
                <c:pt idx="2">
                  <c:v>8.4326</c:v>
                </c:pt>
                <c:pt idx="3">
                  <c:v>8.6391</c:v>
                </c:pt>
                <c:pt idx="4">
                  <c:v>8.8739</c:v>
                </c:pt>
                <c:pt idx="5">
                  <c:v>8.8698</c:v>
                </c:pt>
                <c:pt idx="6">
                  <c:v>8.9198</c:v>
                </c:pt>
                <c:pt idx="7">
                  <c:v>8.9502</c:v>
                </c:pt>
                <c:pt idx="8">
                  <c:v>8.8969</c:v>
                </c:pt>
                <c:pt idx="9">
                  <c:v>8.5179</c:v>
                </c:pt>
                <c:pt idx="10">
                  <c:v>8.0207</c:v>
                </c:pt>
                <c:pt idx="11">
                  <c:v>7.7311</c:v>
                </c:pt>
                <c:pt idx="12">
                  <c:v>7.5028</c:v>
                </c:pt>
                <c:pt idx="13">
                  <c:v>7.0744</c:v>
                </c:pt>
                <c:pt idx="14">
                  <c:v>6.5334</c:v>
                </c:pt>
                <c:pt idx="15">
                  <c:v>5.9834</c:v>
                </c:pt>
                <c:pt idx="16">
                  <c:v>5.3212</c:v>
                </c:pt>
                <c:pt idx="17">
                  <c:v>4.5024</c:v>
                </c:pt>
                <c:pt idx="18">
                  <c:v>3.9377</c:v>
                </c:pt>
                <c:pt idx="19">
                  <c:v>3.5119</c:v>
                </c:pt>
                <c:pt idx="20">
                  <c:v>2.9853</c:v>
                </c:pt>
                <c:pt idx="21">
                  <c:v>2.7931</c:v>
                </c:pt>
              </c:numCache>
            </c:numRef>
          </c:yVal>
          <c:smooth val="1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data!$E$65:$E$84</c:f>
              <c:numCache>
                <c:ptCount val="20"/>
                <c:pt idx="0">
                  <c:v>32.4342</c:v>
                </c:pt>
                <c:pt idx="1">
                  <c:v>32.4349</c:v>
                </c:pt>
                <c:pt idx="2">
                  <c:v>32.4596</c:v>
                </c:pt>
                <c:pt idx="3">
                  <c:v>32.5037</c:v>
                </c:pt>
                <c:pt idx="4">
                  <c:v>33.4682</c:v>
                </c:pt>
                <c:pt idx="5">
                  <c:v>33.7555</c:v>
                </c:pt>
                <c:pt idx="6">
                  <c:v>33.8684</c:v>
                </c:pt>
                <c:pt idx="7">
                  <c:v>33.911</c:v>
                </c:pt>
                <c:pt idx="8">
                  <c:v>33.931</c:v>
                </c:pt>
                <c:pt idx="9">
                  <c:v>33.9443</c:v>
                </c:pt>
                <c:pt idx="10">
                  <c:v>33.966</c:v>
                </c:pt>
                <c:pt idx="11">
                  <c:v>33.9845</c:v>
                </c:pt>
                <c:pt idx="12">
                  <c:v>34.0554</c:v>
                </c:pt>
                <c:pt idx="13">
                  <c:v>34.1822</c:v>
                </c:pt>
                <c:pt idx="14">
                  <c:v>34.32</c:v>
                </c:pt>
                <c:pt idx="15">
                  <c:v>34.4018</c:v>
                </c:pt>
                <c:pt idx="16">
                  <c:v>34.4562</c:v>
                </c:pt>
                <c:pt idx="17">
                  <c:v>34.5233</c:v>
                </c:pt>
                <c:pt idx="18">
                  <c:v>34.5606</c:v>
                </c:pt>
                <c:pt idx="19">
                  <c:v>34.6045</c:v>
                </c:pt>
              </c:numCache>
            </c:numRef>
          </c:xVal>
          <c:yVal>
            <c:numRef>
              <c:f>data!$F$65:$F$84</c:f>
              <c:numCache>
                <c:ptCount val="20"/>
                <c:pt idx="0">
                  <c:v>7.7035</c:v>
                </c:pt>
                <c:pt idx="1">
                  <c:v>7.7051</c:v>
                </c:pt>
                <c:pt idx="2">
                  <c:v>7.7557</c:v>
                </c:pt>
                <c:pt idx="3">
                  <c:v>7.763</c:v>
                </c:pt>
                <c:pt idx="4">
                  <c:v>8.0364</c:v>
                </c:pt>
                <c:pt idx="5">
                  <c:v>7.6089</c:v>
                </c:pt>
                <c:pt idx="6">
                  <c:v>7.2824</c:v>
                </c:pt>
                <c:pt idx="7">
                  <c:v>7.0454</c:v>
                </c:pt>
                <c:pt idx="8">
                  <c:v>6.8514</c:v>
                </c:pt>
                <c:pt idx="9">
                  <c:v>6.6633</c:v>
                </c:pt>
                <c:pt idx="10">
                  <c:v>6.1302</c:v>
                </c:pt>
                <c:pt idx="11">
                  <c:v>5.7376</c:v>
                </c:pt>
                <c:pt idx="12">
                  <c:v>5.0747</c:v>
                </c:pt>
                <c:pt idx="13">
                  <c:v>4.3408</c:v>
                </c:pt>
                <c:pt idx="14">
                  <c:v>3.8024</c:v>
                </c:pt>
                <c:pt idx="15">
                  <c:v>3.3484</c:v>
                </c:pt>
                <c:pt idx="16">
                  <c:v>2.8849</c:v>
                </c:pt>
                <c:pt idx="17">
                  <c:v>2.354</c:v>
                </c:pt>
                <c:pt idx="18">
                  <c:v>2.1242</c:v>
                </c:pt>
                <c:pt idx="19">
                  <c:v>1.8917</c:v>
                </c:pt>
              </c:numCache>
            </c:numRef>
          </c:yVal>
          <c:smooth val="1"/>
        </c:ser>
        <c:ser>
          <c:idx val="3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data!$E$195:$E$215</c:f>
              <c:numCache>
                <c:ptCount val="21"/>
                <c:pt idx="0">
                  <c:v>32.8463</c:v>
                </c:pt>
                <c:pt idx="1">
                  <c:v>32.846</c:v>
                </c:pt>
                <c:pt idx="2">
                  <c:v>32.8473</c:v>
                </c:pt>
                <c:pt idx="3">
                  <c:v>32.8605</c:v>
                </c:pt>
                <c:pt idx="4">
                  <c:v>32.8659</c:v>
                </c:pt>
                <c:pt idx="5">
                  <c:v>33.5267</c:v>
                </c:pt>
                <c:pt idx="6">
                  <c:v>33.7066</c:v>
                </c:pt>
                <c:pt idx="7">
                  <c:v>33.7886</c:v>
                </c:pt>
                <c:pt idx="8">
                  <c:v>33.8474</c:v>
                </c:pt>
                <c:pt idx="9">
                  <c:v>33.9055</c:v>
                </c:pt>
                <c:pt idx="10">
                  <c:v>34.0328</c:v>
                </c:pt>
                <c:pt idx="11">
                  <c:v>34.142</c:v>
                </c:pt>
                <c:pt idx="12">
                  <c:v>34.1718</c:v>
                </c:pt>
                <c:pt idx="13">
                  <c:v>34.1952</c:v>
                </c:pt>
                <c:pt idx="14">
                  <c:v>34.2251</c:v>
                </c:pt>
                <c:pt idx="15">
                  <c:v>34.2561</c:v>
                </c:pt>
                <c:pt idx="16">
                  <c:v>34.2831</c:v>
                </c:pt>
                <c:pt idx="17">
                  <c:v>34.3047</c:v>
                </c:pt>
                <c:pt idx="18">
                  <c:v>34.3421</c:v>
                </c:pt>
                <c:pt idx="19">
                  <c:v>34.3848</c:v>
                </c:pt>
                <c:pt idx="20">
                  <c:v>34.5113</c:v>
                </c:pt>
              </c:numCache>
            </c:numRef>
          </c:xVal>
          <c:yVal>
            <c:numRef>
              <c:f>data!$F$195:$F$215</c:f>
              <c:numCache>
                <c:ptCount val="21"/>
                <c:pt idx="0">
                  <c:v>5.2248</c:v>
                </c:pt>
                <c:pt idx="1">
                  <c:v>5.223</c:v>
                </c:pt>
                <c:pt idx="2">
                  <c:v>5.2308</c:v>
                </c:pt>
                <c:pt idx="3">
                  <c:v>5.3008</c:v>
                </c:pt>
                <c:pt idx="4">
                  <c:v>5.3287</c:v>
                </c:pt>
                <c:pt idx="5">
                  <c:v>5.1006</c:v>
                </c:pt>
                <c:pt idx="6">
                  <c:v>4.8196</c:v>
                </c:pt>
                <c:pt idx="7">
                  <c:v>4.2947</c:v>
                </c:pt>
                <c:pt idx="8">
                  <c:v>4.1418</c:v>
                </c:pt>
                <c:pt idx="9">
                  <c:v>4.0615</c:v>
                </c:pt>
                <c:pt idx="10">
                  <c:v>4.0594</c:v>
                </c:pt>
                <c:pt idx="11">
                  <c:v>3.8875</c:v>
                </c:pt>
                <c:pt idx="12">
                  <c:v>3.7757</c:v>
                </c:pt>
                <c:pt idx="13">
                  <c:v>3.6758</c:v>
                </c:pt>
                <c:pt idx="14">
                  <c:v>3.5484</c:v>
                </c:pt>
                <c:pt idx="15">
                  <c:v>3.4222</c:v>
                </c:pt>
                <c:pt idx="16">
                  <c:v>3.3153</c:v>
                </c:pt>
                <c:pt idx="17">
                  <c:v>3.2258</c:v>
                </c:pt>
                <c:pt idx="18">
                  <c:v>3.0799</c:v>
                </c:pt>
                <c:pt idx="19">
                  <c:v>2.8992</c:v>
                </c:pt>
                <c:pt idx="20">
                  <c:v>2.3099</c:v>
                </c:pt>
              </c:numCache>
            </c:numRef>
          </c:yVal>
          <c:smooth val="1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data!$E$225:$E$247</c:f>
              <c:numCache>
                <c:ptCount val="23"/>
                <c:pt idx="0">
                  <c:v>32.7783</c:v>
                </c:pt>
                <c:pt idx="1">
                  <c:v>32.7789</c:v>
                </c:pt>
                <c:pt idx="2">
                  <c:v>32.7789</c:v>
                </c:pt>
                <c:pt idx="3">
                  <c:v>32.7789</c:v>
                </c:pt>
                <c:pt idx="4">
                  <c:v>32.7795</c:v>
                </c:pt>
                <c:pt idx="5">
                  <c:v>33.4648</c:v>
                </c:pt>
                <c:pt idx="6">
                  <c:v>33.8972</c:v>
                </c:pt>
                <c:pt idx="7">
                  <c:v>33.9071</c:v>
                </c:pt>
                <c:pt idx="8">
                  <c:v>33.9358</c:v>
                </c:pt>
                <c:pt idx="9">
                  <c:v>34.0225</c:v>
                </c:pt>
                <c:pt idx="10">
                  <c:v>34.1826</c:v>
                </c:pt>
                <c:pt idx="11">
                  <c:v>34.2911</c:v>
                </c:pt>
                <c:pt idx="12">
                  <c:v>34.3736</c:v>
                </c:pt>
                <c:pt idx="13">
                  <c:v>34.4519</c:v>
                </c:pt>
                <c:pt idx="14">
                  <c:v>34.5076</c:v>
                </c:pt>
                <c:pt idx="15">
                  <c:v>34.5542</c:v>
                </c:pt>
                <c:pt idx="16">
                  <c:v>34.5905</c:v>
                </c:pt>
                <c:pt idx="17">
                  <c:v>34.615</c:v>
                </c:pt>
                <c:pt idx="18">
                  <c:v>34.6317</c:v>
                </c:pt>
                <c:pt idx="19">
                  <c:v>34.6478</c:v>
                </c:pt>
                <c:pt idx="20">
                  <c:v>34.6593</c:v>
                </c:pt>
                <c:pt idx="21">
                  <c:v>34.6743</c:v>
                </c:pt>
                <c:pt idx="22">
                  <c:v>34.6821</c:v>
                </c:pt>
              </c:numCache>
            </c:numRef>
          </c:xVal>
          <c:yVal>
            <c:numRef>
              <c:f>data!$F$225:$F$247</c:f>
              <c:numCache>
                <c:ptCount val="23"/>
                <c:pt idx="0">
                  <c:v>6.1632</c:v>
                </c:pt>
                <c:pt idx="1">
                  <c:v>6.1551</c:v>
                </c:pt>
                <c:pt idx="2">
                  <c:v>6.1546</c:v>
                </c:pt>
                <c:pt idx="3">
                  <c:v>6.1581</c:v>
                </c:pt>
                <c:pt idx="4">
                  <c:v>6.1599</c:v>
                </c:pt>
                <c:pt idx="5">
                  <c:v>6.6362</c:v>
                </c:pt>
                <c:pt idx="6">
                  <c:v>6.1364</c:v>
                </c:pt>
                <c:pt idx="7">
                  <c:v>5.4653</c:v>
                </c:pt>
                <c:pt idx="8">
                  <c:v>4.7127</c:v>
                </c:pt>
                <c:pt idx="9">
                  <c:v>4.2918</c:v>
                </c:pt>
                <c:pt idx="10">
                  <c:v>3.7357</c:v>
                </c:pt>
                <c:pt idx="11">
                  <c:v>3.3186</c:v>
                </c:pt>
                <c:pt idx="12">
                  <c:v>2.9761</c:v>
                </c:pt>
                <c:pt idx="13">
                  <c:v>2.6112</c:v>
                </c:pt>
                <c:pt idx="14">
                  <c:v>2.3381</c:v>
                </c:pt>
                <c:pt idx="15">
                  <c:v>2.1138</c:v>
                </c:pt>
                <c:pt idx="16">
                  <c:v>1.9381</c:v>
                </c:pt>
                <c:pt idx="17">
                  <c:v>1.829</c:v>
                </c:pt>
                <c:pt idx="18">
                  <c:v>1.7322</c:v>
                </c:pt>
                <c:pt idx="19">
                  <c:v>1.6469</c:v>
                </c:pt>
                <c:pt idx="20">
                  <c:v>1.5912</c:v>
                </c:pt>
                <c:pt idx="21">
                  <c:v>1.536</c:v>
                </c:pt>
                <c:pt idx="22">
                  <c:v>1.5404</c:v>
                </c:pt>
              </c:numCache>
            </c:numRef>
          </c:yVal>
          <c:smooth val="1"/>
        </c:ser>
        <c:ser>
          <c:idx val="5"/>
          <c:order val="4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data!$E$337:$E$354</c:f>
              <c:numCache>
                <c:ptCount val="18"/>
                <c:pt idx="0">
                  <c:v>32.5884</c:v>
                </c:pt>
                <c:pt idx="1">
                  <c:v>32.5974</c:v>
                </c:pt>
                <c:pt idx="2">
                  <c:v>32.599</c:v>
                </c:pt>
                <c:pt idx="3">
                  <c:v>32.5993</c:v>
                </c:pt>
                <c:pt idx="4">
                  <c:v>32.6024</c:v>
                </c:pt>
                <c:pt idx="5">
                  <c:v>32.6103</c:v>
                </c:pt>
                <c:pt idx="6">
                  <c:v>32.616</c:v>
                </c:pt>
                <c:pt idx="7">
                  <c:v>33.2693</c:v>
                </c:pt>
                <c:pt idx="8">
                  <c:v>33.4538</c:v>
                </c:pt>
                <c:pt idx="9">
                  <c:v>33.6295</c:v>
                </c:pt>
                <c:pt idx="10">
                  <c:v>33.8481</c:v>
                </c:pt>
                <c:pt idx="11">
                  <c:v>33.9213</c:v>
                </c:pt>
                <c:pt idx="12">
                  <c:v>33.9451</c:v>
                </c:pt>
                <c:pt idx="13">
                  <c:v>34.0507</c:v>
                </c:pt>
                <c:pt idx="14">
                  <c:v>34.1998</c:v>
                </c:pt>
                <c:pt idx="15">
                  <c:v>34.3257</c:v>
                </c:pt>
                <c:pt idx="16">
                  <c:v>34.421</c:v>
                </c:pt>
                <c:pt idx="17">
                  <c:v>34.4889</c:v>
                </c:pt>
              </c:numCache>
            </c:numRef>
          </c:xVal>
          <c:yVal>
            <c:numRef>
              <c:f>data!$F$337:$F$354</c:f>
              <c:numCache>
                <c:ptCount val="18"/>
                <c:pt idx="0">
                  <c:v>7.8433</c:v>
                </c:pt>
                <c:pt idx="1">
                  <c:v>7.8378</c:v>
                </c:pt>
                <c:pt idx="2">
                  <c:v>7.8446</c:v>
                </c:pt>
                <c:pt idx="3">
                  <c:v>7.8481</c:v>
                </c:pt>
                <c:pt idx="4">
                  <c:v>7.8564</c:v>
                </c:pt>
                <c:pt idx="5">
                  <c:v>7.8431</c:v>
                </c:pt>
                <c:pt idx="6">
                  <c:v>7.7859</c:v>
                </c:pt>
                <c:pt idx="7">
                  <c:v>8.4129</c:v>
                </c:pt>
                <c:pt idx="8">
                  <c:v>8.2182</c:v>
                </c:pt>
                <c:pt idx="9">
                  <c:v>7.9405</c:v>
                </c:pt>
                <c:pt idx="10">
                  <c:v>7.3484</c:v>
                </c:pt>
                <c:pt idx="11">
                  <c:v>6.6941</c:v>
                </c:pt>
                <c:pt idx="12">
                  <c:v>5.612</c:v>
                </c:pt>
                <c:pt idx="13">
                  <c:v>4.3786</c:v>
                </c:pt>
                <c:pt idx="14">
                  <c:v>3.8168</c:v>
                </c:pt>
                <c:pt idx="15">
                  <c:v>3.3186</c:v>
                </c:pt>
                <c:pt idx="16">
                  <c:v>2.8553</c:v>
                </c:pt>
                <c:pt idx="17">
                  <c:v>2.4805</c:v>
                </c:pt>
              </c:numCache>
            </c:numRef>
          </c:yVal>
          <c:smooth val="1"/>
        </c:ser>
        <c:ser>
          <c:idx val="6"/>
          <c:order val="5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data!$E$364:$E$385</c:f>
              <c:numCache>
                <c:ptCount val="22"/>
                <c:pt idx="0">
                  <c:v>32.8398</c:v>
                </c:pt>
                <c:pt idx="1">
                  <c:v>32.8382</c:v>
                </c:pt>
                <c:pt idx="2">
                  <c:v>32.8392</c:v>
                </c:pt>
                <c:pt idx="3">
                  <c:v>32.8388</c:v>
                </c:pt>
                <c:pt idx="4">
                  <c:v>32.8373</c:v>
                </c:pt>
                <c:pt idx="5">
                  <c:v>32.837</c:v>
                </c:pt>
                <c:pt idx="6">
                  <c:v>32.834</c:v>
                </c:pt>
                <c:pt idx="7">
                  <c:v>32.8336</c:v>
                </c:pt>
                <c:pt idx="8">
                  <c:v>32.8355</c:v>
                </c:pt>
                <c:pt idx="9">
                  <c:v>33.0115</c:v>
                </c:pt>
                <c:pt idx="10">
                  <c:v>33.8999</c:v>
                </c:pt>
                <c:pt idx="11">
                  <c:v>33.9234</c:v>
                </c:pt>
                <c:pt idx="12">
                  <c:v>33.9323</c:v>
                </c:pt>
                <c:pt idx="13">
                  <c:v>33.9352</c:v>
                </c:pt>
                <c:pt idx="14">
                  <c:v>33.9275</c:v>
                </c:pt>
                <c:pt idx="15">
                  <c:v>33.936</c:v>
                </c:pt>
                <c:pt idx="16">
                  <c:v>34.0906</c:v>
                </c:pt>
                <c:pt idx="17">
                  <c:v>34.1615</c:v>
                </c:pt>
                <c:pt idx="18">
                  <c:v>34.2915</c:v>
                </c:pt>
                <c:pt idx="19">
                  <c:v>34.3671</c:v>
                </c:pt>
                <c:pt idx="20">
                  <c:v>34.4461</c:v>
                </c:pt>
                <c:pt idx="21">
                  <c:v>34.499</c:v>
                </c:pt>
              </c:numCache>
            </c:numRef>
          </c:xVal>
          <c:yVal>
            <c:numRef>
              <c:f>data!$F$364:$F$385</c:f>
              <c:numCache>
                <c:ptCount val="22"/>
                <c:pt idx="0">
                  <c:v>6.6421</c:v>
                </c:pt>
                <c:pt idx="1">
                  <c:v>6.6477</c:v>
                </c:pt>
                <c:pt idx="2">
                  <c:v>6.6511</c:v>
                </c:pt>
                <c:pt idx="3">
                  <c:v>6.6559</c:v>
                </c:pt>
                <c:pt idx="4">
                  <c:v>6.6431</c:v>
                </c:pt>
                <c:pt idx="5">
                  <c:v>6.6434</c:v>
                </c:pt>
                <c:pt idx="6">
                  <c:v>6.6138</c:v>
                </c:pt>
                <c:pt idx="7">
                  <c:v>6.6114</c:v>
                </c:pt>
                <c:pt idx="8">
                  <c:v>6.6129</c:v>
                </c:pt>
                <c:pt idx="9">
                  <c:v>6.8414</c:v>
                </c:pt>
                <c:pt idx="10">
                  <c:v>7.1038</c:v>
                </c:pt>
                <c:pt idx="11">
                  <c:v>6.7999</c:v>
                </c:pt>
                <c:pt idx="12">
                  <c:v>6.5206</c:v>
                </c:pt>
                <c:pt idx="13">
                  <c:v>6.1837</c:v>
                </c:pt>
                <c:pt idx="14">
                  <c:v>5.6187</c:v>
                </c:pt>
                <c:pt idx="15">
                  <c:v>5.0651</c:v>
                </c:pt>
                <c:pt idx="16">
                  <c:v>4.1824</c:v>
                </c:pt>
                <c:pt idx="17">
                  <c:v>3.9778</c:v>
                </c:pt>
                <c:pt idx="18">
                  <c:v>3.5147</c:v>
                </c:pt>
                <c:pt idx="19">
                  <c:v>3.0248</c:v>
                </c:pt>
                <c:pt idx="20">
                  <c:v>2.6503</c:v>
                </c:pt>
                <c:pt idx="21">
                  <c:v>2.3962</c:v>
                </c:pt>
              </c:numCache>
            </c:numRef>
          </c:yVal>
          <c:smooth val="1"/>
        </c:ser>
        <c:axId val="15494513"/>
        <c:axId val="5232890"/>
      </c:scatterChart>
      <c:valAx>
        <c:axId val="15494513"/>
        <c:scaling>
          <c:orientation val="minMax"/>
          <c:max val="34.5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2890"/>
        <c:crosses val="autoZero"/>
        <c:crossBetween val="midCat"/>
        <c:dispUnits/>
      </c:valAx>
      <c:valAx>
        <c:axId val="5232890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Temperature 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945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6"/>
          <c:w val="0.94425"/>
          <c:h val="0.91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data!$G$257:$G$273</c:f>
              <c:numCache>
                <c:ptCount val="17"/>
                <c:pt idx="0">
                  <c:v>25.77729236482014</c:v>
                </c:pt>
                <c:pt idx="1">
                  <c:v>25.777283981811024</c:v>
                </c:pt>
                <c:pt idx="2">
                  <c:v>25.779065937466612</c:v>
                </c:pt>
                <c:pt idx="3">
                  <c:v>25.779514198207607</c:v>
                </c:pt>
                <c:pt idx="4">
                  <c:v>25.780070038447548</c:v>
                </c:pt>
                <c:pt idx="5">
                  <c:v>25.78041841781601</c:v>
                </c:pt>
                <c:pt idx="6">
                  <c:v>25.77989154434931</c:v>
                </c:pt>
                <c:pt idx="7">
                  <c:v>25.780007818361128</c:v>
                </c:pt>
                <c:pt idx="8">
                  <c:v>25.779763167580768</c:v>
                </c:pt>
                <c:pt idx="9">
                  <c:v>26.11572541241344</c:v>
                </c:pt>
                <c:pt idx="10">
                  <c:v>26.56611144548856</c:v>
                </c:pt>
                <c:pt idx="11">
                  <c:v>26.62216537729796</c:v>
                </c:pt>
                <c:pt idx="12">
                  <c:v>26.667713629045693</c:v>
                </c:pt>
                <c:pt idx="13">
                  <c:v>26.709263021930838</c:v>
                </c:pt>
                <c:pt idx="14">
                  <c:v>26.78066560707839</c:v>
                </c:pt>
                <c:pt idx="15">
                  <c:v>26.839058716135696</c:v>
                </c:pt>
                <c:pt idx="16">
                  <c:v>26.961866837085154</c:v>
                </c:pt>
              </c:numCache>
            </c:numRef>
          </c:xVal>
          <c:yVal>
            <c:numRef>
              <c:f>data!$O$257:$O$273</c:f>
              <c:numCache>
                <c:ptCount val="17"/>
                <c:pt idx="0">
                  <c:v>10.73367</c:v>
                </c:pt>
                <c:pt idx="1">
                  <c:v>10.68082</c:v>
                </c:pt>
                <c:pt idx="2">
                  <c:v>10.73041</c:v>
                </c:pt>
                <c:pt idx="3">
                  <c:v>10.67761</c:v>
                </c:pt>
                <c:pt idx="4">
                  <c:v>10.77841</c:v>
                </c:pt>
                <c:pt idx="5">
                  <c:v>11.03283</c:v>
                </c:pt>
                <c:pt idx="6">
                  <c:v>10.72394</c:v>
                </c:pt>
                <c:pt idx="7">
                  <c:v>10.61993</c:v>
                </c:pt>
                <c:pt idx="8">
                  <c:v>10.72069</c:v>
                </c:pt>
                <c:pt idx="9">
                  <c:v>16.46534</c:v>
                </c:pt>
                <c:pt idx="10">
                  <c:v>26.84288</c:v>
                </c:pt>
                <c:pt idx="11">
                  <c:v>28.70982</c:v>
                </c:pt>
                <c:pt idx="12">
                  <c:v>30.16392</c:v>
                </c:pt>
                <c:pt idx="13">
                  <c:v>31.20361</c:v>
                </c:pt>
                <c:pt idx="14">
                  <c:v>34.74847</c:v>
                </c:pt>
                <c:pt idx="15">
                  <c:v>36.68229</c:v>
                </c:pt>
                <c:pt idx="16">
                  <c:v>40.19344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data!$G$283:$G$300</c:f>
              <c:numCache>
                <c:ptCount val="18"/>
                <c:pt idx="0">
                  <c:v>25.544481531298516</c:v>
                </c:pt>
                <c:pt idx="1">
                  <c:v>25.54646829486751</c:v>
                </c:pt>
                <c:pt idx="2">
                  <c:v>25.64010273563963</c:v>
                </c:pt>
                <c:pt idx="3">
                  <c:v>25.678397685937625</c:v>
                </c:pt>
                <c:pt idx="4">
                  <c:v>25.68018823060129</c:v>
                </c:pt>
                <c:pt idx="5">
                  <c:v>25.68076508274339</c:v>
                </c:pt>
                <c:pt idx="6">
                  <c:v>26.21861609203461</c:v>
                </c:pt>
                <c:pt idx="7">
                  <c:v>26.493391817364</c:v>
                </c:pt>
                <c:pt idx="8">
                  <c:v>26.542346759590146</c:v>
                </c:pt>
                <c:pt idx="9">
                  <c:v>26.590930720623874</c:v>
                </c:pt>
                <c:pt idx="10">
                  <c:v>26.681901326872094</c:v>
                </c:pt>
                <c:pt idx="11">
                  <c:v>26.766547428125705</c:v>
                </c:pt>
                <c:pt idx="12">
                  <c:v>26.886167707932373</c:v>
                </c:pt>
                <c:pt idx="13">
                  <c:v>27.091325544643496</c:v>
                </c:pt>
                <c:pt idx="14">
                  <c:v>27.249213932849216</c:v>
                </c:pt>
                <c:pt idx="15">
                  <c:v>27.363167070341433</c:v>
                </c:pt>
                <c:pt idx="16">
                  <c:v>27.461460231564615</c:v>
                </c:pt>
                <c:pt idx="17">
                  <c:v>27.54238656323355</c:v>
                </c:pt>
              </c:numCache>
            </c:numRef>
          </c:xVal>
          <c:yVal>
            <c:numRef>
              <c:f>data!$O$283:$O$300</c:f>
              <c:numCache>
                <c:ptCount val="18"/>
                <c:pt idx="0">
                  <c:v>7.042444</c:v>
                </c:pt>
                <c:pt idx="1">
                  <c:v>7.349404</c:v>
                </c:pt>
                <c:pt idx="2">
                  <c:v>8.170908</c:v>
                </c:pt>
                <c:pt idx="3">
                  <c:v>9.145977</c:v>
                </c:pt>
                <c:pt idx="4">
                  <c:v>9.194244</c:v>
                </c:pt>
                <c:pt idx="5">
                  <c:v>9.190972</c:v>
                </c:pt>
                <c:pt idx="6">
                  <c:v>17.624081632653063</c:v>
                </c:pt>
                <c:pt idx="7">
                  <c:v>23.319105928085524</c:v>
                </c:pt>
                <c:pt idx="8">
                  <c:v>25.212468415937806</c:v>
                </c:pt>
                <c:pt idx="9">
                  <c:v>26.805811467444123</c:v>
                </c:pt>
                <c:pt idx="10">
                  <c:v>29.85158406219631</c:v>
                </c:pt>
                <c:pt idx="11">
                  <c:v>33.35054421768707</c:v>
                </c:pt>
                <c:pt idx="12">
                  <c:v>38.358940719144805</c:v>
                </c:pt>
                <c:pt idx="13">
                  <c:v>43.27539358600583</c:v>
                </c:pt>
                <c:pt idx="14">
                  <c:v>44.827755102040825</c:v>
                </c:pt>
                <c:pt idx="15">
                  <c:v>45.12277939747328</c:v>
                </c:pt>
                <c:pt idx="16">
                  <c:v>45.3173566569485</c:v>
                </c:pt>
                <c:pt idx="17">
                  <c:v>44.75627793974733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data!$G$310:$G$327</c:f>
              <c:numCache>
                <c:ptCount val="18"/>
                <c:pt idx="0">
                  <c:v>25.310095496093254</c:v>
                </c:pt>
                <c:pt idx="1">
                  <c:v>25.3999734295071</c:v>
                </c:pt>
                <c:pt idx="2">
                  <c:v>25.399844537563695</c:v>
                </c:pt>
                <c:pt idx="3">
                  <c:v>25.40349073750008</c:v>
                </c:pt>
                <c:pt idx="4">
                  <c:v>25.417211233727585</c:v>
                </c:pt>
                <c:pt idx="5">
                  <c:v>25.436789203336048</c:v>
                </c:pt>
                <c:pt idx="6">
                  <c:v>25.514213318118436</c:v>
                </c:pt>
                <c:pt idx="7">
                  <c:v>25.70298284066007</c:v>
                </c:pt>
                <c:pt idx="8">
                  <c:v>26.001352826193397</c:v>
                </c:pt>
                <c:pt idx="9">
                  <c:v>26.280677143535968</c:v>
                </c:pt>
                <c:pt idx="10">
                  <c:v>26.48019875210275</c:v>
                </c:pt>
                <c:pt idx="11">
                  <c:v>26.617783735879584</c:v>
                </c:pt>
                <c:pt idx="12">
                  <c:v>26.77551519953181</c:v>
                </c:pt>
                <c:pt idx="13">
                  <c:v>27.03567960885448</c:v>
                </c:pt>
                <c:pt idx="14">
                  <c:v>27.21441554042758</c:v>
                </c:pt>
                <c:pt idx="15">
                  <c:v>27.351219362227084</c:v>
                </c:pt>
                <c:pt idx="16">
                  <c:v>27.459058983755995</c:v>
                </c:pt>
                <c:pt idx="17">
                  <c:v>27.53762705774534</c:v>
                </c:pt>
              </c:numCache>
            </c:numRef>
          </c:xVal>
          <c:yVal>
            <c:numRef>
              <c:f>data!$O$310:$O$327</c:f>
              <c:numCache>
                <c:ptCount val="18"/>
                <c:pt idx="0">
                  <c:v>7.698791</c:v>
                </c:pt>
                <c:pt idx="1">
                  <c:v>7.645477</c:v>
                </c:pt>
                <c:pt idx="2">
                  <c:v>6.983152</c:v>
                </c:pt>
                <c:pt idx="3">
                  <c:v>6.828883</c:v>
                </c:pt>
                <c:pt idx="4">
                  <c:v>6.826845</c:v>
                </c:pt>
                <c:pt idx="5">
                  <c:v>7.078177</c:v>
                </c:pt>
                <c:pt idx="6">
                  <c:v>7.683766</c:v>
                </c:pt>
                <c:pt idx="7">
                  <c:v>15.90887</c:v>
                </c:pt>
                <c:pt idx="8">
                  <c:v>25.10157</c:v>
                </c:pt>
                <c:pt idx="9">
                  <c:v>26.47812</c:v>
                </c:pt>
                <c:pt idx="10">
                  <c:v>29.19246</c:v>
                </c:pt>
                <c:pt idx="11">
                  <c:v>31.96389</c:v>
                </c:pt>
                <c:pt idx="12">
                  <c:v>36.49983</c:v>
                </c:pt>
                <c:pt idx="13">
                  <c:v>42.71711</c:v>
                </c:pt>
                <c:pt idx="14">
                  <c:v>44.74013</c:v>
                </c:pt>
                <c:pt idx="15">
                  <c:v>45.35838</c:v>
                </c:pt>
                <c:pt idx="16">
                  <c:v>45.66409</c:v>
                </c:pt>
                <c:pt idx="17">
                  <c:v>45.29132</c:v>
                </c:pt>
              </c:numCache>
            </c:numRef>
          </c:yVal>
          <c:smooth val="1"/>
        </c:ser>
        <c:ser>
          <c:idx val="3"/>
          <c:order val="3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data!$G$337:$G$354</c:f>
              <c:numCache>
                <c:ptCount val="18"/>
                <c:pt idx="0">
                  <c:v>25.403300520217726</c:v>
                </c:pt>
                <c:pt idx="1">
                  <c:v>25.4111534600122</c:v>
                </c:pt>
                <c:pt idx="2">
                  <c:v>25.41143794841446</c:v>
                </c:pt>
                <c:pt idx="3">
                  <c:v>25.41117308042726</c:v>
                </c:pt>
                <c:pt idx="4">
                  <c:v>25.412419876679905</c:v>
                </c:pt>
                <c:pt idx="5">
                  <c:v>25.42052533740184</c:v>
                </c:pt>
                <c:pt idx="6">
                  <c:v>25.433161788996358</c:v>
                </c:pt>
                <c:pt idx="7">
                  <c:v>25.853926450376775</c:v>
                </c:pt>
                <c:pt idx="8">
                  <c:v>26.02782162260337</c:v>
                </c:pt>
                <c:pt idx="9">
                  <c:v>26.206769174668125</c:v>
                </c:pt>
                <c:pt idx="10">
                  <c:v>26.46354955355264</c:v>
                </c:pt>
                <c:pt idx="11">
                  <c:v>26.61080180787735</c:v>
                </c:pt>
                <c:pt idx="12">
                  <c:v>26.76732489594565</c:v>
                </c:pt>
                <c:pt idx="13">
                  <c:v>26.99170699858678</c:v>
                </c:pt>
                <c:pt idx="14">
                  <c:v>27.168546541417527</c:v>
                </c:pt>
                <c:pt idx="15">
                  <c:v>27.317515436776603</c:v>
                </c:pt>
                <c:pt idx="16">
                  <c:v>27.436233109438945</c:v>
                </c:pt>
                <c:pt idx="17">
                  <c:v>27.523149462505444</c:v>
                </c:pt>
              </c:numCache>
            </c:numRef>
          </c:xVal>
          <c:yVal>
            <c:numRef>
              <c:f>data!$O$337:$O$354</c:f>
              <c:numCache>
                <c:ptCount val="18"/>
                <c:pt idx="0">
                  <c:v>6.982092</c:v>
                </c:pt>
                <c:pt idx="1">
                  <c:v>6.98162</c:v>
                </c:pt>
                <c:pt idx="2">
                  <c:v>6.981148</c:v>
                </c:pt>
                <c:pt idx="3">
                  <c:v>6.980675</c:v>
                </c:pt>
                <c:pt idx="4">
                  <c:v>7.03117</c:v>
                </c:pt>
                <c:pt idx="5">
                  <c:v>7.081658</c:v>
                </c:pt>
                <c:pt idx="6">
                  <c:v>7.030229</c:v>
                </c:pt>
                <c:pt idx="7">
                  <c:v>23.00943</c:v>
                </c:pt>
                <c:pt idx="8">
                  <c:v>25.66785</c:v>
                </c:pt>
                <c:pt idx="9">
                  <c:v>28.78818</c:v>
                </c:pt>
                <c:pt idx="10">
                  <c:v>30.11439</c:v>
                </c:pt>
                <c:pt idx="11">
                  <c:v>32.10912</c:v>
                </c:pt>
                <c:pt idx="12">
                  <c:v>36.20575</c:v>
                </c:pt>
                <c:pt idx="13">
                  <c:v>42.25516</c:v>
                </c:pt>
                <c:pt idx="14">
                  <c:v>44.56094</c:v>
                </c:pt>
                <c:pt idx="15">
                  <c:v>44.91569</c:v>
                </c:pt>
                <c:pt idx="16">
                  <c:v>45.62987</c:v>
                </c:pt>
                <c:pt idx="17">
                  <c:v>45.21438</c:v>
                </c:pt>
              </c:numCache>
            </c:numRef>
          </c:yVal>
          <c:smooth val="1"/>
        </c:ser>
        <c:axId val="47096011"/>
        <c:axId val="21210916"/>
      </c:scatterChart>
      <c:valAx>
        <c:axId val="47096011"/>
        <c:scaling>
          <c:orientation val="minMax"/>
          <c:max val="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Sigma-t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210916"/>
        <c:crosses val="autoZero"/>
        <c:crossBetween val="midCat"/>
        <c:dispUnits/>
      </c:valAx>
      <c:valAx>
        <c:axId val="2121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Nitrate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7096011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825"/>
          <c:w val="0.96325"/>
          <c:h val="0.934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data!$A$360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data!$A$361</c:f>
              <c:numCache>
                <c:ptCount val="1"/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data!$G$257:$G$273</c:f>
              <c:numCache>
                <c:ptCount val="17"/>
                <c:pt idx="0">
                  <c:v>25.77729236482014</c:v>
                </c:pt>
                <c:pt idx="1">
                  <c:v>25.777283981811024</c:v>
                </c:pt>
                <c:pt idx="2">
                  <c:v>25.779065937466612</c:v>
                </c:pt>
                <c:pt idx="3">
                  <c:v>25.779514198207607</c:v>
                </c:pt>
                <c:pt idx="4">
                  <c:v>25.780070038447548</c:v>
                </c:pt>
                <c:pt idx="5">
                  <c:v>25.78041841781601</c:v>
                </c:pt>
                <c:pt idx="6">
                  <c:v>25.77989154434931</c:v>
                </c:pt>
                <c:pt idx="7">
                  <c:v>25.780007818361128</c:v>
                </c:pt>
                <c:pt idx="8">
                  <c:v>25.779763167580768</c:v>
                </c:pt>
                <c:pt idx="9">
                  <c:v>26.11572541241344</c:v>
                </c:pt>
                <c:pt idx="10">
                  <c:v>26.56611144548856</c:v>
                </c:pt>
                <c:pt idx="11">
                  <c:v>26.62216537729796</c:v>
                </c:pt>
                <c:pt idx="12">
                  <c:v>26.667713629045693</c:v>
                </c:pt>
                <c:pt idx="13">
                  <c:v>26.709263021930838</c:v>
                </c:pt>
                <c:pt idx="14">
                  <c:v>26.78066560707839</c:v>
                </c:pt>
                <c:pt idx="15">
                  <c:v>26.839058716135696</c:v>
                </c:pt>
                <c:pt idx="16">
                  <c:v>26.961866837085154</c:v>
                </c:pt>
              </c:numCache>
            </c:numRef>
          </c:xVal>
          <c:yVal>
            <c:numRef>
              <c:f>data!$M$257:$M$273</c:f>
              <c:numCache>
                <c:ptCount val="17"/>
                <c:pt idx="0">
                  <c:v>297.5966220105094</c:v>
                </c:pt>
                <c:pt idx="1">
                  <c:v>297.5095824348386</c:v>
                </c:pt>
                <c:pt idx="2">
                  <c:v>298.29244231797975</c:v>
                </c:pt>
                <c:pt idx="3">
                  <c:v>298.1617492378741</c:v>
                </c:pt>
                <c:pt idx="4">
                  <c:v>298.3356712153858</c:v>
                </c:pt>
                <c:pt idx="5">
                  <c:v>297.63923595940736</c:v>
                </c:pt>
                <c:pt idx="6">
                  <c:v>303.9499183555933</c:v>
                </c:pt>
                <c:pt idx="7">
                  <c:v>297.5958342102063</c:v>
                </c:pt>
                <c:pt idx="8">
                  <c:v>300.16363820971975</c:v>
                </c:pt>
                <c:pt idx="9">
                  <c:v>251.07687387587902</c:v>
                </c:pt>
                <c:pt idx="10">
                  <c:v>172.68910763542118</c:v>
                </c:pt>
                <c:pt idx="11">
                  <c:v>157.93820025624265</c:v>
                </c:pt>
                <c:pt idx="12">
                  <c:v>147.4952113700981</c:v>
                </c:pt>
                <c:pt idx="13">
                  <c:v>134.40131145054636</c:v>
                </c:pt>
                <c:pt idx="14">
                  <c:v>109.78314849653633</c:v>
                </c:pt>
                <c:pt idx="15">
                  <c:v>92.90821663286481</c:v>
                </c:pt>
                <c:pt idx="16">
                  <c:v>63.945551415065864</c:v>
                </c:pt>
              </c:numCache>
            </c:numRef>
          </c:yVal>
          <c:smooth val="1"/>
        </c:ser>
        <c:ser>
          <c:idx val="1"/>
          <c:order val="2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data!$G$283:$G$300</c:f>
              <c:numCache>
                <c:ptCount val="18"/>
                <c:pt idx="0">
                  <c:v>25.544481531298516</c:v>
                </c:pt>
                <c:pt idx="1">
                  <c:v>25.54646829486751</c:v>
                </c:pt>
                <c:pt idx="2">
                  <c:v>25.64010273563963</c:v>
                </c:pt>
                <c:pt idx="3">
                  <c:v>25.678397685937625</c:v>
                </c:pt>
                <c:pt idx="4">
                  <c:v>25.68018823060129</c:v>
                </c:pt>
                <c:pt idx="5">
                  <c:v>25.68076508274339</c:v>
                </c:pt>
                <c:pt idx="6">
                  <c:v>26.21861609203461</c:v>
                </c:pt>
                <c:pt idx="7">
                  <c:v>26.493391817364</c:v>
                </c:pt>
                <c:pt idx="8">
                  <c:v>26.542346759590146</c:v>
                </c:pt>
                <c:pt idx="9">
                  <c:v>26.590930720623874</c:v>
                </c:pt>
                <c:pt idx="10">
                  <c:v>26.681901326872094</c:v>
                </c:pt>
                <c:pt idx="11">
                  <c:v>26.766547428125705</c:v>
                </c:pt>
                <c:pt idx="12">
                  <c:v>26.886167707932373</c:v>
                </c:pt>
                <c:pt idx="13">
                  <c:v>27.091325544643496</c:v>
                </c:pt>
                <c:pt idx="14">
                  <c:v>27.249213932849216</c:v>
                </c:pt>
                <c:pt idx="15">
                  <c:v>27.363167070341433</c:v>
                </c:pt>
                <c:pt idx="16">
                  <c:v>27.461460231564615</c:v>
                </c:pt>
                <c:pt idx="17">
                  <c:v>27.54238656323355</c:v>
                </c:pt>
              </c:numCache>
            </c:numRef>
          </c:xVal>
          <c:yVal>
            <c:numRef>
              <c:f>data!$M$283:$M$300</c:f>
              <c:numCache>
                <c:ptCount val="18"/>
                <c:pt idx="0">
                  <c:v>291.6133872159819</c:v>
                </c:pt>
                <c:pt idx="1">
                  <c:v>292.35284586365833</c:v>
                </c:pt>
                <c:pt idx="2">
                  <c:v>292.0649949525051</c:v>
                </c:pt>
                <c:pt idx="3">
                  <c:v>290.2695571608178</c:v>
                </c:pt>
                <c:pt idx="4">
                  <c:v>290.4866760519333</c:v>
                </c:pt>
                <c:pt idx="5">
                  <c:v>290.2688871831349</c:v>
                </c:pt>
                <c:pt idx="6">
                  <c:v>230.99714594079407</c:v>
                </c:pt>
                <c:pt idx="7">
                  <c:v>193.3159059589021</c:v>
                </c:pt>
                <c:pt idx="8">
                  <c:v>184.00013323139024</c:v>
                </c:pt>
                <c:pt idx="9">
                  <c:v>170.59758013690214</c:v>
                </c:pt>
                <c:pt idx="10">
                  <c:v>141.4925664464471</c:v>
                </c:pt>
                <c:pt idx="11">
                  <c:v>116.69783055511569</c:v>
                </c:pt>
                <c:pt idx="12">
                  <c:v>106.9895329039232</c:v>
                </c:pt>
                <c:pt idx="13">
                  <c:v>31.555825153646985</c:v>
                </c:pt>
                <c:pt idx="14">
                  <c:v>14.645562783683296</c:v>
                </c:pt>
                <c:pt idx="15">
                  <c:v>13.774861867630857</c:v>
                </c:pt>
                <c:pt idx="16">
                  <c:v>14.121141408222375</c:v>
                </c:pt>
                <c:pt idx="17">
                  <c:v>24.938143997841856</c:v>
                </c:pt>
              </c:numCache>
            </c:numRef>
          </c:yVal>
          <c:smooth val="1"/>
        </c:ser>
        <c:ser>
          <c:idx val="2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data!$G$310:$G$327</c:f>
              <c:numCache>
                <c:ptCount val="18"/>
                <c:pt idx="0">
                  <c:v>25.310095496093254</c:v>
                </c:pt>
                <c:pt idx="1">
                  <c:v>25.3999734295071</c:v>
                </c:pt>
                <c:pt idx="2">
                  <c:v>25.399844537563695</c:v>
                </c:pt>
                <c:pt idx="3">
                  <c:v>25.40349073750008</c:v>
                </c:pt>
                <c:pt idx="4">
                  <c:v>25.417211233727585</c:v>
                </c:pt>
                <c:pt idx="5">
                  <c:v>25.436789203336048</c:v>
                </c:pt>
                <c:pt idx="6">
                  <c:v>25.514213318118436</c:v>
                </c:pt>
                <c:pt idx="7">
                  <c:v>25.70298284066007</c:v>
                </c:pt>
                <c:pt idx="8">
                  <c:v>26.001352826193397</c:v>
                </c:pt>
                <c:pt idx="9">
                  <c:v>26.280677143535968</c:v>
                </c:pt>
                <c:pt idx="10">
                  <c:v>26.48019875210275</c:v>
                </c:pt>
                <c:pt idx="11">
                  <c:v>26.617783735879584</c:v>
                </c:pt>
                <c:pt idx="12">
                  <c:v>26.77551519953181</c:v>
                </c:pt>
                <c:pt idx="13">
                  <c:v>27.03567960885448</c:v>
                </c:pt>
                <c:pt idx="14">
                  <c:v>27.21441554042758</c:v>
                </c:pt>
                <c:pt idx="15">
                  <c:v>27.351219362227084</c:v>
                </c:pt>
                <c:pt idx="16">
                  <c:v>27.459058983755995</c:v>
                </c:pt>
                <c:pt idx="17">
                  <c:v>27.53762705774534</c:v>
                </c:pt>
              </c:numCache>
            </c:numRef>
          </c:xVal>
          <c:yVal>
            <c:numRef>
              <c:f>data!$M$310:$M$327</c:f>
              <c:numCache>
                <c:ptCount val="18"/>
                <c:pt idx="0">
                  <c:v>292.5073259330421</c:v>
                </c:pt>
                <c:pt idx="1">
                  <c:v>289.1728738310151</c:v>
                </c:pt>
                <c:pt idx="2">
                  <c:v>288.08448459196563</c:v>
                </c:pt>
                <c:pt idx="3">
                  <c:v>287.9963864640276</c:v>
                </c:pt>
                <c:pt idx="4">
                  <c:v>287.3394886637006</c:v>
                </c:pt>
                <c:pt idx="5">
                  <c:v>285.33137175778427</c:v>
                </c:pt>
                <c:pt idx="6">
                  <c:v>284.61331516373554</c:v>
                </c:pt>
                <c:pt idx="7">
                  <c:v>215.09638139979305</c:v>
                </c:pt>
                <c:pt idx="8">
                  <c:v>141.93451070884618</c:v>
                </c:pt>
                <c:pt idx="9">
                  <c:v>146.4198444826031</c:v>
                </c:pt>
                <c:pt idx="10">
                  <c:v>208.2358727034939</c:v>
                </c:pt>
                <c:pt idx="11">
                  <c:v>116.49731397647754</c:v>
                </c:pt>
                <c:pt idx="12">
                  <c:v>91.39221214877729</c:v>
                </c:pt>
                <c:pt idx="13">
                  <c:v>38.42542814998954</c:v>
                </c:pt>
                <c:pt idx="14">
                  <c:v>17.470966431080296</c:v>
                </c:pt>
                <c:pt idx="15">
                  <c:v>12.036848932975623</c:v>
                </c:pt>
                <c:pt idx="16">
                  <c:v>14.425322782289953</c:v>
                </c:pt>
                <c:pt idx="17">
                  <c:v>26.50233153516671</c:v>
                </c:pt>
              </c:numCache>
            </c:numRef>
          </c:yVal>
          <c:smooth val="1"/>
        </c:ser>
        <c:ser>
          <c:idx val="3"/>
          <c:order val="4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data!$G$337:$G$354</c:f>
              <c:numCache>
                <c:ptCount val="18"/>
                <c:pt idx="0">
                  <c:v>25.403300520217726</c:v>
                </c:pt>
                <c:pt idx="1">
                  <c:v>25.4111534600122</c:v>
                </c:pt>
                <c:pt idx="2">
                  <c:v>25.41143794841446</c:v>
                </c:pt>
                <c:pt idx="3">
                  <c:v>25.41117308042726</c:v>
                </c:pt>
                <c:pt idx="4">
                  <c:v>25.412419876679905</c:v>
                </c:pt>
                <c:pt idx="5">
                  <c:v>25.42052533740184</c:v>
                </c:pt>
                <c:pt idx="6">
                  <c:v>25.433161788996358</c:v>
                </c:pt>
                <c:pt idx="7">
                  <c:v>25.853926450376775</c:v>
                </c:pt>
                <c:pt idx="8">
                  <c:v>26.02782162260337</c:v>
                </c:pt>
                <c:pt idx="9">
                  <c:v>26.206769174668125</c:v>
                </c:pt>
                <c:pt idx="10">
                  <c:v>26.46354955355264</c:v>
                </c:pt>
                <c:pt idx="11">
                  <c:v>26.61080180787735</c:v>
                </c:pt>
                <c:pt idx="12">
                  <c:v>26.76732489594565</c:v>
                </c:pt>
                <c:pt idx="13">
                  <c:v>26.99170699858678</c:v>
                </c:pt>
                <c:pt idx="14">
                  <c:v>27.168546541417527</c:v>
                </c:pt>
                <c:pt idx="15">
                  <c:v>27.317515436776603</c:v>
                </c:pt>
                <c:pt idx="16">
                  <c:v>27.436233109438945</c:v>
                </c:pt>
                <c:pt idx="17">
                  <c:v>27.523149462505444</c:v>
                </c:pt>
              </c:numCache>
            </c:numRef>
          </c:xVal>
          <c:yVal>
            <c:numRef>
              <c:f>data!$M$337:$M$354</c:f>
              <c:numCache>
                <c:ptCount val="18"/>
                <c:pt idx="0">
                  <c:v>287.16923922996466</c:v>
                </c:pt>
                <c:pt idx="1">
                  <c:v>287.51533233924954</c:v>
                </c:pt>
                <c:pt idx="2">
                  <c:v>287.64586216532484</c:v>
                </c:pt>
                <c:pt idx="3">
                  <c:v>287.25410758272324</c:v>
                </c:pt>
                <c:pt idx="4">
                  <c:v>286.33949202983405</c:v>
                </c:pt>
                <c:pt idx="5">
                  <c:v>289.8636564343613</c:v>
                </c:pt>
                <c:pt idx="6">
                  <c:v>291.5144375739255</c:v>
                </c:pt>
                <c:pt idx="7">
                  <c:v>157.96944111653735</c:v>
                </c:pt>
                <c:pt idx="8">
                  <c:v>140.05990297182728</c:v>
                </c:pt>
                <c:pt idx="9">
                  <c:v>119.28464902269522</c:v>
                </c:pt>
                <c:pt idx="10">
                  <c:v>123.56050752900133</c:v>
                </c:pt>
                <c:pt idx="11">
                  <c:v>114.80216519210066</c:v>
                </c:pt>
                <c:pt idx="12">
                  <c:v>93.34949794533802</c:v>
                </c:pt>
                <c:pt idx="13">
                  <c:v>43.25219235407515</c:v>
                </c:pt>
                <c:pt idx="14">
                  <c:v>19.949083816445686</c:v>
                </c:pt>
                <c:pt idx="15">
                  <c:v>13.862385498719608</c:v>
                </c:pt>
                <c:pt idx="16">
                  <c:v>14.034586665785737</c:v>
                </c:pt>
                <c:pt idx="17">
                  <c:v>20.854587499834587</c:v>
                </c:pt>
              </c:numCache>
            </c:numRef>
          </c:yVal>
          <c:smooth val="1"/>
        </c:ser>
        <c:ser>
          <c:idx val="4"/>
          <c:order val="5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data!$G$364:$G$385</c:f>
              <c:numCache>
                <c:ptCount val="22"/>
                <c:pt idx="0">
                  <c:v>25.76509739539665</c:v>
                </c:pt>
                <c:pt idx="1">
                  <c:v>25.763107481213638</c:v>
                </c:pt>
                <c:pt idx="2">
                  <c:v>25.7634530229584</c:v>
                </c:pt>
                <c:pt idx="3">
                  <c:v>25.762512605744178</c:v>
                </c:pt>
                <c:pt idx="4">
                  <c:v>25.762996759884118</c:v>
                </c:pt>
                <c:pt idx="5">
                  <c:v>25.762721262595505</c:v>
                </c:pt>
                <c:pt idx="6">
                  <c:v>25.76420297511754</c:v>
                </c:pt>
                <c:pt idx="7">
                  <c:v>25.764199089978547</c:v>
                </c:pt>
                <c:pt idx="8">
                  <c:v>25.76550219085061</c:v>
                </c:pt>
                <c:pt idx="9">
                  <c:v>25.8741967335925</c:v>
                </c:pt>
                <c:pt idx="10">
                  <c:v>26.5383674920638</c:v>
                </c:pt>
                <c:pt idx="11">
                  <c:v>26.59828265624924</c:v>
                </c:pt>
                <c:pt idx="12">
                  <c:v>26.642451120805845</c:v>
                </c:pt>
                <c:pt idx="13">
                  <c:v>26.688386441053126</c:v>
                </c:pt>
                <c:pt idx="14">
                  <c:v>26.752589360283764</c:v>
                </c:pt>
                <c:pt idx="15">
                  <c:v>26.824613681233814</c:v>
                </c:pt>
                <c:pt idx="16">
                  <c:v>27.04416901047375</c:v>
                </c:pt>
                <c:pt idx="17">
                  <c:v>27.12173301853454</c:v>
                </c:pt>
                <c:pt idx="18">
                  <c:v>27.27143541757937</c:v>
                </c:pt>
                <c:pt idx="19">
                  <c:v>27.377884555994797</c:v>
                </c:pt>
                <c:pt idx="20">
                  <c:v>27.474349395279205</c:v>
                </c:pt>
                <c:pt idx="21">
                  <c:v>27.538337988248713</c:v>
                </c:pt>
              </c:numCache>
            </c:numRef>
          </c:xVal>
          <c:yVal>
            <c:numRef>
              <c:f>data!$M$364:$M$385</c:f>
              <c:numCache>
                <c:ptCount val="22"/>
                <c:pt idx="0">
                  <c:v>297.12142330458425</c:v>
                </c:pt>
                <c:pt idx="1">
                  <c:v>296.94791327957057</c:v>
                </c:pt>
                <c:pt idx="2">
                  <c:v>296.77372688606545</c:v>
                </c:pt>
                <c:pt idx="3">
                  <c:v>296.42582592299084</c:v>
                </c:pt>
                <c:pt idx="4">
                  <c:v>296.0339915213346</c:v>
                </c:pt>
                <c:pt idx="5">
                  <c:v>297.0350683294133</c:v>
                </c:pt>
                <c:pt idx="6">
                  <c:v>296.25125120378186</c:v>
                </c:pt>
                <c:pt idx="7">
                  <c:v>296.6864679161626</c:v>
                </c:pt>
                <c:pt idx="8">
                  <c:v>296.64256951107706</c:v>
                </c:pt>
                <c:pt idx="9">
                  <c:v>291.7372473531813</c:v>
                </c:pt>
                <c:pt idx="10">
                  <c:v>179.34755162336023</c:v>
                </c:pt>
                <c:pt idx="11">
                  <c:v>164.8561801512782</c:v>
                </c:pt>
                <c:pt idx="12">
                  <c:v>149.28169822328385</c:v>
                </c:pt>
                <c:pt idx="13">
                  <c:v>135.53458629900948</c:v>
                </c:pt>
                <c:pt idx="14">
                  <c:v>116.3515796816424</c:v>
                </c:pt>
                <c:pt idx="15">
                  <c:v>90.34440342277955</c:v>
                </c:pt>
                <c:pt idx="16">
                  <c:v>34.556519085996094</c:v>
                </c:pt>
                <c:pt idx="17">
                  <c:v>23.253259865544667</c:v>
                </c:pt>
                <c:pt idx="18">
                  <c:v>13.384972584593196</c:v>
                </c:pt>
                <c:pt idx="19">
                  <c:v>14.60027534706239</c:v>
                </c:pt>
                <c:pt idx="20">
                  <c:v>15.511336131534602</c:v>
                </c:pt>
                <c:pt idx="21">
                  <c:v>27.3712415004039</c:v>
                </c:pt>
              </c:numCache>
            </c:numRef>
          </c:yVal>
          <c:smooth val="1"/>
        </c:ser>
        <c:axId val="56680517"/>
        <c:axId val="40362606"/>
      </c:scatterChart>
      <c:valAx>
        <c:axId val="56680517"/>
        <c:scaling>
          <c:orientation val="minMax"/>
          <c:max val="27"/>
          <c:min val="25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Sigma-t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0362606"/>
        <c:crosses val="autoZero"/>
        <c:crossBetween val="midCat"/>
        <c:dispUnits/>
      </c:valAx>
      <c:valAx>
        <c:axId val="40362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Oxygen  (umol/L)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/>
            </a:pPr>
          </a:p>
        </c:txPr>
        <c:crossAx val="56680517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Haida 1998
Feb 99</a:t>
            </a:r>
          </a:p>
        </c:rich>
      </c:tx>
      <c:layout>
        <c:manualLayout>
          <c:xMode val="factor"/>
          <c:yMode val="factor"/>
          <c:x val="0.012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5"/>
          <c:w val="0.95175"/>
          <c:h val="0.840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data!$G$283:$G$300</c:f>
              <c:numCache>
                <c:ptCount val="18"/>
                <c:pt idx="0">
                  <c:v>25.544481531298516</c:v>
                </c:pt>
                <c:pt idx="1">
                  <c:v>25.54646829486751</c:v>
                </c:pt>
                <c:pt idx="2">
                  <c:v>25.64010273563963</c:v>
                </c:pt>
                <c:pt idx="3">
                  <c:v>25.678397685937625</c:v>
                </c:pt>
                <c:pt idx="4">
                  <c:v>25.68018823060129</c:v>
                </c:pt>
                <c:pt idx="5">
                  <c:v>25.68076508274339</c:v>
                </c:pt>
                <c:pt idx="6">
                  <c:v>26.21861609203461</c:v>
                </c:pt>
                <c:pt idx="7">
                  <c:v>26.493391817364</c:v>
                </c:pt>
                <c:pt idx="8">
                  <c:v>26.542346759590146</c:v>
                </c:pt>
                <c:pt idx="9">
                  <c:v>26.590930720623874</c:v>
                </c:pt>
                <c:pt idx="10">
                  <c:v>26.681901326872094</c:v>
                </c:pt>
                <c:pt idx="11">
                  <c:v>26.766547428125705</c:v>
                </c:pt>
                <c:pt idx="12">
                  <c:v>26.886167707932373</c:v>
                </c:pt>
                <c:pt idx="13">
                  <c:v>27.091325544643496</c:v>
                </c:pt>
                <c:pt idx="14">
                  <c:v>27.249213932849216</c:v>
                </c:pt>
                <c:pt idx="15">
                  <c:v>27.363167070341433</c:v>
                </c:pt>
                <c:pt idx="16">
                  <c:v>27.461460231564615</c:v>
                </c:pt>
                <c:pt idx="17">
                  <c:v>27.54238656323355</c:v>
                </c:pt>
              </c:numCache>
            </c:numRef>
          </c:xVal>
          <c:yVal>
            <c:numRef>
              <c:f>data!$H$283:$H$300</c:f>
              <c:numCache>
                <c:ptCount val="18"/>
                <c:pt idx="0">
                  <c:v>3.04</c:v>
                </c:pt>
                <c:pt idx="1">
                  <c:v>10.008</c:v>
                </c:pt>
                <c:pt idx="2">
                  <c:v>24.423</c:v>
                </c:pt>
                <c:pt idx="3">
                  <c:v>48.993</c:v>
                </c:pt>
                <c:pt idx="4">
                  <c:v>75.374</c:v>
                </c:pt>
                <c:pt idx="5">
                  <c:v>100.718</c:v>
                </c:pt>
                <c:pt idx="6">
                  <c:v>124.867</c:v>
                </c:pt>
                <c:pt idx="7">
                  <c:v>150.116</c:v>
                </c:pt>
                <c:pt idx="8">
                  <c:v>175.932</c:v>
                </c:pt>
                <c:pt idx="9">
                  <c:v>199.517</c:v>
                </c:pt>
                <c:pt idx="10">
                  <c:v>248.796</c:v>
                </c:pt>
                <c:pt idx="11">
                  <c:v>298.627</c:v>
                </c:pt>
                <c:pt idx="12">
                  <c:v>397.363</c:v>
                </c:pt>
                <c:pt idx="13">
                  <c:v>599.761</c:v>
                </c:pt>
                <c:pt idx="14">
                  <c:v>799.27</c:v>
                </c:pt>
                <c:pt idx="15">
                  <c:v>1001.142</c:v>
                </c:pt>
                <c:pt idx="16">
                  <c:v>1247.893</c:v>
                </c:pt>
                <c:pt idx="17">
                  <c:v>1502.978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data!$G$311:$G$327</c:f>
              <c:numCache>
                <c:ptCount val="17"/>
                <c:pt idx="0">
                  <c:v>25.3999734295071</c:v>
                </c:pt>
                <c:pt idx="1">
                  <c:v>25.399844537563695</c:v>
                </c:pt>
                <c:pt idx="2">
                  <c:v>25.40349073750008</c:v>
                </c:pt>
                <c:pt idx="3">
                  <c:v>25.417211233727585</c:v>
                </c:pt>
                <c:pt idx="4">
                  <c:v>25.436789203336048</c:v>
                </c:pt>
                <c:pt idx="5">
                  <c:v>25.514213318118436</c:v>
                </c:pt>
                <c:pt idx="6">
                  <c:v>25.70298284066007</c:v>
                </c:pt>
                <c:pt idx="7">
                  <c:v>26.001352826193397</c:v>
                </c:pt>
                <c:pt idx="8">
                  <c:v>26.280677143535968</c:v>
                </c:pt>
                <c:pt idx="9">
                  <c:v>26.48019875210275</c:v>
                </c:pt>
                <c:pt idx="10">
                  <c:v>26.617783735879584</c:v>
                </c:pt>
                <c:pt idx="11">
                  <c:v>26.77551519953181</c:v>
                </c:pt>
                <c:pt idx="12">
                  <c:v>27.03567960885448</c:v>
                </c:pt>
                <c:pt idx="13">
                  <c:v>27.21441554042758</c:v>
                </c:pt>
                <c:pt idx="14">
                  <c:v>27.351219362227084</c:v>
                </c:pt>
                <c:pt idx="15">
                  <c:v>27.459058983755995</c:v>
                </c:pt>
                <c:pt idx="16">
                  <c:v>27.53762705774534</c:v>
                </c:pt>
              </c:numCache>
            </c:numRef>
          </c:xVal>
          <c:yVal>
            <c:numRef>
              <c:f>data!$H$311:$H$327</c:f>
              <c:numCache>
                <c:ptCount val="17"/>
                <c:pt idx="0">
                  <c:v>8.806</c:v>
                </c:pt>
                <c:pt idx="1">
                  <c:v>26.189</c:v>
                </c:pt>
                <c:pt idx="2">
                  <c:v>52.293</c:v>
                </c:pt>
                <c:pt idx="3">
                  <c:v>72.813</c:v>
                </c:pt>
                <c:pt idx="4">
                  <c:v>98.765</c:v>
                </c:pt>
                <c:pt idx="5">
                  <c:v>125.265</c:v>
                </c:pt>
                <c:pt idx="6">
                  <c:v>147.935</c:v>
                </c:pt>
                <c:pt idx="7">
                  <c:v>173.96</c:v>
                </c:pt>
                <c:pt idx="8">
                  <c:v>200.23</c:v>
                </c:pt>
                <c:pt idx="9">
                  <c:v>246.034</c:v>
                </c:pt>
                <c:pt idx="10">
                  <c:v>295.673</c:v>
                </c:pt>
                <c:pt idx="11">
                  <c:v>397.078</c:v>
                </c:pt>
                <c:pt idx="12">
                  <c:v>602.772</c:v>
                </c:pt>
                <c:pt idx="13">
                  <c:v>802.237</c:v>
                </c:pt>
                <c:pt idx="14">
                  <c:v>1000.325</c:v>
                </c:pt>
                <c:pt idx="15">
                  <c:v>1247.73</c:v>
                </c:pt>
                <c:pt idx="16">
                  <c:v>1498.838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data!$G$337:$G$354</c:f>
              <c:numCache>
                <c:ptCount val="18"/>
                <c:pt idx="0">
                  <c:v>25.403300520217726</c:v>
                </c:pt>
                <c:pt idx="1">
                  <c:v>25.4111534600122</c:v>
                </c:pt>
                <c:pt idx="2">
                  <c:v>25.41143794841446</c:v>
                </c:pt>
                <c:pt idx="3">
                  <c:v>25.41117308042726</c:v>
                </c:pt>
                <c:pt idx="4">
                  <c:v>25.412419876679905</c:v>
                </c:pt>
                <c:pt idx="5">
                  <c:v>25.42052533740184</c:v>
                </c:pt>
                <c:pt idx="6">
                  <c:v>25.433161788996358</c:v>
                </c:pt>
                <c:pt idx="7">
                  <c:v>25.853926450376775</c:v>
                </c:pt>
                <c:pt idx="8">
                  <c:v>26.02782162260337</c:v>
                </c:pt>
                <c:pt idx="9">
                  <c:v>26.206769174668125</c:v>
                </c:pt>
                <c:pt idx="10">
                  <c:v>26.46354955355264</c:v>
                </c:pt>
                <c:pt idx="11">
                  <c:v>26.61080180787735</c:v>
                </c:pt>
                <c:pt idx="12">
                  <c:v>26.76732489594565</c:v>
                </c:pt>
                <c:pt idx="13">
                  <c:v>26.99170699858678</c:v>
                </c:pt>
                <c:pt idx="14">
                  <c:v>27.168546541417527</c:v>
                </c:pt>
                <c:pt idx="15">
                  <c:v>27.317515436776603</c:v>
                </c:pt>
                <c:pt idx="16">
                  <c:v>27.436233109438945</c:v>
                </c:pt>
                <c:pt idx="17">
                  <c:v>27.523149462505444</c:v>
                </c:pt>
              </c:numCache>
            </c:numRef>
          </c:xVal>
          <c:yVal>
            <c:numRef>
              <c:f>data!$H$337:$H$354</c:f>
              <c:numCache>
                <c:ptCount val="18"/>
                <c:pt idx="0">
                  <c:v>2.22</c:v>
                </c:pt>
                <c:pt idx="1">
                  <c:v>9.527</c:v>
                </c:pt>
                <c:pt idx="2">
                  <c:v>23.702</c:v>
                </c:pt>
                <c:pt idx="3">
                  <c:v>49.185</c:v>
                </c:pt>
                <c:pt idx="4">
                  <c:v>77.477</c:v>
                </c:pt>
                <c:pt idx="5">
                  <c:v>98.776</c:v>
                </c:pt>
                <c:pt idx="6">
                  <c:v>124.302</c:v>
                </c:pt>
                <c:pt idx="7">
                  <c:v>152.488</c:v>
                </c:pt>
                <c:pt idx="8">
                  <c:v>176.985</c:v>
                </c:pt>
                <c:pt idx="9">
                  <c:v>200.809</c:v>
                </c:pt>
                <c:pt idx="10">
                  <c:v>250.596</c:v>
                </c:pt>
                <c:pt idx="11">
                  <c:v>300.466</c:v>
                </c:pt>
                <c:pt idx="12">
                  <c:v>400.327</c:v>
                </c:pt>
                <c:pt idx="13">
                  <c:v>604.909</c:v>
                </c:pt>
                <c:pt idx="14">
                  <c:v>801.727</c:v>
                </c:pt>
                <c:pt idx="15">
                  <c:v>1000.441</c:v>
                </c:pt>
                <c:pt idx="16">
                  <c:v>1250.397</c:v>
                </c:pt>
                <c:pt idx="17">
                  <c:v>1501.509</c:v>
                </c:pt>
              </c:numCache>
            </c:numRef>
          </c:yVal>
          <c:smooth val="1"/>
        </c:ser>
        <c:ser>
          <c:idx val="3"/>
          <c:order val="3"/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Sheet1!$J$3:$J$20</c:f>
              <c:numCache>
                <c:ptCount val="18"/>
                <c:pt idx="0">
                  <c:v>25.47389102575812</c:v>
                </c:pt>
                <c:pt idx="1">
                  <c:v>25.478810877439855</c:v>
                </c:pt>
                <c:pt idx="2">
                  <c:v>25.525770342027045</c:v>
                </c:pt>
                <c:pt idx="3">
                  <c:v>25.544785383182443</c:v>
                </c:pt>
                <c:pt idx="4">
                  <c:v>25.546304053640597</c:v>
                </c:pt>
                <c:pt idx="5">
                  <c:v>25.550645210072616</c:v>
                </c:pt>
                <c:pt idx="6">
                  <c:v>25.825888940515483</c:v>
                </c:pt>
                <c:pt idx="7">
                  <c:v>26.173659133870387</c:v>
                </c:pt>
                <c:pt idx="8">
                  <c:v>26.285084191096757</c:v>
                </c:pt>
                <c:pt idx="9">
                  <c:v>26.398849947646</c:v>
                </c:pt>
                <c:pt idx="10">
                  <c:v>26.572725440212366</c:v>
                </c:pt>
                <c:pt idx="11">
                  <c:v>26.688674618001528</c:v>
                </c:pt>
                <c:pt idx="12">
                  <c:v>26.82674630193901</c:v>
                </c:pt>
                <c:pt idx="13">
                  <c:v>27.041516271615137</c:v>
                </c:pt>
                <c:pt idx="14">
                  <c:v>27.20888023713337</c:v>
                </c:pt>
                <c:pt idx="15">
                  <c:v>27.340341253559018</c:v>
                </c:pt>
                <c:pt idx="16">
                  <c:v>27.44884667050178</c:v>
                </c:pt>
                <c:pt idx="17">
                  <c:v>27.532768012869496</c:v>
                </c:pt>
              </c:numCache>
            </c:numRef>
          </c:xVal>
          <c:yVal>
            <c:numRef>
              <c:f>Sheet1!$K$3:$K$20</c:f>
              <c:numCache>
                <c:ptCount val="18"/>
                <c:pt idx="0">
                  <c:v>2.63</c:v>
                </c:pt>
                <c:pt idx="1">
                  <c:v>9.767499999999998</c:v>
                </c:pt>
                <c:pt idx="2">
                  <c:v>24.0625</c:v>
                </c:pt>
                <c:pt idx="3">
                  <c:v>49.089</c:v>
                </c:pt>
                <c:pt idx="4">
                  <c:v>76.4255</c:v>
                </c:pt>
                <c:pt idx="5">
                  <c:v>99.747</c:v>
                </c:pt>
                <c:pt idx="6">
                  <c:v>124.5845</c:v>
                </c:pt>
                <c:pt idx="7">
                  <c:v>151.30200000000002</c:v>
                </c:pt>
                <c:pt idx="8">
                  <c:v>176.45850000000002</c:v>
                </c:pt>
                <c:pt idx="9">
                  <c:v>200.163</c:v>
                </c:pt>
                <c:pt idx="10">
                  <c:v>249.696</c:v>
                </c:pt>
                <c:pt idx="11">
                  <c:v>299.54650000000004</c:v>
                </c:pt>
                <c:pt idx="12">
                  <c:v>398.845</c:v>
                </c:pt>
                <c:pt idx="13">
                  <c:v>602.335</c:v>
                </c:pt>
                <c:pt idx="14">
                  <c:v>800.4984999999999</c:v>
                </c:pt>
                <c:pt idx="15">
                  <c:v>1000.7915</c:v>
                </c:pt>
                <c:pt idx="16">
                  <c:v>1249.145</c:v>
                </c:pt>
                <c:pt idx="17">
                  <c:v>1502.2435</c:v>
                </c:pt>
              </c:numCache>
            </c:numRef>
          </c:yVal>
          <c:smooth val="1"/>
        </c:ser>
        <c:axId val="27719135"/>
        <c:axId val="48145624"/>
      </c:scatterChart>
      <c:valAx>
        <c:axId val="27719135"/>
        <c:scaling>
          <c:orientation val="minMax"/>
          <c:max val="27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Sigma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" sourceLinked="0"/>
        <c:majorTickMark val="out"/>
        <c:minorTickMark val="none"/>
        <c:tickLblPos val="nextTo"/>
        <c:crossAx val="48145624"/>
        <c:crosses val="autoZero"/>
        <c:crossBetween val="midCat"/>
        <c:dispUnits/>
      </c:valAx>
      <c:valAx>
        <c:axId val="48145624"/>
        <c:scaling>
          <c:orientation val="maxMin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719135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0.65875</cdr:x>
      <cdr:y>0.625</cdr:y>
    </cdr:from>
    <cdr:to>
      <cdr:x>0.6955</cdr:x>
      <cdr:y>0.661</cdr:y>
    </cdr:to>
    <cdr:sp>
      <cdr:nvSpPr>
        <cdr:cNvPr id="1" name="Text 1"/>
        <cdr:cNvSpPr txBox="1">
          <a:spLocks noChangeArrowheads="1"/>
        </cdr:cNvSpPr>
      </cdr:nvSpPr>
      <cdr:spPr>
        <a:xfrm>
          <a:off x="5686425" y="3695700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P26</a:t>
          </a:r>
        </a:p>
      </cdr:txBody>
    </cdr:sp>
  </cdr:relSizeAnchor>
  <cdr:relSizeAnchor xmlns:cdr="http://schemas.openxmlformats.org/drawingml/2006/chartDrawing">
    <cdr:from>
      <cdr:x>0.1225</cdr:x>
      <cdr:y>0.81475</cdr:y>
    </cdr:from>
    <cdr:to>
      <cdr:x>0.1505</cdr:x>
      <cdr:y>0.85075</cdr:y>
    </cdr:to>
    <cdr:sp>
      <cdr:nvSpPr>
        <cdr:cNvPr id="2" name="Text 3"/>
        <cdr:cNvSpPr txBox="1">
          <a:spLocks noChangeArrowheads="1"/>
        </cdr:cNvSpPr>
      </cdr:nvSpPr>
      <cdr:spPr>
        <a:xfrm>
          <a:off x="1057275" y="4810125"/>
          <a:ext cx="238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P4</a:t>
          </a:r>
        </a:p>
      </cdr:txBody>
    </cdr:sp>
  </cdr:relSizeAnchor>
  <cdr:relSizeAnchor xmlns:cdr="http://schemas.openxmlformats.org/drawingml/2006/chartDrawing">
    <cdr:from>
      <cdr:x>0.52725</cdr:x>
      <cdr:y>0.518</cdr:y>
    </cdr:from>
    <cdr:to>
      <cdr:x>0.57525</cdr:x>
      <cdr:y>0.554</cdr:y>
    </cdr:to>
    <cdr:sp>
      <cdr:nvSpPr>
        <cdr:cNvPr id="3" name="Text 4"/>
        <cdr:cNvSpPr txBox="1">
          <a:spLocks noChangeArrowheads="1"/>
        </cdr:cNvSpPr>
      </cdr:nvSpPr>
      <cdr:spPr>
        <a:xfrm>
          <a:off x="4552950" y="3057525"/>
          <a:ext cx="41910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ED07</a:t>
          </a:r>
        </a:p>
      </cdr:txBody>
    </cdr:sp>
  </cdr:relSizeAnchor>
  <cdr:relSizeAnchor xmlns:cdr="http://schemas.openxmlformats.org/drawingml/2006/chartDrawing">
    <cdr:from>
      <cdr:x>0.1725</cdr:x>
      <cdr:y>0.73875</cdr:y>
    </cdr:from>
    <cdr:to>
      <cdr:x>0.21725</cdr:x>
      <cdr:y>0.77475</cdr:y>
    </cdr:to>
    <cdr:sp>
      <cdr:nvSpPr>
        <cdr:cNvPr id="4" name="Text 6"/>
        <cdr:cNvSpPr txBox="1">
          <a:spLocks noChangeArrowheads="1"/>
        </cdr:cNvSpPr>
      </cdr:nvSpPr>
      <cdr:spPr>
        <a:xfrm>
          <a:off x="1485900" y="4362450"/>
          <a:ext cx="390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TR12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0.5655</cdr:x>
      <cdr:y>0.59</cdr:y>
    </cdr:from>
    <cdr:to>
      <cdr:x>0.60225</cdr:x>
      <cdr:y>0.626</cdr:y>
    </cdr:to>
    <cdr:sp>
      <cdr:nvSpPr>
        <cdr:cNvPr id="1" name="Text 1"/>
        <cdr:cNvSpPr txBox="1">
          <a:spLocks noChangeArrowheads="1"/>
        </cdr:cNvSpPr>
      </cdr:nvSpPr>
      <cdr:spPr>
        <a:xfrm>
          <a:off x="4876800" y="3486150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P26</a:t>
          </a:r>
        </a:p>
      </cdr:txBody>
    </cdr:sp>
  </cdr:relSizeAnchor>
  <cdr:relSizeAnchor xmlns:cdr="http://schemas.openxmlformats.org/drawingml/2006/chartDrawing">
    <cdr:from>
      <cdr:x>0.51475</cdr:x>
      <cdr:y>0.4615</cdr:y>
    </cdr:from>
    <cdr:to>
      <cdr:x>0.5515</cdr:x>
      <cdr:y>0.4975</cdr:y>
    </cdr:to>
    <cdr:sp>
      <cdr:nvSpPr>
        <cdr:cNvPr id="2" name="Text 2"/>
        <cdr:cNvSpPr txBox="1">
          <a:spLocks noChangeArrowheads="1"/>
        </cdr:cNvSpPr>
      </cdr:nvSpPr>
      <cdr:spPr>
        <a:xfrm>
          <a:off x="4438650" y="2724150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P20</a:t>
          </a:r>
        </a:p>
      </cdr:txBody>
    </cdr:sp>
  </cdr:relSizeAnchor>
  <cdr:relSizeAnchor xmlns:cdr="http://schemas.openxmlformats.org/drawingml/2006/chartDrawing">
    <cdr:from>
      <cdr:x>0.2275</cdr:x>
      <cdr:y>0.1935</cdr:y>
    </cdr:from>
    <cdr:to>
      <cdr:x>0.2555</cdr:x>
      <cdr:y>0.2295</cdr:y>
    </cdr:to>
    <cdr:sp>
      <cdr:nvSpPr>
        <cdr:cNvPr id="3" name="Text 3"/>
        <cdr:cNvSpPr txBox="1">
          <a:spLocks noChangeArrowheads="1"/>
        </cdr:cNvSpPr>
      </cdr:nvSpPr>
      <cdr:spPr>
        <a:xfrm>
          <a:off x="1962150" y="1143000"/>
          <a:ext cx="238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P4</a:t>
          </a:r>
        </a:p>
      </cdr:txBody>
    </cdr:sp>
  </cdr:relSizeAnchor>
  <cdr:relSizeAnchor xmlns:cdr="http://schemas.openxmlformats.org/drawingml/2006/chartDrawing">
    <cdr:from>
      <cdr:x>0.402</cdr:x>
      <cdr:y>0.2595</cdr:y>
    </cdr:from>
    <cdr:to>
      <cdr:x>0.45</cdr:x>
      <cdr:y>0.2955</cdr:y>
    </cdr:to>
    <cdr:sp>
      <cdr:nvSpPr>
        <cdr:cNvPr id="4" name="Text 4"/>
        <cdr:cNvSpPr txBox="1">
          <a:spLocks noChangeArrowheads="1"/>
        </cdr:cNvSpPr>
      </cdr:nvSpPr>
      <cdr:spPr>
        <a:xfrm>
          <a:off x="3467100" y="1533525"/>
          <a:ext cx="41910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ED07</a:t>
          </a:r>
        </a:p>
      </cdr:txBody>
    </cdr:sp>
  </cdr:relSizeAnchor>
  <cdr:relSizeAnchor xmlns:cdr="http://schemas.openxmlformats.org/drawingml/2006/chartDrawing">
    <cdr:from>
      <cdr:x>0.492</cdr:x>
      <cdr:y>0.37475</cdr:y>
    </cdr:from>
    <cdr:to>
      <cdr:x>0.5265</cdr:x>
      <cdr:y>0.41075</cdr:y>
    </cdr:to>
    <cdr:sp>
      <cdr:nvSpPr>
        <cdr:cNvPr id="5" name="Text 5"/>
        <cdr:cNvSpPr txBox="1">
          <a:spLocks noChangeArrowheads="1"/>
        </cdr:cNvSpPr>
      </cdr:nvSpPr>
      <cdr:spPr>
        <a:xfrm>
          <a:off x="4248150" y="2209800"/>
          <a:ext cx="295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P16</a:t>
          </a:r>
        </a:p>
      </cdr:txBody>
    </cdr:sp>
  </cdr:relSizeAnchor>
  <cdr:relSizeAnchor xmlns:cdr="http://schemas.openxmlformats.org/drawingml/2006/chartDrawing">
    <cdr:from>
      <cdr:x>0.4575</cdr:x>
      <cdr:y>0.31975</cdr:y>
    </cdr:from>
    <cdr:to>
      <cdr:x>0.50225</cdr:x>
      <cdr:y>0.35575</cdr:y>
    </cdr:to>
    <cdr:sp>
      <cdr:nvSpPr>
        <cdr:cNvPr id="6" name="Text 6"/>
        <cdr:cNvSpPr txBox="1">
          <a:spLocks noChangeArrowheads="1"/>
        </cdr:cNvSpPr>
      </cdr:nvSpPr>
      <cdr:spPr>
        <a:xfrm>
          <a:off x="3943350" y="1885950"/>
          <a:ext cx="390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TR12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0.4025</cdr:x>
      <cdr:y>0.0765</cdr:y>
    </cdr:from>
    <cdr:to>
      <cdr:x>0.53525</cdr:x>
      <cdr:y>0.17175</cdr:y>
    </cdr:to>
    <cdr:sp>
      <cdr:nvSpPr>
        <cdr:cNvPr id="1" name="Text 1"/>
        <cdr:cNvSpPr txBox="1">
          <a:spLocks noChangeArrowheads="1"/>
        </cdr:cNvSpPr>
      </cdr:nvSpPr>
      <cdr:spPr>
        <a:xfrm>
          <a:off x="3476625" y="447675"/>
          <a:ext cx="1143000" cy="561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Haida 1998
Feb 99</a:t>
          </a:r>
        </a:p>
      </cdr:txBody>
    </cdr:sp>
  </cdr:relSizeAnchor>
  <cdr:relSizeAnchor xmlns:cdr="http://schemas.openxmlformats.org/drawingml/2006/chartDrawing">
    <cdr:from>
      <cdr:x>0.53975</cdr:x>
      <cdr:y>0.4185</cdr:y>
    </cdr:from>
    <cdr:to>
      <cdr:x>0.5845</cdr:x>
      <cdr:y>0.4545</cdr:y>
    </cdr:to>
    <cdr:sp>
      <cdr:nvSpPr>
        <cdr:cNvPr id="2" name="Text 2"/>
        <cdr:cNvSpPr txBox="1">
          <a:spLocks noChangeArrowheads="1"/>
        </cdr:cNvSpPr>
      </cdr:nvSpPr>
      <cdr:spPr>
        <a:xfrm>
          <a:off x="4657725" y="2466975"/>
          <a:ext cx="3905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ED04</a:t>
          </a:r>
        </a:p>
      </cdr:txBody>
    </cdr:sp>
  </cdr:relSizeAnchor>
  <cdr:relSizeAnchor xmlns:cdr="http://schemas.openxmlformats.org/drawingml/2006/chartDrawing">
    <cdr:from>
      <cdr:x>0.611</cdr:x>
      <cdr:y>0.35675</cdr:y>
    </cdr:from>
    <cdr:to>
      <cdr:x>0.65575</cdr:x>
      <cdr:y>0.39275</cdr:y>
    </cdr:to>
    <cdr:sp>
      <cdr:nvSpPr>
        <cdr:cNvPr id="3" name="Text 3"/>
        <cdr:cNvSpPr txBox="1">
          <a:spLocks noChangeArrowheads="1"/>
        </cdr:cNvSpPr>
      </cdr:nvSpPr>
      <cdr:spPr>
        <a:xfrm>
          <a:off x="5276850" y="2105025"/>
          <a:ext cx="3905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ED07</a:t>
          </a:r>
        </a:p>
      </cdr:txBody>
    </cdr:sp>
  </cdr:relSizeAnchor>
  <cdr:relSizeAnchor xmlns:cdr="http://schemas.openxmlformats.org/drawingml/2006/chartDrawing">
    <cdr:from>
      <cdr:x>0.39375</cdr:x>
      <cdr:y>0.643</cdr:y>
    </cdr:from>
    <cdr:to>
      <cdr:x>0.4385</cdr:x>
      <cdr:y>0.679</cdr:y>
    </cdr:to>
    <cdr:sp>
      <cdr:nvSpPr>
        <cdr:cNvPr id="4" name="Text 4"/>
        <cdr:cNvSpPr txBox="1">
          <a:spLocks noChangeArrowheads="1"/>
        </cdr:cNvSpPr>
      </cdr:nvSpPr>
      <cdr:spPr>
        <a:xfrm>
          <a:off x="3400425" y="3800475"/>
          <a:ext cx="3905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ED01</a:t>
          </a:r>
        </a:p>
      </cdr:txBody>
    </cdr:sp>
  </cdr:relSizeAnchor>
  <cdr:relSizeAnchor xmlns:cdr="http://schemas.openxmlformats.org/drawingml/2006/chartDrawing">
    <cdr:from>
      <cdr:x>0.64075</cdr:x>
      <cdr:y>0.468</cdr:y>
    </cdr:from>
    <cdr:to>
      <cdr:x>0.67525</cdr:x>
      <cdr:y>0.504</cdr:y>
    </cdr:to>
    <cdr:sp>
      <cdr:nvSpPr>
        <cdr:cNvPr id="5" name="Text 5"/>
        <cdr:cNvSpPr txBox="1">
          <a:spLocks noChangeArrowheads="1"/>
        </cdr:cNvSpPr>
      </cdr:nvSpPr>
      <cdr:spPr>
        <a:xfrm>
          <a:off x="5534025" y="2762250"/>
          <a:ext cx="29527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P20</a:t>
          </a:r>
        </a:p>
      </cdr:txBody>
    </cdr:sp>
  </cdr:relSizeAnchor>
  <cdr:relSizeAnchor xmlns:cdr="http://schemas.openxmlformats.org/drawingml/2006/chartDrawing">
    <cdr:from>
      <cdr:x>0.4675</cdr:x>
      <cdr:y>0.468</cdr:y>
    </cdr:from>
    <cdr:to>
      <cdr:x>0.4675</cdr:x>
      <cdr:y>0.6305</cdr:y>
    </cdr:to>
    <cdr:sp>
      <cdr:nvSpPr>
        <cdr:cNvPr id="6" name="Line 6"/>
        <cdr:cNvSpPr>
          <a:spLocks/>
        </cdr:cNvSpPr>
      </cdr:nvSpPr>
      <cdr:spPr>
        <a:xfrm>
          <a:off x="4038600" y="2762250"/>
          <a:ext cx="0" cy="9620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cdr:txBody>
    </cdr:sp>
  </cdr:relSizeAnchor>
  <cdr:relSizeAnchor xmlns:cdr="http://schemas.openxmlformats.org/drawingml/2006/chartDrawing">
    <cdr:from>
      <cdr:x>0.4185</cdr:x>
      <cdr:y>0.53</cdr:y>
    </cdr:from>
    <cdr:to>
      <cdr:x>0.52225</cdr:x>
      <cdr:y>0.571</cdr:y>
    </cdr:to>
    <cdr:sp>
      <cdr:nvSpPr>
        <cdr:cNvPr id="7" name="Text 7"/>
        <cdr:cNvSpPr txBox="1">
          <a:spLocks noChangeArrowheads="1"/>
        </cdr:cNvSpPr>
      </cdr:nvSpPr>
      <cdr:spPr>
        <a:xfrm>
          <a:off x="3609975" y="3133725"/>
          <a:ext cx="8953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Excess NO3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</cdr:x>
      <cdr:y>0.074</cdr:y>
    </cdr:from>
    <cdr:to>
      <cdr:x>0.68325</cdr:x>
      <cdr:y>0.1015</cdr:y>
    </cdr:to>
    <cdr:sp>
      <cdr:nvSpPr>
        <cdr:cNvPr id="1" name="Text 1"/>
        <cdr:cNvSpPr txBox="1">
          <a:spLocks noChangeArrowheads="1"/>
        </cdr:cNvSpPr>
      </cdr:nvSpPr>
      <cdr:spPr>
        <a:xfrm>
          <a:off x="6267450" y="390525"/>
          <a:ext cx="200025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750" b="0" i="0" u="none" baseline="0"/>
            <a:t>Cruise 9901
Eddy Survey</a:t>
          </a:r>
        </a:p>
      </cdr:txBody>
    </cdr:sp>
  </cdr:relSizeAnchor>
  <cdr:relSizeAnchor xmlns:cdr="http://schemas.openxmlformats.org/drawingml/2006/chartDrawing">
    <cdr:from>
      <cdr:x>0.60675</cdr:x>
      <cdr:y>0.436</cdr:y>
    </cdr:from>
    <cdr:to>
      <cdr:x>0.615</cdr:x>
      <cdr:y>0.4525</cdr:y>
    </cdr:to>
    <cdr:sp>
      <cdr:nvSpPr>
        <cdr:cNvPr id="2" name="Text 2"/>
        <cdr:cNvSpPr txBox="1">
          <a:spLocks noChangeArrowheads="1"/>
        </cdr:cNvSpPr>
      </cdr:nvSpPr>
      <cdr:spPr>
        <a:xfrm>
          <a:off x="5743575" y="2295525"/>
          <a:ext cx="7620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ED04</a:t>
          </a:r>
        </a:p>
      </cdr:txBody>
    </cdr:sp>
  </cdr:relSizeAnchor>
  <cdr:relSizeAnchor xmlns:cdr="http://schemas.openxmlformats.org/drawingml/2006/chartDrawing">
    <cdr:from>
      <cdr:x>0.60675</cdr:x>
      <cdr:y>0.56475</cdr:y>
    </cdr:from>
    <cdr:to>
      <cdr:x>0.615</cdr:x>
      <cdr:y>0.58125</cdr:y>
    </cdr:to>
    <cdr:sp>
      <cdr:nvSpPr>
        <cdr:cNvPr id="3" name="Text 3"/>
        <cdr:cNvSpPr txBox="1">
          <a:spLocks noChangeArrowheads="1"/>
        </cdr:cNvSpPr>
      </cdr:nvSpPr>
      <cdr:spPr>
        <a:xfrm>
          <a:off x="5743575" y="2981325"/>
          <a:ext cx="7620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ED07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67850" cy="5286375"/>
    <xdr:graphicFrame>
      <xdr:nvGraphicFramePr>
        <xdr:cNvPr id="1" name="Shape 1025"/>
        <xdr:cNvGraphicFramePr/>
      </xdr:nvGraphicFramePr>
      <xdr:xfrm>
        <a:off x="0" y="0"/>
        <a:ext cx="94678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0.22425</cdr:y>
    </cdr:from>
    <cdr:to>
      <cdr:x>0.354</cdr:x>
      <cdr:y>0.26025</cdr:y>
    </cdr:to>
    <cdr:sp>
      <cdr:nvSpPr>
        <cdr:cNvPr id="1" name="Text 1"/>
        <cdr:cNvSpPr txBox="1">
          <a:spLocks noChangeArrowheads="1"/>
        </cdr:cNvSpPr>
      </cdr:nvSpPr>
      <cdr:spPr>
        <a:xfrm>
          <a:off x="2667000" y="1323975"/>
          <a:ext cx="390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ED01</a:t>
          </a:r>
        </a:p>
      </cdr:txBody>
    </cdr:sp>
  </cdr:relSizeAnchor>
  <cdr:relSizeAnchor xmlns:cdr="http://schemas.openxmlformats.org/drawingml/2006/chartDrawing">
    <cdr:from>
      <cdr:x>0.1125</cdr:x>
      <cdr:y>0.2505</cdr:y>
    </cdr:from>
    <cdr:to>
      <cdr:x>0.17175</cdr:x>
      <cdr:y>0.316</cdr:y>
    </cdr:to>
    <cdr:sp>
      <cdr:nvSpPr>
        <cdr:cNvPr id="2" name="Text 2"/>
        <cdr:cNvSpPr txBox="1">
          <a:spLocks noChangeArrowheads="1"/>
        </cdr:cNvSpPr>
      </cdr:nvSpPr>
      <cdr:spPr>
        <a:xfrm>
          <a:off x="971550" y="1476375"/>
          <a:ext cx="514350" cy="390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ED04
&amp; ED07</a:t>
          </a:r>
        </a:p>
      </cdr:txBody>
    </cdr:sp>
  </cdr:relSizeAnchor>
  <cdr:relSizeAnchor xmlns:cdr="http://schemas.openxmlformats.org/drawingml/2006/chartDrawing">
    <cdr:from>
      <cdr:x>0.55525</cdr:x>
      <cdr:y>0.4305</cdr:y>
    </cdr:from>
    <cdr:to>
      <cdr:x>0.55525</cdr:x>
      <cdr:y>0.483</cdr:y>
    </cdr:to>
    <cdr:sp>
      <cdr:nvSpPr>
        <cdr:cNvPr id="3" name="Line 4"/>
        <cdr:cNvSpPr>
          <a:spLocks/>
        </cdr:cNvSpPr>
      </cdr:nvSpPr>
      <cdr:spPr>
        <a:xfrm flipV="1">
          <a:off x="4791075" y="2543175"/>
          <a:ext cx="0" cy="3143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0.46075</cdr:y>
    </cdr:from>
    <cdr:to>
      <cdr:x>0.6715</cdr:x>
      <cdr:y>0.58425</cdr:y>
    </cdr:to>
    <cdr:sp>
      <cdr:nvSpPr>
        <cdr:cNvPr id="4" name="Line 6"/>
        <cdr:cNvSpPr>
          <a:spLocks/>
        </cdr:cNvSpPr>
      </cdr:nvSpPr>
      <cdr:spPr>
        <a:xfrm flipV="1">
          <a:off x="5791200" y="2724150"/>
          <a:ext cx="9525" cy="7334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cdr:txBody>
    </cdr:sp>
  </cdr:relSizeAnchor>
  <cdr:relSizeAnchor xmlns:cdr="http://schemas.openxmlformats.org/drawingml/2006/chartDrawing">
    <cdr:from>
      <cdr:x>0.76</cdr:x>
      <cdr:y>0.575</cdr:y>
    </cdr:from>
    <cdr:to>
      <cdr:x>0.76</cdr:x>
      <cdr:y>0.68375</cdr:y>
    </cdr:to>
    <cdr:sp>
      <cdr:nvSpPr>
        <cdr:cNvPr id="5" name="Line 7"/>
        <cdr:cNvSpPr>
          <a:spLocks/>
        </cdr:cNvSpPr>
      </cdr:nvSpPr>
      <cdr:spPr>
        <a:xfrm flipH="1" flipV="1">
          <a:off x="6562725" y="3400425"/>
          <a:ext cx="0" cy="6477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cdr:txBody>
    </cdr:sp>
  </cdr:relSizeAnchor>
  <cdr:relSizeAnchor xmlns:cdr="http://schemas.openxmlformats.org/drawingml/2006/chartDrawing">
    <cdr:from>
      <cdr:x>0.76</cdr:x>
      <cdr:y>0.52</cdr:y>
    </cdr:from>
    <cdr:to>
      <cdr:x>0.81025</cdr:x>
      <cdr:y>0.561</cdr:y>
    </cdr:to>
    <cdr:sp>
      <cdr:nvSpPr>
        <cdr:cNvPr id="6" name="Text 8"/>
        <cdr:cNvSpPr txBox="1">
          <a:spLocks noChangeArrowheads="1"/>
        </cdr:cNvSpPr>
      </cdr:nvSpPr>
      <cdr:spPr>
        <a:xfrm>
          <a:off x="6562725" y="3067050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60 m</a:t>
          </a:r>
        </a:p>
      </cdr:txBody>
    </cdr:sp>
  </cdr:relSizeAnchor>
  <cdr:relSizeAnchor xmlns:cdr="http://schemas.openxmlformats.org/drawingml/2006/chartDrawing">
    <cdr:from>
      <cdr:x>0.64275</cdr:x>
      <cdr:y>0.40575</cdr:y>
    </cdr:from>
    <cdr:to>
      <cdr:x>0.693</cdr:x>
      <cdr:y>0.44675</cdr:y>
    </cdr:to>
    <cdr:sp>
      <cdr:nvSpPr>
        <cdr:cNvPr id="7" name="Text 9"/>
        <cdr:cNvSpPr txBox="1">
          <a:spLocks noChangeArrowheads="1"/>
        </cdr:cNvSpPr>
      </cdr:nvSpPr>
      <cdr:spPr>
        <a:xfrm>
          <a:off x="5543550" y="2390775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60 m</a:t>
          </a:r>
        </a:p>
      </cdr:txBody>
    </cdr:sp>
  </cdr:relSizeAnchor>
  <cdr:relSizeAnchor xmlns:cdr="http://schemas.openxmlformats.org/drawingml/2006/chartDrawing">
    <cdr:from>
      <cdr:x>0.52825</cdr:x>
      <cdr:y>0.37575</cdr:y>
    </cdr:from>
    <cdr:to>
      <cdr:x>0.5785</cdr:x>
      <cdr:y>0.41675</cdr:y>
    </cdr:to>
    <cdr:sp>
      <cdr:nvSpPr>
        <cdr:cNvPr id="8" name="Text 10"/>
        <cdr:cNvSpPr txBox="1">
          <a:spLocks noChangeArrowheads="1"/>
        </cdr:cNvSpPr>
      </cdr:nvSpPr>
      <cdr:spPr>
        <a:xfrm>
          <a:off x="4562475" y="2219325"/>
          <a:ext cx="4381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30 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0">
      <selection activeCell="H39" sqref="H39"/>
    </sheetView>
  </sheetViews>
  <sheetFormatPr defaultColWidth="9.140625" defaultRowHeight="12.75"/>
  <sheetData>
    <row r="1" spans="1:3" ht="12.75">
      <c r="A1" t="s">
        <v>0</v>
      </c>
      <c r="C1">
        <v>9901</v>
      </c>
    </row>
    <row r="2" spans="1:3" ht="12.75">
      <c r="A2" t="s">
        <v>1</v>
      </c>
      <c r="C2" t="s">
        <v>2</v>
      </c>
    </row>
    <row r="3" spans="1:3" ht="12.75">
      <c r="A3" t="s">
        <v>3</v>
      </c>
      <c r="C3" t="s">
        <v>4</v>
      </c>
    </row>
    <row r="8" spans="1:11" ht="12.75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ht="12.75">
      <c r="A9" t="s">
        <v>6</v>
      </c>
    </row>
    <row r="10" spans="1:8" ht="12.75">
      <c r="A10" t="s">
        <v>6</v>
      </c>
      <c r="H10" t="s">
        <v>6</v>
      </c>
    </row>
    <row r="11" spans="1:9" ht="12.75">
      <c r="A11" t="s">
        <v>7</v>
      </c>
      <c r="H11" t="s">
        <v>8</v>
      </c>
      <c r="I11" t="s">
        <v>6</v>
      </c>
    </row>
    <row r="12" spans="1:8" ht="12.75">
      <c r="A12" t="s">
        <v>9</v>
      </c>
      <c r="H12">
        <v>45</v>
      </c>
    </row>
    <row r="13" spans="1:8" ht="12.75">
      <c r="A13" t="s">
        <v>6</v>
      </c>
      <c r="H13" t="s">
        <v>6</v>
      </c>
    </row>
    <row r="14" spans="1:8" ht="12.75">
      <c r="A14" t="s">
        <v>10</v>
      </c>
      <c r="H14" t="s">
        <v>11</v>
      </c>
    </row>
    <row r="15" spans="1:8" ht="12.75">
      <c r="A15" t="s">
        <v>12</v>
      </c>
      <c r="H15">
        <v>1</v>
      </c>
    </row>
    <row r="16" spans="1:8" ht="12.75">
      <c r="A16" t="s">
        <v>13</v>
      </c>
      <c r="H16">
        <v>0.09915</v>
      </c>
    </row>
    <row r="17" spans="1:8" ht="12.75">
      <c r="A17" t="s">
        <v>14</v>
      </c>
      <c r="H17" t="s">
        <v>15</v>
      </c>
    </row>
    <row r="18" spans="1:8" ht="12.75">
      <c r="A18" t="s">
        <v>16</v>
      </c>
      <c r="H18" t="s">
        <v>17</v>
      </c>
    </row>
    <row r="19" spans="1:8" ht="12.75">
      <c r="A19" t="s">
        <v>18</v>
      </c>
      <c r="H19">
        <v>0.99897854</v>
      </c>
    </row>
    <row r="20" spans="1:8" ht="12.75">
      <c r="A20" t="s">
        <v>19</v>
      </c>
      <c r="H20">
        <v>0.00051578430021</v>
      </c>
    </row>
    <row r="21" spans="1:8" ht="12.75">
      <c r="A21" t="s">
        <v>20</v>
      </c>
      <c r="H21" t="s">
        <v>21</v>
      </c>
    </row>
    <row r="22" ht="12.75">
      <c r="A22" t="s">
        <v>6</v>
      </c>
    </row>
    <row r="23" ht="12.75">
      <c r="A23" t="s">
        <v>22</v>
      </c>
    </row>
    <row r="26" spans="1:2" ht="12.75">
      <c r="A26" t="s">
        <v>6</v>
      </c>
      <c r="B26" t="s">
        <v>6</v>
      </c>
    </row>
    <row r="28" ht="12.75">
      <c r="A28" t="s">
        <v>23</v>
      </c>
    </row>
    <row r="29" ht="12.75">
      <c r="A29" t="s">
        <v>24</v>
      </c>
    </row>
    <row r="30" ht="12.75">
      <c r="A30" t="s">
        <v>25</v>
      </c>
    </row>
    <row r="32" spans="1:11" ht="12.75">
      <c r="A32" s="42" t="s">
        <v>26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8" ht="12.75">
      <c r="A33" t="s">
        <v>27</v>
      </c>
      <c r="H33" t="s">
        <v>28</v>
      </c>
    </row>
    <row r="34" spans="1:8" ht="12.75">
      <c r="A34" t="s">
        <v>29</v>
      </c>
      <c r="H34" t="s">
        <v>30</v>
      </c>
    </row>
    <row r="35" spans="1:8" ht="12.75">
      <c r="A35" t="s">
        <v>31</v>
      </c>
      <c r="H35" t="s">
        <v>21</v>
      </c>
    </row>
    <row r="36" spans="1:8" ht="12.75">
      <c r="A36" t="s">
        <v>32</v>
      </c>
      <c r="H36" t="s">
        <v>33</v>
      </c>
    </row>
    <row r="37" spans="1:8" ht="12.75">
      <c r="A37" t="s">
        <v>34</v>
      </c>
      <c r="H37">
        <v>2177.5</v>
      </c>
    </row>
    <row r="38" spans="1:8" ht="12.75">
      <c r="A38" t="s">
        <v>20</v>
      </c>
      <c r="H38" t="s">
        <v>21</v>
      </c>
    </row>
    <row r="39" spans="1:8" ht="12.75">
      <c r="A39" t="s">
        <v>35</v>
      </c>
      <c r="H39">
        <v>0.999847543156</v>
      </c>
    </row>
    <row r="40" spans="1:8" ht="12.75">
      <c r="A40" t="s">
        <v>36</v>
      </c>
      <c r="H40">
        <v>0.000214587653</v>
      </c>
    </row>
    <row r="43" ht="12.75">
      <c r="A43" t="s">
        <v>37</v>
      </c>
    </row>
    <row r="55" spans="4:6" ht="12.75">
      <c r="D55" t="s">
        <v>38</v>
      </c>
      <c r="E55" s="36" t="e">
        <f>AVERAGE(E50:E51)</f>
        <v>#DIV/0!</v>
      </c>
      <c r="F55" s="36" t="e">
        <f>AVERAGE(F50:F51)</f>
        <v>#DIV/0!</v>
      </c>
    </row>
    <row r="56" spans="3:6" ht="12.75">
      <c r="C56" t="s">
        <v>6</v>
      </c>
      <c r="E56" s="36" t="s">
        <v>6</v>
      </c>
      <c r="F56" s="36" t="s">
        <v>6</v>
      </c>
    </row>
    <row r="57" ht="12.75">
      <c r="A57" t="s">
        <v>39</v>
      </c>
    </row>
    <row r="58" ht="12.75">
      <c r="A58" t="s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3"/>
  <sheetViews>
    <sheetView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3" max="3" width="5.421875" style="0" customWidth="1"/>
    <col min="4" max="4" width="8.7109375" style="14" customWidth="1"/>
    <col min="5" max="8" width="9.7109375" style="0" customWidth="1"/>
    <col min="9" max="9" width="8.7109375" style="14" customWidth="1"/>
    <col min="10" max="10" width="6.140625" style="0" customWidth="1"/>
    <col min="11" max="11" width="8.421875" style="0" customWidth="1"/>
    <col min="12" max="12" width="9.28125" style="11" customWidth="1"/>
    <col min="13" max="13" width="6.140625" style="10" customWidth="1"/>
    <col min="14" max="14" width="6.8515625" style="32" customWidth="1"/>
    <col min="15" max="15" width="5.57421875" style="10" customWidth="1"/>
    <col min="16" max="16" width="6.7109375" style="14" customWidth="1"/>
    <col min="17" max="17" width="5.57421875" style="14" customWidth="1"/>
    <col min="19" max="19" width="14.57421875" style="0" customWidth="1"/>
    <col min="20" max="23" width="9.7109375" style="0" customWidth="1"/>
  </cols>
  <sheetData>
    <row r="1" ht="12.75">
      <c r="B1" t="s">
        <v>41</v>
      </c>
    </row>
    <row r="2" ht="12.75">
      <c r="B2" t="s">
        <v>42</v>
      </c>
    </row>
    <row r="4" spans="4:17" ht="12.75">
      <c r="D4"/>
      <c r="I4"/>
      <c r="L4"/>
      <c r="M4"/>
      <c r="N4"/>
      <c r="O4"/>
      <c r="P4"/>
      <c r="Q4"/>
    </row>
    <row r="5" spans="4:17" ht="12.75">
      <c r="D5"/>
      <c r="I5"/>
      <c r="L5"/>
      <c r="M5"/>
      <c r="N5"/>
      <c r="O5"/>
      <c r="P5"/>
      <c r="Q5"/>
    </row>
    <row r="6" spans="4:17" ht="12.75">
      <c r="D6"/>
      <c r="I6"/>
      <c r="L6"/>
      <c r="M6"/>
      <c r="N6"/>
      <c r="O6"/>
      <c r="P6"/>
      <c r="Q6"/>
    </row>
    <row r="7" spans="3:13" ht="12.75">
      <c r="C7" s="3" t="s">
        <v>43</v>
      </c>
      <c r="D7" s="39" t="s">
        <v>44</v>
      </c>
      <c r="E7" s="5" t="s">
        <v>44</v>
      </c>
      <c r="F7" s="5" t="s">
        <v>44</v>
      </c>
      <c r="G7" s="5" t="s">
        <v>44</v>
      </c>
      <c r="H7" s="5"/>
      <c r="I7" s="39" t="s">
        <v>44</v>
      </c>
      <c r="J7" s="5"/>
      <c r="K7" s="5"/>
      <c r="L7" s="12" t="s">
        <v>45</v>
      </c>
      <c r="M7" s="15"/>
    </row>
    <row r="8" spans="1:23" ht="12.75">
      <c r="A8" t="s">
        <v>46</v>
      </c>
      <c r="C8" s="3" t="s">
        <v>47</v>
      </c>
      <c r="D8" s="17" t="s">
        <v>47</v>
      </c>
      <c r="E8" s="5" t="s">
        <v>48</v>
      </c>
      <c r="F8" s="5" t="s">
        <v>49</v>
      </c>
      <c r="G8" s="5" t="s">
        <v>48</v>
      </c>
      <c r="H8" s="5" t="s">
        <v>50</v>
      </c>
      <c r="I8" s="17" t="s">
        <v>47</v>
      </c>
      <c r="J8" s="5" t="s">
        <v>51</v>
      </c>
      <c r="K8" s="5" t="s">
        <v>52</v>
      </c>
      <c r="L8" s="12" t="s">
        <v>53</v>
      </c>
      <c r="M8" s="15" t="s">
        <v>54</v>
      </c>
      <c r="N8" s="17" t="s">
        <v>54</v>
      </c>
      <c r="O8" s="15" t="s">
        <v>55</v>
      </c>
      <c r="P8" s="17" t="s">
        <v>56</v>
      </c>
      <c r="Q8" s="17" t="s">
        <v>57</v>
      </c>
      <c r="R8" s="4" t="s">
        <v>58</v>
      </c>
      <c r="T8" s="8" t="s">
        <v>59</v>
      </c>
      <c r="U8" s="8" t="s">
        <v>59</v>
      </c>
      <c r="V8" s="8" t="s">
        <v>60</v>
      </c>
      <c r="W8" s="8" t="s">
        <v>60</v>
      </c>
    </row>
    <row r="9" spans="1:23" ht="12.75">
      <c r="A9" t="s">
        <v>61</v>
      </c>
      <c r="B9" s="2" t="s">
        <v>62</v>
      </c>
      <c r="C9" s="3" t="s">
        <v>63</v>
      </c>
      <c r="D9" s="17" t="s">
        <v>64</v>
      </c>
      <c r="E9" s="5" t="s">
        <v>65</v>
      </c>
      <c r="F9" s="5"/>
      <c r="G9" s="5" t="s">
        <v>65</v>
      </c>
      <c r="H9" s="5"/>
      <c r="I9" s="17" t="s">
        <v>64</v>
      </c>
      <c r="J9" s="5"/>
      <c r="K9" s="5"/>
      <c r="M9" s="10" t="s">
        <v>66</v>
      </c>
      <c r="N9" s="17" t="s">
        <v>67</v>
      </c>
      <c r="O9" s="15" t="s">
        <v>68</v>
      </c>
      <c r="P9" s="17" t="s">
        <v>68</v>
      </c>
      <c r="Q9" s="17" t="s">
        <v>68</v>
      </c>
      <c r="R9" s="4" t="s">
        <v>69</v>
      </c>
      <c r="S9" s="2" t="s">
        <v>70</v>
      </c>
      <c r="T9" s="8" t="s">
        <v>71</v>
      </c>
      <c r="U9" s="8" t="s">
        <v>72</v>
      </c>
      <c r="V9" s="8" t="s">
        <v>71</v>
      </c>
      <c r="W9" s="8" t="s">
        <v>72</v>
      </c>
    </row>
    <row r="10" spans="2:23" ht="12.75">
      <c r="B10" s="6" t="s">
        <v>73</v>
      </c>
      <c r="C10" s="6" t="s">
        <v>73</v>
      </c>
      <c r="D10" s="18" t="s">
        <v>73</v>
      </c>
      <c r="E10" s="6" t="s">
        <v>73</v>
      </c>
      <c r="F10" s="6"/>
      <c r="G10" s="6" t="s">
        <v>73</v>
      </c>
      <c r="H10" s="6"/>
      <c r="I10" s="18" t="s">
        <v>73</v>
      </c>
      <c r="J10" s="6"/>
      <c r="K10" s="6"/>
      <c r="L10" s="13" t="s">
        <v>73</v>
      </c>
      <c r="M10" s="16"/>
      <c r="N10" s="17" t="s">
        <v>73</v>
      </c>
      <c r="O10" s="16" t="s">
        <v>73</v>
      </c>
      <c r="P10" s="18" t="s">
        <v>73</v>
      </c>
      <c r="Q10" s="18" t="s">
        <v>73</v>
      </c>
      <c r="R10" s="6" t="s">
        <v>73</v>
      </c>
      <c r="S10" s="6" t="s">
        <v>73</v>
      </c>
      <c r="T10" s="8"/>
      <c r="U10" s="8"/>
      <c r="V10" s="9"/>
      <c r="W10" s="9"/>
    </row>
    <row r="11" spans="1:23" ht="12.75">
      <c r="A11">
        <v>1</v>
      </c>
      <c r="B11">
        <v>14</v>
      </c>
      <c r="C11" s="3">
        <v>0</v>
      </c>
      <c r="D11" s="14">
        <v>2.397</v>
      </c>
      <c r="E11">
        <v>7.4865</v>
      </c>
      <c r="F11">
        <v>27.6568</v>
      </c>
      <c r="G11">
        <v>7.4865</v>
      </c>
      <c r="H11" s="34">
        <f>((999.842594+6.794*10^-2*E11-9.0953*10^-3*E11^2+1.001685*10^-4*E11^3-1.12*10^-6*E11^4+6.536*10^-9*E11^5)+(0.8245-0.00409*E11+7.6438*10^-5*E11^2-8.2467*10^-7*E11^3+5.3875*10^-9*E11^4)*F11+(-5.72466*10^-3+1.0227*10^-4*E11-1.6546*10^-6*E11^2)*F11^1.5+4.8314*10^-4*F11^2)-1000</f>
        <v>21.58048736858359</v>
      </c>
      <c r="I11" s="14">
        <v>2.397</v>
      </c>
      <c r="J11">
        <v>78.71</v>
      </c>
      <c r="K11" s="26"/>
      <c r="L11">
        <v>29.5886</v>
      </c>
      <c r="M11" s="10">
        <v>5.758</v>
      </c>
      <c r="N11" s="17">
        <f>(M11*1000/22.4)/(1+H11/1000)</f>
        <v>251.6234154889718</v>
      </c>
      <c r="O11" s="10">
        <v>2.212901</v>
      </c>
      <c r="P11" s="14">
        <v>26.03416</v>
      </c>
      <c r="Q11" s="17">
        <v>54.27626168224299</v>
      </c>
      <c r="R11" s="6"/>
      <c r="S11" s="6"/>
      <c r="T11" s="8"/>
      <c r="U11" s="8"/>
      <c r="V11" s="9"/>
      <c r="W11" s="9"/>
    </row>
    <row r="12" spans="1:23" ht="12.75">
      <c r="A12">
        <v>1</v>
      </c>
      <c r="B12">
        <v>13</v>
      </c>
      <c r="C12" s="3">
        <v>10</v>
      </c>
      <c r="D12" s="14">
        <v>10.617</v>
      </c>
      <c r="E12">
        <v>8.0359</v>
      </c>
      <c r="F12">
        <v>29.0264</v>
      </c>
      <c r="G12">
        <v>8.0359</v>
      </c>
      <c r="H12" s="34">
        <f aca="true" t="shared" si="0" ref="H12:H24">((999.842594+6.794*10^-2*E12-9.0953*10^-3*E12^2+1.001685*10^-4*E12^3-1.12*10^-6*E12^4+6.536*10^-9*E12^5)+(0.8245-0.00409*E12+7.6438*10^-5*E12^2-8.2467*10^-7*E12^3+5.3875*10^-9*E12^4)*F12+(-5.72466*10^-3+1.0227*10^-4*E12-1.6546*10^-6*E12^2)*F12^1.5+4.8314*10^-4*F12^2)-1000</f>
        <v>22.58214549170657</v>
      </c>
      <c r="I12" s="14">
        <v>10.617</v>
      </c>
      <c r="J12">
        <v>79.13</v>
      </c>
      <c r="K12" s="26"/>
      <c r="L12">
        <v>29.6376</v>
      </c>
      <c r="M12" s="10">
        <v>5.246</v>
      </c>
      <c r="N12" s="17">
        <f aca="true" t="shared" si="1" ref="N12:N24">(M12*1000/22.4)/(1+H12/1000)</f>
        <v>229.02456257811514</v>
      </c>
      <c r="O12" s="10">
        <v>2.288851</v>
      </c>
      <c r="P12" s="14">
        <v>26.67515</v>
      </c>
      <c r="Q12" s="17">
        <v>53.127403946002076</v>
      </c>
      <c r="R12" s="6"/>
      <c r="S12" s="6"/>
      <c r="T12" s="8"/>
      <c r="U12" s="8"/>
      <c r="V12" s="9"/>
      <c r="W12" s="9"/>
    </row>
    <row r="13" spans="1:17" ht="12.75">
      <c r="A13">
        <v>1</v>
      </c>
      <c r="B13">
        <v>12</v>
      </c>
      <c r="C13" s="25">
        <v>20</v>
      </c>
      <c r="D13" s="14">
        <v>20.782</v>
      </c>
      <c r="E13">
        <v>8.569</v>
      </c>
      <c r="F13">
        <v>29.464</v>
      </c>
      <c r="G13">
        <v>8.569</v>
      </c>
      <c r="H13" s="34">
        <f t="shared" si="0"/>
        <v>22.850182791735733</v>
      </c>
      <c r="I13" s="14">
        <v>20.782</v>
      </c>
      <c r="J13">
        <v>84</v>
      </c>
      <c r="K13" s="26"/>
      <c r="L13">
        <v>29.4766</v>
      </c>
      <c r="M13" s="10">
        <v>4.951</v>
      </c>
      <c r="N13" s="17">
        <f t="shared" si="1"/>
        <v>216.08911005033212</v>
      </c>
      <c r="O13" s="10">
        <v>2.309697</v>
      </c>
      <c r="P13" s="14">
        <v>26.71545</v>
      </c>
      <c r="Q13" s="32">
        <v>51.979730010384216</v>
      </c>
    </row>
    <row r="14" spans="1:17" ht="12.75">
      <c r="A14">
        <v>1</v>
      </c>
      <c r="B14">
        <v>11</v>
      </c>
      <c r="C14" s="25">
        <v>30</v>
      </c>
      <c r="D14" s="14">
        <v>30.532</v>
      </c>
      <c r="E14">
        <v>8.4292</v>
      </c>
      <c r="F14">
        <v>29.5441</v>
      </c>
      <c r="G14">
        <v>8.4292</v>
      </c>
      <c r="H14" s="34">
        <f t="shared" si="0"/>
        <v>22.932855287806206</v>
      </c>
      <c r="I14" s="14">
        <v>30.532</v>
      </c>
      <c r="J14">
        <v>82.38</v>
      </c>
      <c r="K14" s="26"/>
      <c r="L14">
        <v>29.5884</v>
      </c>
      <c r="M14" s="10">
        <v>4.926</v>
      </c>
      <c r="N14" s="17">
        <f t="shared" si="1"/>
        <v>214.98059540168111</v>
      </c>
      <c r="O14" s="10">
        <v>2.302997</v>
      </c>
      <c r="P14" s="14">
        <v>26.59216</v>
      </c>
      <c r="Q14" s="32">
        <v>51.59743509865005</v>
      </c>
    </row>
    <row r="15" spans="1:17" ht="12.75">
      <c r="A15">
        <v>1</v>
      </c>
      <c r="B15">
        <v>10</v>
      </c>
      <c r="C15" s="25">
        <v>40</v>
      </c>
      <c r="D15" s="14">
        <v>40.386</v>
      </c>
      <c r="E15">
        <v>8.5289</v>
      </c>
      <c r="F15">
        <v>29.6426</v>
      </c>
      <c r="G15">
        <v>8.5289</v>
      </c>
      <c r="H15" s="34">
        <f t="shared" si="0"/>
        <v>22.995720727527555</v>
      </c>
      <c r="I15" s="14">
        <v>40.386</v>
      </c>
      <c r="J15">
        <v>82.49</v>
      </c>
      <c r="K15" s="26"/>
      <c r="L15">
        <v>29.6354</v>
      </c>
      <c r="M15" s="10">
        <v>4.957</v>
      </c>
      <c r="N15" s="17">
        <f t="shared" si="1"/>
        <v>216.32020386142375</v>
      </c>
      <c r="O15" s="10">
        <v>2.296299</v>
      </c>
      <c r="P15" s="14">
        <v>26.85039</v>
      </c>
      <c r="Q15" s="32">
        <v>51.59743509865005</v>
      </c>
    </row>
    <row r="16" spans="1:17" ht="12.75">
      <c r="A16">
        <v>1</v>
      </c>
      <c r="B16">
        <v>9</v>
      </c>
      <c r="C16" s="25">
        <v>50</v>
      </c>
      <c r="D16" s="14">
        <v>50.065</v>
      </c>
      <c r="E16">
        <v>8.0903</v>
      </c>
      <c r="F16">
        <v>29.6345</v>
      </c>
      <c r="G16">
        <v>8.0903</v>
      </c>
      <c r="H16" s="34">
        <f t="shared" si="0"/>
        <v>23.051254873988455</v>
      </c>
      <c r="I16" s="14">
        <v>50.065</v>
      </c>
      <c r="J16">
        <v>79.41</v>
      </c>
      <c r="K16" s="26"/>
      <c r="L16">
        <v>29.6433</v>
      </c>
      <c r="M16" s="10">
        <v>5.195</v>
      </c>
      <c r="N16" s="17">
        <f t="shared" si="1"/>
        <v>226.69406029486657</v>
      </c>
      <c r="O16" s="10">
        <v>2.262055</v>
      </c>
      <c r="P16" s="14">
        <v>26.72713</v>
      </c>
      <c r="Q16" s="32">
        <v>51.788556593977155</v>
      </c>
    </row>
    <row r="17" spans="1:17" ht="12.75">
      <c r="A17">
        <v>1</v>
      </c>
      <c r="B17">
        <v>8</v>
      </c>
      <c r="C17" s="25">
        <v>60</v>
      </c>
      <c r="D17" s="14">
        <v>60.429</v>
      </c>
      <c r="E17">
        <v>8.1509</v>
      </c>
      <c r="F17">
        <v>29.7658</v>
      </c>
      <c r="G17">
        <v>8.1509</v>
      </c>
      <c r="H17" s="34">
        <f t="shared" si="0"/>
        <v>23.145725004500946</v>
      </c>
      <c r="I17" s="14">
        <v>60.429</v>
      </c>
      <c r="J17">
        <v>79</v>
      </c>
      <c r="K17" s="26"/>
      <c r="L17">
        <v>29.7802</v>
      </c>
      <c r="M17" s="10">
        <v>5.16</v>
      </c>
      <c r="N17" s="17">
        <f t="shared" si="1"/>
        <v>225.1459760105331</v>
      </c>
      <c r="O17" s="10">
        <v>2.282902</v>
      </c>
      <c r="P17" s="14">
        <v>26.93061</v>
      </c>
      <c r="Q17" s="32">
        <v>52.36214953271028</v>
      </c>
    </row>
    <row r="18" spans="1:17" ht="12.75">
      <c r="A18">
        <v>1</v>
      </c>
      <c r="B18">
        <v>7</v>
      </c>
      <c r="C18" s="25">
        <v>80</v>
      </c>
      <c r="D18" s="14">
        <v>80.353</v>
      </c>
      <c r="E18">
        <v>8.3861</v>
      </c>
      <c r="F18">
        <v>30.0075</v>
      </c>
      <c r="G18">
        <v>8.3861</v>
      </c>
      <c r="H18" s="34">
        <f t="shared" si="0"/>
        <v>23.301861625851075</v>
      </c>
      <c r="I18" s="14">
        <v>80.353</v>
      </c>
      <c r="J18">
        <v>77.95</v>
      </c>
      <c r="K18" s="26"/>
      <c r="L18">
        <v>30.0855</v>
      </c>
      <c r="M18" s="10">
        <v>4.245</v>
      </c>
      <c r="N18" s="17">
        <f t="shared" si="1"/>
        <v>185.1935735466477</v>
      </c>
      <c r="O18" s="10">
        <v>2.52412</v>
      </c>
      <c r="P18" s="14">
        <v>25.61012</v>
      </c>
      <c r="Q18" s="32">
        <v>55.61811007268951</v>
      </c>
    </row>
    <row r="19" spans="1:17" ht="12.75">
      <c r="A19">
        <v>1</v>
      </c>
      <c r="B19">
        <v>6</v>
      </c>
      <c r="C19" s="25">
        <v>100</v>
      </c>
      <c r="D19" s="14">
        <v>100.313</v>
      </c>
      <c r="E19">
        <v>9.6874</v>
      </c>
      <c r="F19">
        <v>31.0139</v>
      </c>
      <c r="G19">
        <v>9.6874</v>
      </c>
      <c r="H19" s="34">
        <f t="shared" si="0"/>
        <v>23.89206440878729</v>
      </c>
      <c r="I19" s="14">
        <v>100.313</v>
      </c>
      <c r="J19">
        <v>82</v>
      </c>
      <c r="K19" s="26"/>
      <c r="L19">
        <v>31.0331</v>
      </c>
      <c r="M19" s="10">
        <v>0.232</v>
      </c>
      <c r="N19" s="17">
        <f t="shared" si="1"/>
        <v>10.115463550470283</v>
      </c>
      <c r="O19" s="10">
        <v>4.509709</v>
      </c>
      <c r="P19" s="14">
        <v>7.066298</v>
      </c>
      <c r="Q19" s="32">
        <v>87.71655244029077</v>
      </c>
    </row>
    <row r="20" spans="1:17" ht="12.75">
      <c r="A20">
        <v>1</v>
      </c>
      <c r="B20">
        <v>5</v>
      </c>
      <c r="C20" s="25">
        <v>125</v>
      </c>
      <c r="D20" s="14">
        <v>125.887</v>
      </c>
      <c r="E20">
        <v>9.688</v>
      </c>
      <c r="F20">
        <v>31.2057</v>
      </c>
      <c r="G20">
        <v>9.688</v>
      </c>
      <c r="H20" s="34">
        <f t="shared" si="0"/>
        <v>24.041669509857456</v>
      </c>
      <c r="I20" s="14">
        <v>125.887</v>
      </c>
      <c r="J20">
        <v>86.94</v>
      </c>
      <c r="K20" s="26"/>
      <c r="L20">
        <v>31.2029</v>
      </c>
      <c r="M20" s="10">
        <v>0.093</v>
      </c>
      <c r="N20" s="17">
        <f t="shared" si="1"/>
        <v>4.054313254921458</v>
      </c>
      <c r="O20" s="10">
        <v>4.924088</v>
      </c>
      <c r="P20" s="14">
        <v>0.5249628</v>
      </c>
      <c r="Q20" s="32">
        <v>93.45111111111112</v>
      </c>
    </row>
    <row r="21" spans="1:17" ht="12.75">
      <c r="A21">
        <v>1</v>
      </c>
      <c r="B21">
        <v>4</v>
      </c>
      <c r="C21" s="25">
        <v>150</v>
      </c>
      <c r="D21" s="14">
        <v>150.301</v>
      </c>
      <c r="E21">
        <v>9.6692</v>
      </c>
      <c r="F21">
        <v>31.2432</v>
      </c>
      <c r="G21">
        <v>9.6692</v>
      </c>
      <c r="H21" s="34">
        <f t="shared" si="0"/>
        <v>24.073941431746334</v>
      </c>
      <c r="I21" s="14">
        <v>150.301</v>
      </c>
      <c r="J21">
        <v>86.61</v>
      </c>
      <c r="K21" s="26"/>
      <c r="L21">
        <v>31.2424</v>
      </c>
      <c r="M21" s="10">
        <v>0.062</v>
      </c>
      <c r="N21" s="17">
        <f t="shared" si="1"/>
        <v>2.7027903268268236</v>
      </c>
      <c r="O21" s="10">
        <v>5.145332</v>
      </c>
      <c r="P21" s="14">
        <v>0</v>
      </c>
      <c r="Q21" s="32">
        <v>96.22947040498443</v>
      </c>
    </row>
    <row r="22" spans="1:17" ht="12.75">
      <c r="A22">
        <v>1</v>
      </c>
      <c r="B22">
        <v>3</v>
      </c>
      <c r="C22" s="25">
        <v>175</v>
      </c>
      <c r="D22" s="14">
        <v>175.538</v>
      </c>
      <c r="E22">
        <v>9.6875</v>
      </c>
      <c r="F22">
        <v>31.2715</v>
      </c>
      <c r="G22">
        <v>9.6875</v>
      </c>
      <c r="H22" s="34">
        <f t="shared" si="0"/>
        <v>24.093109202196274</v>
      </c>
      <c r="I22" s="14">
        <v>175.538</v>
      </c>
      <c r="J22">
        <v>86.08</v>
      </c>
      <c r="K22" s="26"/>
      <c r="L22">
        <v>31.2704</v>
      </c>
      <c r="M22" s="10">
        <v>0.037</v>
      </c>
      <c r="N22" s="17">
        <f t="shared" si="1"/>
        <v>1.6129253282179705</v>
      </c>
      <c r="O22" s="10">
        <v>5.352862</v>
      </c>
      <c r="P22" s="14">
        <v>0</v>
      </c>
      <c r="Q22" s="32">
        <v>97.42218068535826</v>
      </c>
    </row>
    <row r="23" spans="1:17" ht="12.75">
      <c r="A23">
        <v>1</v>
      </c>
      <c r="B23">
        <v>2</v>
      </c>
      <c r="C23" s="25">
        <v>200</v>
      </c>
      <c r="D23" s="14">
        <v>187.437</v>
      </c>
      <c r="E23">
        <v>9.6848</v>
      </c>
      <c r="F23">
        <v>31.2824</v>
      </c>
      <c r="G23">
        <v>9.6848</v>
      </c>
      <c r="H23" s="34">
        <f t="shared" si="0"/>
        <v>24.102048818545654</v>
      </c>
      <c r="I23" s="14">
        <v>187.437</v>
      </c>
      <c r="J23">
        <v>85.95</v>
      </c>
      <c r="K23" s="26"/>
      <c r="L23">
        <v>31.2776</v>
      </c>
      <c r="M23" s="10">
        <v>0</v>
      </c>
      <c r="N23" s="17">
        <f t="shared" si="1"/>
        <v>0</v>
      </c>
      <c r="O23" s="10">
        <v>5.505204</v>
      </c>
      <c r="P23" s="14">
        <v>0</v>
      </c>
      <c r="Q23" s="32">
        <v>101.00745586708203</v>
      </c>
    </row>
    <row r="24" spans="1:17" ht="12.75">
      <c r="A24">
        <v>1</v>
      </c>
      <c r="B24">
        <v>1</v>
      </c>
      <c r="C24" s="25" t="s">
        <v>74</v>
      </c>
      <c r="D24" s="14">
        <v>187.465</v>
      </c>
      <c r="E24">
        <v>9.6857</v>
      </c>
      <c r="F24">
        <v>31.2822</v>
      </c>
      <c r="G24">
        <v>9.6857</v>
      </c>
      <c r="H24" s="34">
        <f t="shared" si="0"/>
        <v>24.101748865522268</v>
      </c>
      <c r="I24" s="14">
        <v>187.465</v>
      </c>
      <c r="J24">
        <v>85.91</v>
      </c>
      <c r="K24" s="26"/>
      <c r="L24">
        <v>31.2776</v>
      </c>
      <c r="M24" s="10">
        <v>0</v>
      </c>
      <c r="N24" s="17">
        <f t="shared" si="1"/>
        <v>0</v>
      </c>
      <c r="O24" s="10">
        <v>5.512455</v>
      </c>
      <c r="P24" s="14">
        <v>0</v>
      </c>
      <c r="Q24" s="32">
        <v>100.80798546209762</v>
      </c>
    </row>
    <row r="25" spans="1:17" ht="12.75">
      <c r="A25">
        <v>5</v>
      </c>
      <c r="B25">
        <v>36</v>
      </c>
      <c r="C25">
        <v>0</v>
      </c>
      <c r="D25" s="14">
        <v>2.272</v>
      </c>
      <c r="E25">
        <v>8.343</v>
      </c>
      <c r="F25">
        <v>31.7496</v>
      </c>
      <c r="G25">
        <v>8.343</v>
      </c>
      <c r="H25" s="34">
        <f aca="true" t="shared" si="2" ref="H25:H46">((999.842594+6.794*10^-2*E25-9.0953*10^-3*E25^2+1.001685*10^-4*E25^3-1.12*10^-6*E25^4+6.536*10^-9*E25^5)+(0.8245-0.00409*E25+7.6438*10^-5*E25^2-8.2467*10^-7*E25^3+5.3875*10^-9*E25^4)*F25+(-5.72466*10^-3+1.0227*10^-4*E25-1.6546*10^-6*E25^2)*F25^1.5+4.8314*10^-4*F25^2)-1000</f>
        <v>24.67297463541081</v>
      </c>
      <c r="I25" s="14">
        <v>2.272</v>
      </c>
      <c r="J25">
        <v>79.57</v>
      </c>
      <c r="K25" s="27"/>
      <c r="L25" s="25">
        <v>31.786</v>
      </c>
      <c r="M25" s="10">
        <v>6.517</v>
      </c>
      <c r="N25" s="17">
        <f aca="true" t="shared" si="3" ref="N25:N46">(M25*1000/22.4)/(1+H25/1000)</f>
        <v>283.9320516904611</v>
      </c>
      <c r="O25" s="10">
        <v>0.936902</v>
      </c>
      <c r="P25" s="14">
        <v>8.893584479371315</v>
      </c>
      <c r="Q25" s="14">
        <v>14.40545</v>
      </c>
    </row>
    <row r="26" spans="1:17" ht="12.75">
      <c r="A26">
        <v>5</v>
      </c>
      <c r="B26">
        <v>35</v>
      </c>
      <c r="C26">
        <v>10</v>
      </c>
      <c r="D26" s="14">
        <v>10.241</v>
      </c>
      <c r="E26">
        <v>8.3655</v>
      </c>
      <c r="F26">
        <v>31.8492</v>
      </c>
      <c r="G26">
        <v>8.3655</v>
      </c>
      <c r="H26" s="34">
        <f t="shared" si="2"/>
        <v>24.7477377596299</v>
      </c>
      <c r="I26" s="14">
        <v>10.241</v>
      </c>
      <c r="J26">
        <v>83.59</v>
      </c>
      <c r="L26" s="25">
        <v>31.8079</v>
      </c>
      <c r="M26" s="10">
        <v>6.519</v>
      </c>
      <c r="N26" s="17">
        <f t="shared" si="3"/>
        <v>283.99846614987155</v>
      </c>
      <c r="O26" s="10">
        <v>0.9234509</v>
      </c>
      <c r="P26" s="14">
        <v>8.620470530451867</v>
      </c>
      <c r="Q26" s="14">
        <v>14.22763</v>
      </c>
    </row>
    <row r="27" spans="1:17" ht="12.75">
      <c r="A27">
        <v>5</v>
      </c>
      <c r="B27">
        <v>34</v>
      </c>
      <c r="C27">
        <v>15</v>
      </c>
      <c r="D27" s="14">
        <v>15.215</v>
      </c>
      <c r="E27">
        <v>8.4326</v>
      </c>
      <c r="F27">
        <v>31.9621</v>
      </c>
      <c r="G27">
        <v>8.4326</v>
      </c>
      <c r="H27" s="34">
        <f t="shared" si="2"/>
        <v>24.826326038002435</v>
      </c>
      <c r="I27" s="14">
        <v>15.215</v>
      </c>
      <c r="J27">
        <v>84.61</v>
      </c>
      <c r="L27" s="25">
        <v>31.947</v>
      </c>
      <c r="M27" s="10">
        <v>6.522</v>
      </c>
      <c r="N27" s="17">
        <f t="shared" si="3"/>
        <v>284.1073720377061</v>
      </c>
      <c r="O27" s="10">
        <v>0.8756605</v>
      </c>
      <c r="P27" s="14">
        <v>7.865686640471513</v>
      </c>
      <c r="Q27" s="14">
        <v>12.27374</v>
      </c>
    </row>
    <row r="28" spans="1:17" ht="12.75">
      <c r="A28">
        <v>5</v>
      </c>
      <c r="B28">
        <v>33</v>
      </c>
      <c r="C28">
        <v>20</v>
      </c>
      <c r="D28" s="14">
        <v>20.088</v>
      </c>
      <c r="E28">
        <v>8.6391</v>
      </c>
      <c r="F28">
        <v>32.146</v>
      </c>
      <c r="G28">
        <v>8.6391</v>
      </c>
      <c r="H28" s="34">
        <f t="shared" si="2"/>
        <v>24.939579607320184</v>
      </c>
      <c r="I28" s="14">
        <v>20.088</v>
      </c>
      <c r="J28">
        <v>85.61</v>
      </c>
      <c r="L28" s="25">
        <v>32.1302</v>
      </c>
      <c r="M28" s="10">
        <v>6.466</v>
      </c>
      <c r="N28" s="17">
        <f t="shared" si="3"/>
        <v>281.63681062673703</v>
      </c>
      <c r="O28" s="10">
        <v>0.8347517</v>
      </c>
      <c r="P28" s="14">
        <v>7.165200392927308</v>
      </c>
      <c r="Q28" s="14">
        <v>10.67797</v>
      </c>
    </row>
    <row r="29" spans="1:17" ht="12.75">
      <c r="A29">
        <v>5</v>
      </c>
      <c r="B29">
        <v>32</v>
      </c>
      <c r="C29">
        <v>30</v>
      </c>
      <c r="D29" s="14">
        <v>30.877</v>
      </c>
      <c r="E29">
        <v>8.8739</v>
      </c>
      <c r="F29">
        <v>32.3285</v>
      </c>
      <c r="G29">
        <v>8.8739</v>
      </c>
      <c r="H29" s="34">
        <f t="shared" si="2"/>
        <v>25.046770033497978</v>
      </c>
      <c r="I29" s="14">
        <v>30.877</v>
      </c>
      <c r="J29">
        <v>86.67</v>
      </c>
      <c r="L29" s="25">
        <v>32.3207</v>
      </c>
      <c r="M29" s="10">
        <v>6.346</v>
      </c>
      <c r="N29" s="17">
        <f t="shared" si="3"/>
        <v>276.38111714581885</v>
      </c>
      <c r="O29" s="10">
        <v>0.8281851</v>
      </c>
      <c r="P29" s="14">
        <v>7.054037328094302</v>
      </c>
      <c r="Q29" s="14">
        <v>9.4386</v>
      </c>
    </row>
    <row r="30" spans="1:17" ht="12.75">
      <c r="A30">
        <v>5</v>
      </c>
      <c r="B30">
        <v>31</v>
      </c>
      <c r="C30">
        <v>40</v>
      </c>
      <c r="D30" s="14">
        <v>40.81</v>
      </c>
      <c r="E30">
        <v>8.8698</v>
      </c>
      <c r="F30">
        <v>32.3684</v>
      </c>
      <c r="G30">
        <v>8.8698</v>
      </c>
      <c r="H30" s="34">
        <f t="shared" si="2"/>
        <v>25.078630750773527</v>
      </c>
      <c r="I30" s="14">
        <v>40.81</v>
      </c>
      <c r="J30">
        <v>87.37</v>
      </c>
      <c r="L30" s="25">
        <v>32.3537</v>
      </c>
      <c r="M30" s="10">
        <v>6.338</v>
      </c>
      <c r="N30" s="17">
        <f t="shared" si="3"/>
        <v>276.02412154879966</v>
      </c>
      <c r="O30" s="10">
        <v>0.8216066</v>
      </c>
      <c r="P30" s="14">
        <v>6.8360677799607075</v>
      </c>
      <c r="Q30" s="14">
        <v>9.08478</v>
      </c>
    </row>
    <row r="31" spans="1:17" ht="12.75">
      <c r="A31">
        <v>5</v>
      </c>
      <c r="B31">
        <v>30</v>
      </c>
      <c r="C31">
        <v>50</v>
      </c>
      <c r="D31" s="14">
        <v>50.383</v>
      </c>
      <c r="E31">
        <v>8.9198</v>
      </c>
      <c r="F31">
        <v>32.5308</v>
      </c>
      <c r="G31">
        <v>8.9198</v>
      </c>
      <c r="H31" s="34">
        <f t="shared" si="2"/>
        <v>25.198042529466193</v>
      </c>
      <c r="I31" s="14">
        <v>50.383</v>
      </c>
      <c r="J31">
        <v>87.77</v>
      </c>
      <c r="L31" s="25">
        <v>32.5299</v>
      </c>
      <c r="M31" s="10">
        <v>6.062</v>
      </c>
      <c r="N31" s="17">
        <f t="shared" si="3"/>
        <v>263.9733873586885</v>
      </c>
      <c r="O31" s="10">
        <v>0.9042891</v>
      </c>
      <c r="P31" s="14">
        <v>8.221207269155206</v>
      </c>
      <c r="Q31" s="14">
        <v>9.969567</v>
      </c>
    </row>
    <row r="32" spans="1:17" ht="12.75">
      <c r="A32">
        <v>5</v>
      </c>
      <c r="B32">
        <v>29</v>
      </c>
      <c r="C32">
        <v>60</v>
      </c>
      <c r="D32" s="14">
        <v>60.616</v>
      </c>
      <c r="E32">
        <v>8.9502</v>
      </c>
      <c r="F32">
        <v>32.7415</v>
      </c>
      <c r="G32">
        <v>8.9502</v>
      </c>
      <c r="H32" s="34">
        <f t="shared" si="2"/>
        <v>25.358245357510214</v>
      </c>
      <c r="I32" s="14">
        <v>60.616</v>
      </c>
      <c r="J32">
        <v>87.87</v>
      </c>
      <c r="L32" s="25">
        <v>32.7353</v>
      </c>
      <c r="M32" s="10">
        <v>5.51</v>
      </c>
      <c r="N32" s="17">
        <f t="shared" si="3"/>
        <v>239.89873195136457</v>
      </c>
      <c r="O32" s="10">
        <v>1.089961</v>
      </c>
      <c r="P32" s="14">
        <v>11.204538310412573</v>
      </c>
      <c r="Q32" s="14">
        <v>13.51668</v>
      </c>
    </row>
    <row r="33" spans="1:17" ht="12.75">
      <c r="A33">
        <v>5</v>
      </c>
      <c r="B33">
        <v>28</v>
      </c>
      <c r="C33">
        <v>80</v>
      </c>
      <c r="D33" s="14">
        <v>80.764</v>
      </c>
      <c r="E33">
        <v>8.8969</v>
      </c>
      <c r="F33">
        <v>33.4246</v>
      </c>
      <c r="G33">
        <v>8.8969</v>
      </c>
      <c r="H33" s="34">
        <f t="shared" si="2"/>
        <v>25.901314371665194</v>
      </c>
      <c r="I33" s="14">
        <v>80.764</v>
      </c>
      <c r="J33">
        <v>87.5</v>
      </c>
      <c r="L33" s="25">
        <v>33.3957</v>
      </c>
      <c r="M33" s="10">
        <v>3.7</v>
      </c>
      <c r="N33" s="17">
        <f t="shared" si="3"/>
        <v>161.00824622662518</v>
      </c>
      <c r="O33" s="10">
        <v>1.742927</v>
      </c>
      <c r="P33" s="14">
        <v>21.685058939096265</v>
      </c>
      <c r="Q33" s="14">
        <v>26.03187</v>
      </c>
    </row>
    <row r="34" spans="1:17" ht="12.75">
      <c r="A34">
        <v>5</v>
      </c>
      <c r="B34">
        <v>27</v>
      </c>
      <c r="C34">
        <v>100</v>
      </c>
      <c r="D34" s="14">
        <v>101.14</v>
      </c>
      <c r="E34">
        <v>8.5179</v>
      </c>
      <c r="F34">
        <v>33.6134</v>
      </c>
      <c r="G34">
        <v>8.5179</v>
      </c>
      <c r="H34" s="34">
        <f t="shared" si="2"/>
        <v>26.107779733211373</v>
      </c>
      <c r="I34" s="14">
        <v>101.14</v>
      </c>
      <c r="J34">
        <v>87.39</v>
      </c>
      <c r="L34" s="25">
        <v>33.6009</v>
      </c>
      <c r="M34" s="10">
        <v>3.145</v>
      </c>
      <c r="N34" s="17">
        <f t="shared" si="3"/>
        <v>136.8294719983414</v>
      </c>
      <c r="O34" s="10">
        <v>1.96316</v>
      </c>
      <c r="P34" s="14">
        <v>25.231375245579567</v>
      </c>
      <c r="Q34" s="14">
        <v>31.62416</v>
      </c>
    </row>
    <row r="35" spans="1:17" ht="12.75">
      <c r="A35">
        <v>5</v>
      </c>
      <c r="B35">
        <v>26</v>
      </c>
      <c r="C35">
        <v>125</v>
      </c>
      <c r="D35" s="14">
        <v>124.949</v>
      </c>
      <c r="E35">
        <v>8.0207</v>
      </c>
      <c r="F35">
        <v>33.6863</v>
      </c>
      <c r="G35">
        <v>8.0207</v>
      </c>
      <c r="H35" s="34">
        <f t="shared" si="2"/>
        <v>26.239583897610146</v>
      </c>
      <c r="I35" s="14">
        <v>124.949</v>
      </c>
      <c r="J35">
        <v>86.56</v>
      </c>
      <c r="L35" s="25">
        <v>33.677</v>
      </c>
      <c r="M35" s="10">
        <v>2.93</v>
      </c>
      <c r="N35" s="17">
        <f t="shared" si="3"/>
        <v>127.45909773991134</v>
      </c>
      <c r="O35" s="10">
        <v>2.094035</v>
      </c>
      <c r="P35" s="14">
        <v>27.339744597249506</v>
      </c>
      <c r="Q35" s="14">
        <v>37.42895</v>
      </c>
    </row>
    <row r="36" spans="1:17" ht="12.75">
      <c r="A36">
        <v>5</v>
      </c>
      <c r="B36">
        <v>25</v>
      </c>
      <c r="C36">
        <v>150</v>
      </c>
      <c r="D36" s="14">
        <v>148.252</v>
      </c>
      <c r="E36">
        <v>7.7311</v>
      </c>
      <c r="F36">
        <v>33.8048</v>
      </c>
      <c r="G36">
        <v>7.7311</v>
      </c>
      <c r="H36" s="34">
        <f t="shared" si="2"/>
        <v>26.374953229134462</v>
      </c>
      <c r="I36" s="14">
        <v>148.252</v>
      </c>
      <c r="J36">
        <v>87.74</v>
      </c>
      <c r="L36" s="25">
        <v>33.7958</v>
      </c>
      <c r="M36" s="10">
        <v>2.632</v>
      </c>
      <c r="N36" s="17">
        <f t="shared" si="3"/>
        <v>114.4805800553948</v>
      </c>
      <c r="O36" s="10">
        <v>2.190532</v>
      </c>
      <c r="P36" s="14">
        <v>29.180442043222005</v>
      </c>
      <c r="Q36" s="14">
        <v>39.9788</v>
      </c>
    </row>
    <row r="37" spans="1:17" ht="12.75">
      <c r="A37">
        <v>5</v>
      </c>
      <c r="B37">
        <v>24</v>
      </c>
      <c r="C37">
        <v>175</v>
      </c>
      <c r="D37" s="14">
        <v>174.131</v>
      </c>
      <c r="E37">
        <v>7.5028</v>
      </c>
      <c r="F37">
        <v>33.8845</v>
      </c>
      <c r="G37">
        <v>7.5028</v>
      </c>
      <c r="H37" s="34">
        <f t="shared" si="2"/>
        <v>26.470353406790082</v>
      </c>
      <c r="I37" s="14">
        <v>174.131</v>
      </c>
      <c r="J37">
        <v>88.29</v>
      </c>
      <c r="L37" s="25">
        <v>33.8743</v>
      </c>
      <c r="M37" s="10">
        <v>2.563</v>
      </c>
      <c r="N37" s="17">
        <f t="shared" si="3"/>
        <v>111.46901854241705</v>
      </c>
      <c r="O37" s="10">
        <v>2.218241</v>
      </c>
      <c r="P37" s="14">
        <v>30.17163064833006</v>
      </c>
      <c r="Q37" s="14">
        <v>41.62128</v>
      </c>
    </row>
    <row r="38" spans="1:17" ht="12.75">
      <c r="A38">
        <v>5</v>
      </c>
      <c r="B38">
        <v>23</v>
      </c>
      <c r="C38">
        <v>200</v>
      </c>
      <c r="D38" s="14">
        <v>202</v>
      </c>
      <c r="E38">
        <v>7.0744</v>
      </c>
      <c r="F38">
        <v>33.9442</v>
      </c>
      <c r="G38">
        <v>7.0744</v>
      </c>
      <c r="H38" s="34">
        <f t="shared" si="2"/>
        <v>26.577302120387003</v>
      </c>
      <c r="I38" s="14">
        <v>202</v>
      </c>
      <c r="J38">
        <v>88.63</v>
      </c>
      <c r="L38" s="25">
        <v>33.9341</v>
      </c>
      <c r="M38" s="10">
        <v>2.362</v>
      </c>
      <c r="N38" s="17">
        <f t="shared" si="3"/>
        <v>102.71650108923103</v>
      </c>
      <c r="O38" s="10">
        <v>2.321629</v>
      </c>
      <c r="P38" s="14">
        <v>31.744184675834966</v>
      </c>
      <c r="Q38" s="14">
        <v>45.83046</v>
      </c>
    </row>
    <row r="39" spans="1:17" ht="12.75">
      <c r="A39">
        <v>5</v>
      </c>
      <c r="B39">
        <v>22</v>
      </c>
      <c r="C39">
        <v>250</v>
      </c>
      <c r="D39" s="14">
        <v>249.216</v>
      </c>
      <c r="E39">
        <v>6.5334</v>
      </c>
      <c r="F39">
        <v>33.9715</v>
      </c>
      <c r="G39">
        <v>6.5334</v>
      </c>
      <c r="H39" s="34">
        <f t="shared" si="2"/>
        <v>26.671689159348944</v>
      </c>
      <c r="I39" s="14">
        <v>249.216</v>
      </c>
      <c r="J39">
        <v>88.45</v>
      </c>
      <c r="L39" s="25">
        <v>33.9642</v>
      </c>
      <c r="M39" s="10">
        <v>2.1</v>
      </c>
      <c r="N39" s="17">
        <f t="shared" si="3"/>
        <v>91.31448835095824</v>
      </c>
      <c r="O39" s="10">
        <v>2.452743</v>
      </c>
      <c r="P39" s="32">
        <v>33.8</v>
      </c>
      <c r="Q39" s="14">
        <v>51.89945736434108</v>
      </c>
    </row>
    <row r="40" spans="1:17" ht="12.75">
      <c r="A40">
        <v>5</v>
      </c>
      <c r="B40">
        <v>21</v>
      </c>
      <c r="C40">
        <v>300</v>
      </c>
      <c r="D40" s="14">
        <v>299.72</v>
      </c>
      <c r="E40">
        <v>5.9834</v>
      </c>
      <c r="F40">
        <v>33.9811</v>
      </c>
      <c r="G40">
        <v>5.9834</v>
      </c>
      <c r="H40" s="34">
        <f t="shared" si="2"/>
        <v>26.749995427312797</v>
      </c>
      <c r="I40" s="14">
        <v>299.72</v>
      </c>
      <c r="J40">
        <v>89.26</v>
      </c>
      <c r="L40" s="25">
        <v>33.9752</v>
      </c>
      <c r="M40" s="10">
        <v>1.876</v>
      </c>
      <c r="N40" s="17">
        <f t="shared" si="3"/>
        <v>81.56805490429531</v>
      </c>
      <c r="O40" s="10">
        <v>2.597467</v>
      </c>
      <c r="P40" s="14">
        <v>35.97739685658153</v>
      </c>
      <c r="Q40" s="14">
        <v>59.62428294573643</v>
      </c>
    </row>
    <row r="41" spans="1:17" ht="12.75">
      <c r="A41">
        <v>5</v>
      </c>
      <c r="B41">
        <v>20</v>
      </c>
      <c r="C41">
        <v>400</v>
      </c>
      <c r="D41" s="14">
        <v>403.027</v>
      </c>
      <c r="E41">
        <v>5.3212</v>
      </c>
      <c r="F41">
        <v>34.0348</v>
      </c>
      <c r="G41">
        <v>5.3212</v>
      </c>
      <c r="H41" s="34">
        <f t="shared" si="2"/>
        <v>26.873089809414978</v>
      </c>
      <c r="I41" s="14">
        <v>403.027</v>
      </c>
      <c r="J41">
        <v>89.24</v>
      </c>
      <c r="L41" s="25">
        <v>34.0204</v>
      </c>
      <c r="M41" s="10">
        <v>1.232</v>
      </c>
      <c r="N41" s="17">
        <f t="shared" si="3"/>
        <v>53.5606595847281</v>
      </c>
      <c r="O41" s="10">
        <v>2.852424</v>
      </c>
      <c r="P41" s="14">
        <v>39.1816699410609</v>
      </c>
      <c r="Q41" s="14">
        <v>73.41698643410852</v>
      </c>
    </row>
    <row r="42" spans="1:17" ht="12.75">
      <c r="A42">
        <v>5</v>
      </c>
      <c r="B42">
        <v>19</v>
      </c>
      <c r="C42">
        <v>600</v>
      </c>
      <c r="D42" s="14">
        <v>599.966</v>
      </c>
      <c r="E42">
        <v>4.5024</v>
      </c>
      <c r="F42">
        <v>34.1953</v>
      </c>
      <c r="G42">
        <v>4.5024</v>
      </c>
      <c r="H42" s="34">
        <f t="shared" si="2"/>
        <v>27.093210366102085</v>
      </c>
      <c r="I42" s="14">
        <v>599.966</v>
      </c>
      <c r="J42">
        <v>88.88</v>
      </c>
      <c r="K42" s="11"/>
      <c r="L42" s="20">
        <v>34.1869</v>
      </c>
      <c r="M42" s="10">
        <v>0.524</v>
      </c>
      <c r="N42" s="17">
        <f t="shared" si="3"/>
        <v>22.77578792923661</v>
      </c>
      <c r="O42" s="10">
        <v>3.155773</v>
      </c>
      <c r="P42" s="14">
        <v>42.69952848722986</v>
      </c>
      <c r="Q42" s="14">
        <v>99.29108527131783</v>
      </c>
    </row>
    <row r="43" spans="1:17" ht="12.75">
      <c r="A43">
        <v>5</v>
      </c>
      <c r="B43">
        <v>18</v>
      </c>
      <c r="C43">
        <v>800</v>
      </c>
      <c r="D43" s="14">
        <v>801.092</v>
      </c>
      <c r="E43">
        <v>3.9377</v>
      </c>
      <c r="F43">
        <v>34.3124</v>
      </c>
      <c r="G43">
        <v>3.9377</v>
      </c>
      <c r="H43" s="34">
        <f t="shared" si="2"/>
        <v>27.245896731203175</v>
      </c>
      <c r="I43" s="14">
        <v>801.092</v>
      </c>
      <c r="J43">
        <v>89.18</v>
      </c>
      <c r="L43" s="20">
        <v>34.3061</v>
      </c>
      <c r="M43" s="10">
        <v>0.282</v>
      </c>
      <c r="N43" s="17">
        <f t="shared" si="3"/>
        <v>12.255376978721504</v>
      </c>
      <c r="O43" s="10">
        <v>3.211318</v>
      </c>
      <c r="P43" s="14">
        <v>43.55300589390962</v>
      </c>
      <c r="Q43" s="14">
        <v>118.71327519379845</v>
      </c>
    </row>
    <row r="44" spans="1:17" ht="12.75">
      <c r="A44">
        <v>5</v>
      </c>
      <c r="B44">
        <v>17</v>
      </c>
      <c r="C44">
        <v>1000</v>
      </c>
      <c r="D44" s="14">
        <v>999.201</v>
      </c>
      <c r="E44">
        <v>3.5119</v>
      </c>
      <c r="F44">
        <v>34.3934</v>
      </c>
      <c r="G44">
        <v>3.5119</v>
      </c>
      <c r="H44" s="34">
        <f t="shared" si="2"/>
        <v>27.35290982172569</v>
      </c>
      <c r="I44" s="14">
        <v>999.201</v>
      </c>
      <c r="J44">
        <v>89.26</v>
      </c>
      <c r="K44" s="1"/>
      <c r="L44" s="20">
        <v>34.3886</v>
      </c>
      <c r="M44" s="10">
        <v>0.356</v>
      </c>
      <c r="N44" s="17">
        <f t="shared" si="3"/>
        <v>15.469715412218958</v>
      </c>
      <c r="O44" s="10">
        <v>3.23907</v>
      </c>
      <c r="P44" s="14">
        <v>43.902986247544206</v>
      </c>
      <c r="Q44" s="14">
        <v>131.90726744186045</v>
      </c>
    </row>
    <row r="45" spans="1:17" ht="12.75">
      <c r="A45">
        <v>5</v>
      </c>
      <c r="B45">
        <v>16</v>
      </c>
      <c r="C45">
        <v>1250</v>
      </c>
      <c r="D45" s="14">
        <v>1247.186</v>
      </c>
      <c r="E45">
        <v>2.9853</v>
      </c>
      <c r="F45">
        <v>34.4702</v>
      </c>
      <c r="G45">
        <v>2.9853</v>
      </c>
      <c r="H45" s="34">
        <f t="shared" si="2"/>
        <v>27.463794702631276</v>
      </c>
      <c r="I45" s="14">
        <v>1247.186</v>
      </c>
      <c r="J45">
        <v>89.43</v>
      </c>
      <c r="K45" s="1"/>
      <c r="L45" s="25">
        <v>34.4669</v>
      </c>
      <c r="M45" s="10">
        <v>0.474</v>
      </c>
      <c r="N45" s="17">
        <f t="shared" si="3"/>
        <v>20.595094829437397</v>
      </c>
      <c r="O45" s="10">
        <v>3.21167</v>
      </c>
      <c r="P45" s="14">
        <v>44.20009823182711</v>
      </c>
      <c r="Q45" s="14">
        <v>147.58333333333334</v>
      </c>
    </row>
    <row r="46" spans="1:17" ht="12.75">
      <c r="A46">
        <v>5</v>
      </c>
      <c r="B46">
        <v>15</v>
      </c>
      <c r="C46" t="s">
        <v>75</v>
      </c>
      <c r="D46" s="14">
        <v>1319.665</v>
      </c>
      <c r="E46">
        <v>2.7931</v>
      </c>
      <c r="F46">
        <v>34.4933</v>
      </c>
      <c r="G46">
        <v>2.7931</v>
      </c>
      <c r="H46" s="34">
        <f t="shared" si="2"/>
        <v>27.49952978378269</v>
      </c>
      <c r="I46" s="14">
        <v>1319.665</v>
      </c>
      <c r="J46">
        <v>89.3</v>
      </c>
      <c r="K46" s="1"/>
      <c r="L46" s="20">
        <v>34.4887</v>
      </c>
      <c r="M46" s="10">
        <v>0.656</v>
      </c>
      <c r="N46" s="17">
        <f t="shared" si="3"/>
        <v>28.501924756964993</v>
      </c>
      <c r="O46" s="10">
        <v>3.191164</v>
      </c>
      <c r="P46" s="17">
        <v>43.653762278978384</v>
      </c>
      <c r="Q46" s="14">
        <v>154.61550387596898</v>
      </c>
    </row>
    <row r="47" spans="1:18" ht="12.75">
      <c r="A47">
        <v>12</v>
      </c>
      <c r="B47">
        <v>56</v>
      </c>
      <c r="C47">
        <v>0</v>
      </c>
      <c r="D47" s="14">
        <v>1.943</v>
      </c>
      <c r="E47">
        <v>7.7035</v>
      </c>
      <c r="F47">
        <v>32.4342</v>
      </c>
      <c r="G47">
        <v>7.7035</v>
      </c>
      <c r="H47" s="34">
        <f aca="true" t="shared" si="4" ref="H47:H66">((999.842594+6.794*10^-2*E47-9.0953*10^-3*E47^2+1.001685*10^-4*E47^3-1.12*10^-6*E47^4+6.536*10^-9*E47^5)+(0.8245-0.00409*E47+7.6438*10^-5*E47^2-8.2467*10^-7*E47^3+5.3875*10^-9*E47^4)*F47+(-5.72466*10^-3+1.0227*10^-4*E47-1.6546*10^-6*E47^2)*F47^1.5+4.8314*10^-4*F47^2)-1000</f>
        <v>25.302045617364</v>
      </c>
      <c r="I47" s="14">
        <v>1.943</v>
      </c>
      <c r="J47">
        <v>85.11</v>
      </c>
      <c r="L47">
        <v>32.4281</v>
      </c>
      <c r="M47" s="10">
        <v>6.457</v>
      </c>
      <c r="N47" s="17">
        <f aca="true" t="shared" si="5" ref="N47:N66">(M47*1000/22.4)/(1+H47/1000)</f>
        <v>281.1453754565169</v>
      </c>
      <c r="O47" s="10">
        <v>1.09812</v>
      </c>
      <c r="P47" s="14">
        <v>11.59007</v>
      </c>
      <c r="Q47" s="14">
        <v>15.875939999999998</v>
      </c>
      <c r="R47" s="19"/>
    </row>
    <row r="48" spans="1:18" ht="12.75">
      <c r="A48">
        <v>12</v>
      </c>
      <c r="B48">
        <v>55</v>
      </c>
      <c r="C48">
        <v>10</v>
      </c>
      <c r="D48" s="14">
        <v>8.803</v>
      </c>
      <c r="E48">
        <v>7.7051</v>
      </c>
      <c r="F48">
        <v>32.4349</v>
      </c>
      <c r="G48">
        <v>7.7051</v>
      </c>
      <c r="H48" s="34">
        <f t="shared" si="4"/>
        <v>25.30236983358236</v>
      </c>
      <c r="I48" s="14">
        <v>8.803</v>
      </c>
      <c r="J48">
        <v>86.47</v>
      </c>
      <c r="L48">
        <v>32.4294</v>
      </c>
      <c r="M48" s="10">
        <v>6.688</v>
      </c>
      <c r="N48" s="17">
        <f t="shared" si="5"/>
        <v>291.20329510199997</v>
      </c>
      <c r="O48" s="10">
        <v>1.098023</v>
      </c>
      <c r="P48" s="14">
        <v>11.80184</v>
      </c>
      <c r="Q48" s="14">
        <v>15.86781</v>
      </c>
      <c r="R48" s="19"/>
    </row>
    <row r="49" spans="1:18" ht="12.75">
      <c r="A49">
        <v>12</v>
      </c>
      <c r="B49">
        <v>54</v>
      </c>
      <c r="C49">
        <v>25</v>
      </c>
      <c r="D49" s="14">
        <v>24.587</v>
      </c>
      <c r="E49">
        <v>7.7557</v>
      </c>
      <c r="F49">
        <v>32.4596</v>
      </c>
      <c r="G49">
        <v>7.7557</v>
      </c>
      <c r="H49" s="34">
        <f t="shared" si="4"/>
        <v>25.314618421331488</v>
      </c>
      <c r="I49" s="14">
        <v>24.587</v>
      </c>
      <c r="J49">
        <v>86.4</v>
      </c>
      <c r="L49">
        <v>32.4508</v>
      </c>
      <c r="M49" s="10">
        <v>6.392</v>
      </c>
      <c r="N49" s="17">
        <f t="shared" si="5"/>
        <v>278.31178618764346</v>
      </c>
      <c r="O49" s="10">
        <v>1.106766</v>
      </c>
      <c r="P49" s="14">
        <v>11.74889</v>
      </c>
      <c r="Q49" s="14">
        <v>16.2327</v>
      </c>
      <c r="R49" s="19"/>
    </row>
    <row r="50" spans="1:18" ht="12.75">
      <c r="A50">
        <v>12</v>
      </c>
      <c r="B50">
        <v>53</v>
      </c>
      <c r="C50">
        <v>50</v>
      </c>
      <c r="D50" s="14">
        <v>49.689</v>
      </c>
      <c r="E50">
        <v>7.763</v>
      </c>
      <c r="F50">
        <v>32.5037</v>
      </c>
      <c r="G50">
        <v>7.763</v>
      </c>
      <c r="H50" s="34">
        <f t="shared" si="4"/>
        <v>25.34821896270205</v>
      </c>
      <c r="I50" s="14">
        <v>49.689</v>
      </c>
      <c r="J50">
        <v>87.03</v>
      </c>
      <c r="L50">
        <v>32.4982</v>
      </c>
      <c r="M50" s="10">
        <v>6.329</v>
      </c>
      <c r="N50" s="17">
        <f t="shared" si="5"/>
        <v>275.55969536181607</v>
      </c>
      <c r="O50" s="10">
        <v>1.133182</v>
      </c>
      <c r="P50" s="14">
        <v>12.06654</v>
      </c>
      <c r="Q50" s="14">
        <v>15.851539999999998</v>
      </c>
      <c r="R50" s="19"/>
    </row>
    <row r="51" spans="1:18" ht="12.75">
      <c r="A51">
        <v>12</v>
      </c>
      <c r="B51">
        <v>52</v>
      </c>
      <c r="C51">
        <v>75</v>
      </c>
      <c r="D51" s="14">
        <v>72.711</v>
      </c>
      <c r="E51">
        <v>8.0364</v>
      </c>
      <c r="F51">
        <v>33.4682</v>
      </c>
      <c r="G51">
        <v>8.0364</v>
      </c>
      <c r="H51" s="34">
        <f t="shared" si="4"/>
        <v>26.066044984778955</v>
      </c>
      <c r="I51" s="14">
        <v>72.711</v>
      </c>
      <c r="J51">
        <v>88.29</v>
      </c>
      <c r="L51">
        <v>33.4588</v>
      </c>
      <c r="M51" s="10">
        <v>3.756</v>
      </c>
      <c r="N51" s="17">
        <f t="shared" si="5"/>
        <v>163.41888735930138</v>
      </c>
      <c r="O51" s="10">
        <v>1.79866</v>
      </c>
      <c r="P51" s="14">
        <v>23.27926</v>
      </c>
      <c r="Q51" s="14">
        <v>28.74125</v>
      </c>
      <c r="R51" s="19"/>
    </row>
    <row r="52" spans="1:18" ht="12.75">
      <c r="A52">
        <v>12</v>
      </c>
      <c r="B52">
        <v>51</v>
      </c>
      <c r="C52">
        <v>100</v>
      </c>
      <c r="D52" s="14">
        <v>99.409</v>
      </c>
      <c r="E52">
        <v>7.6089</v>
      </c>
      <c r="F52">
        <v>33.7555</v>
      </c>
      <c r="G52">
        <v>7.6089</v>
      </c>
      <c r="H52" s="34">
        <f t="shared" si="4"/>
        <v>26.353782774364845</v>
      </c>
      <c r="I52" s="14">
        <v>99.409</v>
      </c>
      <c r="J52">
        <v>88.26</v>
      </c>
      <c r="L52">
        <v>33.7464</v>
      </c>
      <c r="M52" s="10">
        <v>3.021</v>
      </c>
      <c r="N52" s="17">
        <f t="shared" si="5"/>
        <v>131.40310260659953</v>
      </c>
      <c r="O52" s="10">
        <v>2.084007</v>
      </c>
      <c r="P52" s="14">
        <v>28.24426</v>
      </c>
      <c r="Q52" s="14">
        <v>37.55697</v>
      </c>
      <c r="R52" s="19"/>
    </row>
    <row r="53" spans="1:17" ht="12.75">
      <c r="A53">
        <v>12</v>
      </c>
      <c r="B53">
        <v>50</v>
      </c>
      <c r="C53">
        <v>125</v>
      </c>
      <c r="D53" s="14">
        <v>124.257</v>
      </c>
      <c r="E53">
        <v>7.2824</v>
      </c>
      <c r="F53">
        <v>33.8684</v>
      </c>
      <c r="G53">
        <v>7.2824</v>
      </c>
      <c r="H53" s="34">
        <f t="shared" si="4"/>
        <v>26.488772464129624</v>
      </c>
      <c r="I53" s="14">
        <v>124.257</v>
      </c>
      <c r="J53">
        <v>88.32</v>
      </c>
      <c r="L53">
        <v>33.8608</v>
      </c>
      <c r="M53" s="10">
        <v>2.638</v>
      </c>
      <c r="N53" s="17">
        <f t="shared" si="5"/>
        <v>114.728831237141</v>
      </c>
      <c r="O53" s="10">
        <v>2.228596</v>
      </c>
      <c r="P53" s="14">
        <v>30.5669</v>
      </c>
      <c r="Q53" s="14">
        <v>42.071220000000004</v>
      </c>
    </row>
    <row r="54" spans="1:17" ht="12.75">
      <c r="A54">
        <v>12</v>
      </c>
      <c r="B54">
        <v>49</v>
      </c>
      <c r="C54">
        <v>150</v>
      </c>
      <c r="D54" s="14">
        <v>152.19</v>
      </c>
      <c r="E54">
        <v>7.0454</v>
      </c>
      <c r="F54">
        <v>33.911</v>
      </c>
      <c r="G54">
        <v>7.0454</v>
      </c>
      <c r="H54" s="34">
        <f t="shared" si="4"/>
        <v>26.555143630604334</v>
      </c>
      <c r="I54" s="14">
        <v>152.19</v>
      </c>
      <c r="J54">
        <v>88.54</v>
      </c>
      <c r="L54">
        <v>33.9026</v>
      </c>
      <c r="M54" s="10">
        <v>2.609</v>
      </c>
      <c r="N54" s="17">
        <f t="shared" si="5"/>
        <v>113.46026076474077</v>
      </c>
      <c r="O54" s="10">
        <v>2.259189</v>
      </c>
      <c r="P54" s="14">
        <v>31.56958</v>
      </c>
      <c r="Q54" s="14">
        <v>43.95492</v>
      </c>
    </row>
    <row r="55" spans="1:17" ht="12.75">
      <c r="A55">
        <v>12</v>
      </c>
      <c r="B55">
        <v>48</v>
      </c>
      <c r="C55">
        <v>175</v>
      </c>
      <c r="D55" s="14">
        <v>174.204</v>
      </c>
      <c r="E55">
        <v>6.8514</v>
      </c>
      <c r="F55">
        <v>33.931</v>
      </c>
      <c r="G55">
        <v>6.8514</v>
      </c>
      <c r="H55" s="34">
        <f t="shared" si="4"/>
        <v>26.59732643594316</v>
      </c>
      <c r="I55" s="14">
        <v>174.204</v>
      </c>
      <c r="J55">
        <v>88.63</v>
      </c>
      <c r="L55">
        <v>33.9242</v>
      </c>
      <c r="M55" s="10">
        <v>2.44</v>
      </c>
      <c r="N55" s="17">
        <f t="shared" si="5"/>
        <v>106.10642422646936</v>
      </c>
      <c r="O55" s="10">
        <v>2.329184</v>
      </c>
      <c r="P55" s="14">
        <v>32.41381</v>
      </c>
      <c r="Q55" s="14">
        <v>46.21992</v>
      </c>
    </row>
    <row r="56" spans="1:17" ht="12.75">
      <c r="A56">
        <v>12</v>
      </c>
      <c r="B56">
        <v>47</v>
      </c>
      <c r="C56">
        <v>200</v>
      </c>
      <c r="D56" s="14">
        <v>198.533</v>
      </c>
      <c r="E56">
        <v>6.6633</v>
      </c>
      <c r="F56">
        <v>33.9443</v>
      </c>
      <c r="G56">
        <v>6.6633</v>
      </c>
      <c r="H56" s="34">
        <f t="shared" si="4"/>
        <v>26.633039777554586</v>
      </c>
      <c r="I56" s="14">
        <v>198.533</v>
      </c>
      <c r="J56">
        <v>88.7</v>
      </c>
      <c r="L56">
        <v>33.9371</v>
      </c>
      <c r="M56" s="10">
        <v>2.321</v>
      </c>
      <c r="N56" s="17">
        <f t="shared" si="5"/>
        <v>100.92805064117401</v>
      </c>
      <c r="O56" s="10">
        <v>2.38164</v>
      </c>
      <c r="P56" s="14">
        <v>33.52168</v>
      </c>
      <c r="Q56" s="14">
        <v>48.67891</v>
      </c>
    </row>
    <row r="57" spans="1:17" ht="12.75">
      <c r="A57">
        <v>12</v>
      </c>
      <c r="B57">
        <v>46</v>
      </c>
      <c r="C57">
        <v>250</v>
      </c>
      <c r="D57" s="14">
        <v>248.543</v>
      </c>
      <c r="E57">
        <v>6.1302</v>
      </c>
      <c r="F57">
        <v>33.966</v>
      </c>
      <c r="G57">
        <v>6.1302</v>
      </c>
      <c r="H57" s="34">
        <f t="shared" si="4"/>
        <v>26.71952583491293</v>
      </c>
      <c r="I57" s="14">
        <v>248.543</v>
      </c>
      <c r="J57">
        <v>88.85</v>
      </c>
      <c r="L57">
        <v>33.9605</v>
      </c>
      <c r="M57" s="10">
        <v>2.035</v>
      </c>
      <c r="N57" s="17">
        <f t="shared" si="5"/>
        <v>88.48396470480866</v>
      </c>
      <c r="O57" s="10">
        <v>2.517166</v>
      </c>
      <c r="P57" s="14">
        <v>35.31495</v>
      </c>
      <c r="Q57" s="14">
        <v>55.888980000000004</v>
      </c>
    </row>
    <row r="58" spans="1:17" ht="12.75">
      <c r="A58">
        <v>12</v>
      </c>
      <c r="B58">
        <v>45</v>
      </c>
      <c r="C58">
        <v>300</v>
      </c>
      <c r="D58" s="14">
        <v>302.477</v>
      </c>
      <c r="E58">
        <v>5.7376</v>
      </c>
      <c r="F58">
        <v>33.9845</v>
      </c>
      <c r="G58">
        <v>5.7376</v>
      </c>
      <c r="H58" s="34">
        <f t="shared" si="4"/>
        <v>26.783180345666324</v>
      </c>
      <c r="I58" s="14">
        <v>302.477</v>
      </c>
      <c r="J58">
        <v>88.92</v>
      </c>
      <c r="L58">
        <v>33.9774</v>
      </c>
      <c r="M58" s="10">
        <v>1.725</v>
      </c>
      <c r="N58" s="17">
        <f t="shared" si="5"/>
        <v>75.00018508825157</v>
      </c>
      <c r="O58" s="10">
        <v>2.665651</v>
      </c>
      <c r="P58" s="14">
        <v>37.52942</v>
      </c>
      <c r="Q58" s="14">
        <v>62.56152</v>
      </c>
    </row>
    <row r="59" spans="1:17" ht="12.75">
      <c r="A59">
        <v>12</v>
      </c>
      <c r="B59">
        <v>44</v>
      </c>
      <c r="C59">
        <v>400</v>
      </c>
      <c r="D59" s="14">
        <v>398.371</v>
      </c>
      <c r="E59">
        <v>5.0747</v>
      </c>
      <c r="F59">
        <v>34.0554</v>
      </c>
      <c r="G59">
        <v>5.0747</v>
      </c>
      <c r="H59" s="34">
        <f t="shared" si="4"/>
        <v>26.918143140494067</v>
      </c>
      <c r="I59" s="14">
        <v>398.371</v>
      </c>
      <c r="J59">
        <v>89.07</v>
      </c>
      <c r="L59" s="11">
        <v>34.0489</v>
      </c>
      <c r="M59" s="10">
        <v>1.017</v>
      </c>
      <c r="N59" s="17">
        <f t="shared" si="5"/>
        <v>44.211689137596856</v>
      </c>
      <c r="O59" s="10">
        <v>2.936035</v>
      </c>
      <c r="P59" s="14">
        <v>40.63884</v>
      </c>
      <c r="Q59" s="14">
        <v>78.67612</v>
      </c>
    </row>
    <row r="60" spans="1:17" ht="12.75">
      <c r="A60">
        <v>12</v>
      </c>
      <c r="B60">
        <v>43</v>
      </c>
      <c r="C60">
        <v>600</v>
      </c>
      <c r="D60" s="14">
        <v>600.501</v>
      </c>
      <c r="E60">
        <v>4.3408</v>
      </c>
      <c r="F60">
        <v>34.1822</v>
      </c>
      <c r="G60">
        <v>4.3408</v>
      </c>
      <c r="H60" s="34">
        <f t="shared" si="4"/>
        <v>27.100222179287357</v>
      </c>
      <c r="I60" s="14">
        <v>600.501</v>
      </c>
      <c r="J60">
        <v>89.2</v>
      </c>
      <c r="L60" s="11">
        <v>34.1713</v>
      </c>
      <c r="M60" s="10">
        <v>0.476</v>
      </c>
      <c r="N60" s="17">
        <f t="shared" si="5"/>
        <v>20.68931496763971</v>
      </c>
      <c r="O60" s="10">
        <v>3.144964</v>
      </c>
      <c r="P60" s="14">
        <v>43.7993</v>
      </c>
      <c r="Q60" s="14">
        <v>98.46244</v>
      </c>
    </row>
    <row r="61" spans="1:17" ht="12.75">
      <c r="A61">
        <v>12</v>
      </c>
      <c r="B61">
        <v>42</v>
      </c>
      <c r="C61" s="28">
        <v>800</v>
      </c>
      <c r="D61" s="14">
        <v>798.555</v>
      </c>
      <c r="E61">
        <v>3.8024</v>
      </c>
      <c r="F61">
        <v>34.32</v>
      </c>
      <c r="G61">
        <v>3.8024</v>
      </c>
      <c r="H61" s="34">
        <f t="shared" si="4"/>
        <v>27.26567906004675</v>
      </c>
      <c r="I61" s="14">
        <v>798.555</v>
      </c>
      <c r="J61">
        <v>89.18</v>
      </c>
      <c r="K61" s="1"/>
      <c r="L61" s="11">
        <v>34.313</v>
      </c>
      <c r="M61" s="10">
        <v>0.3</v>
      </c>
      <c r="N61" s="17">
        <f t="shared" si="5"/>
        <v>13.037384014534268</v>
      </c>
      <c r="O61" s="10">
        <v>3.236241</v>
      </c>
      <c r="P61" s="14">
        <v>44.22057</v>
      </c>
      <c r="Q61" s="14">
        <v>118.8962</v>
      </c>
    </row>
    <row r="62" spans="1:17" ht="12.75">
      <c r="A62">
        <v>12</v>
      </c>
      <c r="B62">
        <v>41</v>
      </c>
      <c r="C62" s="7">
        <v>1000</v>
      </c>
      <c r="D62" s="14">
        <v>998.01</v>
      </c>
      <c r="E62">
        <v>3.3484</v>
      </c>
      <c r="F62">
        <v>34.4018</v>
      </c>
      <c r="G62">
        <v>3.3484</v>
      </c>
      <c r="H62" s="34">
        <f t="shared" si="4"/>
        <v>27.375362932912367</v>
      </c>
      <c r="I62" s="14">
        <v>998.01</v>
      </c>
      <c r="J62">
        <v>89.24</v>
      </c>
      <c r="K62" s="1"/>
      <c r="L62">
        <v>34.3953</v>
      </c>
      <c r="M62" s="10">
        <v>0.344</v>
      </c>
      <c r="N62" s="17">
        <f t="shared" si="5"/>
        <v>14.947937639171984</v>
      </c>
      <c r="O62" s="10">
        <v>3.240507</v>
      </c>
      <c r="P62" s="14">
        <v>44.79977</v>
      </c>
      <c r="Q62" s="14">
        <v>132.1667</v>
      </c>
    </row>
    <row r="63" spans="1:17" ht="12.75">
      <c r="A63">
        <v>12</v>
      </c>
      <c r="B63">
        <v>40</v>
      </c>
      <c r="C63">
        <v>1250</v>
      </c>
      <c r="D63" s="14">
        <v>1243.808</v>
      </c>
      <c r="E63">
        <v>2.8849</v>
      </c>
      <c r="F63">
        <v>34.4562</v>
      </c>
      <c r="G63">
        <v>2.8849</v>
      </c>
      <c r="H63" s="34">
        <f t="shared" si="4"/>
        <v>27.46169664965487</v>
      </c>
      <c r="I63" s="14">
        <v>1243.808</v>
      </c>
      <c r="J63">
        <v>89.36</v>
      </c>
      <c r="K63" s="1"/>
      <c r="L63" s="11">
        <v>34.4497</v>
      </c>
      <c r="M63" s="10">
        <v>0.44</v>
      </c>
      <c r="N63" s="17">
        <f t="shared" si="5"/>
        <v>19.117848584437294</v>
      </c>
      <c r="O63" s="10">
        <v>3.21003</v>
      </c>
      <c r="P63" s="14">
        <v>45.16832</v>
      </c>
      <c r="Q63" s="14">
        <v>149.7193</v>
      </c>
    </row>
    <row r="64" spans="1:17" ht="12.75">
      <c r="A64">
        <v>12</v>
      </c>
      <c r="B64">
        <v>39</v>
      </c>
      <c r="C64" s="3">
        <v>1500</v>
      </c>
      <c r="D64" s="14">
        <v>1498.062</v>
      </c>
      <c r="E64">
        <v>2.354</v>
      </c>
      <c r="F64">
        <v>34.5233</v>
      </c>
      <c r="G64">
        <v>2.354</v>
      </c>
      <c r="H64" s="34">
        <f t="shared" si="4"/>
        <v>27.561309066412377</v>
      </c>
      <c r="I64" s="14">
        <v>1498.062</v>
      </c>
      <c r="J64">
        <v>89.35</v>
      </c>
      <c r="K64" s="5"/>
      <c r="L64" s="12">
        <v>34.5178</v>
      </c>
      <c r="M64" s="10">
        <v>0.775</v>
      </c>
      <c r="N64" s="17">
        <f t="shared" si="5"/>
        <v>33.6702189742317</v>
      </c>
      <c r="O64" s="10">
        <v>3.127338</v>
      </c>
      <c r="P64" s="14">
        <v>44.00994</v>
      </c>
      <c r="Q64" s="14">
        <v>161.8199</v>
      </c>
    </row>
    <row r="65" spans="1:23" ht="12.75">
      <c r="A65">
        <v>12</v>
      </c>
      <c r="B65">
        <v>38</v>
      </c>
      <c r="C65" s="3">
        <v>1750</v>
      </c>
      <c r="D65" s="14">
        <v>1750.945</v>
      </c>
      <c r="E65">
        <v>2.1242</v>
      </c>
      <c r="F65">
        <v>34.5606</v>
      </c>
      <c r="G65">
        <v>2.1242</v>
      </c>
      <c r="H65" s="34">
        <f t="shared" si="4"/>
        <v>27.610001972873533</v>
      </c>
      <c r="I65" s="14">
        <v>1750.945</v>
      </c>
      <c r="J65">
        <v>89.3</v>
      </c>
      <c r="K65" s="5"/>
      <c r="L65" s="12">
        <v>34.555</v>
      </c>
      <c r="M65" s="10">
        <v>1.113</v>
      </c>
      <c r="N65" s="17">
        <f t="shared" si="5"/>
        <v>48.352487718693524</v>
      </c>
      <c r="O65" s="10">
        <v>3.066354</v>
      </c>
      <c r="P65" s="14">
        <v>43.64132</v>
      </c>
      <c r="Q65" s="14">
        <v>165.05849999999998</v>
      </c>
      <c r="R65" s="4"/>
      <c r="T65" s="8"/>
      <c r="U65" s="8"/>
      <c r="V65" s="8"/>
      <c r="W65" s="8"/>
    </row>
    <row r="66" spans="1:23" ht="12.75">
      <c r="A66">
        <v>12</v>
      </c>
      <c r="B66">
        <v>37</v>
      </c>
      <c r="C66" s="3" t="s">
        <v>75</v>
      </c>
      <c r="D66" s="14">
        <v>2162.241</v>
      </c>
      <c r="E66">
        <v>1.8917</v>
      </c>
      <c r="F66">
        <v>34.6045</v>
      </c>
      <c r="G66">
        <v>1.8917</v>
      </c>
      <c r="H66" s="34">
        <f t="shared" si="4"/>
        <v>27.66357453126193</v>
      </c>
      <c r="I66" s="14">
        <v>2162.241</v>
      </c>
      <c r="J66">
        <v>88.58</v>
      </c>
      <c r="K66" s="5"/>
      <c r="L66" s="11">
        <v>34.5997</v>
      </c>
      <c r="M66" s="10">
        <v>1.687</v>
      </c>
      <c r="N66" s="17">
        <f t="shared" si="5"/>
        <v>73.28517023127102</v>
      </c>
      <c r="O66" s="10">
        <v>2.996624</v>
      </c>
      <c r="P66" s="14">
        <v>42.21928</v>
      </c>
      <c r="Q66" s="14">
        <v>176.3277</v>
      </c>
      <c r="R66" s="4"/>
      <c r="S66" s="2"/>
      <c r="T66" s="8"/>
      <c r="U66" s="8"/>
      <c r="V66" s="8"/>
      <c r="W66" s="8"/>
    </row>
    <row r="67" spans="1:18" ht="12.75">
      <c r="A67">
        <v>14</v>
      </c>
      <c r="B67">
        <v>73</v>
      </c>
      <c r="C67">
        <v>0</v>
      </c>
      <c r="D67" s="14">
        <v>2.509</v>
      </c>
      <c r="E67">
        <v>7.5305</v>
      </c>
      <c r="F67">
        <v>32.7301</v>
      </c>
      <c r="G67">
        <v>7.5305</v>
      </c>
      <c r="H67" s="34">
        <f aca="true" t="shared" si="6" ref="H67:H83">((999.842594+6.794*10^-2*E67-9.0953*10^-3*E67^2+1.001685*10^-4*E67^3-1.12*10^-6*E67^4+6.536*10^-9*E67^5)+(0.8245-0.00409*E67+7.6438*10^-5*E67^2-8.2467*10^-7*E67^3+5.3875*10^-9*E67^4)*F67+(-5.72466*10^-3+1.0227*10^-4*E67-1.6546*10^-6*E67^2)*F67^1.5+4.8314*10^-4*F67^2)-1000</f>
        <v>25.558839862688046</v>
      </c>
      <c r="I67" s="14">
        <v>2.509</v>
      </c>
      <c r="J67">
        <v>83.91</v>
      </c>
      <c r="L67">
        <v>32.7241</v>
      </c>
      <c r="M67" s="10">
        <v>6.527</v>
      </c>
      <c r="N67" s="17">
        <f aca="true" t="shared" si="7" ref="N67:N83">(M67*1000/22.4)/(1+H67/1000)</f>
        <v>284.12209738296633</v>
      </c>
      <c r="O67" s="10">
        <v>0.9489582</v>
      </c>
      <c r="P67" s="14">
        <v>9.207136</v>
      </c>
      <c r="Q67" s="14">
        <v>11.18563</v>
      </c>
      <c r="R67" s="22">
        <v>0.474478787878788</v>
      </c>
    </row>
    <row r="68" spans="1:18" ht="12.75">
      <c r="A68">
        <v>14</v>
      </c>
      <c r="B68">
        <v>72</v>
      </c>
      <c r="C68">
        <v>10</v>
      </c>
      <c r="D68" s="14">
        <v>9.892</v>
      </c>
      <c r="E68">
        <v>7.5257</v>
      </c>
      <c r="F68">
        <v>32.7302</v>
      </c>
      <c r="G68">
        <v>7.5257</v>
      </c>
      <c r="H68" s="34">
        <f t="shared" si="6"/>
        <v>25.55958939708671</v>
      </c>
      <c r="I68" s="14">
        <v>9.892</v>
      </c>
      <c r="J68">
        <v>87.2</v>
      </c>
      <c r="L68">
        <v>32.7244</v>
      </c>
      <c r="M68" s="10">
        <v>6.515</v>
      </c>
      <c r="N68" s="17">
        <f t="shared" si="7"/>
        <v>283.59952682681285</v>
      </c>
      <c r="O68" s="10">
        <v>0.9577136</v>
      </c>
      <c r="P68" s="14">
        <v>9.313064</v>
      </c>
      <c r="Q68" s="14">
        <v>11.32498</v>
      </c>
      <c r="R68" s="22">
        <v>0.44044444444444447</v>
      </c>
    </row>
    <row r="69" spans="1:18" ht="12.75">
      <c r="A69">
        <v>14</v>
      </c>
      <c r="B69">
        <v>71</v>
      </c>
      <c r="C69">
        <v>15</v>
      </c>
      <c r="D69" s="14">
        <v>15.47</v>
      </c>
      <c r="E69">
        <v>7.5236</v>
      </c>
      <c r="F69">
        <v>32.7295</v>
      </c>
      <c r="G69">
        <v>7.5236</v>
      </c>
      <c r="H69" s="34">
        <f t="shared" si="6"/>
        <v>25.559332636023782</v>
      </c>
      <c r="I69" s="14">
        <v>15.47</v>
      </c>
      <c r="J69">
        <v>87.2</v>
      </c>
      <c r="L69">
        <v>32.7233</v>
      </c>
      <c r="M69" s="10">
        <v>6.528</v>
      </c>
      <c r="N69" s="17">
        <f t="shared" si="7"/>
        <v>284.1654911174222</v>
      </c>
      <c r="O69" s="10">
        <v>0.9576141</v>
      </c>
      <c r="P69" s="14">
        <v>9.207136</v>
      </c>
      <c r="Q69" s="14">
        <v>11.27929</v>
      </c>
      <c r="R69" s="22">
        <v>0.4761561561561561</v>
      </c>
    </row>
    <row r="70" spans="1:18" ht="12.75">
      <c r="A70">
        <v>14</v>
      </c>
      <c r="B70">
        <v>70</v>
      </c>
      <c r="C70">
        <v>20</v>
      </c>
      <c r="D70" s="14">
        <v>19.931</v>
      </c>
      <c r="E70">
        <v>7.5245</v>
      </c>
      <c r="F70">
        <v>32.729</v>
      </c>
      <c r="G70">
        <v>7.5245</v>
      </c>
      <c r="H70" s="34">
        <f t="shared" si="6"/>
        <v>25.558813868749212</v>
      </c>
      <c r="I70" s="14">
        <v>19.931</v>
      </c>
      <c r="J70">
        <v>87.18</v>
      </c>
      <c r="L70">
        <v>32.7244</v>
      </c>
      <c r="M70" s="10">
        <v>6.527</v>
      </c>
      <c r="N70" s="17">
        <f t="shared" si="7"/>
        <v>284.12210458435965</v>
      </c>
      <c r="O70" s="10">
        <v>0.9486595</v>
      </c>
      <c r="P70" s="14">
        <v>9.2601</v>
      </c>
      <c r="Q70" s="14">
        <v>11.41644</v>
      </c>
      <c r="R70" s="22">
        <v>0.43412386706948647</v>
      </c>
    </row>
    <row r="71" spans="1:18" ht="12.75">
      <c r="A71">
        <v>14</v>
      </c>
      <c r="B71">
        <v>69</v>
      </c>
      <c r="C71">
        <v>30</v>
      </c>
      <c r="D71" s="14">
        <v>30.96</v>
      </c>
      <c r="E71">
        <v>7.5259</v>
      </c>
      <c r="F71">
        <v>32.7325</v>
      </c>
      <c r="G71">
        <v>7.5259</v>
      </c>
      <c r="H71" s="34">
        <f t="shared" si="6"/>
        <v>25.561369282096848</v>
      </c>
      <c r="I71" s="14">
        <v>30.96</v>
      </c>
      <c r="J71">
        <v>87.26</v>
      </c>
      <c r="L71">
        <v>32.7287</v>
      </c>
      <c r="M71" s="10">
        <v>6.514</v>
      </c>
      <c r="N71" s="17">
        <f t="shared" si="7"/>
        <v>283.5555044669212</v>
      </c>
      <c r="O71" s="10">
        <v>0.9529877</v>
      </c>
      <c r="P71" s="14">
        <v>9.207136</v>
      </c>
      <c r="Q71" s="14">
        <v>11.370009999999999</v>
      </c>
      <c r="R71" s="22">
        <v>0.4238790560471977</v>
      </c>
    </row>
    <row r="72" spans="1:18" ht="12.75">
      <c r="A72">
        <v>14</v>
      </c>
      <c r="B72">
        <v>68</v>
      </c>
      <c r="C72">
        <v>40</v>
      </c>
      <c r="D72" s="14">
        <v>40.332</v>
      </c>
      <c r="E72">
        <v>7.5291</v>
      </c>
      <c r="F72">
        <v>32.7342</v>
      </c>
      <c r="G72">
        <v>7.5291</v>
      </c>
      <c r="H72" s="34">
        <f t="shared" si="6"/>
        <v>25.56225821051953</v>
      </c>
      <c r="I72" s="14">
        <v>40.332</v>
      </c>
      <c r="J72">
        <v>87.33</v>
      </c>
      <c r="L72"/>
      <c r="M72" s="10">
        <v>6.506</v>
      </c>
      <c r="N72" s="17">
        <f t="shared" si="7"/>
        <v>283.20701765899815</v>
      </c>
      <c r="O72" s="10">
        <v>0.9484603</v>
      </c>
      <c r="P72" s="14">
        <v>9.313064</v>
      </c>
      <c r="Q72" s="14">
        <v>11.32359</v>
      </c>
      <c r="R72" s="22">
        <v>0.4361586826347306</v>
      </c>
    </row>
    <row r="73" spans="1:18" ht="12.75">
      <c r="A73">
        <v>14</v>
      </c>
      <c r="B73">
        <v>67</v>
      </c>
      <c r="C73">
        <v>50</v>
      </c>
      <c r="D73" s="14">
        <v>49.515</v>
      </c>
      <c r="E73">
        <v>7.5579</v>
      </c>
      <c r="F73">
        <v>32.7417</v>
      </c>
      <c r="G73">
        <v>7.5579</v>
      </c>
      <c r="H73" s="34">
        <f t="shared" si="6"/>
        <v>25.564121966946686</v>
      </c>
      <c r="I73" s="14">
        <v>49.515</v>
      </c>
      <c r="J73">
        <v>87.62</v>
      </c>
      <c r="L73">
        <v>32.7398</v>
      </c>
      <c r="M73" s="10">
        <v>6.456</v>
      </c>
      <c r="N73" s="17">
        <f t="shared" si="7"/>
        <v>281.0300005050047</v>
      </c>
      <c r="O73" s="10">
        <v>0.9527886</v>
      </c>
      <c r="P73" s="14">
        <v>9.207136</v>
      </c>
      <c r="Q73" s="14">
        <v>11.63847</v>
      </c>
      <c r="R73" s="22">
        <v>0.38207228915662655</v>
      </c>
    </row>
    <row r="74" spans="1:18" ht="12.75">
      <c r="A74">
        <v>14</v>
      </c>
      <c r="B74">
        <v>66</v>
      </c>
      <c r="C74">
        <v>60</v>
      </c>
      <c r="D74" s="14">
        <v>59.049</v>
      </c>
      <c r="E74">
        <v>7.6068</v>
      </c>
      <c r="F74">
        <v>32.767</v>
      </c>
      <c r="G74">
        <v>7.6068</v>
      </c>
      <c r="H74" s="34">
        <f t="shared" si="6"/>
        <v>25.577137536269447</v>
      </c>
      <c r="I74" s="14">
        <v>59.049</v>
      </c>
      <c r="J74">
        <v>87.8</v>
      </c>
      <c r="L74">
        <v>32.759</v>
      </c>
      <c r="M74" s="10">
        <v>6.406</v>
      </c>
      <c r="N74" s="17">
        <f t="shared" si="7"/>
        <v>278.8499591012277</v>
      </c>
      <c r="O74" s="10">
        <v>0.9703994</v>
      </c>
      <c r="P74" s="14">
        <v>9.524914</v>
      </c>
      <c r="Q74" s="14">
        <v>11.59056</v>
      </c>
      <c r="R74" s="22">
        <v>0.32535843373493983</v>
      </c>
    </row>
    <row r="75" spans="1:18" ht="12.75">
      <c r="A75">
        <v>14</v>
      </c>
      <c r="B75">
        <v>65</v>
      </c>
      <c r="C75">
        <v>80</v>
      </c>
      <c r="D75" s="14">
        <v>80.101</v>
      </c>
      <c r="E75">
        <v>7.9786</v>
      </c>
      <c r="F75">
        <v>33.3306</v>
      </c>
      <c r="G75">
        <v>7.9786</v>
      </c>
      <c r="H75" s="34">
        <f t="shared" si="6"/>
        <v>25.966494300449085</v>
      </c>
      <c r="I75" s="14">
        <v>80.101</v>
      </c>
      <c r="J75">
        <v>88.47</v>
      </c>
      <c r="L75">
        <v>33.316</v>
      </c>
      <c r="M75" s="10">
        <v>4.194</v>
      </c>
      <c r="N75" s="17">
        <f t="shared" si="7"/>
        <v>182.49342829154114</v>
      </c>
      <c r="O75" s="10">
        <v>1.667975</v>
      </c>
      <c r="P75" s="14">
        <v>21.05953</v>
      </c>
      <c r="Q75" s="14">
        <v>25.757440000000003</v>
      </c>
      <c r="R75" s="22">
        <v>0.04766363636363636</v>
      </c>
    </row>
    <row r="76" spans="1:18" ht="12.75">
      <c r="A76">
        <v>14</v>
      </c>
      <c r="B76">
        <v>64</v>
      </c>
      <c r="C76">
        <v>100</v>
      </c>
      <c r="D76" s="14">
        <v>99.13</v>
      </c>
      <c r="E76">
        <v>7.7589</v>
      </c>
      <c r="F76">
        <v>33.6035</v>
      </c>
      <c r="G76">
        <v>7.7589</v>
      </c>
      <c r="H76" s="34">
        <f t="shared" si="6"/>
        <v>26.212756044841854</v>
      </c>
      <c r="I76" s="14">
        <v>99.13</v>
      </c>
      <c r="J76">
        <v>88.64</v>
      </c>
      <c r="K76" s="26"/>
      <c r="L76" s="11">
        <v>33.5919</v>
      </c>
      <c r="M76" s="10">
        <v>3.523</v>
      </c>
      <c r="N76" s="17">
        <f t="shared" si="7"/>
        <v>153.25943357053077</v>
      </c>
      <c r="O76" s="10">
        <v>1.918686</v>
      </c>
      <c r="P76" s="14">
        <v>25.92073</v>
      </c>
      <c r="Q76" s="14">
        <v>31.95547</v>
      </c>
      <c r="R76" s="22">
        <v>0.013253776435045316</v>
      </c>
    </row>
    <row r="77" spans="1:17" ht="12.75">
      <c r="A77">
        <v>14</v>
      </c>
      <c r="B77">
        <v>63</v>
      </c>
      <c r="C77">
        <v>125</v>
      </c>
      <c r="D77" s="14">
        <v>127.179</v>
      </c>
      <c r="E77">
        <v>7.4899</v>
      </c>
      <c r="F77">
        <v>33.7824</v>
      </c>
      <c r="G77">
        <v>7.4899</v>
      </c>
      <c r="H77" s="34">
        <f t="shared" si="6"/>
        <v>26.39189192703975</v>
      </c>
      <c r="I77" s="14">
        <v>127.179</v>
      </c>
      <c r="J77">
        <v>88.67</v>
      </c>
      <c r="K77" s="26"/>
      <c r="L77" s="11">
        <v>33.7659</v>
      </c>
      <c r="M77" s="10">
        <v>3.001</v>
      </c>
      <c r="N77" s="17">
        <f t="shared" si="7"/>
        <v>130.52832484303926</v>
      </c>
      <c r="O77" s="10">
        <v>2.098711</v>
      </c>
      <c r="P77" s="14">
        <v>28.93059</v>
      </c>
      <c r="Q77" s="14">
        <v>37.21678</v>
      </c>
    </row>
    <row r="78" spans="1:17" ht="12.75">
      <c r="A78">
        <v>14</v>
      </c>
      <c r="B78">
        <v>62</v>
      </c>
      <c r="C78" s="29">
        <v>150</v>
      </c>
      <c r="D78" s="14">
        <v>149.041</v>
      </c>
      <c r="E78">
        <v>7.1865</v>
      </c>
      <c r="F78">
        <v>33.8766</v>
      </c>
      <c r="G78">
        <v>7.1865</v>
      </c>
      <c r="H78" s="34">
        <f t="shared" si="6"/>
        <v>26.50858360733946</v>
      </c>
      <c r="I78" s="14">
        <v>149.041</v>
      </c>
      <c r="J78">
        <v>88.71</v>
      </c>
      <c r="K78" s="26"/>
      <c r="L78" s="11">
        <v>33.8681</v>
      </c>
      <c r="M78" s="10">
        <v>2.722</v>
      </c>
      <c r="N78" s="17">
        <f t="shared" si="7"/>
        <v>118.37977692872387</v>
      </c>
      <c r="O78" s="10">
        <v>2.199564</v>
      </c>
      <c r="P78" s="14">
        <v>31.14742</v>
      </c>
      <c r="Q78" s="14">
        <v>42.24386</v>
      </c>
    </row>
    <row r="79" spans="1:17" ht="12.75">
      <c r="A79">
        <v>14</v>
      </c>
      <c r="B79">
        <v>61</v>
      </c>
      <c r="C79" s="29">
        <v>175</v>
      </c>
      <c r="D79" s="14">
        <v>176.494</v>
      </c>
      <c r="E79">
        <v>6.9023</v>
      </c>
      <c r="F79">
        <v>33.9206</v>
      </c>
      <c r="G79">
        <v>6.9023</v>
      </c>
      <c r="H79" s="34">
        <f t="shared" si="6"/>
        <v>26.582237954100037</v>
      </c>
      <c r="I79" s="14">
        <v>176.494</v>
      </c>
      <c r="J79">
        <v>88.74</v>
      </c>
      <c r="K79" s="26"/>
      <c r="L79">
        <v>33.913</v>
      </c>
      <c r="M79" s="10">
        <v>2.598</v>
      </c>
      <c r="N79" s="17">
        <f t="shared" si="7"/>
        <v>112.97891057250942</v>
      </c>
      <c r="O79" s="10">
        <v>2.278426</v>
      </c>
      <c r="P79" s="14">
        <v>32.20276</v>
      </c>
      <c r="Q79" s="14">
        <v>45.63798</v>
      </c>
    </row>
    <row r="80" spans="1:17" ht="12.75">
      <c r="A80">
        <v>14</v>
      </c>
      <c r="B80">
        <v>60</v>
      </c>
      <c r="C80">
        <v>200</v>
      </c>
      <c r="D80" s="14">
        <v>201.321</v>
      </c>
      <c r="E80">
        <v>6.653</v>
      </c>
      <c r="F80">
        <v>33.9399</v>
      </c>
      <c r="G80">
        <v>6.653</v>
      </c>
      <c r="H80" s="34">
        <f t="shared" si="6"/>
        <v>26.63094053877535</v>
      </c>
      <c r="I80" s="14">
        <v>201.321</v>
      </c>
      <c r="J80">
        <v>88.78</v>
      </c>
      <c r="K80" s="26"/>
      <c r="L80" s="11">
        <v>33.933</v>
      </c>
      <c r="M80" s="10">
        <v>2.365</v>
      </c>
      <c r="N80" s="17">
        <f t="shared" si="7"/>
        <v>102.84158890384568</v>
      </c>
      <c r="O80" s="10">
        <v>2.370387</v>
      </c>
      <c r="P80" s="14">
        <v>33.67993</v>
      </c>
      <c r="Q80" s="14">
        <v>49.003280000000004</v>
      </c>
    </row>
    <row r="81" spans="1:17" ht="12.75">
      <c r="A81">
        <v>14</v>
      </c>
      <c r="B81">
        <v>59</v>
      </c>
      <c r="C81" s="3">
        <v>250</v>
      </c>
      <c r="D81" s="14">
        <v>247.04</v>
      </c>
      <c r="E81">
        <v>6.1714</v>
      </c>
      <c r="F81">
        <v>33.9608</v>
      </c>
      <c r="G81">
        <v>6.1714</v>
      </c>
      <c r="H81" s="34">
        <f t="shared" si="6"/>
        <v>26.710172477406786</v>
      </c>
      <c r="I81" s="14">
        <v>247.04</v>
      </c>
      <c r="J81">
        <v>88.85</v>
      </c>
      <c r="K81" s="26"/>
      <c r="L81" s="12">
        <v>33.9545</v>
      </c>
      <c r="M81" s="10">
        <v>2.033</v>
      </c>
      <c r="N81" s="17">
        <f t="shared" si="7"/>
        <v>88.39780787642461</v>
      </c>
      <c r="O81" s="10">
        <v>2.505999</v>
      </c>
      <c r="P81" s="14">
        <v>35.84228</v>
      </c>
      <c r="Q81" s="14">
        <v>55.28922</v>
      </c>
    </row>
    <row r="82" spans="1:23" ht="12.75">
      <c r="A82">
        <v>14</v>
      </c>
      <c r="B82">
        <v>58</v>
      </c>
      <c r="C82" s="3">
        <v>300</v>
      </c>
      <c r="D82" s="14">
        <v>303.249</v>
      </c>
      <c r="E82">
        <v>5.6074</v>
      </c>
      <c r="F82">
        <v>33.9792</v>
      </c>
      <c r="G82">
        <v>5.6074</v>
      </c>
      <c r="H82" s="34">
        <f t="shared" si="6"/>
        <v>26.794860524008527</v>
      </c>
      <c r="I82" s="14">
        <v>303.249</v>
      </c>
      <c r="J82">
        <v>88.96</v>
      </c>
      <c r="K82" s="26"/>
      <c r="L82" s="12">
        <v>33.972</v>
      </c>
      <c r="M82" s="10">
        <v>1.729</v>
      </c>
      <c r="N82" s="17">
        <f t="shared" si="7"/>
        <v>75.17324342723003</v>
      </c>
      <c r="O82" s="10">
        <v>2.663409</v>
      </c>
      <c r="P82" s="14">
        <v>37.79299</v>
      </c>
      <c r="Q82" s="14">
        <v>64.40222</v>
      </c>
      <c r="R82" s="4"/>
      <c r="T82" s="8"/>
      <c r="U82" s="8"/>
      <c r="V82" s="8"/>
      <c r="W82" s="8"/>
    </row>
    <row r="83" spans="1:23" ht="12.75">
      <c r="A83">
        <v>14</v>
      </c>
      <c r="B83">
        <v>57</v>
      </c>
      <c r="C83" s="3">
        <v>400</v>
      </c>
      <c r="D83" s="14">
        <v>399.028</v>
      </c>
      <c r="E83">
        <v>5.0981</v>
      </c>
      <c r="F83">
        <v>34.0366</v>
      </c>
      <c r="G83">
        <v>5.0981</v>
      </c>
      <c r="H83" s="34">
        <f t="shared" si="6"/>
        <v>26.900546232192028</v>
      </c>
      <c r="I83" s="14">
        <v>399.028</v>
      </c>
      <c r="J83">
        <v>89.06</v>
      </c>
      <c r="K83" s="26"/>
      <c r="L83" s="11">
        <v>34.0302</v>
      </c>
      <c r="M83" s="10">
        <v>1.119</v>
      </c>
      <c r="N83" s="17">
        <f t="shared" si="7"/>
        <v>48.646733440885484</v>
      </c>
      <c r="O83" s="10">
        <v>2.88612</v>
      </c>
      <c r="P83" s="14">
        <v>41.21838</v>
      </c>
      <c r="Q83" s="14">
        <v>76.98868999999999</v>
      </c>
      <c r="R83" s="4"/>
      <c r="S83" s="2"/>
      <c r="T83" s="8"/>
      <c r="U83" s="8"/>
      <c r="V83" s="8"/>
      <c r="W83" s="8"/>
    </row>
    <row r="84" spans="1:18" ht="12.75">
      <c r="A84">
        <v>17</v>
      </c>
      <c r="B84">
        <v>90</v>
      </c>
      <c r="C84">
        <v>0</v>
      </c>
      <c r="D84" s="14">
        <v>2.181</v>
      </c>
      <c r="E84">
        <v>5.1846</v>
      </c>
      <c r="F84">
        <v>32.8249</v>
      </c>
      <c r="G84">
        <v>5.1846</v>
      </c>
      <c r="H84" s="34">
        <f aca="true" t="shared" si="8" ref="H84:H100">((999.842594+6.794*10^-2*E84-9.0953*10^-3*E84^2+1.001685*10^-4*E84^3-1.12*10^-6*E84^4+6.536*10^-9*E84^5)+(0.8245-0.00409*E84+7.6438*10^-5*E84^2-8.2467*10^-7*E84^3+5.3875*10^-9*E84^4)*F84+(-5.72466*10^-3+1.0227*10^-4*E84-1.6546*10^-6*E84^2)*F84^1.5+4.8314*10^-4*F84^2)-1000</f>
        <v>25.930727488123466</v>
      </c>
      <c r="I84" s="14">
        <v>2.181</v>
      </c>
      <c r="J84">
        <v>85.33</v>
      </c>
      <c r="K84" s="10">
        <v>110.1</v>
      </c>
      <c r="L84">
        <v>32.8207</v>
      </c>
      <c r="M84" s="10">
        <v>6.965</v>
      </c>
      <c r="N84" s="17">
        <f aca="true" t="shared" si="9" ref="N84:N100">(M84*1000/22.4)/(1+H84/1000)</f>
        <v>303.07845517142823</v>
      </c>
      <c r="O84" s="10">
        <v>1.301364</v>
      </c>
      <c r="P84" s="14">
        <v>14.3</v>
      </c>
      <c r="Q84" s="14">
        <v>19.60525</v>
      </c>
      <c r="R84" s="31">
        <v>0.35927492447129905</v>
      </c>
    </row>
    <row r="85" spans="1:18" ht="12.75">
      <c r="A85">
        <v>17</v>
      </c>
      <c r="B85">
        <v>89</v>
      </c>
      <c r="C85">
        <v>10</v>
      </c>
      <c r="D85" s="14">
        <v>9.79</v>
      </c>
      <c r="E85">
        <v>5.1772</v>
      </c>
      <c r="F85">
        <v>32.8265</v>
      </c>
      <c r="G85">
        <v>5.1772</v>
      </c>
      <c r="H85" s="34">
        <f t="shared" si="8"/>
        <v>25.932832033444583</v>
      </c>
      <c r="I85" s="14">
        <v>9.79</v>
      </c>
      <c r="J85">
        <v>87.2</v>
      </c>
      <c r="K85" s="10">
        <v>25.65</v>
      </c>
      <c r="L85">
        <v>32.8504</v>
      </c>
      <c r="M85" s="10">
        <v>6.968</v>
      </c>
      <c r="N85" s="17">
        <f t="shared" si="9"/>
        <v>303.2083766681598</v>
      </c>
      <c r="O85" s="10">
        <v>1.296888</v>
      </c>
      <c r="P85" s="14">
        <v>14.3</v>
      </c>
      <c r="Q85" s="14">
        <v>19.7287</v>
      </c>
      <c r="R85" s="31">
        <v>0.3592749244712991</v>
      </c>
    </row>
    <row r="86" spans="1:18" ht="12.75">
      <c r="A86">
        <v>17</v>
      </c>
      <c r="B86">
        <v>88</v>
      </c>
      <c r="C86">
        <v>15</v>
      </c>
      <c r="D86" s="14">
        <v>15.132</v>
      </c>
      <c r="E86">
        <v>5.1676</v>
      </c>
      <c r="F86">
        <v>32.8269</v>
      </c>
      <c r="G86">
        <v>5.1676</v>
      </c>
      <c r="H86" s="34">
        <f t="shared" si="8"/>
        <v>25.934234284274908</v>
      </c>
      <c r="I86" s="14">
        <v>15.132</v>
      </c>
      <c r="J86">
        <v>87.14</v>
      </c>
      <c r="K86" s="10">
        <v>11.95</v>
      </c>
      <c r="L86">
        <v>32.8201</v>
      </c>
      <c r="M86" s="10">
        <v>6.965</v>
      </c>
      <c r="N86" s="17">
        <f t="shared" si="9"/>
        <v>303.0774192040878</v>
      </c>
      <c r="O86" s="10">
        <v>1.296789</v>
      </c>
      <c r="P86" s="14">
        <v>14.3</v>
      </c>
      <c r="Q86" s="14">
        <v>19.34425</v>
      </c>
      <c r="R86" s="31">
        <v>0.34234545454545456</v>
      </c>
    </row>
    <row r="87" spans="1:18" ht="12.75">
      <c r="A87">
        <v>17</v>
      </c>
      <c r="B87">
        <v>87</v>
      </c>
      <c r="C87">
        <v>20</v>
      </c>
      <c r="D87" s="14">
        <v>20.286</v>
      </c>
      <c r="E87">
        <v>5.1686</v>
      </c>
      <c r="F87">
        <v>32.827</v>
      </c>
      <c r="G87">
        <v>5.1686</v>
      </c>
      <c r="H87" s="34">
        <f t="shared" si="8"/>
        <v>25.93420046297865</v>
      </c>
      <c r="I87" s="14">
        <v>20.286</v>
      </c>
      <c r="J87">
        <v>87.16</v>
      </c>
      <c r="K87" s="10">
        <v>10.58</v>
      </c>
      <c r="L87">
        <v>32.8202</v>
      </c>
      <c r="M87" s="10">
        <v>6.96</v>
      </c>
      <c r="N87" s="17">
        <f t="shared" si="9"/>
        <v>302.8598574587611</v>
      </c>
      <c r="O87" s="10">
        <v>1.305442</v>
      </c>
      <c r="P87" s="14">
        <v>14.31527</v>
      </c>
      <c r="Q87" s="14">
        <v>21.39014</v>
      </c>
      <c r="R87" s="31">
        <v>0.34131117824773416</v>
      </c>
    </row>
    <row r="88" spans="1:18" ht="12.75">
      <c r="A88">
        <v>17</v>
      </c>
      <c r="B88">
        <v>86</v>
      </c>
      <c r="C88">
        <v>30</v>
      </c>
      <c r="D88" s="14">
        <v>29.386</v>
      </c>
      <c r="E88">
        <v>5.1768</v>
      </c>
      <c r="F88">
        <v>32.8271</v>
      </c>
      <c r="G88">
        <v>5.1768</v>
      </c>
      <c r="H88" s="34">
        <f t="shared" si="8"/>
        <v>25.933352455513614</v>
      </c>
      <c r="I88" s="14">
        <v>29.386</v>
      </c>
      <c r="J88">
        <v>87.19</v>
      </c>
      <c r="K88" s="10">
        <v>4.391</v>
      </c>
      <c r="L88">
        <v>32.8211</v>
      </c>
      <c r="M88" s="10">
        <v>6.958</v>
      </c>
      <c r="N88" s="17">
        <f t="shared" si="9"/>
        <v>302.7730790275378</v>
      </c>
      <c r="O88" s="10">
        <v>1.303693</v>
      </c>
      <c r="P88" s="14">
        <v>14.41423</v>
      </c>
      <c r="Q88" s="14">
        <v>21.48213</v>
      </c>
      <c r="R88" s="31">
        <v>0.3693727272727273</v>
      </c>
    </row>
    <row r="89" spans="1:18" ht="12.75">
      <c r="A89">
        <v>17</v>
      </c>
      <c r="B89">
        <v>85</v>
      </c>
      <c r="C89">
        <v>40</v>
      </c>
      <c r="D89" s="14">
        <v>42.24</v>
      </c>
      <c r="E89">
        <v>5.1699</v>
      </c>
      <c r="F89">
        <v>32.8271</v>
      </c>
      <c r="G89">
        <v>5.1699</v>
      </c>
      <c r="H89" s="34">
        <f t="shared" si="8"/>
        <v>25.934132717661214</v>
      </c>
      <c r="I89" s="14">
        <v>42.24</v>
      </c>
      <c r="J89">
        <v>87.15</v>
      </c>
      <c r="K89" s="10">
        <v>4.843</v>
      </c>
      <c r="L89">
        <v>32.8203</v>
      </c>
      <c r="M89" s="10">
        <v>6.961</v>
      </c>
      <c r="N89" s="17">
        <f t="shared" si="9"/>
        <v>302.90339180765903</v>
      </c>
      <c r="O89" s="10">
        <v>1.303497</v>
      </c>
      <c r="P89" s="14">
        <v>14.46154</v>
      </c>
      <c r="Q89" s="14">
        <v>21.04575</v>
      </c>
      <c r="R89" s="31">
        <v>0.36117771084337347</v>
      </c>
    </row>
    <row r="90" spans="1:18" ht="12.75">
      <c r="A90">
        <v>17</v>
      </c>
      <c r="B90">
        <v>84</v>
      </c>
      <c r="C90">
        <v>50</v>
      </c>
      <c r="D90" s="14">
        <v>49.167</v>
      </c>
      <c r="E90">
        <v>5.1719</v>
      </c>
      <c r="F90">
        <v>32.8273</v>
      </c>
      <c r="G90">
        <v>5.1719</v>
      </c>
      <c r="H90" s="34">
        <f t="shared" si="8"/>
        <v>25.934065006148558</v>
      </c>
      <c r="I90" s="14">
        <v>49.167</v>
      </c>
      <c r="J90">
        <v>87.14</v>
      </c>
      <c r="K90" s="10">
        <v>3.168</v>
      </c>
      <c r="L90">
        <v>32.8212</v>
      </c>
      <c r="M90" s="10">
        <v>6.976</v>
      </c>
      <c r="N90" s="17">
        <f t="shared" si="9"/>
        <v>303.556127095463</v>
      </c>
      <c r="O90" s="10">
        <v>1.30769</v>
      </c>
      <c r="P90" s="14">
        <v>14.35414</v>
      </c>
      <c r="Q90" s="14">
        <v>21.1371</v>
      </c>
      <c r="R90" s="31">
        <v>0.3693727272727273</v>
      </c>
    </row>
    <row r="91" spans="1:18" ht="12.75">
      <c r="A91">
        <v>17</v>
      </c>
      <c r="B91">
        <v>83</v>
      </c>
      <c r="C91">
        <v>60</v>
      </c>
      <c r="D91" s="14">
        <v>60.178</v>
      </c>
      <c r="E91">
        <v>5.1687</v>
      </c>
      <c r="F91">
        <v>32.8272</v>
      </c>
      <c r="G91">
        <v>5.1687</v>
      </c>
      <c r="H91" s="34">
        <f t="shared" si="8"/>
        <v>25.934347555643853</v>
      </c>
      <c r="I91" s="14">
        <v>60.178</v>
      </c>
      <c r="J91">
        <v>87.21</v>
      </c>
      <c r="K91" s="10">
        <v>1.661</v>
      </c>
      <c r="L91">
        <v>32.8506</v>
      </c>
      <c r="M91" s="10">
        <v>6.956</v>
      </c>
      <c r="N91" s="17">
        <f t="shared" si="9"/>
        <v>302.68575667203856</v>
      </c>
      <c r="O91" s="10">
        <v>1.298726</v>
      </c>
      <c r="P91" s="14">
        <v>14.45298</v>
      </c>
      <c r="Q91" s="14">
        <v>20.87834</v>
      </c>
      <c r="R91" s="31">
        <v>0.3641626506024097</v>
      </c>
    </row>
    <row r="92" spans="1:18" ht="12.75">
      <c r="A92">
        <v>17</v>
      </c>
      <c r="B92">
        <v>82</v>
      </c>
      <c r="C92">
        <v>80</v>
      </c>
      <c r="D92" s="14">
        <v>78.624</v>
      </c>
      <c r="E92">
        <v>5.1674</v>
      </c>
      <c r="F92">
        <v>32.8271</v>
      </c>
      <c r="G92">
        <v>5.1674</v>
      </c>
      <c r="H92" s="34">
        <f t="shared" si="8"/>
        <v>25.93441528255812</v>
      </c>
      <c r="I92" s="14">
        <v>78.624</v>
      </c>
      <c r="J92">
        <v>87.27</v>
      </c>
      <c r="K92" s="10">
        <v>0.3793</v>
      </c>
      <c r="L92">
        <v>32.8207</v>
      </c>
      <c r="M92" s="10">
        <v>6.993</v>
      </c>
      <c r="N92" s="17">
        <f t="shared" si="9"/>
        <v>304.2957672045915</v>
      </c>
      <c r="O92" s="10">
        <v>1.302914</v>
      </c>
      <c r="P92" s="14">
        <v>14.50032</v>
      </c>
      <c r="Q92" s="14">
        <v>20.79464</v>
      </c>
      <c r="R92" s="31">
        <v>0.4084121212121212</v>
      </c>
    </row>
    <row r="93" spans="1:18" ht="12.75">
      <c r="A93">
        <v>17</v>
      </c>
      <c r="B93">
        <v>81</v>
      </c>
      <c r="C93">
        <v>100</v>
      </c>
      <c r="D93" s="14">
        <v>97.443</v>
      </c>
      <c r="E93">
        <v>5.1647</v>
      </c>
      <c r="F93">
        <v>32.827</v>
      </c>
      <c r="G93">
        <v>5.1647</v>
      </c>
      <c r="H93" s="34">
        <f t="shared" si="8"/>
        <v>25.93464117105532</v>
      </c>
      <c r="I93" s="14">
        <v>97.443</v>
      </c>
      <c r="J93">
        <v>87.4</v>
      </c>
      <c r="K93" s="10">
        <v>0.2056</v>
      </c>
      <c r="L93">
        <v>32.8203</v>
      </c>
      <c r="M93" s="10">
        <v>6.985</v>
      </c>
      <c r="N93" s="17">
        <f t="shared" si="9"/>
        <v>303.9475855761316</v>
      </c>
      <c r="O93" s="10">
        <v>1.298335</v>
      </c>
      <c r="P93" s="14">
        <v>14.44451</v>
      </c>
      <c r="Q93" s="14">
        <v>20.71093</v>
      </c>
      <c r="R93" s="31">
        <v>0.3772386706948641</v>
      </c>
    </row>
    <row r="94" spans="1:17" ht="12.75">
      <c r="A94">
        <v>17</v>
      </c>
      <c r="B94">
        <v>80</v>
      </c>
      <c r="C94">
        <v>125</v>
      </c>
      <c r="D94" s="14">
        <v>124.137</v>
      </c>
      <c r="E94">
        <v>5.12</v>
      </c>
      <c r="F94">
        <v>33.3094</v>
      </c>
      <c r="G94">
        <v>5.12</v>
      </c>
      <c r="H94" s="34">
        <f t="shared" si="8"/>
        <v>26.32182343577597</v>
      </c>
      <c r="I94" s="14">
        <v>124.137</v>
      </c>
      <c r="J94">
        <v>88.16</v>
      </c>
      <c r="K94" s="10">
        <v>0.1852</v>
      </c>
      <c r="L94">
        <v>33.2627</v>
      </c>
      <c r="M94" s="10">
        <v>5.323</v>
      </c>
      <c r="N94" s="17">
        <f t="shared" si="9"/>
        <v>231.53938963892543</v>
      </c>
      <c r="O94" s="10">
        <v>1.753474</v>
      </c>
      <c r="P94" s="14">
        <v>22.52172</v>
      </c>
      <c r="Q94" s="14">
        <v>36.02315</v>
      </c>
    </row>
    <row r="95" spans="1:17" ht="12.75">
      <c r="A95">
        <v>17</v>
      </c>
      <c r="B95">
        <v>79</v>
      </c>
      <c r="C95">
        <v>150</v>
      </c>
      <c r="D95" s="14">
        <v>148.027</v>
      </c>
      <c r="E95">
        <v>4.6515</v>
      </c>
      <c r="F95">
        <v>33.7368</v>
      </c>
      <c r="G95">
        <v>4.6515</v>
      </c>
      <c r="H95" s="34">
        <f t="shared" si="8"/>
        <v>26.71296398255504</v>
      </c>
      <c r="I95" s="14">
        <v>148.027</v>
      </c>
      <c r="J95">
        <v>88.66</v>
      </c>
      <c r="K95" s="10">
        <v>0.1852</v>
      </c>
      <c r="L95">
        <v>33.7292</v>
      </c>
      <c r="M95" s="10">
        <v>3.626</v>
      </c>
      <c r="N95" s="17">
        <f t="shared" si="9"/>
        <v>157.66334475031567</v>
      </c>
      <c r="O95" s="10">
        <v>1.998117</v>
      </c>
      <c r="P95" s="14">
        <v>24.31443</v>
      </c>
      <c r="Q95" s="14">
        <v>92.54876</v>
      </c>
    </row>
    <row r="96" spans="1:17" ht="12.75">
      <c r="A96">
        <v>17</v>
      </c>
      <c r="B96">
        <v>78</v>
      </c>
      <c r="C96">
        <v>175</v>
      </c>
      <c r="D96" s="14">
        <v>175.404</v>
      </c>
      <c r="E96">
        <v>4.4434</v>
      </c>
      <c r="F96">
        <v>33.7617</v>
      </c>
      <c r="G96">
        <v>4.4434</v>
      </c>
      <c r="H96" s="34">
        <f t="shared" si="8"/>
        <v>26.75522794614062</v>
      </c>
      <c r="I96" s="14">
        <v>175.404</v>
      </c>
      <c r="J96">
        <v>88.71</v>
      </c>
      <c r="K96" s="10">
        <v>0.1852</v>
      </c>
      <c r="L96">
        <v>33.7548</v>
      </c>
      <c r="M96" s="10">
        <v>3.261</v>
      </c>
      <c r="N96" s="17">
        <f t="shared" si="9"/>
        <v>141.7868184942845</v>
      </c>
      <c r="O96" s="10">
        <v>2.338697</v>
      </c>
      <c r="P96" s="14">
        <v>32.47626</v>
      </c>
      <c r="Q96" s="14">
        <v>57.91042</v>
      </c>
    </row>
    <row r="97" spans="1:17" ht="12.75">
      <c r="A97">
        <v>17</v>
      </c>
      <c r="B97">
        <v>77</v>
      </c>
      <c r="C97">
        <v>200</v>
      </c>
      <c r="D97" s="14">
        <v>199.844</v>
      </c>
      <c r="E97">
        <v>4.2826</v>
      </c>
      <c r="F97">
        <v>33.794</v>
      </c>
      <c r="G97">
        <v>4.2826</v>
      </c>
      <c r="H97" s="34">
        <f t="shared" si="8"/>
        <v>26.797927509866895</v>
      </c>
      <c r="I97" s="14">
        <v>199.844</v>
      </c>
      <c r="J97">
        <v>88.79</v>
      </c>
      <c r="K97" s="10">
        <v>0.1852</v>
      </c>
      <c r="L97">
        <v>33.7865</v>
      </c>
      <c r="M97" s="10">
        <v>2.824</v>
      </c>
      <c r="N97" s="17">
        <f t="shared" si="9"/>
        <v>122.78114826075856</v>
      </c>
      <c r="O97" s="10">
        <v>2.452046</v>
      </c>
      <c r="P97" s="14">
        <v>34.56818</v>
      </c>
      <c r="Q97" s="14">
        <v>63.2611</v>
      </c>
    </row>
    <row r="98" spans="1:17" ht="12.75">
      <c r="A98">
        <v>17</v>
      </c>
      <c r="B98">
        <v>76</v>
      </c>
      <c r="C98">
        <v>250</v>
      </c>
      <c r="D98" s="14">
        <v>249.462</v>
      </c>
      <c r="E98">
        <v>4.1049</v>
      </c>
      <c r="F98">
        <v>33.8585</v>
      </c>
      <c r="G98">
        <v>4.1049</v>
      </c>
      <c r="H98" s="34">
        <f t="shared" si="8"/>
        <v>26.86768992783891</v>
      </c>
      <c r="I98" s="14">
        <v>249.462</v>
      </c>
      <c r="J98">
        <v>88.94</v>
      </c>
      <c r="K98" s="10">
        <v>0.1852</v>
      </c>
      <c r="L98">
        <v>33.8509</v>
      </c>
      <c r="M98" s="10">
        <v>2.15</v>
      </c>
      <c r="N98" s="17">
        <f t="shared" si="9"/>
        <v>93.47079842768042</v>
      </c>
      <c r="O98" s="10">
        <v>2.574146</v>
      </c>
      <c r="P98" s="14">
        <v>36.19559</v>
      </c>
      <c r="Q98" s="14">
        <v>69.2907</v>
      </c>
    </row>
    <row r="99" spans="1:17" ht="12.75">
      <c r="A99">
        <v>17</v>
      </c>
      <c r="B99">
        <v>75</v>
      </c>
      <c r="C99">
        <v>300</v>
      </c>
      <c r="D99" s="14">
        <v>299.302</v>
      </c>
      <c r="E99">
        <v>4.0692</v>
      </c>
      <c r="F99">
        <v>33.9233</v>
      </c>
      <c r="G99">
        <v>4.0692</v>
      </c>
      <c r="H99" s="34">
        <f t="shared" si="8"/>
        <v>26.922892894354163</v>
      </c>
      <c r="I99" s="14">
        <v>299.302</v>
      </c>
      <c r="J99">
        <v>88.97</v>
      </c>
      <c r="K99" s="10">
        <v>0.1852</v>
      </c>
      <c r="L99">
        <v>33.9164</v>
      </c>
      <c r="M99" s="10">
        <v>1.817</v>
      </c>
      <c r="N99" s="17">
        <f t="shared" si="9"/>
        <v>78.98944700701725</v>
      </c>
      <c r="O99" s="10">
        <v>2.748667</v>
      </c>
      <c r="P99" s="14">
        <v>39.40887</v>
      </c>
      <c r="Q99" s="14">
        <v>77.91801</v>
      </c>
    </row>
    <row r="100" spans="1:17" ht="12.75">
      <c r="A100">
        <v>17</v>
      </c>
      <c r="B100">
        <v>74</v>
      </c>
      <c r="C100">
        <v>400</v>
      </c>
      <c r="D100" s="14">
        <v>402.177</v>
      </c>
      <c r="E100">
        <v>4.0401</v>
      </c>
      <c r="F100">
        <v>34.0496</v>
      </c>
      <c r="G100">
        <v>4.0401</v>
      </c>
      <c r="H100" s="34">
        <f t="shared" si="8"/>
        <v>27.02633019561813</v>
      </c>
      <c r="I100" s="14">
        <v>402.177</v>
      </c>
      <c r="J100">
        <v>89.12</v>
      </c>
      <c r="K100" s="10">
        <v>0.1852</v>
      </c>
      <c r="L100" s="11">
        <v>34.0415</v>
      </c>
      <c r="M100" s="10">
        <v>1.627</v>
      </c>
      <c r="N100" s="17">
        <f t="shared" si="9"/>
        <v>70.72255738330871</v>
      </c>
      <c r="O100" s="10">
        <v>2.831532</v>
      </c>
      <c r="P100" s="14">
        <v>40.41583</v>
      </c>
      <c r="Q100" s="14">
        <v>85.14465</v>
      </c>
    </row>
    <row r="101" spans="1:22" ht="12.75">
      <c r="A101">
        <v>18</v>
      </c>
      <c r="B101">
        <v>114</v>
      </c>
      <c r="C101">
        <v>0</v>
      </c>
      <c r="D101" s="33" t="s">
        <v>76</v>
      </c>
      <c r="E101" s="19"/>
      <c r="F101" s="19"/>
      <c r="G101" s="19"/>
      <c r="H101" s="19"/>
      <c r="I101" s="33" t="s">
        <v>76</v>
      </c>
      <c r="J101" s="19"/>
      <c r="K101" s="19"/>
      <c r="L101" s="11">
        <v>32.8239</v>
      </c>
      <c r="M101" s="10">
        <v>6.961</v>
      </c>
      <c r="O101" s="10">
        <v>1.296934</v>
      </c>
      <c r="P101" s="14">
        <v>14.29496</v>
      </c>
      <c r="Q101" s="14">
        <v>20.04586</v>
      </c>
      <c r="T101">
        <v>2127.315</v>
      </c>
      <c r="V101">
        <v>2059.367418351151</v>
      </c>
    </row>
    <row r="102" spans="1:22" ht="12.75">
      <c r="A102">
        <v>18</v>
      </c>
      <c r="B102">
        <v>113</v>
      </c>
      <c r="C102">
        <v>10</v>
      </c>
      <c r="D102" s="40" t="s">
        <v>77</v>
      </c>
      <c r="E102" s="19"/>
      <c r="F102" s="19"/>
      <c r="G102" s="19"/>
      <c r="H102" s="19"/>
      <c r="I102" s="40" t="s">
        <v>77</v>
      </c>
      <c r="J102" s="19"/>
      <c r="K102" s="19"/>
      <c r="L102" s="11">
        <v>32.8225</v>
      </c>
      <c r="M102" s="10">
        <v>6.961</v>
      </c>
      <c r="O102" s="10">
        <v>1.297373</v>
      </c>
      <c r="P102" s="14">
        <v>14.29101</v>
      </c>
      <c r="Q102" s="14">
        <v>19.87967</v>
      </c>
      <c r="T102">
        <v>2138.642</v>
      </c>
      <c r="V102">
        <v>2055.874315963873</v>
      </c>
    </row>
    <row r="103" spans="1:22" ht="12.75">
      <c r="A103">
        <v>18</v>
      </c>
      <c r="B103">
        <v>112</v>
      </c>
      <c r="C103">
        <v>25</v>
      </c>
      <c r="D103" s="40" t="s">
        <v>77</v>
      </c>
      <c r="E103" s="19"/>
      <c r="F103" s="19"/>
      <c r="G103" s="19"/>
      <c r="H103" s="19"/>
      <c r="I103" s="40" t="s">
        <v>77</v>
      </c>
      <c r="J103" s="19"/>
      <c r="K103" s="19"/>
      <c r="L103" s="11">
        <v>32.8216</v>
      </c>
      <c r="M103" s="10">
        <v>6.977</v>
      </c>
      <c r="O103" s="10">
        <v>1.297811</v>
      </c>
      <c r="P103" s="14">
        <v>14.3897</v>
      </c>
      <c r="Q103" s="14">
        <v>20.04697</v>
      </c>
      <c r="T103">
        <v>2141.21</v>
      </c>
      <c r="V103">
        <v>2057.0202521035458</v>
      </c>
    </row>
    <row r="104" spans="1:22" ht="12.75">
      <c r="A104">
        <v>18</v>
      </c>
      <c r="B104">
        <v>111</v>
      </c>
      <c r="C104">
        <v>50</v>
      </c>
      <c r="D104" s="40" t="s">
        <v>77</v>
      </c>
      <c r="E104" s="19"/>
      <c r="F104" s="19"/>
      <c r="G104" s="19"/>
      <c r="H104" s="19"/>
      <c r="I104" s="40" t="s">
        <v>77</v>
      </c>
      <c r="J104" s="19"/>
      <c r="K104" s="19"/>
      <c r="L104" s="11">
        <v>32.8216</v>
      </c>
      <c r="M104" s="10">
        <v>6.955</v>
      </c>
      <c r="O104" s="10">
        <v>1.298239</v>
      </c>
      <c r="P104" s="14">
        <v>14.33442</v>
      </c>
      <c r="Q104" s="14">
        <v>20.21428</v>
      </c>
      <c r="T104">
        <v>2151.324</v>
      </c>
      <c r="V104">
        <v>2059.619210380617</v>
      </c>
    </row>
    <row r="105" spans="1:22" ht="12.75">
      <c r="A105">
        <v>18</v>
      </c>
      <c r="B105">
        <v>110</v>
      </c>
      <c r="C105">
        <v>75</v>
      </c>
      <c r="D105" s="40" t="s">
        <v>77</v>
      </c>
      <c r="E105" s="19"/>
      <c r="F105" s="19"/>
      <c r="G105" s="19"/>
      <c r="H105" s="19"/>
      <c r="I105" s="40" t="s">
        <v>77</v>
      </c>
      <c r="J105" s="19"/>
      <c r="K105" s="19"/>
      <c r="L105" s="11">
        <v>32.8235</v>
      </c>
      <c r="M105" s="10">
        <v>6.946</v>
      </c>
      <c r="O105" s="10">
        <v>1.298677</v>
      </c>
      <c r="P105" s="14">
        <v>14.48447</v>
      </c>
      <c r="Q105" s="14">
        <v>20.21483</v>
      </c>
      <c r="T105">
        <v>2174.998</v>
      </c>
      <c r="V105">
        <v>2100.313546354</v>
      </c>
    </row>
    <row r="106" spans="1:22" ht="12.75">
      <c r="A106">
        <v>18</v>
      </c>
      <c r="B106">
        <v>109</v>
      </c>
      <c r="C106">
        <v>100</v>
      </c>
      <c r="D106" s="40" t="s">
        <v>77</v>
      </c>
      <c r="E106" s="19"/>
      <c r="F106" s="19"/>
      <c r="G106" s="19"/>
      <c r="H106" s="19"/>
      <c r="I106" s="40" t="s">
        <v>77</v>
      </c>
      <c r="J106" s="19"/>
      <c r="K106" s="19"/>
      <c r="L106" s="11">
        <v>32.8238</v>
      </c>
      <c r="M106" s="10">
        <v>6.958</v>
      </c>
      <c r="O106" s="10">
        <v>1.299115</v>
      </c>
      <c r="P106" s="14">
        <v>14.3266</v>
      </c>
      <c r="Q106" s="14">
        <v>20.21538</v>
      </c>
      <c r="T106">
        <v>2189.334</v>
      </c>
      <c r="V106">
        <v>2154.3135463546</v>
      </c>
    </row>
    <row r="107" spans="1:22" ht="12.75">
      <c r="A107">
        <v>18</v>
      </c>
      <c r="B107">
        <v>108</v>
      </c>
      <c r="C107">
        <v>150</v>
      </c>
      <c r="D107" s="40" t="s">
        <v>77</v>
      </c>
      <c r="E107" s="19"/>
      <c r="F107" s="19"/>
      <c r="G107" s="19"/>
      <c r="H107" s="19"/>
      <c r="I107" s="40" t="s">
        <v>77</v>
      </c>
      <c r="J107" s="19"/>
      <c r="K107" s="19"/>
      <c r="L107" s="11">
        <v>33.7126</v>
      </c>
      <c r="M107" s="10">
        <v>3.717</v>
      </c>
      <c r="O107" s="10">
        <v>2.302531</v>
      </c>
      <c r="P107" s="14">
        <v>32.16535</v>
      </c>
      <c r="Q107" s="14">
        <v>55.29242</v>
      </c>
      <c r="T107">
        <v>2254.778</v>
      </c>
      <c r="V107">
        <v>2211.0572333334126</v>
      </c>
    </row>
    <row r="108" spans="1:22" ht="12.75">
      <c r="A108">
        <v>18</v>
      </c>
      <c r="B108">
        <v>107</v>
      </c>
      <c r="C108">
        <v>200</v>
      </c>
      <c r="D108" s="40" t="s">
        <v>77</v>
      </c>
      <c r="E108" s="19"/>
      <c r="F108" s="19"/>
      <c r="G108" s="19"/>
      <c r="H108" s="19"/>
      <c r="I108" s="40" t="s">
        <v>77</v>
      </c>
      <c r="J108" s="19"/>
      <c r="K108" s="19"/>
      <c r="L108" s="11">
        <v>33.7881</v>
      </c>
      <c r="M108" s="10">
        <v>2.79</v>
      </c>
      <c r="O108" s="10">
        <v>2.578694</v>
      </c>
      <c r="P108" s="14">
        <v>36.3663</v>
      </c>
      <c r="Q108" s="14">
        <v>67.96309</v>
      </c>
      <c r="T108">
        <v>2275.641</v>
      </c>
      <c r="V108">
        <v>2248.925246724792</v>
      </c>
    </row>
    <row r="109" spans="1:22" ht="12.75">
      <c r="A109">
        <v>18</v>
      </c>
      <c r="B109">
        <v>106</v>
      </c>
      <c r="C109">
        <v>300</v>
      </c>
      <c r="D109" s="40" t="s">
        <v>77</v>
      </c>
      <c r="E109" s="19"/>
      <c r="F109" s="19"/>
      <c r="G109" s="19"/>
      <c r="H109" s="19"/>
      <c r="I109" s="40" t="s">
        <v>77</v>
      </c>
      <c r="J109" s="19"/>
      <c r="K109" s="19"/>
      <c r="L109" s="11">
        <v>33.9101</v>
      </c>
      <c r="M109" s="10">
        <v>1.738</v>
      </c>
      <c r="O109" s="10">
        <v>2.841553</v>
      </c>
      <c r="P109" s="14">
        <v>40.82629</v>
      </c>
      <c r="Q109" s="14">
        <v>84.55155</v>
      </c>
      <c r="T109">
        <v>2293.312</v>
      </c>
      <c r="V109">
        <v>2275.316546546</v>
      </c>
    </row>
    <row r="110" spans="1:22" ht="12.75">
      <c r="A110">
        <v>18</v>
      </c>
      <c r="B110">
        <v>105</v>
      </c>
      <c r="C110">
        <v>400</v>
      </c>
      <c r="D110" s="40" t="s">
        <v>77</v>
      </c>
      <c r="E110" s="19"/>
      <c r="F110" s="19"/>
      <c r="G110" s="19"/>
      <c r="H110" s="19"/>
      <c r="I110" s="40" t="s">
        <v>77</v>
      </c>
      <c r="J110" s="19"/>
      <c r="K110" s="19"/>
      <c r="L110" s="11">
        <v>34.0384</v>
      </c>
      <c r="M110" s="10">
        <v>1.277</v>
      </c>
      <c r="O110" s="10">
        <v>2.938259</v>
      </c>
      <c r="P110" s="14">
        <v>41.64774</v>
      </c>
      <c r="Q110" s="14">
        <v>96.05913</v>
      </c>
      <c r="T110">
        <v>2318.6</v>
      </c>
      <c r="V110">
        <v>2309.904778973535</v>
      </c>
    </row>
    <row r="111" spans="1:22" ht="12.75">
      <c r="A111">
        <v>18</v>
      </c>
      <c r="B111">
        <v>104</v>
      </c>
      <c r="C111">
        <v>600</v>
      </c>
      <c r="D111" s="40" t="s">
        <v>77</v>
      </c>
      <c r="E111" s="19"/>
      <c r="F111" s="19"/>
      <c r="G111" s="19"/>
      <c r="H111" s="19"/>
      <c r="I111" s="40" t="s">
        <v>77</v>
      </c>
      <c r="J111" s="19"/>
      <c r="K111" s="19"/>
      <c r="L111" s="11">
        <v>34.1886</v>
      </c>
      <c r="M111" s="10">
        <v>0.679</v>
      </c>
      <c r="O111" s="10">
        <v>3.07423</v>
      </c>
      <c r="P111" s="14">
        <v>44.00991</v>
      </c>
      <c r="Q111" s="14">
        <v>116.1251</v>
      </c>
      <c r="T111">
        <v>2357.677</v>
      </c>
      <c r="V111">
        <v>2345.8103331271845</v>
      </c>
    </row>
    <row r="112" spans="1:22" ht="12.75">
      <c r="A112">
        <v>18</v>
      </c>
      <c r="B112">
        <v>103</v>
      </c>
      <c r="C112">
        <v>800</v>
      </c>
      <c r="D112" s="40" t="s">
        <v>77</v>
      </c>
      <c r="E112" s="19"/>
      <c r="F112" s="19"/>
      <c r="G112" s="19"/>
      <c r="H112" s="19"/>
      <c r="I112" s="40" t="s">
        <v>77</v>
      </c>
      <c r="J112" s="19"/>
      <c r="K112" s="19"/>
      <c r="L112" s="11">
        <v>34.2948</v>
      </c>
      <c r="M112" s="10">
        <v>0.485</v>
      </c>
      <c r="O112" s="10">
        <v>3.144674</v>
      </c>
      <c r="P112" s="14">
        <v>44.42294</v>
      </c>
      <c r="Q112" s="14">
        <v>132.3243</v>
      </c>
      <c r="T112">
        <v>2366.441</v>
      </c>
      <c r="V112">
        <v>2362.9872570476205</v>
      </c>
    </row>
    <row r="113" spans="1:22" ht="12.75">
      <c r="A113">
        <v>18</v>
      </c>
      <c r="B113">
        <v>102</v>
      </c>
      <c r="C113">
        <v>1000</v>
      </c>
      <c r="D113" s="40" t="s">
        <v>77</v>
      </c>
      <c r="E113" s="19"/>
      <c r="F113" s="19"/>
      <c r="G113" s="19"/>
      <c r="H113" s="19"/>
      <c r="I113" s="40" t="s">
        <v>77</v>
      </c>
      <c r="J113" s="19"/>
      <c r="K113" s="19"/>
      <c r="L113" s="11">
        <v>34.3747</v>
      </c>
      <c r="M113" s="10">
        <v>0.426</v>
      </c>
      <c r="O113" s="10">
        <v>3.167107</v>
      </c>
      <c r="P113" s="14">
        <v>45.29898</v>
      </c>
      <c r="Q113" s="14">
        <v>144.9003</v>
      </c>
      <c r="T113">
        <v>2380.698</v>
      </c>
      <c r="V113">
        <v>2378.8656600945556</v>
      </c>
    </row>
    <row r="114" spans="1:22" ht="12.75">
      <c r="A114">
        <v>18</v>
      </c>
      <c r="B114">
        <v>101</v>
      </c>
      <c r="C114">
        <v>1250</v>
      </c>
      <c r="D114" s="40" t="s">
        <v>77</v>
      </c>
      <c r="E114" s="19"/>
      <c r="F114" s="19"/>
      <c r="G114" s="19"/>
      <c r="H114" s="19"/>
      <c r="I114" s="40" t="s">
        <v>77</v>
      </c>
      <c r="J114" s="19"/>
      <c r="K114" s="19"/>
      <c r="L114" s="11">
        <v>34.4556</v>
      </c>
      <c r="M114" s="10">
        <v>0.429</v>
      </c>
      <c r="O114" s="10">
        <v>3.17645</v>
      </c>
      <c r="P114" s="14">
        <v>45.55899</v>
      </c>
      <c r="Q114" s="14">
        <v>157.0307</v>
      </c>
      <c r="T114">
        <v>2394.314</v>
      </c>
      <c r="V114">
        <v>2389.4160217131575</v>
      </c>
    </row>
    <row r="115" spans="1:22" ht="12.75">
      <c r="A115">
        <v>18</v>
      </c>
      <c r="B115">
        <v>100</v>
      </c>
      <c r="C115">
        <v>1500</v>
      </c>
      <c r="D115" s="40" t="s">
        <v>77</v>
      </c>
      <c r="E115" s="19"/>
      <c r="F115" s="19"/>
      <c r="G115" s="19"/>
      <c r="H115" s="19"/>
      <c r="I115" s="40" t="s">
        <v>77</v>
      </c>
      <c r="J115" s="19"/>
      <c r="K115" s="19"/>
      <c r="L115" s="11">
        <v>34.5075</v>
      </c>
      <c r="M115" s="10">
        <v>0.591</v>
      </c>
      <c r="O115" s="10">
        <v>3.142186</v>
      </c>
      <c r="P115" s="14">
        <v>45.25333</v>
      </c>
      <c r="Q115" s="14">
        <v>164.5081</v>
      </c>
      <c r="T115">
        <v>2411.77</v>
      </c>
      <c r="V115">
        <v>2393.6736175721726</v>
      </c>
    </row>
    <row r="116" spans="1:22" ht="12.75">
      <c r="A116">
        <v>18</v>
      </c>
      <c r="B116">
        <v>99</v>
      </c>
      <c r="C116">
        <v>1750</v>
      </c>
      <c r="D116" s="40" t="s">
        <v>77</v>
      </c>
      <c r="E116" s="19"/>
      <c r="F116" s="19"/>
      <c r="G116" s="19"/>
      <c r="H116" s="19"/>
      <c r="I116" s="40" t="s">
        <v>77</v>
      </c>
      <c r="J116" s="19"/>
      <c r="K116" s="19"/>
      <c r="L116" s="11">
        <v>34.5509</v>
      </c>
      <c r="M116" s="10">
        <v>0.945</v>
      </c>
      <c r="O116" s="10">
        <v>3.068674</v>
      </c>
      <c r="P116" s="14">
        <v>35.8938</v>
      </c>
      <c r="Q116" s="14">
        <v>135.9755</v>
      </c>
      <c r="T116">
        <v>2413.687</v>
      </c>
      <c r="V116">
        <v>2390.5291793981405</v>
      </c>
    </row>
    <row r="117" spans="1:22" ht="12.75">
      <c r="A117">
        <v>18</v>
      </c>
      <c r="B117">
        <v>98</v>
      </c>
      <c r="C117">
        <v>2000</v>
      </c>
      <c r="D117" s="40" t="s">
        <v>77</v>
      </c>
      <c r="E117" s="19"/>
      <c r="F117" s="19"/>
      <c r="G117" s="19"/>
      <c r="H117" s="19"/>
      <c r="I117" s="40" t="s">
        <v>77</v>
      </c>
      <c r="J117" s="19"/>
      <c r="K117" s="19"/>
      <c r="L117" s="11">
        <v>34.5865</v>
      </c>
      <c r="M117" s="10">
        <v>1.331</v>
      </c>
      <c r="O117" s="10">
        <v>3.069309</v>
      </c>
      <c r="P117" s="14">
        <v>44.2805</v>
      </c>
      <c r="Q117" s="14">
        <v>165.4763</v>
      </c>
      <c r="T117">
        <v>2418.642</v>
      </c>
      <c r="V117">
        <v>2383.8935019547653</v>
      </c>
    </row>
    <row r="118" spans="1:22" ht="12.75">
      <c r="A118">
        <v>18</v>
      </c>
      <c r="B118">
        <v>97</v>
      </c>
      <c r="C118">
        <v>2250</v>
      </c>
      <c r="D118" s="40" t="s">
        <v>77</v>
      </c>
      <c r="E118" s="19"/>
      <c r="F118" s="19"/>
      <c r="G118" s="19"/>
      <c r="H118" s="19"/>
      <c r="I118" s="40" t="s">
        <v>77</v>
      </c>
      <c r="J118" s="19"/>
      <c r="K118" s="19"/>
      <c r="L118" s="11">
        <v>34.6083</v>
      </c>
      <c r="M118" s="10">
        <v>1.649</v>
      </c>
      <c r="O118" s="10">
        <v>2.987071</v>
      </c>
      <c r="P118" s="14">
        <v>42.99486</v>
      </c>
      <c r="Q118" s="14">
        <v>170.0725</v>
      </c>
      <c r="T118">
        <v>2426.213</v>
      </c>
      <c r="V118">
        <v>2377.0239260670173</v>
      </c>
    </row>
    <row r="119" spans="1:22" ht="12.75">
      <c r="A119">
        <v>18</v>
      </c>
      <c r="B119">
        <v>96</v>
      </c>
      <c r="C119">
        <v>2500</v>
      </c>
      <c r="D119" s="40" t="s">
        <v>77</v>
      </c>
      <c r="E119" s="19"/>
      <c r="F119" s="19"/>
      <c r="G119" s="19"/>
      <c r="H119" s="19"/>
      <c r="I119" s="40" t="s">
        <v>77</v>
      </c>
      <c r="J119" s="19"/>
      <c r="K119" s="19"/>
      <c r="L119" s="11">
        <v>34.6266</v>
      </c>
      <c r="M119" s="10">
        <v>1.952</v>
      </c>
      <c r="O119" s="10">
        <v>2.935345</v>
      </c>
      <c r="P119" s="14">
        <v>42.48114</v>
      </c>
      <c r="Q119" s="14">
        <v>173.2167</v>
      </c>
      <c r="T119">
        <v>2426.312</v>
      </c>
      <c r="V119">
        <v>2370.155867812664</v>
      </c>
    </row>
    <row r="120" spans="1:22" ht="12.75">
      <c r="A120">
        <v>18</v>
      </c>
      <c r="B120">
        <v>95</v>
      </c>
      <c r="C120">
        <v>2750</v>
      </c>
      <c r="D120" s="40" t="s">
        <v>77</v>
      </c>
      <c r="E120" s="19"/>
      <c r="F120" s="19"/>
      <c r="G120" s="19"/>
      <c r="H120" s="19"/>
      <c r="I120" s="40" t="s">
        <v>77</v>
      </c>
      <c r="J120" s="19"/>
      <c r="K120" s="19"/>
      <c r="L120" s="11">
        <v>34.6417</v>
      </c>
      <c r="M120" s="10">
        <v>2.25</v>
      </c>
      <c r="O120" s="10">
        <v>2.866168</v>
      </c>
      <c r="P120" s="14">
        <v>41.39996</v>
      </c>
      <c r="Q120" s="14">
        <v>173.4315</v>
      </c>
      <c r="T120">
        <v>2429.643</v>
      </c>
      <c r="V120">
        <v>2362.31321354</v>
      </c>
    </row>
    <row r="121" spans="1:22" ht="12.75">
      <c r="A121">
        <v>18</v>
      </c>
      <c r="B121">
        <v>94</v>
      </c>
      <c r="C121">
        <v>3000</v>
      </c>
      <c r="D121" s="40" t="s">
        <v>77</v>
      </c>
      <c r="E121" s="19"/>
      <c r="F121" s="19"/>
      <c r="G121" s="19"/>
      <c r="H121" s="19"/>
      <c r="I121" s="40" t="s">
        <v>77</v>
      </c>
      <c r="J121" s="19"/>
      <c r="K121" s="19"/>
      <c r="L121" s="11">
        <v>34.6549</v>
      </c>
      <c r="M121" s="10">
        <v>2.551</v>
      </c>
      <c r="O121" s="10">
        <v>2.814438</v>
      </c>
      <c r="P121" s="14">
        <v>40.52425</v>
      </c>
      <c r="Q121" s="14">
        <v>173.0961</v>
      </c>
      <c r="T121">
        <v>2435.318</v>
      </c>
      <c r="V121">
        <v>2354.3694737148476</v>
      </c>
    </row>
    <row r="122" spans="1:22" ht="12.75">
      <c r="A122">
        <v>18</v>
      </c>
      <c r="B122">
        <v>93</v>
      </c>
      <c r="C122">
        <v>3500</v>
      </c>
      <c r="D122" s="40" t="s">
        <v>77</v>
      </c>
      <c r="E122" s="19"/>
      <c r="F122" s="19"/>
      <c r="G122" s="19"/>
      <c r="H122" s="19"/>
      <c r="I122" s="40" t="s">
        <v>77</v>
      </c>
      <c r="J122" s="19"/>
      <c r="K122" s="19"/>
      <c r="L122" s="11">
        <v>34.6701</v>
      </c>
      <c r="M122" s="10">
        <v>2.912</v>
      </c>
      <c r="O122" s="10">
        <v>2.740858</v>
      </c>
      <c r="P122" s="14">
        <v>39.33854</v>
      </c>
      <c r="Q122" s="14">
        <v>169.6415</v>
      </c>
      <c r="T122">
        <v>2437.884</v>
      </c>
      <c r="V122">
        <v>2345.9456589643937</v>
      </c>
    </row>
    <row r="123" spans="1:22" ht="12.75">
      <c r="A123">
        <v>18</v>
      </c>
      <c r="B123">
        <v>92</v>
      </c>
      <c r="C123">
        <v>4000</v>
      </c>
      <c r="D123" s="40" t="s">
        <v>77</v>
      </c>
      <c r="E123" s="19"/>
      <c r="F123" s="19"/>
      <c r="G123" s="19"/>
      <c r="H123" s="19"/>
      <c r="I123" s="40" t="s">
        <v>77</v>
      </c>
      <c r="J123" s="19"/>
      <c r="K123" s="19"/>
      <c r="L123" s="11">
        <v>34.6785</v>
      </c>
      <c r="M123" s="10">
        <v>3.148</v>
      </c>
      <c r="O123" s="10">
        <v>2.662877</v>
      </c>
      <c r="P123" s="14">
        <v>38.71952</v>
      </c>
      <c r="Q123" s="14">
        <v>165.4625</v>
      </c>
      <c r="T123">
        <v>2437.992</v>
      </c>
      <c r="V123">
        <v>2339.7788263394937</v>
      </c>
    </row>
    <row r="124" spans="1:22" ht="12.75">
      <c r="A124">
        <v>18</v>
      </c>
      <c r="B124">
        <v>91</v>
      </c>
      <c r="C124" t="s">
        <v>75</v>
      </c>
      <c r="D124" s="40" t="s">
        <v>77</v>
      </c>
      <c r="E124" s="19"/>
      <c r="F124" s="19"/>
      <c r="G124" s="19"/>
      <c r="H124" s="19"/>
      <c r="I124" s="40" t="s">
        <v>77</v>
      </c>
      <c r="J124" s="19"/>
      <c r="K124" s="19"/>
      <c r="L124" s="11">
        <v>34.6821</v>
      </c>
      <c r="M124" s="10">
        <v>3.28</v>
      </c>
      <c r="O124" s="10">
        <v>2.611089</v>
      </c>
      <c r="P124" s="14">
        <v>37.84217</v>
      </c>
      <c r="Q124" s="14">
        <v>168.2359</v>
      </c>
      <c r="T124">
        <v>2437.901</v>
      </c>
      <c r="V124">
        <v>2336.6169332425843</v>
      </c>
    </row>
    <row r="125" spans="1:18" ht="12.75">
      <c r="A125">
        <v>23</v>
      </c>
      <c r="B125">
        <v>135</v>
      </c>
      <c r="C125">
        <v>0</v>
      </c>
      <c r="D125" s="14">
        <v>7.338</v>
      </c>
      <c r="E125">
        <v>5.2248</v>
      </c>
      <c r="F125">
        <v>32.8463</v>
      </c>
      <c r="G125">
        <v>5.2248</v>
      </c>
      <c r="H125" s="34">
        <f aca="true" t="shared" si="10" ref="H125:H145">((999.842594+6.794*10^-2*E125-9.0953*10^-3*E125^2+1.001685*10^-4*E125^3-1.12*10^-6*E125^4+6.536*10^-9*E125^5)+(0.8245-0.00409*E125+7.6438*10^-5*E125^2-8.2467*10^-7*E125^3+5.3875*10^-9*E125^4)*F125+(-5.72466*10^-3+1.0227*10^-4*E125-1.6546*10^-6*E125^2)*F125^1.5+4.8314*10^-4*F125^2)-1000</f>
        <v>25.943112154509663</v>
      </c>
      <c r="I125" s="14">
        <v>7.338</v>
      </c>
      <c r="J125">
        <v>86.76</v>
      </c>
      <c r="K125" s="10"/>
      <c r="L125" s="11">
        <v>32.84</v>
      </c>
      <c r="M125" s="36" t="s">
        <v>78</v>
      </c>
      <c r="N125" s="36" t="s">
        <v>78</v>
      </c>
      <c r="O125" s="36" t="s">
        <v>78</v>
      </c>
      <c r="P125" s="36" t="s">
        <v>78</v>
      </c>
      <c r="Q125" s="36" t="s">
        <v>78</v>
      </c>
      <c r="R125" s="22"/>
    </row>
    <row r="126" spans="1:18" ht="12.75">
      <c r="A126">
        <v>23</v>
      </c>
      <c r="B126">
        <v>134</v>
      </c>
      <c r="C126">
        <v>25</v>
      </c>
      <c r="D126" s="14">
        <v>22.674</v>
      </c>
      <c r="E126">
        <v>5.223</v>
      </c>
      <c r="F126">
        <v>32.846</v>
      </c>
      <c r="G126">
        <v>5.223</v>
      </c>
      <c r="H126" s="34">
        <f t="shared" si="10"/>
        <v>25.943079314111856</v>
      </c>
      <c r="I126" s="14">
        <v>22.674</v>
      </c>
      <c r="J126">
        <v>86.79</v>
      </c>
      <c r="K126" s="10"/>
      <c r="L126">
        <v>32.8401</v>
      </c>
      <c r="O126" s="36" t="s">
        <v>78</v>
      </c>
      <c r="P126" s="33"/>
      <c r="Q126" s="33"/>
      <c r="R126" s="22"/>
    </row>
    <row r="127" spans="1:18" ht="12.75">
      <c r="A127">
        <v>23</v>
      </c>
      <c r="B127">
        <v>133</v>
      </c>
      <c r="C127">
        <v>50</v>
      </c>
      <c r="D127" s="14">
        <v>46.695</v>
      </c>
      <c r="E127">
        <v>5.2308</v>
      </c>
      <c r="F127">
        <v>32.8473</v>
      </c>
      <c r="G127">
        <v>5.2308</v>
      </c>
      <c r="H127" s="34">
        <f t="shared" si="10"/>
        <v>25.94322132630282</v>
      </c>
      <c r="I127" s="14">
        <v>46.695</v>
      </c>
      <c r="J127">
        <v>86.8</v>
      </c>
      <c r="K127" s="10"/>
      <c r="L127">
        <v>32.8422</v>
      </c>
      <c r="O127" s="36" t="s">
        <v>78</v>
      </c>
      <c r="P127" s="33"/>
      <c r="Q127" s="33"/>
      <c r="R127" s="22"/>
    </row>
    <row r="128" spans="1:18" ht="12.75">
      <c r="A128">
        <v>23</v>
      </c>
      <c r="B128">
        <v>132</v>
      </c>
      <c r="C128">
        <v>75</v>
      </c>
      <c r="D128" s="14">
        <v>75.278</v>
      </c>
      <c r="E128">
        <v>5.3008</v>
      </c>
      <c r="F128">
        <v>32.8605</v>
      </c>
      <c r="G128">
        <v>5.3008</v>
      </c>
      <c r="H128" s="34">
        <f t="shared" si="10"/>
        <v>25.94567519894531</v>
      </c>
      <c r="I128" s="14">
        <v>75.278</v>
      </c>
      <c r="J128">
        <v>86.82</v>
      </c>
      <c r="K128" s="10"/>
      <c r="L128">
        <v>32.8518</v>
      </c>
      <c r="O128" s="36" t="s">
        <v>78</v>
      </c>
      <c r="P128" s="33"/>
      <c r="Q128" s="33"/>
      <c r="R128" s="22"/>
    </row>
    <row r="129" spans="1:18" ht="12.75">
      <c r="A129">
        <v>23</v>
      </c>
      <c r="B129">
        <v>131</v>
      </c>
      <c r="C129">
        <v>100</v>
      </c>
      <c r="D129" s="14">
        <v>98.457</v>
      </c>
      <c r="E129">
        <v>5.3287</v>
      </c>
      <c r="F129">
        <v>32.8659</v>
      </c>
      <c r="G129">
        <v>5.3287</v>
      </c>
      <c r="H129" s="34">
        <f t="shared" si="10"/>
        <v>25.946745748028206</v>
      </c>
      <c r="I129" s="14">
        <v>98.457</v>
      </c>
      <c r="J129">
        <v>86.92</v>
      </c>
      <c r="K129" s="10"/>
      <c r="L129">
        <v>32.8596</v>
      </c>
      <c r="O129" s="36" t="s">
        <v>78</v>
      </c>
      <c r="P129" s="33"/>
      <c r="Q129" s="33"/>
      <c r="R129" s="22"/>
    </row>
    <row r="130" spans="1:18" ht="12.75">
      <c r="A130">
        <v>23</v>
      </c>
      <c r="B130">
        <v>130</v>
      </c>
      <c r="C130">
        <v>125</v>
      </c>
      <c r="D130" s="14">
        <v>125.508</v>
      </c>
      <c r="E130">
        <v>5.1006</v>
      </c>
      <c r="F130">
        <v>33.5267</v>
      </c>
      <c r="G130">
        <v>5.1006</v>
      </c>
      <c r="H130" s="34">
        <f t="shared" si="10"/>
        <v>26.496199109214785</v>
      </c>
      <c r="I130" s="14">
        <v>125.508</v>
      </c>
      <c r="J130">
        <v>88.33</v>
      </c>
      <c r="K130" s="10"/>
      <c r="L130">
        <v>33.5173</v>
      </c>
      <c r="O130" s="36" t="s">
        <v>78</v>
      </c>
      <c r="P130" s="33"/>
      <c r="Q130" s="33"/>
      <c r="R130" s="22"/>
    </row>
    <row r="131" spans="1:18" ht="12.75">
      <c r="A131">
        <v>23</v>
      </c>
      <c r="B131">
        <v>129</v>
      </c>
      <c r="C131">
        <v>150</v>
      </c>
      <c r="D131" s="14">
        <v>148.637</v>
      </c>
      <c r="E131">
        <v>4.8196</v>
      </c>
      <c r="F131">
        <v>33.7066</v>
      </c>
      <c r="G131">
        <v>4.8196</v>
      </c>
      <c r="H131" s="34">
        <f t="shared" si="10"/>
        <v>26.670468148681493</v>
      </c>
      <c r="I131" s="14">
        <v>148.637</v>
      </c>
      <c r="J131">
        <v>88.48</v>
      </c>
      <c r="K131" s="10"/>
      <c r="L131">
        <v>33.6989</v>
      </c>
      <c r="O131" s="36" t="s">
        <v>78</v>
      </c>
      <c r="P131" s="33"/>
      <c r="Q131" s="33"/>
      <c r="R131" s="22"/>
    </row>
    <row r="132" spans="1:18" ht="12.75">
      <c r="A132">
        <v>23</v>
      </c>
      <c r="B132">
        <v>128</v>
      </c>
      <c r="C132">
        <v>200</v>
      </c>
      <c r="D132" s="14">
        <v>198.052</v>
      </c>
      <c r="E132">
        <v>4.2947</v>
      </c>
      <c r="F132">
        <v>33.7886</v>
      </c>
      <c r="G132">
        <v>4.2947</v>
      </c>
      <c r="H132" s="34">
        <f t="shared" si="10"/>
        <v>26.792364746260773</v>
      </c>
      <c r="I132" s="14">
        <v>198.052</v>
      </c>
      <c r="J132">
        <v>88.57</v>
      </c>
      <c r="K132" s="10"/>
      <c r="L132">
        <v>33.7811</v>
      </c>
      <c r="O132" s="36" t="s">
        <v>78</v>
      </c>
      <c r="P132" s="33"/>
      <c r="Q132" s="33"/>
      <c r="R132" s="22"/>
    </row>
    <row r="133" spans="1:18" ht="12.75">
      <c r="A133">
        <v>23</v>
      </c>
      <c r="B133">
        <v>127</v>
      </c>
      <c r="C133">
        <v>250</v>
      </c>
      <c r="D133" s="14">
        <v>248.599</v>
      </c>
      <c r="E133">
        <v>4.1418</v>
      </c>
      <c r="F133">
        <v>33.8474</v>
      </c>
      <c r="G133">
        <v>4.1418</v>
      </c>
      <c r="H133" s="34">
        <f t="shared" si="10"/>
        <v>26.855053061458648</v>
      </c>
      <c r="I133" s="14">
        <v>248.599</v>
      </c>
      <c r="J133">
        <v>88.71</v>
      </c>
      <c r="L133">
        <v>33.8404</v>
      </c>
      <c r="O133" s="36" t="s">
        <v>78</v>
      </c>
      <c r="P133" s="33"/>
      <c r="Q133" s="33"/>
      <c r="R133" s="22"/>
    </row>
    <row r="134" spans="1:18" ht="12.75">
      <c r="A134">
        <v>23</v>
      </c>
      <c r="B134">
        <v>126</v>
      </c>
      <c r="C134">
        <v>300</v>
      </c>
      <c r="D134" s="14">
        <v>296.203</v>
      </c>
      <c r="E134">
        <v>4.0615</v>
      </c>
      <c r="F134">
        <v>33.9055</v>
      </c>
      <c r="G134">
        <v>4.0615</v>
      </c>
      <c r="H134" s="34">
        <f t="shared" si="10"/>
        <v>26.909528936843117</v>
      </c>
      <c r="I134" s="14">
        <v>296.203</v>
      </c>
      <c r="J134">
        <v>88.76</v>
      </c>
      <c r="L134">
        <v>33.9003</v>
      </c>
      <c r="O134" s="36" t="s">
        <v>78</v>
      </c>
      <c r="P134" s="33"/>
      <c r="Q134" s="33"/>
      <c r="R134" s="22"/>
    </row>
    <row r="135" spans="1:18" ht="12.75">
      <c r="A135">
        <v>23</v>
      </c>
      <c r="B135">
        <v>125</v>
      </c>
      <c r="C135">
        <v>400</v>
      </c>
      <c r="D135" s="14">
        <v>398.064</v>
      </c>
      <c r="E135">
        <v>4.0594</v>
      </c>
      <c r="F135">
        <v>34.0328</v>
      </c>
      <c r="G135">
        <v>4.0594</v>
      </c>
      <c r="H135" s="34">
        <f t="shared" si="10"/>
        <v>27.010982460464902</v>
      </c>
      <c r="I135" s="14">
        <v>398.064</v>
      </c>
      <c r="J135">
        <v>88.84</v>
      </c>
      <c r="L135">
        <v>34.0252</v>
      </c>
      <c r="O135" s="36" t="s">
        <v>78</v>
      </c>
      <c r="P135" s="33"/>
      <c r="Q135" s="33"/>
      <c r="R135" s="19"/>
    </row>
    <row r="136" spans="1:17" ht="12.75">
      <c r="A136">
        <v>23</v>
      </c>
      <c r="B136">
        <v>124</v>
      </c>
      <c r="C136">
        <v>500</v>
      </c>
      <c r="D136" s="14">
        <v>501.23</v>
      </c>
      <c r="E136">
        <v>3.8875</v>
      </c>
      <c r="F136">
        <v>34.142</v>
      </c>
      <c r="G136">
        <v>3.8875</v>
      </c>
      <c r="H136" s="34">
        <f t="shared" si="10"/>
        <v>27.115410997693516</v>
      </c>
      <c r="I136" s="14">
        <v>501.23</v>
      </c>
      <c r="J136">
        <v>88.86</v>
      </c>
      <c r="L136">
        <v>34.134</v>
      </c>
      <c r="O136" s="36" t="s">
        <v>78</v>
      </c>
      <c r="P136" s="33"/>
      <c r="Q136" s="33"/>
    </row>
    <row r="137" spans="1:17" ht="12.75">
      <c r="A137">
        <v>23</v>
      </c>
      <c r="B137">
        <v>123</v>
      </c>
      <c r="C137">
        <v>550</v>
      </c>
      <c r="D137" s="14">
        <v>551.964</v>
      </c>
      <c r="E137">
        <v>3.7757</v>
      </c>
      <c r="F137">
        <v>34.1718</v>
      </c>
      <c r="G137">
        <v>3.7757</v>
      </c>
      <c r="H137" s="34">
        <f t="shared" si="10"/>
        <v>27.150377395539408</v>
      </c>
      <c r="I137" s="14">
        <v>551.964</v>
      </c>
      <c r="J137">
        <v>88.89</v>
      </c>
      <c r="L137">
        <v>34.1643</v>
      </c>
      <c r="O137" s="36" t="s">
        <v>78</v>
      </c>
      <c r="P137" s="33"/>
      <c r="Q137" s="33"/>
    </row>
    <row r="138" spans="1:17" ht="12.75">
      <c r="A138">
        <v>23</v>
      </c>
      <c r="B138">
        <v>122</v>
      </c>
      <c r="C138">
        <v>600</v>
      </c>
      <c r="D138" s="14">
        <v>598.314</v>
      </c>
      <c r="E138">
        <v>3.6758</v>
      </c>
      <c r="F138">
        <v>34.1952</v>
      </c>
      <c r="G138">
        <v>3.6758</v>
      </c>
      <c r="H138" s="34">
        <f t="shared" si="10"/>
        <v>27.17893845577305</v>
      </c>
      <c r="I138" s="14">
        <v>598.314</v>
      </c>
      <c r="J138">
        <v>88.9</v>
      </c>
      <c r="L138">
        <v>34.1879</v>
      </c>
      <c r="O138" s="36" t="s">
        <v>78</v>
      </c>
      <c r="P138" s="33"/>
      <c r="Q138" s="33"/>
    </row>
    <row r="139" spans="1:17" ht="12.75">
      <c r="A139">
        <v>23</v>
      </c>
      <c r="B139">
        <v>121</v>
      </c>
      <c r="C139">
        <v>650</v>
      </c>
      <c r="D139" s="14">
        <v>649.642</v>
      </c>
      <c r="E139">
        <v>3.5484</v>
      </c>
      <c r="F139">
        <v>34.2251</v>
      </c>
      <c r="G139">
        <v>3.5484</v>
      </c>
      <c r="H139" s="34">
        <f t="shared" si="10"/>
        <v>27.21525090525074</v>
      </c>
      <c r="I139" s="14">
        <v>649.642</v>
      </c>
      <c r="J139">
        <v>88.96</v>
      </c>
      <c r="L139">
        <v>34.2156</v>
      </c>
      <c r="O139" s="36" t="s">
        <v>78</v>
      </c>
      <c r="P139" s="33"/>
      <c r="Q139" s="33"/>
    </row>
    <row r="140" spans="1:17" ht="12.75">
      <c r="A140">
        <v>23</v>
      </c>
      <c r="B140">
        <v>120</v>
      </c>
      <c r="C140">
        <v>700</v>
      </c>
      <c r="D140" s="14">
        <v>699.617</v>
      </c>
      <c r="E140">
        <v>3.4222</v>
      </c>
      <c r="F140">
        <v>34.2561</v>
      </c>
      <c r="G140">
        <v>3.4222</v>
      </c>
      <c r="H140" s="34">
        <f t="shared" si="10"/>
        <v>27.252148164573327</v>
      </c>
      <c r="I140" s="14">
        <v>699.617</v>
      </c>
      <c r="J140">
        <v>88.98</v>
      </c>
      <c r="L140">
        <v>34.2475</v>
      </c>
      <c r="O140" s="36" t="s">
        <v>78</v>
      </c>
      <c r="P140" s="33"/>
      <c r="Q140" s="33"/>
    </row>
    <row r="141" spans="1:17" ht="12.75">
      <c r="A141">
        <v>23</v>
      </c>
      <c r="B141">
        <v>119</v>
      </c>
      <c r="C141">
        <v>750</v>
      </c>
      <c r="D141" s="14">
        <v>752.468</v>
      </c>
      <c r="E141">
        <v>3.3153</v>
      </c>
      <c r="F141">
        <v>34.2831</v>
      </c>
      <c r="G141">
        <v>3.3153</v>
      </c>
      <c r="H141" s="34">
        <f t="shared" si="10"/>
        <v>27.283857968460325</v>
      </c>
      <c r="I141" s="14">
        <v>752.468</v>
      </c>
      <c r="J141">
        <v>89.02</v>
      </c>
      <c r="L141">
        <v>34.2772</v>
      </c>
      <c r="O141" s="36" t="s">
        <v>78</v>
      </c>
      <c r="P141" s="33"/>
      <c r="Q141" s="33"/>
    </row>
    <row r="142" spans="1:17" ht="12.75">
      <c r="A142">
        <v>23</v>
      </c>
      <c r="B142">
        <v>118</v>
      </c>
      <c r="C142">
        <v>800</v>
      </c>
      <c r="D142" s="14">
        <v>798.067</v>
      </c>
      <c r="E142">
        <v>3.2258</v>
      </c>
      <c r="F142">
        <v>34.3047</v>
      </c>
      <c r="G142">
        <v>3.2258</v>
      </c>
      <c r="H142" s="34">
        <f t="shared" si="10"/>
        <v>27.30950905660734</v>
      </c>
      <c r="I142" s="14">
        <v>798.067</v>
      </c>
      <c r="J142">
        <v>89.04</v>
      </c>
      <c r="L142" s="11">
        <v>34.2973</v>
      </c>
      <c r="O142" s="36" t="s">
        <v>78</v>
      </c>
      <c r="P142" s="33"/>
      <c r="Q142" s="33"/>
    </row>
    <row r="143" spans="1:17" ht="12.75">
      <c r="A143">
        <v>23</v>
      </c>
      <c r="B143">
        <v>117</v>
      </c>
      <c r="C143">
        <v>900</v>
      </c>
      <c r="D143" s="14">
        <v>898.567</v>
      </c>
      <c r="E143">
        <v>3.0799</v>
      </c>
      <c r="F143">
        <v>34.3421</v>
      </c>
      <c r="G143">
        <v>3.0799</v>
      </c>
      <c r="H143" s="34">
        <f t="shared" si="10"/>
        <v>27.35288292575592</v>
      </c>
      <c r="I143" s="14">
        <v>898.567</v>
      </c>
      <c r="J143">
        <v>89.07</v>
      </c>
      <c r="K143" s="1"/>
      <c r="L143" s="11">
        <v>34.3346</v>
      </c>
      <c r="O143" s="36" t="s">
        <v>78</v>
      </c>
      <c r="P143" s="33"/>
      <c r="Q143" s="33"/>
    </row>
    <row r="144" spans="1:17" ht="12.75">
      <c r="A144">
        <v>23</v>
      </c>
      <c r="B144">
        <v>116</v>
      </c>
      <c r="C144">
        <v>1000</v>
      </c>
      <c r="D144" s="14">
        <v>1000.758</v>
      </c>
      <c r="E144">
        <v>2.8992</v>
      </c>
      <c r="F144">
        <v>34.3848</v>
      </c>
      <c r="G144">
        <v>2.8992</v>
      </c>
      <c r="H144" s="34">
        <f t="shared" si="10"/>
        <v>27.40338871584231</v>
      </c>
      <c r="I144" s="14">
        <v>1000.758</v>
      </c>
      <c r="J144">
        <v>89.09</v>
      </c>
      <c r="K144" s="1"/>
      <c r="L144">
        <v>34.3778</v>
      </c>
      <c r="O144" s="36" t="s">
        <v>78</v>
      </c>
      <c r="P144" s="33"/>
      <c r="Q144" s="33"/>
    </row>
    <row r="145" spans="1:17" ht="12.75">
      <c r="A145">
        <v>23</v>
      </c>
      <c r="B145">
        <v>115</v>
      </c>
      <c r="C145">
        <v>1500</v>
      </c>
      <c r="D145" s="14">
        <v>1501.091</v>
      </c>
      <c r="E145">
        <v>2.3099</v>
      </c>
      <c r="F145">
        <v>34.5113</v>
      </c>
      <c r="G145">
        <v>2.3099</v>
      </c>
      <c r="H145" s="34">
        <f t="shared" si="10"/>
        <v>27.55536812348828</v>
      </c>
      <c r="I145" s="14">
        <v>1501.091</v>
      </c>
      <c r="J145">
        <v>89.14</v>
      </c>
      <c r="K145" s="1"/>
      <c r="L145" s="11">
        <v>34.5058</v>
      </c>
      <c r="O145" s="36" t="s">
        <v>78</v>
      </c>
      <c r="P145" s="33"/>
      <c r="Q145" s="33"/>
    </row>
    <row r="146" spans="1:18" ht="12.75">
      <c r="A146">
        <v>32</v>
      </c>
      <c r="B146">
        <v>158</v>
      </c>
      <c r="C146">
        <v>0</v>
      </c>
      <c r="D146" s="14">
        <v>3.366</v>
      </c>
      <c r="E146">
        <v>6.1632</v>
      </c>
      <c r="F146">
        <v>32.7783</v>
      </c>
      <c r="G146">
        <v>6.1632</v>
      </c>
      <c r="H146" s="34">
        <f aca="true" t="shared" si="11" ref="H146:H168">((999.842594+6.794*10^-2*E146-9.0953*10^-3*E146^2+1.001685*10^-4*E146^3-1.12*10^-6*E146^4+6.536*10^-9*E146^5)+(0.8245-0.00409*E146+7.6438*10^-5*E146^2-8.2467*10^-7*E146^3+5.3875*10^-9*E146^4)*F146+(-5.72466*10^-3+1.0227*10^-4*E146-1.6546*10^-6*E146^2)*F146^1.5+4.8314*10^-4*F146^2)-1000</f>
        <v>25.777553160661</v>
      </c>
      <c r="I146" s="14">
        <v>3.366</v>
      </c>
      <c r="J146">
        <v>79.24</v>
      </c>
      <c r="L146" s="25">
        <v>32.7732</v>
      </c>
      <c r="M146" s="10">
        <v>6.837</v>
      </c>
      <c r="N146" s="17">
        <f aca="true" t="shared" si="12" ref="N146:N168">(M146*1000/22.4)/(1+H146/1000)</f>
        <v>297.5530253564723</v>
      </c>
      <c r="O146" s="10">
        <v>1.072751</v>
      </c>
      <c r="P146" s="14">
        <v>10.85308</v>
      </c>
      <c r="Q146" s="14">
        <v>15.6225</v>
      </c>
      <c r="R146" s="22"/>
    </row>
    <row r="147" spans="1:18" ht="12.75">
      <c r="A147">
        <v>32</v>
      </c>
      <c r="B147">
        <v>157</v>
      </c>
      <c r="C147">
        <v>10</v>
      </c>
      <c r="D147" s="14">
        <v>9.125</v>
      </c>
      <c r="E147">
        <v>6.1551</v>
      </c>
      <c r="F147">
        <v>32.7789</v>
      </c>
      <c r="G147">
        <v>6.1551</v>
      </c>
      <c r="H147" s="34">
        <f t="shared" si="11"/>
        <v>25.77903479103702</v>
      </c>
      <c r="I147" s="14">
        <v>9.125</v>
      </c>
      <c r="J147">
        <v>85.72</v>
      </c>
      <c r="L147" s="25">
        <v>32.7729</v>
      </c>
      <c r="M147" s="10">
        <v>6.866</v>
      </c>
      <c r="N147" s="17">
        <f t="shared" si="12"/>
        <v>298.81470253025634</v>
      </c>
      <c r="O147" s="10">
        <v>1.072961</v>
      </c>
      <c r="P147" s="14">
        <v>10.80006</v>
      </c>
      <c r="Q147" s="14">
        <v>15.79412</v>
      </c>
      <c r="R147" s="22"/>
    </row>
    <row r="148" spans="1:18" ht="12.75">
      <c r="A148">
        <v>32</v>
      </c>
      <c r="B148">
        <v>156</v>
      </c>
      <c r="C148">
        <v>25</v>
      </c>
      <c r="D148" s="14">
        <v>23.653</v>
      </c>
      <c r="E148">
        <v>6.1546</v>
      </c>
      <c r="F148">
        <v>32.7789</v>
      </c>
      <c r="G148">
        <v>6.1546</v>
      </c>
      <c r="H148" s="34">
        <f t="shared" si="11"/>
        <v>25.779096988147785</v>
      </c>
      <c r="I148" s="14">
        <v>23.653</v>
      </c>
      <c r="J148">
        <v>85.75</v>
      </c>
      <c r="L148" s="25">
        <v>32.7724</v>
      </c>
      <c r="M148" s="10">
        <v>6.987</v>
      </c>
      <c r="N148" s="17">
        <f t="shared" si="12"/>
        <v>304.0807165723976</v>
      </c>
      <c r="O148" s="10">
        <v>1.077577</v>
      </c>
      <c r="P148" s="14">
        <v>10.9012</v>
      </c>
      <c r="Q148" s="14">
        <v>15.77965</v>
      </c>
      <c r="R148" s="22"/>
    </row>
    <row r="149" spans="1:18" ht="12.75">
      <c r="A149">
        <v>32</v>
      </c>
      <c r="B149">
        <v>155</v>
      </c>
      <c r="C149">
        <v>50</v>
      </c>
      <c r="D149" s="14">
        <v>53.148</v>
      </c>
      <c r="E149">
        <v>6.1581</v>
      </c>
      <c r="F149">
        <v>32.7789</v>
      </c>
      <c r="G149">
        <v>6.1581</v>
      </c>
      <c r="H149" s="34">
        <f t="shared" si="11"/>
        <v>25.778661548011314</v>
      </c>
      <c r="I149" s="14">
        <v>53.148</v>
      </c>
      <c r="J149">
        <v>85.85</v>
      </c>
      <c r="L149" s="25">
        <v>32.7719</v>
      </c>
      <c r="M149" s="10">
        <v>6.752</v>
      </c>
      <c r="N149" s="17">
        <f t="shared" si="12"/>
        <v>293.8534234799572</v>
      </c>
      <c r="O149" s="10">
        <v>1.073382</v>
      </c>
      <c r="P149" s="14">
        <v>10.79681</v>
      </c>
      <c r="Q149" s="14">
        <v>15.95089</v>
      </c>
      <c r="R149" s="22"/>
    </row>
    <row r="150" spans="1:18" ht="12.75">
      <c r="A150">
        <v>32</v>
      </c>
      <c r="B150">
        <v>154</v>
      </c>
      <c r="C150">
        <v>75</v>
      </c>
      <c r="D150" s="14">
        <v>76.063</v>
      </c>
      <c r="E150">
        <v>6.1599</v>
      </c>
      <c r="F150">
        <v>32.7795</v>
      </c>
      <c r="G150">
        <v>6.1599</v>
      </c>
      <c r="H150" s="34">
        <f t="shared" si="11"/>
        <v>25.778911194389593</v>
      </c>
      <c r="I150" s="14">
        <v>76.063</v>
      </c>
      <c r="J150">
        <v>85.88</v>
      </c>
      <c r="L150" s="25">
        <v>32.7737</v>
      </c>
      <c r="M150" s="10">
        <v>6.826</v>
      </c>
      <c r="N150" s="17">
        <f t="shared" si="12"/>
        <v>297.07390114144664</v>
      </c>
      <c r="O150" s="10">
        <v>1.073593</v>
      </c>
      <c r="P150" s="14">
        <v>10.89793</v>
      </c>
      <c r="Q150" s="14">
        <v>15.75071</v>
      </c>
      <c r="R150" s="22"/>
    </row>
    <row r="151" spans="1:18" ht="12.75">
      <c r="A151">
        <v>32</v>
      </c>
      <c r="B151">
        <v>153</v>
      </c>
      <c r="C151">
        <v>100</v>
      </c>
      <c r="D151" s="14">
        <v>101.836</v>
      </c>
      <c r="E151">
        <v>6.6362</v>
      </c>
      <c r="F151">
        <v>33.4648</v>
      </c>
      <c r="G151">
        <v>6.6362</v>
      </c>
      <c r="H151" s="34">
        <f t="shared" si="11"/>
        <v>26.258563775102175</v>
      </c>
      <c r="I151" s="14">
        <v>101.836</v>
      </c>
      <c r="J151">
        <v>87.69</v>
      </c>
      <c r="L151" s="25">
        <v>33.4774</v>
      </c>
      <c r="M151" s="10">
        <v>4.94</v>
      </c>
      <c r="N151" s="17">
        <f t="shared" si="12"/>
        <v>214.89293446134226</v>
      </c>
      <c r="O151" s="10">
        <v>1.623793</v>
      </c>
      <c r="P151" s="14">
        <v>21.34056</v>
      </c>
      <c r="Q151" s="14">
        <v>29.86653</v>
      </c>
      <c r="R151" s="19"/>
    </row>
    <row r="152" spans="1:17" ht="12.75">
      <c r="A152">
        <v>32</v>
      </c>
      <c r="B152">
        <v>152</v>
      </c>
      <c r="C152">
        <v>150</v>
      </c>
      <c r="D152" s="14">
        <v>148.372</v>
      </c>
      <c r="E152">
        <v>6.1364</v>
      </c>
      <c r="F152">
        <v>33.8972</v>
      </c>
      <c r="G152">
        <v>6.1364</v>
      </c>
      <c r="H152" s="34">
        <f t="shared" si="11"/>
        <v>26.66439898497947</v>
      </c>
      <c r="I152" s="14">
        <v>148.372</v>
      </c>
      <c r="J152">
        <v>88.34</v>
      </c>
      <c r="L152" s="25">
        <v>33.8912</v>
      </c>
      <c r="M152" s="10">
        <v>3.335</v>
      </c>
      <c r="N152" s="17">
        <f t="shared" si="12"/>
        <v>145.01713385466948</v>
      </c>
      <c r="O152" s="10">
        <v>2.15495</v>
      </c>
      <c r="P152" s="14">
        <v>30.67774</v>
      </c>
      <c r="Q152" s="14">
        <v>49.84784</v>
      </c>
    </row>
    <row r="153" spans="1:19" ht="12.75">
      <c r="A153">
        <v>32</v>
      </c>
      <c r="B153">
        <v>151</v>
      </c>
      <c r="C153">
        <v>200</v>
      </c>
      <c r="D153" s="14">
        <v>200.82</v>
      </c>
      <c r="E153">
        <v>5.4653</v>
      </c>
      <c r="F153">
        <v>33.9071</v>
      </c>
      <c r="G153">
        <v>5.4653</v>
      </c>
      <c r="H153" s="34">
        <f t="shared" si="11"/>
        <v>26.754890361165508</v>
      </c>
      <c r="I153" s="14">
        <v>200.82</v>
      </c>
      <c r="J153">
        <v>88.36</v>
      </c>
      <c r="L153" s="25"/>
      <c r="N153" s="17"/>
      <c r="S153" t="s">
        <v>79</v>
      </c>
    </row>
    <row r="154" spans="1:17" ht="12.75">
      <c r="A154">
        <v>32</v>
      </c>
      <c r="B154">
        <v>150</v>
      </c>
      <c r="C154">
        <v>300</v>
      </c>
      <c r="D154" s="14">
        <v>297.926</v>
      </c>
      <c r="E154">
        <v>4.7127</v>
      </c>
      <c r="F154">
        <v>33.9358</v>
      </c>
      <c r="G154">
        <v>4.7127</v>
      </c>
      <c r="H154" s="34">
        <f t="shared" si="11"/>
        <v>26.864152425447855</v>
      </c>
      <c r="I154" s="14">
        <v>297.926</v>
      </c>
      <c r="J154">
        <v>88.4</v>
      </c>
      <c r="L154" s="25">
        <v>33.9288</v>
      </c>
      <c r="M154" s="10">
        <v>1.99</v>
      </c>
      <c r="N154" s="17">
        <f t="shared" si="12"/>
        <v>86.5151300728999</v>
      </c>
      <c r="O154" s="10">
        <v>2.689246</v>
      </c>
      <c r="P154" s="14">
        <v>38.64466</v>
      </c>
      <c r="Q154" s="14">
        <v>74.80659</v>
      </c>
    </row>
    <row r="155" spans="1:17" ht="12.75">
      <c r="A155">
        <v>32</v>
      </c>
      <c r="B155">
        <v>149</v>
      </c>
      <c r="C155">
        <v>400</v>
      </c>
      <c r="D155" s="14">
        <v>400.265</v>
      </c>
      <c r="E155">
        <v>4.2918</v>
      </c>
      <c r="F155">
        <v>34.0225</v>
      </c>
      <c r="G155">
        <v>4.2918</v>
      </c>
      <c r="H155" s="34">
        <f t="shared" si="11"/>
        <v>26.97853138310461</v>
      </c>
      <c r="I155" s="14">
        <v>400.265</v>
      </c>
      <c r="J155">
        <v>88.49</v>
      </c>
      <c r="L155" s="25">
        <v>34.0155</v>
      </c>
      <c r="M155" s="10">
        <v>1.368</v>
      </c>
      <c r="N155" s="17">
        <f t="shared" si="12"/>
        <v>59.467093717314</v>
      </c>
      <c r="O155" s="10">
        <v>2.899074</v>
      </c>
      <c r="P155" s="14">
        <v>41.23737</v>
      </c>
      <c r="Q155" s="14">
        <v>89.72579</v>
      </c>
    </row>
    <row r="156" spans="1:17" ht="12.75">
      <c r="A156">
        <v>32</v>
      </c>
      <c r="B156">
        <v>148</v>
      </c>
      <c r="C156">
        <v>600</v>
      </c>
      <c r="D156" s="14">
        <v>608.241</v>
      </c>
      <c r="E156">
        <v>3.7357</v>
      </c>
      <c r="F156">
        <v>34.1826</v>
      </c>
      <c r="G156">
        <v>3.7357</v>
      </c>
      <c r="H156" s="34">
        <f t="shared" si="11"/>
        <v>27.162965354781136</v>
      </c>
      <c r="I156" s="14">
        <v>608.241</v>
      </c>
      <c r="J156">
        <v>88.59</v>
      </c>
      <c r="L156" s="25">
        <v>34.1729</v>
      </c>
      <c r="M156" s="10">
        <v>0.662</v>
      </c>
      <c r="N156" s="17">
        <f t="shared" si="12"/>
        <v>28.772037568900913</v>
      </c>
      <c r="O156" s="10">
        <v>3.099916</v>
      </c>
      <c r="P156" s="14">
        <v>44.14516</v>
      </c>
      <c r="Q156" s="14">
        <v>113.8743</v>
      </c>
    </row>
    <row r="157" spans="1:17" ht="12.75">
      <c r="A157">
        <v>32</v>
      </c>
      <c r="B157">
        <v>147</v>
      </c>
      <c r="C157">
        <v>800</v>
      </c>
      <c r="D157" s="14">
        <v>801.931</v>
      </c>
      <c r="E157">
        <v>3.3186</v>
      </c>
      <c r="F157">
        <v>34.2911</v>
      </c>
      <c r="G157">
        <v>3.3186</v>
      </c>
      <c r="H157" s="34">
        <f t="shared" si="11"/>
        <v>27.28992485378194</v>
      </c>
      <c r="I157" s="14">
        <v>801.931</v>
      </c>
      <c r="J157">
        <v>88.63</v>
      </c>
      <c r="L157" s="25">
        <v>34.282</v>
      </c>
      <c r="M157" s="10">
        <v>0.411</v>
      </c>
      <c r="N157" s="17">
        <f t="shared" si="12"/>
        <v>17.860794544758978</v>
      </c>
      <c r="O157" s="10">
        <v>3.17423</v>
      </c>
      <c r="P157" s="14">
        <v>44.92643</v>
      </c>
      <c r="Q157" s="14">
        <v>130.2932</v>
      </c>
    </row>
    <row r="158" spans="1:19" ht="12.75">
      <c r="A158">
        <v>32</v>
      </c>
      <c r="B158">
        <v>146</v>
      </c>
      <c r="C158">
        <v>1000</v>
      </c>
      <c r="D158" s="14">
        <v>1000.385</v>
      </c>
      <c r="E158">
        <v>2.9761</v>
      </c>
      <c r="F158">
        <v>34.3736</v>
      </c>
      <c r="G158">
        <v>2.9761</v>
      </c>
      <c r="H158" s="34">
        <f t="shared" si="11"/>
        <v>27.3875054518428</v>
      </c>
      <c r="I158" s="14">
        <v>1000.385</v>
      </c>
      <c r="J158">
        <v>88.67</v>
      </c>
      <c r="L158" s="20">
        <v>34.3668</v>
      </c>
      <c r="M158" s="10">
        <v>0.326</v>
      </c>
      <c r="N158" s="17">
        <f t="shared" si="12"/>
        <v>14.16561068860848</v>
      </c>
      <c r="O158" s="10">
        <v>3.204959</v>
      </c>
      <c r="P158" s="14">
        <v>45.65639</v>
      </c>
      <c r="Q158" s="14">
        <v>143.1103</v>
      </c>
      <c r="S158" t="s">
        <v>80</v>
      </c>
    </row>
    <row r="159" spans="1:17" ht="12.75">
      <c r="A159">
        <v>32</v>
      </c>
      <c r="B159">
        <v>145</v>
      </c>
      <c r="C159">
        <v>1250</v>
      </c>
      <c r="D159" s="14">
        <v>1249.845</v>
      </c>
      <c r="E159">
        <v>2.6112</v>
      </c>
      <c r="F159">
        <v>34.4519</v>
      </c>
      <c r="G159">
        <v>2.6112</v>
      </c>
      <c r="H159" s="34">
        <f t="shared" si="11"/>
        <v>27.482372628513986</v>
      </c>
      <c r="I159" s="14">
        <v>1249.845</v>
      </c>
      <c r="J159">
        <v>88.7</v>
      </c>
      <c r="L159" s="20">
        <v>34.4432</v>
      </c>
      <c r="M159" s="10">
        <v>0.337</v>
      </c>
      <c r="N159" s="17">
        <f t="shared" si="12"/>
        <v>14.64223937842897</v>
      </c>
      <c r="O159" s="10">
        <v>3.209543</v>
      </c>
      <c r="P159" s="14">
        <v>45.65886</v>
      </c>
      <c r="Q159" s="14">
        <v>155.5785</v>
      </c>
    </row>
    <row r="160" spans="1:17" ht="12.75">
      <c r="A160">
        <v>32</v>
      </c>
      <c r="B160">
        <v>144</v>
      </c>
      <c r="C160">
        <v>1500</v>
      </c>
      <c r="D160" s="14">
        <v>1501.074</v>
      </c>
      <c r="E160">
        <v>2.3381</v>
      </c>
      <c r="F160">
        <v>34.5076</v>
      </c>
      <c r="G160">
        <v>2.3381</v>
      </c>
      <c r="H160" s="34">
        <f t="shared" si="11"/>
        <v>27.550068378334572</v>
      </c>
      <c r="I160" s="14">
        <v>1501.074</v>
      </c>
      <c r="J160">
        <v>88.75</v>
      </c>
      <c r="L160" s="20">
        <v>34.5004</v>
      </c>
      <c r="M160" s="10">
        <v>0.535</v>
      </c>
      <c r="N160" s="17">
        <f t="shared" si="12"/>
        <v>23.243566718964715</v>
      </c>
      <c r="O160" s="10">
        <v>3.15753</v>
      </c>
      <c r="P160" s="14">
        <v>45.55724</v>
      </c>
      <c r="Q160" s="14">
        <v>163.6107</v>
      </c>
    </row>
    <row r="161" spans="1:17" ht="12.75">
      <c r="A161">
        <v>32</v>
      </c>
      <c r="B161">
        <v>143</v>
      </c>
      <c r="C161">
        <v>1750</v>
      </c>
      <c r="D161" s="14">
        <v>1751.391</v>
      </c>
      <c r="E161">
        <v>2.1138</v>
      </c>
      <c r="F161">
        <v>34.5542</v>
      </c>
      <c r="G161">
        <v>2.1138</v>
      </c>
      <c r="H161" s="34">
        <f t="shared" si="11"/>
        <v>27.605712916686798</v>
      </c>
      <c r="I161" s="14">
        <v>1751.391</v>
      </c>
      <c r="J161">
        <v>88.76</v>
      </c>
      <c r="L161" s="20">
        <v>34.5473</v>
      </c>
      <c r="M161" s="10">
        <v>0.888</v>
      </c>
      <c r="N161" s="17">
        <f t="shared" si="12"/>
        <v>38.57788706753831</v>
      </c>
      <c r="O161" s="10">
        <v>3.09244</v>
      </c>
      <c r="P161" s="14">
        <v>44.3632</v>
      </c>
      <c r="Q161" s="14">
        <v>168.735</v>
      </c>
    </row>
    <row r="162" spans="1:17" ht="12.75">
      <c r="A162">
        <v>32</v>
      </c>
      <c r="B162">
        <v>142</v>
      </c>
      <c r="C162" s="7">
        <v>2000</v>
      </c>
      <c r="D162" s="14">
        <v>2003.919</v>
      </c>
      <c r="E162">
        <v>1.9381</v>
      </c>
      <c r="F162">
        <v>34.5905</v>
      </c>
      <c r="G162">
        <v>1.9381</v>
      </c>
      <c r="H162" s="34">
        <f t="shared" si="11"/>
        <v>27.64873452174561</v>
      </c>
      <c r="I162" s="14">
        <v>2003.919</v>
      </c>
      <c r="J162">
        <v>88.81</v>
      </c>
      <c r="K162" s="1"/>
      <c r="L162" s="20">
        <v>34.5834</v>
      </c>
      <c r="M162" s="10">
        <v>1.259</v>
      </c>
      <c r="N162" s="17">
        <f t="shared" si="12"/>
        <v>54.693160468897375</v>
      </c>
      <c r="O162" s="10">
        <v>3.009898</v>
      </c>
      <c r="P162" s="14">
        <v>43.63705</v>
      </c>
      <c r="Q162" s="14">
        <v>171.331</v>
      </c>
    </row>
    <row r="163" spans="1:17" ht="12.75">
      <c r="A163">
        <v>32</v>
      </c>
      <c r="B163">
        <v>141</v>
      </c>
      <c r="C163" s="7">
        <v>2250</v>
      </c>
      <c r="D163" s="14">
        <v>2247.438</v>
      </c>
      <c r="E163">
        <v>1.829</v>
      </c>
      <c r="F163">
        <v>34.615</v>
      </c>
      <c r="G163">
        <v>1.829</v>
      </c>
      <c r="H163" s="34">
        <f t="shared" si="11"/>
        <v>27.676840509906697</v>
      </c>
      <c r="I163" s="14">
        <v>2247.438</v>
      </c>
      <c r="J163">
        <v>88.81</v>
      </c>
      <c r="K163" s="1"/>
      <c r="L163" s="25">
        <v>34.608</v>
      </c>
      <c r="M163" s="10">
        <v>1.56</v>
      </c>
      <c r="N163" s="17">
        <f t="shared" si="12"/>
        <v>67.76727313257558</v>
      </c>
      <c r="O163" s="10">
        <v>2.957845</v>
      </c>
      <c r="P163" s="14">
        <v>42.70262</v>
      </c>
      <c r="Q163" s="14">
        <v>173.7311</v>
      </c>
    </row>
    <row r="164" spans="1:17" ht="12.75">
      <c r="A164">
        <v>32</v>
      </c>
      <c r="B164">
        <v>140</v>
      </c>
      <c r="C164">
        <v>2500</v>
      </c>
      <c r="D164" s="14">
        <v>2500.146</v>
      </c>
      <c r="E164">
        <v>1.7322</v>
      </c>
      <c r="F164">
        <v>34.6317</v>
      </c>
      <c r="G164">
        <v>1.7322</v>
      </c>
      <c r="H164" s="34">
        <f t="shared" si="11"/>
        <v>27.697622631663535</v>
      </c>
      <c r="I164" s="14">
        <v>2500.146</v>
      </c>
      <c r="J164">
        <v>88.85</v>
      </c>
      <c r="K164" s="1"/>
      <c r="L164" s="20">
        <v>34.6255</v>
      </c>
      <c r="M164" s="10">
        <v>1.921</v>
      </c>
      <c r="N164" s="17">
        <f t="shared" si="12"/>
        <v>83.44762767069801</v>
      </c>
      <c r="O164" s="10">
        <v>2.888335</v>
      </c>
      <c r="P164" s="14">
        <v>41.76806</v>
      </c>
      <c r="Q164" s="14">
        <v>172.6293</v>
      </c>
    </row>
    <row r="165" spans="1:17" ht="12.75">
      <c r="A165">
        <v>32</v>
      </c>
      <c r="B165">
        <v>139</v>
      </c>
      <c r="C165" s="3">
        <v>2750</v>
      </c>
      <c r="D165" s="14">
        <v>2749.65</v>
      </c>
      <c r="E165">
        <v>1.6469</v>
      </c>
      <c r="F165">
        <v>34.6478</v>
      </c>
      <c r="G165">
        <v>1.6469</v>
      </c>
      <c r="H165" s="34">
        <f t="shared" si="11"/>
        <v>27.716954428125064</v>
      </c>
      <c r="I165" s="14">
        <v>2749.65</v>
      </c>
      <c r="J165">
        <v>88.87</v>
      </c>
      <c r="K165" s="5"/>
      <c r="L165" s="12">
        <v>34.6416</v>
      </c>
      <c r="M165" s="10">
        <v>2.201</v>
      </c>
      <c r="N165" s="17">
        <f t="shared" si="12"/>
        <v>95.60893994018512</v>
      </c>
      <c r="O165" s="10">
        <v>2.827527</v>
      </c>
      <c r="P165" s="14">
        <v>40.83337</v>
      </c>
      <c r="Q165" s="14">
        <v>172.306</v>
      </c>
    </row>
    <row r="166" spans="1:23" ht="12.75">
      <c r="A166">
        <v>32</v>
      </c>
      <c r="B166">
        <v>138</v>
      </c>
      <c r="C166" s="3">
        <v>3000</v>
      </c>
      <c r="D166" s="14">
        <v>2999.618</v>
      </c>
      <c r="E166">
        <v>1.5912</v>
      </c>
      <c r="F166">
        <v>34.6593</v>
      </c>
      <c r="G166">
        <v>1.5912</v>
      </c>
      <c r="H166" s="34">
        <f t="shared" si="11"/>
        <v>27.730323729311976</v>
      </c>
      <c r="I166" s="14">
        <v>2999.618</v>
      </c>
      <c r="J166">
        <v>88.88</v>
      </c>
      <c r="K166" s="5"/>
      <c r="L166" s="12">
        <v>34.6521</v>
      </c>
      <c r="M166" s="10">
        <v>2.468</v>
      </c>
      <c r="N166" s="17">
        <f t="shared" si="12"/>
        <v>107.20572205047705</v>
      </c>
      <c r="O166" s="10">
        <v>2.771065</v>
      </c>
      <c r="P166" s="14">
        <v>40.26249</v>
      </c>
      <c r="Q166" s="14">
        <v>171.4009</v>
      </c>
      <c r="R166" s="4"/>
      <c r="T166" s="8"/>
      <c r="U166" s="8"/>
      <c r="V166" s="8"/>
      <c r="W166" s="8"/>
    </row>
    <row r="167" spans="1:23" ht="12.75">
      <c r="A167">
        <v>32</v>
      </c>
      <c r="B167" s="2">
        <v>137</v>
      </c>
      <c r="C167" s="3">
        <v>3500</v>
      </c>
      <c r="D167" s="14">
        <v>3494.344</v>
      </c>
      <c r="E167">
        <v>1.536</v>
      </c>
      <c r="F167">
        <v>34.6743</v>
      </c>
      <c r="G167">
        <v>1.536</v>
      </c>
      <c r="H167" s="34">
        <f t="shared" si="11"/>
        <v>27.74642959126095</v>
      </c>
      <c r="I167" s="14">
        <v>3494.344</v>
      </c>
      <c r="J167">
        <v>88.88</v>
      </c>
      <c r="K167" s="5"/>
      <c r="L167" s="20">
        <v>34.6675</v>
      </c>
      <c r="M167" s="10">
        <v>2.874</v>
      </c>
      <c r="N167" s="17">
        <f t="shared" si="12"/>
        <v>124.83971506434548</v>
      </c>
      <c r="O167" s="10">
        <v>2.692754</v>
      </c>
      <c r="P167" s="14">
        <v>39.01568</v>
      </c>
      <c r="Q167" s="14">
        <v>171.2724</v>
      </c>
      <c r="R167" s="4"/>
      <c r="S167" s="2"/>
      <c r="T167" s="8"/>
      <c r="U167" s="8"/>
      <c r="V167" s="8"/>
      <c r="W167" s="8"/>
    </row>
    <row r="168" spans="1:23" ht="12.75">
      <c r="A168">
        <v>32</v>
      </c>
      <c r="B168" s="2">
        <v>136</v>
      </c>
      <c r="C168" s="3" t="s">
        <v>75</v>
      </c>
      <c r="D168" s="14">
        <v>3997.866</v>
      </c>
      <c r="E168">
        <v>1.5404</v>
      </c>
      <c r="F168">
        <v>34.6821</v>
      </c>
      <c r="G168">
        <v>1.5404</v>
      </c>
      <c r="H168" s="34">
        <f t="shared" si="11"/>
        <v>27.752367649292182</v>
      </c>
      <c r="I168" s="14">
        <v>3997.866</v>
      </c>
      <c r="J168">
        <v>88.62</v>
      </c>
      <c r="K168" s="6"/>
      <c r="L168" s="12">
        <v>34.6752</v>
      </c>
      <c r="M168" s="10">
        <v>3.051</v>
      </c>
      <c r="N168" s="17">
        <f t="shared" si="12"/>
        <v>132.52740779803833</v>
      </c>
      <c r="O168" s="10">
        <v>2.675558</v>
      </c>
      <c r="P168" s="14">
        <v>38.91235</v>
      </c>
      <c r="Q168" s="14">
        <v>174.0511</v>
      </c>
      <c r="R168" s="6"/>
      <c r="S168" s="6"/>
      <c r="T168" s="8"/>
      <c r="U168" s="8"/>
      <c r="V168" s="9"/>
      <c r="W168" s="9"/>
    </row>
    <row r="169" spans="1:18" ht="12.75">
      <c r="A169">
        <v>33</v>
      </c>
      <c r="B169">
        <v>175</v>
      </c>
      <c r="C169">
        <v>0</v>
      </c>
      <c r="D169" s="14">
        <v>3.208</v>
      </c>
      <c r="E169">
        <v>6.1767</v>
      </c>
      <c r="F169">
        <v>32.7801</v>
      </c>
      <c r="G169">
        <v>6.1767</v>
      </c>
      <c r="H169" s="34">
        <f aca="true" t="shared" si="13" ref="H169:H185">((999.842594+6.794*10^-2*E169-9.0953*10^-3*E169^2+1.001685*10^-4*E169^3-1.12*10^-6*E169^4+6.536*10^-9*E169^5)+(0.8245-0.00409*E169+7.6438*10^-5*E169^2-8.2467*10^-7*E169^3+5.3875*10^-9*E169^4)*F169+(-5.72466*10^-3+1.0227*10^-4*E169-1.6546*10^-6*E169^2)*F169^1.5+4.8314*10^-4*F169^2)-1000</f>
        <v>25.77729236482014</v>
      </c>
      <c r="I169" s="14">
        <v>3.208</v>
      </c>
      <c r="J169">
        <v>80.77</v>
      </c>
      <c r="K169" s="10">
        <v>36.08</v>
      </c>
      <c r="L169" s="11">
        <v>32.7739</v>
      </c>
      <c r="M169" s="10">
        <v>6.838</v>
      </c>
      <c r="N169" s="17">
        <f aca="true" t="shared" si="14" ref="N169:N185">(M169*1000/22.4)/(1+H169/1000)</f>
        <v>297.5966220105094</v>
      </c>
      <c r="O169" s="10">
        <v>1.110816</v>
      </c>
      <c r="P169" s="14">
        <v>10.73367</v>
      </c>
      <c r="Q169" s="14">
        <v>16.10059</v>
      </c>
      <c r="R169" s="22">
        <v>0.5615666666666667</v>
      </c>
    </row>
    <row r="170" spans="1:18" ht="12.75">
      <c r="A170">
        <v>33</v>
      </c>
      <c r="B170">
        <v>174</v>
      </c>
      <c r="C170">
        <v>10</v>
      </c>
      <c r="D170" s="14">
        <v>9.353</v>
      </c>
      <c r="E170">
        <v>6.1793</v>
      </c>
      <c r="F170">
        <v>32.7805</v>
      </c>
      <c r="G170">
        <v>6.1793</v>
      </c>
      <c r="H170" s="34">
        <f t="shared" si="13"/>
        <v>25.777283981811024</v>
      </c>
      <c r="I170" s="14">
        <v>9.353</v>
      </c>
      <c r="J170">
        <v>85.69</v>
      </c>
      <c r="K170" s="10">
        <v>19.13</v>
      </c>
      <c r="L170" s="11">
        <v>32.7736</v>
      </c>
      <c r="M170" s="10">
        <v>6.836</v>
      </c>
      <c r="N170" s="17">
        <f t="shared" si="14"/>
        <v>297.5095824348386</v>
      </c>
      <c r="O170" s="10">
        <v>1.089156</v>
      </c>
      <c r="P170" s="14">
        <v>10.68082</v>
      </c>
      <c r="Q170" s="14">
        <v>15.88095</v>
      </c>
      <c r="R170" s="22">
        <v>0.5253493975903615</v>
      </c>
    </row>
    <row r="171" spans="1:18" ht="12.75">
      <c r="A171">
        <v>33</v>
      </c>
      <c r="B171">
        <v>173</v>
      </c>
      <c r="C171">
        <v>15</v>
      </c>
      <c r="D171" s="14">
        <v>14.527</v>
      </c>
      <c r="E171">
        <v>6.1669</v>
      </c>
      <c r="F171">
        <v>32.7808</v>
      </c>
      <c r="G171">
        <v>6.1669</v>
      </c>
      <c r="H171" s="34">
        <f t="shared" si="13"/>
        <v>25.779065937466612</v>
      </c>
      <c r="I171" s="14">
        <v>14.527</v>
      </c>
      <c r="J171">
        <v>85.69</v>
      </c>
      <c r="K171" s="10">
        <v>20.42</v>
      </c>
      <c r="L171" s="11">
        <v>32.7736</v>
      </c>
      <c r="M171" s="10">
        <v>6.854</v>
      </c>
      <c r="N171" s="17">
        <f t="shared" si="14"/>
        <v>298.29244231797975</v>
      </c>
      <c r="O171" s="10">
        <v>1.09</v>
      </c>
      <c r="P171" s="14">
        <v>10.73041</v>
      </c>
      <c r="Q171" s="14">
        <v>15.84839</v>
      </c>
      <c r="R171" s="30">
        <v>0.5495545454545454</v>
      </c>
    </row>
    <row r="172" spans="1:18" ht="12.75">
      <c r="A172">
        <v>33</v>
      </c>
      <c r="B172">
        <v>172</v>
      </c>
      <c r="C172">
        <v>20</v>
      </c>
      <c r="D172" s="14">
        <v>18.82</v>
      </c>
      <c r="E172">
        <v>6.1633</v>
      </c>
      <c r="F172">
        <v>32.7808</v>
      </c>
      <c r="G172">
        <v>6.1633</v>
      </c>
      <c r="H172" s="34">
        <f t="shared" si="13"/>
        <v>25.779514198207607</v>
      </c>
      <c r="I172" s="14">
        <v>18.82</v>
      </c>
      <c r="J172">
        <v>85.66</v>
      </c>
      <c r="K172" s="10">
        <v>14.57</v>
      </c>
      <c r="L172" s="11">
        <v>32.7734</v>
      </c>
      <c r="M172" s="10">
        <v>6.851</v>
      </c>
      <c r="N172" s="17">
        <f t="shared" si="14"/>
        <v>298.1617492378741</v>
      </c>
      <c r="O172" s="10">
        <v>1.094238</v>
      </c>
      <c r="P172" s="14">
        <v>10.67761</v>
      </c>
      <c r="Q172" s="14">
        <v>15.62966</v>
      </c>
      <c r="R172" s="30">
        <v>0.5522138554216868</v>
      </c>
    </row>
    <row r="173" spans="1:18" ht="12.75">
      <c r="A173">
        <v>33</v>
      </c>
      <c r="B173">
        <v>171</v>
      </c>
      <c r="C173">
        <v>30</v>
      </c>
      <c r="D173" s="14">
        <v>28.867</v>
      </c>
      <c r="E173">
        <v>6.1582</v>
      </c>
      <c r="F173">
        <v>32.7807</v>
      </c>
      <c r="G173">
        <v>6.1582</v>
      </c>
      <c r="H173" s="34">
        <f t="shared" si="13"/>
        <v>25.780070038447548</v>
      </c>
      <c r="I173" s="14">
        <v>28.867</v>
      </c>
      <c r="J173">
        <v>85.71</v>
      </c>
      <c r="K173" s="10">
        <v>7.62</v>
      </c>
      <c r="L173" s="11">
        <v>32.7732</v>
      </c>
      <c r="M173" s="10">
        <v>6.855</v>
      </c>
      <c r="N173" s="17">
        <f t="shared" si="14"/>
        <v>298.3356712153858</v>
      </c>
      <c r="O173" s="10">
        <v>1.085773</v>
      </c>
      <c r="P173" s="14">
        <v>10.77841</v>
      </c>
      <c r="Q173" s="14">
        <v>15.5974</v>
      </c>
      <c r="R173" s="30">
        <v>0.5607754491017964</v>
      </c>
    </row>
    <row r="174" spans="1:18" ht="12.75">
      <c r="A174">
        <v>33</v>
      </c>
      <c r="B174">
        <v>170</v>
      </c>
      <c r="C174">
        <v>40</v>
      </c>
      <c r="D174" s="14">
        <v>40.501</v>
      </c>
      <c r="E174">
        <v>6.1554</v>
      </c>
      <c r="F174">
        <v>32.7807</v>
      </c>
      <c r="G174">
        <v>6.1554</v>
      </c>
      <c r="H174" s="34">
        <f t="shared" si="13"/>
        <v>25.78041841781601</v>
      </c>
      <c r="I174" s="14">
        <v>40.501</v>
      </c>
      <c r="J174">
        <v>85.73</v>
      </c>
      <c r="K174" s="10">
        <v>3.207</v>
      </c>
      <c r="L174" s="11">
        <v>32.7734</v>
      </c>
      <c r="M174" s="10">
        <v>6.839</v>
      </c>
      <c r="N174" s="17">
        <f t="shared" si="14"/>
        <v>297.63923595940736</v>
      </c>
      <c r="O174" s="10">
        <v>1.081708</v>
      </c>
      <c r="P174" s="14">
        <v>11.03283</v>
      </c>
      <c r="Q174" s="14">
        <v>15.3796</v>
      </c>
      <c r="R174" s="30">
        <v>0.541906344410876</v>
      </c>
    </row>
    <row r="175" spans="1:18" ht="12.75">
      <c r="A175">
        <v>33</v>
      </c>
      <c r="B175">
        <v>169</v>
      </c>
      <c r="C175">
        <v>50</v>
      </c>
      <c r="D175" s="14">
        <v>48.808</v>
      </c>
      <c r="E175">
        <v>6.159</v>
      </c>
      <c r="F175">
        <v>32.7806</v>
      </c>
      <c r="G175">
        <v>6.159</v>
      </c>
      <c r="H175" s="34">
        <f t="shared" si="13"/>
        <v>25.77989154434931</v>
      </c>
      <c r="I175" s="14">
        <v>48.808</v>
      </c>
      <c r="J175">
        <v>85.72</v>
      </c>
      <c r="K175" s="10">
        <v>1.619</v>
      </c>
      <c r="L175" s="11">
        <v>32.7735</v>
      </c>
      <c r="M175" s="10">
        <v>6.984</v>
      </c>
      <c r="N175" s="17">
        <f t="shared" si="14"/>
        <v>303.9499183555933</v>
      </c>
      <c r="O175" s="10">
        <v>1.068832</v>
      </c>
      <c r="P175" s="14">
        <v>10.72394</v>
      </c>
      <c r="Q175" s="14">
        <v>15.34764</v>
      </c>
      <c r="R175" s="30">
        <v>0.5389123867069486</v>
      </c>
    </row>
    <row r="176" spans="1:18" ht="12.75">
      <c r="A176">
        <v>33</v>
      </c>
      <c r="B176">
        <v>168</v>
      </c>
      <c r="C176">
        <v>60</v>
      </c>
      <c r="D176" s="14">
        <v>59.769</v>
      </c>
      <c r="E176">
        <v>6.1587</v>
      </c>
      <c r="F176">
        <v>32.7807</v>
      </c>
      <c r="G176">
        <v>6.1587</v>
      </c>
      <c r="H176" s="34">
        <f t="shared" si="13"/>
        <v>25.780007818361128</v>
      </c>
      <c r="I176" s="14">
        <v>59.769</v>
      </c>
      <c r="J176">
        <v>85.77</v>
      </c>
      <c r="K176" s="10">
        <v>0.7792</v>
      </c>
      <c r="L176" s="11">
        <v>32.7732</v>
      </c>
      <c r="M176" s="10">
        <v>6.838</v>
      </c>
      <c r="N176" s="17">
        <f t="shared" si="14"/>
        <v>297.5958342102063</v>
      </c>
      <c r="O176" s="10">
        <v>1.064739</v>
      </c>
      <c r="P176" s="14">
        <v>10.61993</v>
      </c>
      <c r="Q176" s="14">
        <v>15.31968</v>
      </c>
      <c r="R176" s="30">
        <v>0.5508882175226588</v>
      </c>
    </row>
    <row r="177" spans="1:18" ht="12.75">
      <c r="A177">
        <v>33</v>
      </c>
      <c r="B177">
        <v>167</v>
      </c>
      <c r="C177">
        <v>80</v>
      </c>
      <c r="D177" s="14">
        <v>79.586</v>
      </c>
      <c r="E177">
        <v>6.1613</v>
      </c>
      <c r="F177">
        <v>32.7808</v>
      </c>
      <c r="G177">
        <v>6.1613</v>
      </c>
      <c r="H177" s="34">
        <f t="shared" si="13"/>
        <v>25.779763167580768</v>
      </c>
      <c r="I177" s="14">
        <v>79.586</v>
      </c>
      <c r="J177">
        <v>85.8</v>
      </c>
      <c r="K177" s="10">
        <v>0.2179</v>
      </c>
      <c r="L177" s="11">
        <v>32.7735</v>
      </c>
      <c r="M177" s="10">
        <v>6.897</v>
      </c>
      <c r="N177" s="17">
        <f t="shared" si="14"/>
        <v>300.16363820971975</v>
      </c>
      <c r="O177" s="10">
        <v>1.065074</v>
      </c>
      <c r="P177" s="14">
        <v>10.72069</v>
      </c>
      <c r="Q177" s="14">
        <v>15.10306</v>
      </c>
      <c r="R177" s="30">
        <v>0.5465515151515151</v>
      </c>
    </row>
    <row r="178" spans="1:18" ht="12.75">
      <c r="A178">
        <v>33</v>
      </c>
      <c r="B178">
        <v>166</v>
      </c>
      <c r="C178">
        <v>100</v>
      </c>
      <c r="D178" s="14">
        <v>99.955</v>
      </c>
      <c r="E178">
        <v>6.5176</v>
      </c>
      <c r="F178">
        <v>33.264</v>
      </c>
      <c r="G178">
        <v>6.5176</v>
      </c>
      <c r="H178" s="34">
        <f t="shared" si="13"/>
        <v>26.11572541241344</v>
      </c>
      <c r="I178" s="14">
        <v>99.955</v>
      </c>
      <c r="J178">
        <v>87.41</v>
      </c>
      <c r="K178" s="10">
        <v>0.1852</v>
      </c>
      <c r="L178" s="11">
        <v>33.1708</v>
      </c>
      <c r="M178" s="10">
        <v>5.771</v>
      </c>
      <c r="N178" s="17">
        <f t="shared" si="14"/>
        <v>251.07687387587902</v>
      </c>
      <c r="O178" s="10">
        <v>1.378072</v>
      </c>
      <c r="P178" s="14">
        <v>16.46534</v>
      </c>
      <c r="Q178" s="14">
        <v>23.01077</v>
      </c>
      <c r="R178" s="30">
        <v>0.20055722891566266</v>
      </c>
    </row>
    <row r="179" spans="1:17" ht="12.75">
      <c r="A179">
        <v>33</v>
      </c>
      <c r="B179">
        <v>165</v>
      </c>
      <c r="C179">
        <v>125</v>
      </c>
      <c r="D179" s="14">
        <v>123.778</v>
      </c>
      <c r="E179">
        <v>6.6875</v>
      </c>
      <c r="F179">
        <v>33.8635</v>
      </c>
      <c r="G179">
        <v>6.6875</v>
      </c>
      <c r="H179" s="34">
        <f t="shared" si="13"/>
        <v>26.56611144548856</v>
      </c>
      <c r="I179" s="14">
        <v>123.778</v>
      </c>
      <c r="J179">
        <v>88.26</v>
      </c>
      <c r="K179" s="10">
        <v>0.1852</v>
      </c>
      <c r="L179" s="11">
        <v>33.8558</v>
      </c>
      <c r="M179" s="10">
        <v>3.971</v>
      </c>
      <c r="N179" s="17">
        <f t="shared" si="14"/>
        <v>172.68910763542118</v>
      </c>
      <c r="O179" s="10">
        <v>1.905746</v>
      </c>
      <c r="P179" s="14">
        <v>26.84288</v>
      </c>
      <c r="Q179" s="14">
        <v>38.51865</v>
      </c>
    </row>
    <row r="180" spans="1:17" ht="12.75">
      <c r="A180">
        <v>33</v>
      </c>
      <c r="B180">
        <v>164</v>
      </c>
      <c r="C180">
        <v>150</v>
      </c>
      <c r="D180" s="14">
        <v>148.434</v>
      </c>
      <c r="E180">
        <v>6.3957</v>
      </c>
      <c r="F180">
        <v>33.8859</v>
      </c>
      <c r="G180">
        <v>6.3957</v>
      </c>
      <c r="H180" s="34">
        <f t="shared" si="13"/>
        <v>26.62216537729796</v>
      </c>
      <c r="I180" s="14">
        <v>148.434</v>
      </c>
      <c r="J180">
        <v>88.31</v>
      </c>
      <c r="K180" s="10">
        <v>0.1852</v>
      </c>
      <c r="L180" s="11">
        <v>33.8778</v>
      </c>
      <c r="M180" s="10">
        <v>3.632</v>
      </c>
      <c r="N180" s="17">
        <f t="shared" si="14"/>
        <v>157.93820025624265</v>
      </c>
      <c r="O180" s="10">
        <v>2.03338</v>
      </c>
      <c r="P180" s="14">
        <v>28.70982</v>
      </c>
      <c r="Q180" s="14">
        <v>43.83003</v>
      </c>
    </row>
    <row r="181" spans="1:17" ht="12.75">
      <c r="A181">
        <v>33</v>
      </c>
      <c r="B181">
        <v>163</v>
      </c>
      <c r="C181">
        <v>175</v>
      </c>
      <c r="D181" s="14">
        <v>174.081</v>
      </c>
      <c r="E181">
        <v>6.1302</v>
      </c>
      <c r="F181">
        <v>33.9004</v>
      </c>
      <c r="G181">
        <v>6.1302</v>
      </c>
      <c r="H181" s="34">
        <f t="shared" si="13"/>
        <v>26.667713629045693</v>
      </c>
      <c r="I181" s="14">
        <v>174.081</v>
      </c>
      <c r="J181">
        <v>88.32</v>
      </c>
      <c r="K181" s="10">
        <v>0.1852</v>
      </c>
      <c r="L181" s="11">
        <v>33.8928</v>
      </c>
      <c r="M181" s="10">
        <v>3.392</v>
      </c>
      <c r="N181" s="17">
        <f t="shared" si="14"/>
        <v>147.4952113700981</v>
      </c>
      <c r="O181" s="10">
        <v>2.139023</v>
      </c>
      <c r="P181" s="14">
        <v>30.16392</v>
      </c>
      <c r="Q181" s="14">
        <v>48.01979</v>
      </c>
    </row>
    <row r="182" spans="1:17" ht="12.75">
      <c r="A182">
        <v>33</v>
      </c>
      <c r="B182">
        <v>162</v>
      </c>
      <c r="C182">
        <v>200</v>
      </c>
      <c r="D182" s="14">
        <v>200.94</v>
      </c>
      <c r="E182">
        <v>5.8613</v>
      </c>
      <c r="F182">
        <v>33.9103</v>
      </c>
      <c r="G182">
        <v>5.8613</v>
      </c>
      <c r="H182" s="34">
        <f t="shared" si="13"/>
        <v>26.709263021930838</v>
      </c>
      <c r="I182" s="14">
        <v>200.94</v>
      </c>
      <c r="J182">
        <v>88.33</v>
      </c>
      <c r="K182" s="10">
        <v>0.1852</v>
      </c>
      <c r="L182" s="11">
        <v>33.9002</v>
      </c>
      <c r="M182" s="10">
        <v>3.091</v>
      </c>
      <c r="N182" s="17">
        <f t="shared" si="14"/>
        <v>134.40131145054636</v>
      </c>
      <c r="O182" s="10">
        <v>2.284017</v>
      </c>
      <c r="P182" s="14">
        <v>31.20361</v>
      </c>
      <c r="Q182" s="14">
        <v>52.57376</v>
      </c>
    </row>
    <row r="183" spans="1:17" ht="12.75">
      <c r="A183">
        <v>33</v>
      </c>
      <c r="B183">
        <v>161</v>
      </c>
      <c r="C183">
        <v>250</v>
      </c>
      <c r="D183" s="14">
        <v>248.445</v>
      </c>
      <c r="E183">
        <v>5.3105</v>
      </c>
      <c r="F183">
        <v>33.9165</v>
      </c>
      <c r="G183">
        <v>5.3105</v>
      </c>
      <c r="H183" s="34">
        <f t="shared" si="13"/>
        <v>26.78066560707839</v>
      </c>
      <c r="I183" s="14">
        <v>248.445</v>
      </c>
      <c r="J183">
        <v>88.36</v>
      </c>
      <c r="K183" s="10">
        <v>0.1852</v>
      </c>
      <c r="L183" s="11">
        <v>33.9087</v>
      </c>
      <c r="M183" s="10">
        <v>2.525</v>
      </c>
      <c r="N183" s="17">
        <f t="shared" si="14"/>
        <v>109.78314849653633</v>
      </c>
      <c r="O183" s="10">
        <v>2.520726</v>
      </c>
      <c r="P183" s="14">
        <v>34.74847</v>
      </c>
      <c r="Q183" s="14">
        <v>61.58257</v>
      </c>
    </row>
    <row r="184" spans="1:17" ht="12.75">
      <c r="A184">
        <v>33</v>
      </c>
      <c r="B184">
        <v>160</v>
      </c>
      <c r="C184">
        <v>300</v>
      </c>
      <c r="D184" s="14">
        <v>299.448</v>
      </c>
      <c r="E184">
        <v>4.9068</v>
      </c>
      <c r="F184">
        <v>33.9315</v>
      </c>
      <c r="G184">
        <v>4.9068</v>
      </c>
      <c r="H184" s="34">
        <f t="shared" si="13"/>
        <v>26.839058716135696</v>
      </c>
      <c r="I184" s="14">
        <v>299.448</v>
      </c>
      <c r="J184">
        <v>88.37</v>
      </c>
      <c r="K184" s="10">
        <v>0.1852</v>
      </c>
      <c r="L184" s="11">
        <v>33.9221</v>
      </c>
      <c r="M184" s="10">
        <v>2.137</v>
      </c>
      <c r="N184" s="17">
        <f t="shared" si="14"/>
        <v>92.90821663286481</v>
      </c>
      <c r="O184" s="10">
        <v>2.687215</v>
      </c>
      <c r="P184" s="14">
        <v>36.68229</v>
      </c>
      <c r="Q184" s="14">
        <v>68.54234</v>
      </c>
    </row>
    <row r="185" spans="1:17" ht="12.75">
      <c r="A185">
        <v>33</v>
      </c>
      <c r="B185">
        <v>159</v>
      </c>
      <c r="C185">
        <v>400</v>
      </c>
      <c r="D185" s="14">
        <v>399.303</v>
      </c>
      <c r="E185">
        <v>4.3388</v>
      </c>
      <c r="F185">
        <v>34.0078</v>
      </c>
      <c r="G185">
        <v>4.3388</v>
      </c>
      <c r="H185" s="34">
        <f t="shared" si="13"/>
        <v>26.961866837085154</v>
      </c>
      <c r="I185" s="14">
        <v>399.303</v>
      </c>
      <c r="J185">
        <v>88.52</v>
      </c>
      <c r="K185" s="10">
        <v>0.1852</v>
      </c>
      <c r="L185" s="11">
        <v>33.999</v>
      </c>
      <c r="M185" s="10">
        <v>1.471</v>
      </c>
      <c r="N185" s="17">
        <f t="shared" si="14"/>
        <v>63.945551415065864</v>
      </c>
      <c r="O185" s="10">
        <v>2.849149</v>
      </c>
      <c r="P185" s="14">
        <v>40.19344</v>
      </c>
      <c r="Q185" s="14">
        <v>83.71219</v>
      </c>
    </row>
    <row r="186" spans="1:17" ht="12.75">
      <c r="A186">
        <v>35</v>
      </c>
      <c r="B186">
        <v>193</v>
      </c>
      <c r="C186">
        <v>0</v>
      </c>
      <c r="D186" s="14">
        <v>3.04</v>
      </c>
      <c r="E186">
        <v>7.5078</v>
      </c>
      <c r="F186">
        <v>32.7078</v>
      </c>
      <c r="G186">
        <v>7.5078</v>
      </c>
      <c r="H186" s="34">
        <f aca="true" t="shared" si="15" ref="H186:H203">((999.842594+6.794*10^-2*E186-9.0953*10^-3*E186^2+1.001685*10^-4*E186^3-1.12*10^-6*E186^4+6.536*10^-9*E186^5)+(0.8245-0.00409*E186+7.6438*10^-5*E186^2-8.2467*10^-7*E186^3+5.3875*10^-9*E186^4)*F186+(-5.72466*10^-3+1.0227*10^-4*E186-1.6546*10^-6*E186^2)*F186^1.5+4.8314*10^-4*F186^2)-1000</f>
        <v>25.544481531298516</v>
      </c>
      <c r="I186" s="14">
        <v>3.04</v>
      </c>
      <c r="J186">
        <v>77.59</v>
      </c>
      <c r="L186" s="11">
        <v>32.7039</v>
      </c>
      <c r="M186" s="10">
        <v>6.699</v>
      </c>
      <c r="N186" s="17">
        <f aca="true" t="shared" si="16" ref="N186:N203">(M186*1000/22.4)/(1+H186/1000)</f>
        <v>291.6133872159819</v>
      </c>
      <c r="O186" s="10">
        <v>0.8130481</v>
      </c>
      <c r="P186" s="14">
        <v>7.042444</v>
      </c>
      <c r="Q186" s="14">
        <v>9.450795</v>
      </c>
    </row>
    <row r="187" spans="1:18" ht="12.75">
      <c r="A187">
        <v>35</v>
      </c>
      <c r="B187">
        <v>192</v>
      </c>
      <c r="C187">
        <v>10</v>
      </c>
      <c r="D187" s="14">
        <v>10.008</v>
      </c>
      <c r="E187">
        <v>7.5037</v>
      </c>
      <c r="F187">
        <v>32.7096</v>
      </c>
      <c r="G187">
        <v>7.5037</v>
      </c>
      <c r="H187" s="34">
        <f t="shared" si="15"/>
        <v>25.54646829486751</v>
      </c>
      <c r="I187" s="14">
        <v>10.008</v>
      </c>
      <c r="J187">
        <v>85.5</v>
      </c>
      <c r="L187" s="11">
        <v>32.7046</v>
      </c>
      <c r="M187" s="10">
        <v>6.716</v>
      </c>
      <c r="N187" s="17">
        <f t="shared" si="16"/>
        <v>292.35284586365833</v>
      </c>
      <c r="O187" s="10">
        <v>0.8311244</v>
      </c>
      <c r="P187" s="14">
        <v>7.349404</v>
      </c>
      <c r="Q187" s="14">
        <v>9.060051</v>
      </c>
      <c r="R187">
        <v>0.545</v>
      </c>
    </row>
    <row r="188" spans="1:17" ht="12.75">
      <c r="A188">
        <v>35</v>
      </c>
      <c r="B188">
        <v>191</v>
      </c>
      <c r="C188">
        <v>25</v>
      </c>
      <c r="D188" s="14">
        <v>24.423</v>
      </c>
      <c r="E188">
        <v>7.3934</v>
      </c>
      <c r="F188">
        <v>32.8092</v>
      </c>
      <c r="G188">
        <v>7.3934</v>
      </c>
      <c r="H188" s="34">
        <f t="shared" si="15"/>
        <v>25.64010273563963</v>
      </c>
      <c r="I188" s="14">
        <v>24.423</v>
      </c>
      <c r="J188">
        <v>86.08</v>
      </c>
      <c r="L188" s="11">
        <v>32.8002</v>
      </c>
      <c r="M188" s="10">
        <v>6.71</v>
      </c>
      <c r="N188" s="17">
        <f t="shared" si="16"/>
        <v>292.0649949525051</v>
      </c>
      <c r="O188" s="10">
        <v>0.8672527</v>
      </c>
      <c r="P188" s="14">
        <v>8.170908</v>
      </c>
      <c r="Q188" s="14">
        <v>10.37347</v>
      </c>
    </row>
    <row r="189" spans="1:17" ht="12.75">
      <c r="A189">
        <v>35</v>
      </c>
      <c r="B189">
        <v>190</v>
      </c>
      <c r="C189">
        <v>50</v>
      </c>
      <c r="D189" s="14">
        <v>48.993</v>
      </c>
      <c r="E189">
        <v>7.3883</v>
      </c>
      <c r="F189">
        <v>32.857</v>
      </c>
      <c r="G189">
        <v>7.3883</v>
      </c>
      <c r="H189" s="34">
        <f t="shared" si="15"/>
        <v>25.678397685937625</v>
      </c>
      <c r="I189" s="14">
        <v>48.993</v>
      </c>
      <c r="J189">
        <v>87.14</v>
      </c>
      <c r="L189" s="11">
        <v>32.8511</v>
      </c>
      <c r="M189" s="10">
        <v>6.669</v>
      </c>
      <c r="N189" s="17">
        <f t="shared" si="16"/>
        <v>290.2695571608178</v>
      </c>
      <c r="O189" s="10">
        <v>0.8988354</v>
      </c>
      <c r="P189" s="14">
        <v>9.145977</v>
      </c>
      <c r="Q189" s="14">
        <v>10.3602</v>
      </c>
    </row>
    <row r="190" spans="1:17" ht="12.75">
      <c r="A190">
        <v>35</v>
      </c>
      <c r="B190">
        <v>189</v>
      </c>
      <c r="C190">
        <v>75</v>
      </c>
      <c r="D190" s="14">
        <v>75.374</v>
      </c>
      <c r="E190">
        <v>7.3566</v>
      </c>
      <c r="F190">
        <v>32.8537</v>
      </c>
      <c r="G190">
        <v>7.3566</v>
      </c>
      <c r="H190" s="34">
        <f t="shared" si="15"/>
        <v>25.68018823060129</v>
      </c>
      <c r="I190" s="14">
        <v>75.374</v>
      </c>
      <c r="J190">
        <v>87.26</v>
      </c>
      <c r="L190" s="11">
        <v>32.8479</v>
      </c>
      <c r="M190" s="10">
        <v>6.674</v>
      </c>
      <c r="N190" s="17">
        <f t="shared" si="16"/>
        <v>290.4866760519333</v>
      </c>
      <c r="O190" s="10">
        <v>0.9033338</v>
      </c>
      <c r="P190" s="14">
        <v>9.194244</v>
      </c>
      <c r="Q190" s="14">
        <v>11.29033</v>
      </c>
    </row>
    <row r="191" spans="1:17" ht="12.75">
      <c r="A191">
        <v>35</v>
      </c>
      <c r="B191">
        <v>188</v>
      </c>
      <c r="C191">
        <v>100</v>
      </c>
      <c r="D191" s="14">
        <v>100.718</v>
      </c>
      <c r="E191">
        <v>7.3621</v>
      </c>
      <c r="F191">
        <v>32.8554</v>
      </c>
      <c r="G191">
        <v>7.3621</v>
      </c>
      <c r="H191" s="34">
        <f t="shared" si="15"/>
        <v>25.68076508274339</v>
      </c>
      <c r="I191" s="14">
        <v>100.718</v>
      </c>
      <c r="J191">
        <v>87.37</v>
      </c>
      <c r="L191" s="11">
        <v>32.8493</v>
      </c>
      <c r="M191" s="10">
        <v>6.669</v>
      </c>
      <c r="N191" s="17">
        <f t="shared" si="16"/>
        <v>290.2688871831349</v>
      </c>
      <c r="O191" s="10">
        <v>0.9033202</v>
      </c>
      <c r="P191" s="14">
        <v>9.190972</v>
      </c>
      <c r="Q191" s="14">
        <v>12.02925</v>
      </c>
    </row>
    <row r="192" spans="1:17" ht="12.75">
      <c r="A192">
        <v>35</v>
      </c>
      <c r="B192">
        <v>187</v>
      </c>
      <c r="C192">
        <v>125</v>
      </c>
      <c r="D192" s="14">
        <v>124.867</v>
      </c>
      <c r="E192">
        <v>7.5893</v>
      </c>
      <c r="F192">
        <v>33.58</v>
      </c>
      <c r="G192">
        <v>7.5893</v>
      </c>
      <c r="H192" s="34">
        <f t="shared" si="15"/>
        <v>26.21861609203461</v>
      </c>
      <c r="I192" s="14">
        <v>124.867</v>
      </c>
      <c r="J192">
        <v>88.02</v>
      </c>
      <c r="L192" s="11">
        <v>33.4675</v>
      </c>
      <c r="M192" s="10">
        <v>5.31</v>
      </c>
      <c r="N192" s="17">
        <f t="shared" si="16"/>
        <v>230.99714594079407</v>
      </c>
      <c r="O192" s="10">
        <v>1.347908</v>
      </c>
      <c r="P192" s="14">
        <v>17.624081632653063</v>
      </c>
      <c r="Q192" s="14">
        <v>21.820058997050147</v>
      </c>
    </row>
    <row r="193" spans="1:17" ht="12.75">
      <c r="A193">
        <v>35</v>
      </c>
      <c r="B193">
        <v>186</v>
      </c>
      <c r="C193">
        <v>150</v>
      </c>
      <c r="D193" s="14">
        <v>150.116</v>
      </c>
      <c r="E193">
        <v>7.5651</v>
      </c>
      <c r="F193">
        <v>33.9251</v>
      </c>
      <c r="G193">
        <v>7.5651</v>
      </c>
      <c r="H193" s="34">
        <f t="shared" si="15"/>
        <v>26.493391817364</v>
      </c>
      <c r="I193" s="14">
        <v>150.116</v>
      </c>
      <c r="J193">
        <v>88.32</v>
      </c>
      <c r="L193" s="11">
        <v>33.9175</v>
      </c>
      <c r="M193" s="10">
        <v>4.445</v>
      </c>
      <c r="N193" s="17">
        <f t="shared" si="16"/>
        <v>193.3159059589021</v>
      </c>
      <c r="O193" s="10">
        <v>1.651057</v>
      </c>
      <c r="P193" s="14">
        <v>23.319105928085524</v>
      </c>
      <c r="Q193" s="14">
        <v>32.37455260570305</v>
      </c>
    </row>
    <row r="194" spans="1:17" ht="12.75">
      <c r="A194">
        <v>35</v>
      </c>
      <c r="B194">
        <v>185</v>
      </c>
      <c r="C194">
        <v>175</v>
      </c>
      <c r="D194" s="14">
        <v>175.932</v>
      </c>
      <c r="E194">
        <v>7.2572</v>
      </c>
      <c r="F194">
        <v>33.932</v>
      </c>
      <c r="G194">
        <v>7.2572</v>
      </c>
      <c r="H194" s="34">
        <f t="shared" si="15"/>
        <v>26.542346759590146</v>
      </c>
      <c r="I194" s="14">
        <v>175.932</v>
      </c>
      <c r="J194">
        <v>88.4</v>
      </c>
      <c r="L194" s="11">
        <v>33.9223</v>
      </c>
      <c r="M194" s="10">
        <v>4.231</v>
      </c>
      <c r="N194" s="17">
        <f t="shared" si="16"/>
        <v>184.00013323139024</v>
      </c>
      <c r="O194" s="10">
        <v>1.770864</v>
      </c>
      <c r="P194" s="14">
        <v>25.212468415937806</v>
      </c>
      <c r="Q194" s="14">
        <v>36.41853490658801</v>
      </c>
    </row>
    <row r="195" spans="1:17" ht="12.75">
      <c r="A195">
        <v>35</v>
      </c>
      <c r="B195">
        <v>184</v>
      </c>
      <c r="C195">
        <v>200</v>
      </c>
      <c r="D195" s="14">
        <v>199.517</v>
      </c>
      <c r="E195">
        <v>6.8841</v>
      </c>
      <c r="F195">
        <v>33.9285</v>
      </c>
      <c r="G195">
        <v>6.8841</v>
      </c>
      <c r="H195" s="34">
        <f t="shared" si="15"/>
        <v>26.590930720623874</v>
      </c>
      <c r="I195" s="14">
        <v>199.517</v>
      </c>
      <c r="J195">
        <v>88.44</v>
      </c>
      <c r="L195" s="11">
        <v>33.9205</v>
      </c>
      <c r="M195" s="10">
        <v>3.923</v>
      </c>
      <c r="N195" s="17">
        <f t="shared" si="16"/>
        <v>170.59758013690214</v>
      </c>
      <c r="O195" s="10">
        <v>1.894804</v>
      </c>
      <c r="P195" s="14">
        <v>26.805811467444123</v>
      </c>
      <c r="Q195" s="14">
        <v>40.643480825958704</v>
      </c>
    </row>
    <row r="196" spans="1:17" ht="12.75">
      <c r="A196">
        <v>35</v>
      </c>
      <c r="B196">
        <v>183</v>
      </c>
      <c r="C196">
        <v>250</v>
      </c>
      <c r="D196" s="14">
        <v>248.796</v>
      </c>
      <c r="E196">
        <v>6.2725</v>
      </c>
      <c r="F196">
        <v>33.9414</v>
      </c>
      <c r="G196">
        <v>6.2725</v>
      </c>
      <c r="H196" s="34">
        <f t="shared" si="15"/>
        <v>26.681901326872094</v>
      </c>
      <c r="I196" s="14">
        <v>248.796</v>
      </c>
      <c r="J196">
        <v>88.46</v>
      </c>
      <c r="L196" s="11">
        <v>33.9346</v>
      </c>
      <c r="M196" s="10">
        <v>3.254</v>
      </c>
      <c r="N196" s="17">
        <f t="shared" si="16"/>
        <v>141.4925664464471</v>
      </c>
      <c r="O196" s="10">
        <v>2.150694</v>
      </c>
      <c r="P196" s="14">
        <v>29.85158406219631</v>
      </c>
      <c r="Q196" s="14">
        <v>51.20129793510325</v>
      </c>
    </row>
    <row r="197" spans="1:17" ht="12.75">
      <c r="A197">
        <v>35</v>
      </c>
      <c r="B197">
        <v>182</v>
      </c>
      <c r="C197">
        <v>300</v>
      </c>
      <c r="D197" s="14">
        <v>298.627</v>
      </c>
      <c r="E197">
        <v>5.6269</v>
      </c>
      <c r="F197">
        <v>33.9464</v>
      </c>
      <c r="G197">
        <v>5.6269</v>
      </c>
      <c r="H197" s="34">
        <f t="shared" si="15"/>
        <v>26.766547428125705</v>
      </c>
      <c r="I197" s="14">
        <v>298.627</v>
      </c>
      <c r="J197">
        <v>88.53</v>
      </c>
      <c r="L197" s="11">
        <v>33.94</v>
      </c>
      <c r="M197" s="10">
        <v>2.684</v>
      </c>
      <c r="N197" s="17">
        <f t="shared" si="16"/>
        <v>116.69783055511569</v>
      </c>
      <c r="O197" s="10">
        <v>2.409687</v>
      </c>
      <c r="P197" s="14">
        <v>33.35054421768707</v>
      </c>
      <c r="Q197" s="14">
        <v>61.2142772861357</v>
      </c>
    </row>
    <row r="198" spans="1:17" ht="12.75">
      <c r="A198">
        <v>35</v>
      </c>
      <c r="B198">
        <v>181</v>
      </c>
      <c r="C198">
        <v>400</v>
      </c>
      <c r="D198" s="14">
        <v>397.363</v>
      </c>
      <c r="E198">
        <v>4.7217</v>
      </c>
      <c r="F198">
        <v>33.9648</v>
      </c>
      <c r="G198">
        <v>4.7217</v>
      </c>
      <c r="H198" s="34">
        <f t="shared" si="15"/>
        <v>26.886167707932373</v>
      </c>
      <c r="I198" s="14">
        <v>397.363</v>
      </c>
      <c r="J198">
        <v>88.61</v>
      </c>
      <c r="L198" s="11">
        <v>33.9574</v>
      </c>
      <c r="M198" s="10">
        <v>2.461</v>
      </c>
      <c r="N198" s="17">
        <f t="shared" si="16"/>
        <v>106.9895329039232</v>
      </c>
      <c r="O198" s="10">
        <v>2.732713</v>
      </c>
      <c r="P198" s="14">
        <v>38.358940719144805</v>
      </c>
      <c r="Q198" s="14">
        <v>76.50311701081613</v>
      </c>
    </row>
    <row r="199" spans="1:17" ht="12.75">
      <c r="A199">
        <v>35</v>
      </c>
      <c r="B199">
        <v>180</v>
      </c>
      <c r="C199">
        <v>600</v>
      </c>
      <c r="D199" s="14">
        <v>599.761</v>
      </c>
      <c r="E199">
        <v>4.0036</v>
      </c>
      <c r="F199">
        <v>34.1266</v>
      </c>
      <c r="G199">
        <v>4.0036</v>
      </c>
      <c r="H199" s="34">
        <f t="shared" si="15"/>
        <v>27.091325544643496</v>
      </c>
      <c r="I199" s="14">
        <v>599.761</v>
      </c>
      <c r="J199">
        <v>88.67</v>
      </c>
      <c r="L199" s="11">
        <v>34.1184</v>
      </c>
      <c r="M199" s="10">
        <v>0.726</v>
      </c>
      <c r="N199" s="17">
        <f t="shared" si="16"/>
        <v>31.555825153646985</v>
      </c>
      <c r="O199" s="10">
        <v>3.071012</v>
      </c>
      <c r="P199" s="14">
        <v>43.27539358600583</v>
      </c>
      <c r="Q199" s="14">
        <v>103.5992133726647</v>
      </c>
    </row>
    <row r="200" spans="1:17" ht="12.75">
      <c r="A200">
        <v>35</v>
      </c>
      <c r="B200">
        <v>179</v>
      </c>
      <c r="C200">
        <v>800</v>
      </c>
      <c r="D200" s="14">
        <v>799.27</v>
      </c>
      <c r="E200">
        <v>3.5637</v>
      </c>
      <c r="F200">
        <v>34.2696</v>
      </c>
      <c r="G200">
        <v>3.5637</v>
      </c>
      <c r="H200" s="34">
        <f t="shared" si="15"/>
        <v>27.249213932849216</v>
      </c>
      <c r="I200" s="14">
        <v>799.27</v>
      </c>
      <c r="J200">
        <v>88.74</v>
      </c>
      <c r="L200" s="11">
        <v>34.2612</v>
      </c>
      <c r="M200" s="10">
        <v>0.337</v>
      </c>
      <c r="N200" s="17">
        <f t="shared" si="16"/>
        <v>14.645562783683296</v>
      </c>
      <c r="O200" s="10">
        <v>3.191806</v>
      </c>
      <c r="P200" s="14">
        <v>44.827755102040825</v>
      </c>
      <c r="Q200" s="14">
        <v>122.712389380531</v>
      </c>
    </row>
    <row r="201" spans="1:17" ht="12.75">
      <c r="A201">
        <v>35</v>
      </c>
      <c r="B201">
        <v>178</v>
      </c>
      <c r="C201">
        <v>1000</v>
      </c>
      <c r="D201" s="14">
        <v>1001.142</v>
      </c>
      <c r="E201">
        <v>3.1723</v>
      </c>
      <c r="F201">
        <v>34.3657</v>
      </c>
      <c r="G201">
        <v>3.1723</v>
      </c>
      <c r="H201" s="34">
        <f t="shared" si="15"/>
        <v>27.363167070341433</v>
      </c>
      <c r="I201" s="14">
        <v>1001.142</v>
      </c>
      <c r="J201">
        <v>88.79</v>
      </c>
      <c r="L201" s="11">
        <v>34.359</v>
      </c>
      <c r="M201" s="10">
        <v>0.317</v>
      </c>
      <c r="N201" s="17">
        <f t="shared" si="16"/>
        <v>13.774861867630857</v>
      </c>
      <c r="O201" s="10">
        <v>3.226156</v>
      </c>
      <c r="P201" s="14">
        <v>45.12277939747328</v>
      </c>
      <c r="Q201" s="14">
        <v>137.1409046214356</v>
      </c>
    </row>
    <row r="202" spans="1:17" ht="12.75">
      <c r="A202">
        <v>35</v>
      </c>
      <c r="B202">
        <v>177</v>
      </c>
      <c r="C202">
        <v>1250</v>
      </c>
      <c r="D202" s="14">
        <v>1247.893</v>
      </c>
      <c r="E202">
        <v>2.8304</v>
      </c>
      <c r="F202">
        <v>34.4498</v>
      </c>
      <c r="G202">
        <v>2.8304</v>
      </c>
      <c r="H202" s="34">
        <f t="shared" si="15"/>
        <v>27.461460231564615</v>
      </c>
      <c r="I202" s="14">
        <v>1247.893</v>
      </c>
      <c r="J202">
        <v>88.79</v>
      </c>
      <c r="L202" s="11">
        <v>34.4426</v>
      </c>
      <c r="M202" s="10">
        <v>0.325</v>
      </c>
      <c r="N202" s="17">
        <f t="shared" si="16"/>
        <v>14.121141408222375</v>
      </c>
      <c r="O202" s="10">
        <v>3.221691</v>
      </c>
      <c r="P202" s="14">
        <v>45.3173566569485</v>
      </c>
      <c r="Q202" s="14">
        <v>149.130383480826</v>
      </c>
    </row>
    <row r="203" spans="1:17" ht="12.75">
      <c r="A203">
        <v>35</v>
      </c>
      <c r="B203">
        <v>176</v>
      </c>
      <c r="C203">
        <v>1500</v>
      </c>
      <c r="D203" s="14">
        <v>1502.978</v>
      </c>
      <c r="E203">
        <v>2.4261</v>
      </c>
      <c r="F203">
        <v>34.5072</v>
      </c>
      <c r="G203">
        <v>2.4261</v>
      </c>
      <c r="H203" s="34">
        <f t="shared" si="15"/>
        <v>27.54238656323355</v>
      </c>
      <c r="I203" s="14">
        <v>1502.978</v>
      </c>
      <c r="J203">
        <v>88.82</v>
      </c>
      <c r="L203" s="11">
        <v>34.5003</v>
      </c>
      <c r="M203" s="10">
        <v>0.574</v>
      </c>
      <c r="N203" s="17">
        <f t="shared" si="16"/>
        <v>24.938143997841856</v>
      </c>
      <c r="O203" s="10">
        <v>3.165451</v>
      </c>
      <c r="P203" s="14">
        <v>44.75627793974733</v>
      </c>
      <c r="Q203" s="14">
        <v>160.20845624385447</v>
      </c>
    </row>
    <row r="204" spans="1:17" ht="12.75">
      <c r="A204">
        <v>38</v>
      </c>
      <c r="B204">
        <v>211</v>
      </c>
      <c r="C204">
        <v>0</v>
      </c>
      <c r="D204" s="14">
        <v>1.783</v>
      </c>
      <c r="E204">
        <v>7.8763</v>
      </c>
      <c r="F204">
        <v>32.4757</v>
      </c>
      <c r="G204">
        <v>7.8763</v>
      </c>
      <c r="H204" s="34">
        <f aca="true" t="shared" si="17" ref="H204:H221">((999.842594+6.794*10^-2*E204-9.0953*10^-3*E204^2+1.001685*10^-4*E204^3-1.12*10^-6*E204^4+6.536*10^-9*E204^5)+(0.8245-0.00409*E204+7.6438*10^-5*E204^2-8.2467*10^-7*E204^3+5.3875*10^-9*E204^4)*F204+(-5.72466*10^-3+1.0227*10^-4*E204-1.6546*10^-6*E204^2)*F204^1.5+4.8314*10^-4*F204^2)-1000</f>
        <v>25.310095496093254</v>
      </c>
      <c r="I204" s="14">
        <v>1.783</v>
      </c>
      <c r="J204">
        <v>46.91</v>
      </c>
      <c r="L204" s="11">
        <v>32.5832</v>
      </c>
      <c r="M204" s="10">
        <v>6.718</v>
      </c>
      <c r="N204" s="17">
        <f aca="true" t="shared" si="18" ref="N204:N221">(M204*1000/22.4)/(1+H204/1000)</f>
        <v>292.5073259330421</v>
      </c>
      <c r="O204" s="10">
        <v>0.8670433</v>
      </c>
      <c r="P204" s="14">
        <v>7.698791</v>
      </c>
      <c r="Q204" s="14">
        <v>7.87332</v>
      </c>
    </row>
    <row r="205" spans="1:18" ht="12.75">
      <c r="A205">
        <v>38</v>
      </c>
      <c r="B205">
        <v>210</v>
      </c>
      <c r="C205">
        <v>10</v>
      </c>
      <c r="D205" s="14">
        <v>8.806</v>
      </c>
      <c r="E205">
        <v>7.8693</v>
      </c>
      <c r="F205">
        <v>32.5889</v>
      </c>
      <c r="G205">
        <v>7.8693</v>
      </c>
      <c r="H205" s="34">
        <f t="shared" si="17"/>
        <v>25.3999734295071</v>
      </c>
      <c r="I205" s="14">
        <v>8.806</v>
      </c>
      <c r="J205">
        <v>86.46</v>
      </c>
      <c r="L205" s="11">
        <v>32.5822</v>
      </c>
      <c r="M205" s="10">
        <v>6.642</v>
      </c>
      <c r="N205" s="17">
        <f t="shared" si="18"/>
        <v>289.1728738310151</v>
      </c>
      <c r="O205" s="10">
        <v>0.8265212</v>
      </c>
      <c r="P205" s="14">
        <v>7.645477</v>
      </c>
      <c r="Q205" s="14">
        <v>7.863725</v>
      </c>
      <c r="R205">
        <v>0.447</v>
      </c>
    </row>
    <row r="206" spans="1:17" ht="12.75">
      <c r="A206">
        <v>38</v>
      </c>
      <c r="B206">
        <v>209</v>
      </c>
      <c r="C206">
        <v>25</v>
      </c>
      <c r="D206" s="14">
        <v>26.189</v>
      </c>
      <c r="E206">
        <v>7.8702</v>
      </c>
      <c r="F206">
        <v>32.5889</v>
      </c>
      <c r="G206">
        <v>7.8702</v>
      </c>
      <c r="H206" s="34">
        <f t="shared" si="17"/>
        <v>25.399844537563695</v>
      </c>
      <c r="I206" s="14">
        <v>26.189</v>
      </c>
      <c r="J206">
        <v>86.46</v>
      </c>
      <c r="L206" s="11">
        <v>32.5819</v>
      </c>
      <c r="M206" s="10">
        <v>6.617</v>
      </c>
      <c r="N206" s="17">
        <f t="shared" si="18"/>
        <v>288.08448459196563</v>
      </c>
      <c r="O206" s="10">
        <v>0.8265179</v>
      </c>
      <c r="P206" s="14">
        <v>6.983152</v>
      </c>
      <c r="Q206" s="14">
        <v>8.035273</v>
      </c>
    </row>
    <row r="207" spans="1:17" ht="12.75">
      <c r="A207">
        <v>38</v>
      </c>
      <c r="B207">
        <v>208</v>
      </c>
      <c r="C207">
        <v>50</v>
      </c>
      <c r="D207" s="14">
        <v>52.293</v>
      </c>
      <c r="E207">
        <v>7.8546</v>
      </c>
      <c r="F207">
        <v>32.5907</v>
      </c>
      <c r="G207">
        <v>7.8546</v>
      </c>
      <c r="H207" s="34">
        <f t="shared" si="17"/>
        <v>25.40349073750008</v>
      </c>
      <c r="I207" s="14">
        <v>52.293</v>
      </c>
      <c r="J207">
        <v>86.48</v>
      </c>
      <c r="L207" s="11">
        <v>32.5842</v>
      </c>
      <c r="M207" s="10">
        <v>6.615</v>
      </c>
      <c r="N207" s="17">
        <f t="shared" si="18"/>
        <v>287.9963864640276</v>
      </c>
      <c r="O207" s="10">
        <v>0.8265146</v>
      </c>
      <c r="P207" s="14">
        <v>6.828883</v>
      </c>
      <c r="Q207" s="14">
        <v>7.844537</v>
      </c>
    </row>
    <row r="208" spans="1:17" ht="12.75">
      <c r="A208">
        <v>38</v>
      </c>
      <c r="B208">
        <v>207</v>
      </c>
      <c r="C208">
        <v>75</v>
      </c>
      <c r="D208" s="14">
        <v>72.813</v>
      </c>
      <c r="E208">
        <v>7.8025</v>
      </c>
      <c r="F208">
        <v>32.5987</v>
      </c>
      <c r="G208">
        <v>7.8025</v>
      </c>
      <c r="H208" s="34">
        <f t="shared" si="17"/>
        <v>25.417211233727585</v>
      </c>
      <c r="I208" s="14">
        <v>72.813</v>
      </c>
      <c r="J208">
        <v>86.65</v>
      </c>
      <c r="L208" s="11">
        <v>32.5927</v>
      </c>
      <c r="M208" s="10">
        <v>6.6</v>
      </c>
      <c r="N208" s="17">
        <f t="shared" si="18"/>
        <v>287.3394886637006</v>
      </c>
      <c r="O208" s="10">
        <v>0.8310124</v>
      </c>
      <c r="P208" s="14">
        <v>6.826845</v>
      </c>
      <c r="Q208" s="14">
        <v>7.834943</v>
      </c>
    </row>
    <row r="209" spans="1:17" ht="12.75">
      <c r="A209">
        <v>38</v>
      </c>
      <c r="B209">
        <v>206</v>
      </c>
      <c r="C209">
        <v>100</v>
      </c>
      <c r="D209" s="14">
        <v>98.765</v>
      </c>
      <c r="E209">
        <v>7.8249</v>
      </c>
      <c r="F209">
        <v>32.6277</v>
      </c>
      <c r="G209">
        <v>7.8249</v>
      </c>
      <c r="H209" s="34">
        <f t="shared" si="17"/>
        <v>25.436789203336048</v>
      </c>
      <c r="I209" s="14">
        <v>98.765</v>
      </c>
      <c r="J209">
        <v>87.47</v>
      </c>
      <c r="L209" s="11">
        <v>32.6245</v>
      </c>
      <c r="M209" s="10">
        <v>6.554</v>
      </c>
      <c r="N209" s="17">
        <f t="shared" si="18"/>
        <v>285.33137175778427</v>
      </c>
      <c r="O209" s="10">
        <v>0.8355087</v>
      </c>
      <c r="P209" s="14">
        <v>7.078177</v>
      </c>
      <c r="Q209" s="14">
        <v>8.366061</v>
      </c>
    </row>
    <row r="210" spans="1:17" ht="12.75">
      <c r="A210">
        <v>38</v>
      </c>
      <c r="B210">
        <v>205</v>
      </c>
      <c r="C210">
        <v>125</v>
      </c>
      <c r="D210" s="14">
        <v>125.265</v>
      </c>
      <c r="E210">
        <v>7.698</v>
      </c>
      <c r="F210">
        <v>32.7033</v>
      </c>
      <c r="G210">
        <v>7.698</v>
      </c>
      <c r="H210" s="34">
        <f t="shared" si="17"/>
        <v>25.514213318118436</v>
      </c>
      <c r="I210" s="14">
        <v>125.265</v>
      </c>
      <c r="J210">
        <v>87.64</v>
      </c>
      <c r="L210" s="11">
        <v>32.6918</v>
      </c>
      <c r="M210" s="10">
        <v>6.538</v>
      </c>
      <c r="N210" s="17">
        <f t="shared" si="18"/>
        <v>284.61331516373554</v>
      </c>
      <c r="O210" s="10">
        <v>0.8759843</v>
      </c>
      <c r="P210" s="14">
        <v>7.683766</v>
      </c>
      <c r="Q210" s="14">
        <v>9.07555</v>
      </c>
    </row>
    <row r="211" spans="1:17" ht="12.75">
      <c r="A211">
        <v>38</v>
      </c>
      <c r="B211">
        <v>204</v>
      </c>
      <c r="C211">
        <v>150</v>
      </c>
      <c r="D211" s="14">
        <v>147.935</v>
      </c>
      <c r="E211">
        <v>8.2497</v>
      </c>
      <c r="F211">
        <v>33.0457</v>
      </c>
      <c r="G211">
        <v>8.2497</v>
      </c>
      <c r="H211" s="34">
        <f t="shared" si="17"/>
        <v>25.70298284066007</v>
      </c>
      <c r="I211" s="14">
        <v>147.935</v>
      </c>
      <c r="J211">
        <v>88.17</v>
      </c>
      <c r="L211" s="11">
        <v>33.0272</v>
      </c>
      <c r="M211" s="10">
        <v>4.942</v>
      </c>
      <c r="N211" s="17">
        <f t="shared" si="18"/>
        <v>215.09638139979305</v>
      </c>
      <c r="O211" s="10">
        <v>1.386249</v>
      </c>
      <c r="P211" s="14">
        <v>15.90887</v>
      </c>
      <c r="Q211" s="14">
        <v>19.52336</v>
      </c>
    </row>
    <row r="212" spans="1:19" ht="12.75">
      <c r="A212">
        <v>38</v>
      </c>
      <c r="B212">
        <v>203</v>
      </c>
      <c r="C212">
        <v>175</v>
      </c>
      <c r="D212" s="14">
        <v>173.96</v>
      </c>
      <c r="E212">
        <v>8.2552</v>
      </c>
      <c r="F212">
        <v>33.4271</v>
      </c>
      <c r="G212">
        <v>8.2552</v>
      </c>
      <c r="H212" s="34">
        <f t="shared" si="17"/>
        <v>26.001352826193397</v>
      </c>
      <c r="I212" s="14">
        <v>173.96</v>
      </c>
      <c r="J212">
        <v>88.32</v>
      </c>
      <c r="L212" s="11">
        <v>33.4108</v>
      </c>
      <c r="M212" s="37">
        <v>3.262</v>
      </c>
      <c r="N212" s="38">
        <f t="shared" si="18"/>
        <v>141.93451070884618</v>
      </c>
      <c r="O212" s="10">
        <v>1.966989</v>
      </c>
      <c r="P212" s="14">
        <v>25.10157</v>
      </c>
      <c r="Q212" s="14">
        <v>31.64957</v>
      </c>
      <c r="S212" t="s">
        <v>81</v>
      </c>
    </row>
    <row r="213" spans="1:17" ht="12.75">
      <c r="A213">
        <v>38</v>
      </c>
      <c r="B213">
        <v>202</v>
      </c>
      <c r="C213">
        <v>200</v>
      </c>
      <c r="D213" s="14">
        <v>200.23</v>
      </c>
      <c r="E213">
        <v>7.7478</v>
      </c>
      <c r="F213">
        <v>33.6879</v>
      </c>
      <c r="G213">
        <v>7.7478</v>
      </c>
      <c r="H213" s="34">
        <f t="shared" si="17"/>
        <v>26.280677143535968</v>
      </c>
      <c r="I213" s="14">
        <v>200.23</v>
      </c>
      <c r="J213">
        <v>88.33</v>
      </c>
      <c r="L213" s="11">
        <v>33.6763</v>
      </c>
      <c r="M213" s="37">
        <v>3.366</v>
      </c>
      <c r="N213" s="38">
        <f t="shared" si="18"/>
        <v>146.4198444826031</v>
      </c>
      <c r="O213" s="10">
        <v>1.966869</v>
      </c>
      <c r="P213" s="14">
        <v>26.47812</v>
      </c>
      <c r="Q213" s="14">
        <v>34.14965</v>
      </c>
    </row>
    <row r="214" spans="1:17" ht="12.75">
      <c r="A214">
        <v>38</v>
      </c>
      <c r="B214">
        <v>201</v>
      </c>
      <c r="C214">
        <v>250</v>
      </c>
      <c r="D214" s="14">
        <v>246.034</v>
      </c>
      <c r="E214">
        <v>7.297</v>
      </c>
      <c r="F214">
        <v>33.8601</v>
      </c>
      <c r="G214">
        <v>7.297</v>
      </c>
      <c r="H214" s="34">
        <f t="shared" si="17"/>
        <v>26.48019875210275</v>
      </c>
      <c r="I214" s="14">
        <v>246.034</v>
      </c>
      <c r="J214">
        <v>88.41</v>
      </c>
      <c r="L214" s="11">
        <v>33.8526</v>
      </c>
      <c r="M214" s="37">
        <v>4.788</v>
      </c>
      <c r="N214" s="38">
        <f t="shared" si="18"/>
        <v>208.2358727034939</v>
      </c>
      <c r="O214" s="10">
        <v>2.112117</v>
      </c>
      <c r="P214" s="14">
        <v>29.19246</v>
      </c>
      <c r="Q214" s="14">
        <v>40.11154</v>
      </c>
    </row>
    <row r="215" spans="1:17" ht="12.75">
      <c r="A215">
        <v>38</v>
      </c>
      <c r="B215">
        <v>200</v>
      </c>
      <c r="C215">
        <v>300</v>
      </c>
      <c r="D215" s="14">
        <v>295.673</v>
      </c>
      <c r="E215">
        <v>6.6452</v>
      </c>
      <c r="F215">
        <v>33.9219</v>
      </c>
      <c r="G215">
        <v>6.6452</v>
      </c>
      <c r="H215" s="34">
        <f t="shared" si="17"/>
        <v>26.617783735879584</v>
      </c>
      <c r="I215" s="14">
        <v>295.673</v>
      </c>
      <c r="J215">
        <v>88.52</v>
      </c>
      <c r="L215" s="11">
        <v>33.9153</v>
      </c>
      <c r="M215" s="10">
        <v>2.679</v>
      </c>
      <c r="N215" s="17">
        <f t="shared" si="18"/>
        <v>116.49731397647754</v>
      </c>
      <c r="O215" s="10">
        <v>2.274528</v>
      </c>
      <c r="P215" s="14">
        <v>31.96389</v>
      </c>
      <c r="Q215" s="14">
        <v>48.09529</v>
      </c>
    </row>
    <row r="216" spans="1:17" ht="12.75">
      <c r="A216">
        <v>38</v>
      </c>
      <c r="B216">
        <v>199</v>
      </c>
      <c r="C216">
        <v>400</v>
      </c>
      <c r="D216" s="14">
        <v>397.078</v>
      </c>
      <c r="E216">
        <v>5.5573</v>
      </c>
      <c r="F216">
        <v>33.9471</v>
      </c>
      <c r="G216">
        <v>5.5573</v>
      </c>
      <c r="H216" s="34">
        <f t="shared" si="17"/>
        <v>26.77551519953181</v>
      </c>
      <c r="I216" s="14">
        <v>397.078</v>
      </c>
      <c r="J216">
        <v>88.6</v>
      </c>
      <c r="L216" s="11">
        <v>33.938</v>
      </c>
      <c r="M216" s="10">
        <v>2.102</v>
      </c>
      <c r="N216" s="17">
        <f t="shared" si="18"/>
        <v>91.39221214877729</v>
      </c>
      <c r="O216" s="10">
        <v>2.580621</v>
      </c>
      <c r="P216" s="14">
        <v>36.49983</v>
      </c>
      <c r="Q216" s="14">
        <v>62.55554</v>
      </c>
    </row>
    <row r="217" spans="1:17" ht="12.75">
      <c r="A217">
        <v>38</v>
      </c>
      <c r="B217">
        <v>198</v>
      </c>
      <c r="C217">
        <v>600</v>
      </c>
      <c r="D217" s="14">
        <v>602.772</v>
      </c>
      <c r="E217">
        <v>4.1792</v>
      </c>
      <c r="F217">
        <v>34.0795</v>
      </c>
      <c r="G217">
        <v>4.1792</v>
      </c>
      <c r="H217" s="34">
        <f t="shared" si="17"/>
        <v>27.03567960885448</v>
      </c>
      <c r="I217" s="14">
        <v>602.772</v>
      </c>
      <c r="J217">
        <v>88.68</v>
      </c>
      <c r="L217" s="11">
        <v>34.0708</v>
      </c>
      <c r="M217" s="10">
        <v>0.884</v>
      </c>
      <c r="N217" s="17">
        <f t="shared" si="18"/>
        <v>38.42542814998954</v>
      </c>
      <c r="O217" s="10">
        <v>3.006419</v>
      </c>
      <c r="P217" s="14">
        <v>42.71711</v>
      </c>
      <c r="Q217" s="14">
        <v>95.68474</v>
      </c>
    </row>
    <row r="218" spans="1:17" ht="12.75">
      <c r="A218">
        <v>38</v>
      </c>
      <c r="B218">
        <v>197</v>
      </c>
      <c r="C218">
        <v>800</v>
      </c>
      <c r="D218" s="14">
        <v>802.237</v>
      </c>
      <c r="E218">
        <v>3.6722</v>
      </c>
      <c r="F218">
        <v>34.2393</v>
      </c>
      <c r="G218">
        <v>3.6722</v>
      </c>
      <c r="H218" s="34">
        <f t="shared" si="17"/>
        <v>27.21441554042758</v>
      </c>
      <c r="I218" s="14">
        <v>802.237</v>
      </c>
      <c r="J218">
        <v>88.76</v>
      </c>
      <c r="L218" s="11">
        <v>34.2291</v>
      </c>
      <c r="M218" s="10">
        <v>0.402</v>
      </c>
      <c r="N218" s="17">
        <f t="shared" si="18"/>
        <v>17.470966431080296</v>
      </c>
      <c r="O218" s="10">
        <v>3.148969</v>
      </c>
      <c r="P218" s="14">
        <v>44.74013</v>
      </c>
      <c r="Q218" s="14">
        <v>118.1548</v>
      </c>
    </row>
    <row r="219" spans="1:17" ht="12.75">
      <c r="A219">
        <v>38</v>
      </c>
      <c r="B219">
        <v>196</v>
      </c>
      <c r="C219">
        <v>1000</v>
      </c>
      <c r="D219" s="14">
        <v>1000.325</v>
      </c>
      <c r="E219">
        <v>3.1875</v>
      </c>
      <c r="F219">
        <v>34.3525</v>
      </c>
      <c r="G219">
        <v>3.1875</v>
      </c>
      <c r="H219" s="34">
        <f t="shared" si="17"/>
        <v>27.351219362227084</v>
      </c>
      <c r="I219" s="14">
        <v>1000.325</v>
      </c>
      <c r="J219">
        <v>88.79</v>
      </c>
      <c r="L219" s="11">
        <v>34.344</v>
      </c>
      <c r="M219" s="10">
        <v>0.277</v>
      </c>
      <c r="N219" s="17">
        <f t="shared" si="18"/>
        <v>12.036848932975623</v>
      </c>
      <c r="O219" s="10">
        <v>3.21356</v>
      </c>
      <c r="P219" s="14">
        <v>45.35838</v>
      </c>
      <c r="Q219" s="14">
        <v>136.0829</v>
      </c>
    </row>
    <row r="220" spans="1:17" ht="12.75">
      <c r="A220">
        <v>38</v>
      </c>
      <c r="B220">
        <v>195</v>
      </c>
      <c r="C220">
        <v>1250</v>
      </c>
      <c r="D220" s="14">
        <v>1247.73</v>
      </c>
      <c r="E220">
        <v>2.7963</v>
      </c>
      <c r="F220">
        <v>34.443</v>
      </c>
      <c r="G220">
        <v>2.7963</v>
      </c>
      <c r="H220" s="34">
        <f t="shared" si="17"/>
        <v>27.459058983755995</v>
      </c>
      <c r="I220" s="14">
        <v>1247.73</v>
      </c>
      <c r="J220">
        <v>88.81</v>
      </c>
      <c r="L220" s="11">
        <v>34.4343</v>
      </c>
      <c r="M220" s="10">
        <v>0.332</v>
      </c>
      <c r="N220" s="17">
        <f t="shared" si="18"/>
        <v>14.425322782289953</v>
      </c>
      <c r="O220" s="10">
        <v>3.209093</v>
      </c>
      <c r="P220" s="14">
        <v>45.66409</v>
      </c>
      <c r="Q220" s="14">
        <v>150.1022</v>
      </c>
    </row>
    <row r="221" spans="1:17" ht="12.75">
      <c r="A221">
        <v>38</v>
      </c>
      <c r="B221">
        <v>194</v>
      </c>
      <c r="C221">
        <v>1500</v>
      </c>
      <c r="D221" s="14">
        <v>1498.838</v>
      </c>
      <c r="E221">
        <v>2.4427</v>
      </c>
      <c r="F221">
        <v>34.503</v>
      </c>
      <c r="G221">
        <v>2.4427</v>
      </c>
      <c r="H221" s="34">
        <f t="shared" si="17"/>
        <v>27.53762705774534</v>
      </c>
      <c r="I221" s="14">
        <v>1498.838</v>
      </c>
      <c r="J221">
        <v>88.81</v>
      </c>
      <c r="L221" s="11">
        <v>34.4946</v>
      </c>
      <c r="M221" s="10">
        <v>0.61</v>
      </c>
      <c r="N221" s="17">
        <f t="shared" si="18"/>
        <v>26.50233153516671</v>
      </c>
      <c r="O221" s="10">
        <v>3.161462</v>
      </c>
      <c r="P221" s="14">
        <v>45.29132</v>
      </c>
      <c r="Q221" s="14">
        <v>160.507</v>
      </c>
    </row>
    <row r="222" spans="1:17" ht="12.75">
      <c r="A222">
        <v>42</v>
      </c>
      <c r="B222">
        <v>229</v>
      </c>
      <c r="C222">
        <v>0</v>
      </c>
      <c r="D222" s="14">
        <v>2.22</v>
      </c>
      <c r="E222">
        <v>7.8433</v>
      </c>
      <c r="F222">
        <v>32.5884</v>
      </c>
      <c r="G222">
        <v>7.8433</v>
      </c>
      <c r="H222" s="34">
        <f aca="true" t="shared" si="19" ref="H222:H239">((999.842594+6.794*10^-2*E222-9.0953*10^-3*E222^2+1.001685*10^-4*E222^3-1.12*10^-6*E222^4+6.536*10^-9*E222^5)+(0.8245-0.00409*E222+7.6438*10^-5*E222^2-8.2467*10^-7*E222^3+5.3875*10^-9*E222^4)*F222+(-5.72466*10^-3+1.0227*10^-4*E222-1.6546*10^-6*E222^2)*F222^1.5+4.8314*10^-4*F222^2)-1000</f>
        <v>25.403300520217726</v>
      </c>
      <c r="I222" s="14">
        <v>2.22</v>
      </c>
      <c r="J222">
        <v>82.02</v>
      </c>
      <c r="L222" s="11">
        <v>32.5902</v>
      </c>
      <c r="M222" s="10">
        <v>6.596</v>
      </c>
      <c r="N222" s="17">
        <f aca="true" t="shared" si="20" ref="N222:N239">(M222*1000/22.4)/(1+H222/1000)</f>
        <v>287.16923922996466</v>
      </c>
      <c r="O222" s="10">
        <v>0.8833829</v>
      </c>
      <c r="P222" s="14">
        <v>6.982092</v>
      </c>
      <c r="Q222" s="14">
        <v>8.403197</v>
      </c>
    </row>
    <row r="223" spans="1:18" ht="12.75">
      <c r="A223">
        <v>42</v>
      </c>
      <c r="B223">
        <v>228</v>
      </c>
      <c r="C223">
        <v>10</v>
      </c>
      <c r="D223" s="14">
        <v>9.527</v>
      </c>
      <c r="E223">
        <v>7.8378</v>
      </c>
      <c r="F223">
        <v>32.5974</v>
      </c>
      <c r="G223">
        <v>7.8378</v>
      </c>
      <c r="H223" s="34">
        <f t="shared" si="19"/>
        <v>25.4111534600122</v>
      </c>
      <c r="I223" s="14">
        <v>9.527</v>
      </c>
      <c r="J223">
        <v>86.78</v>
      </c>
      <c r="L223" s="11">
        <v>32.5909</v>
      </c>
      <c r="M223" s="10">
        <v>6.604</v>
      </c>
      <c r="N223" s="17">
        <f t="shared" si="20"/>
        <v>287.51533233924954</v>
      </c>
      <c r="O223" s="10">
        <v>0.8610619</v>
      </c>
      <c r="P223" s="14">
        <v>6.98162</v>
      </c>
      <c r="Q223" s="14">
        <v>9.302315</v>
      </c>
      <c r="R223">
        <v>0.427</v>
      </c>
    </row>
    <row r="224" spans="1:17" ht="12.75">
      <c r="A224">
        <v>42</v>
      </c>
      <c r="B224">
        <v>227</v>
      </c>
      <c r="C224">
        <v>25</v>
      </c>
      <c r="D224" s="14">
        <v>23.702</v>
      </c>
      <c r="E224">
        <v>7.8446</v>
      </c>
      <c r="F224">
        <v>32.599</v>
      </c>
      <c r="G224">
        <v>7.8446</v>
      </c>
      <c r="H224" s="34">
        <f t="shared" si="19"/>
        <v>25.41143794841446</v>
      </c>
      <c r="I224" s="14">
        <v>23.702</v>
      </c>
      <c r="J224">
        <v>86.83</v>
      </c>
      <c r="L224" s="11">
        <v>32.5921</v>
      </c>
      <c r="M224" s="10">
        <v>6.607</v>
      </c>
      <c r="N224" s="17">
        <f t="shared" si="20"/>
        <v>287.64586216532484</v>
      </c>
      <c r="O224" s="10">
        <v>0.8612721</v>
      </c>
      <c r="P224" s="14">
        <v>6.981148</v>
      </c>
      <c r="Q224" s="14">
        <v>8.936713</v>
      </c>
    </row>
    <row r="225" spans="1:17" ht="12.75">
      <c r="A225">
        <v>42</v>
      </c>
      <c r="B225">
        <v>226</v>
      </c>
      <c r="C225">
        <v>50</v>
      </c>
      <c r="D225" s="14">
        <v>49.185</v>
      </c>
      <c r="E225">
        <v>7.8481</v>
      </c>
      <c r="F225">
        <v>32.5993</v>
      </c>
      <c r="G225">
        <v>7.8481</v>
      </c>
      <c r="H225" s="34">
        <f t="shared" si="19"/>
        <v>25.41117308042726</v>
      </c>
      <c r="I225" s="14">
        <v>49.185</v>
      </c>
      <c r="J225">
        <v>86.84</v>
      </c>
      <c r="L225" s="11">
        <v>32.5928</v>
      </c>
      <c r="M225" s="10">
        <v>6.598</v>
      </c>
      <c r="N225" s="17">
        <f t="shared" si="20"/>
        <v>287.25410758272324</v>
      </c>
      <c r="O225" s="10">
        <v>0.8614775</v>
      </c>
      <c r="P225" s="14">
        <v>6.980675</v>
      </c>
      <c r="Q225" s="14">
        <v>8.390641</v>
      </c>
    </row>
    <row r="226" spans="1:17" ht="12.75">
      <c r="A226">
        <v>42</v>
      </c>
      <c r="B226">
        <v>225</v>
      </c>
      <c r="C226">
        <v>75</v>
      </c>
      <c r="D226" s="14">
        <v>77.477</v>
      </c>
      <c r="E226">
        <v>7.8564</v>
      </c>
      <c r="F226">
        <v>32.6024</v>
      </c>
      <c r="G226">
        <v>7.8564</v>
      </c>
      <c r="H226" s="34">
        <f t="shared" si="19"/>
        <v>25.412419876679905</v>
      </c>
      <c r="I226" s="14">
        <v>77.477</v>
      </c>
      <c r="J226">
        <v>87</v>
      </c>
      <c r="L226" s="11">
        <v>32.5955</v>
      </c>
      <c r="M226" s="10">
        <v>6.577</v>
      </c>
      <c r="N226" s="17">
        <f t="shared" si="20"/>
        <v>286.33949202983405</v>
      </c>
      <c r="O226" s="10">
        <v>0.8616878</v>
      </c>
      <c r="P226" s="14">
        <v>7.03117</v>
      </c>
      <c r="Q226" s="14">
        <v>8.386376</v>
      </c>
    </row>
    <row r="227" spans="1:17" ht="12.75">
      <c r="A227">
        <v>42</v>
      </c>
      <c r="B227">
        <v>224</v>
      </c>
      <c r="C227">
        <v>100</v>
      </c>
      <c r="D227" s="14">
        <v>98.776</v>
      </c>
      <c r="E227">
        <v>7.8431</v>
      </c>
      <c r="F227">
        <v>32.6103</v>
      </c>
      <c r="G227">
        <v>7.8431</v>
      </c>
      <c r="H227" s="34">
        <f t="shared" si="19"/>
        <v>25.42052533740184</v>
      </c>
      <c r="I227" s="14">
        <v>98.776</v>
      </c>
      <c r="J227">
        <v>87.14</v>
      </c>
      <c r="L227" s="11">
        <v>32.6043</v>
      </c>
      <c r="M227" s="10">
        <v>6.658</v>
      </c>
      <c r="N227" s="17">
        <f t="shared" si="20"/>
        <v>289.8636564343613</v>
      </c>
      <c r="O227" s="10">
        <v>0.8664079</v>
      </c>
      <c r="P227" s="14">
        <v>7.081658</v>
      </c>
      <c r="Q227" s="14">
        <v>8.562506</v>
      </c>
    </row>
    <row r="228" spans="1:17" ht="12.75">
      <c r="A228">
        <v>42</v>
      </c>
      <c r="B228">
        <v>223</v>
      </c>
      <c r="C228">
        <v>125</v>
      </c>
      <c r="D228" s="14">
        <v>124.302</v>
      </c>
      <c r="E228">
        <v>7.7859</v>
      </c>
      <c r="F228">
        <v>32.616</v>
      </c>
      <c r="G228">
        <v>7.7859</v>
      </c>
      <c r="H228" s="34">
        <f t="shared" si="19"/>
        <v>25.433161788996358</v>
      </c>
      <c r="I228" s="14">
        <v>124.302</v>
      </c>
      <c r="J228">
        <v>87.07</v>
      </c>
      <c r="L228" s="11">
        <v>32.6103</v>
      </c>
      <c r="M228" s="10">
        <v>6.696</v>
      </c>
      <c r="N228" s="17">
        <f t="shared" si="20"/>
        <v>291.5144375739255</v>
      </c>
      <c r="O228" s="10">
        <v>0.8666186</v>
      </c>
      <c r="P228" s="14">
        <v>7.030229</v>
      </c>
      <c r="Q228" s="14">
        <v>9.279655</v>
      </c>
    </row>
    <row r="229" spans="1:17" ht="12.75">
      <c r="A229">
        <v>42</v>
      </c>
      <c r="B229">
        <v>222</v>
      </c>
      <c r="C229">
        <v>150</v>
      </c>
      <c r="D229" s="14">
        <v>152.488</v>
      </c>
      <c r="E229">
        <v>8.4129</v>
      </c>
      <c r="F229">
        <v>33.2693</v>
      </c>
      <c r="G229">
        <v>8.4129</v>
      </c>
      <c r="H229" s="34">
        <f t="shared" si="19"/>
        <v>25.853926450376775</v>
      </c>
      <c r="I229" s="14">
        <v>152.488</v>
      </c>
      <c r="J229">
        <v>88.27</v>
      </c>
      <c r="L229" s="11">
        <v>33.2502</v>
      </c>
      <c r="M229" s="10">
        <v>3.63</v>
      </c>
      <c r="N229" s="17">
        <f t="shared" si="20"/>
        <v>157.96944111653735</v>
      </c>
      <c r="O229" s="10">
        <v>1.853631</v>
      </c>
      <c r="P229" s="14">
        <v>23.00943</v>
      </c>
      <c r="Q229" s="14">
        <v>29.92959</v>
      </c>
    </row>
    <row r="230" spans="1:17" ht="12.75">
      <c r="A230">
        <v>42</v>
      </c>
      <c r="B230">
        <v>221</v>
      </c>
      <c r="C230">
        <v>175</v>
      </c>
      <c r="D230" s="14">
        <v>176.985</v>
      </c>
      <c r="E230">
        <v>8.2182</v>
      </c>
      <c r="F230">
        <v>33.4538</v>
      </c>
      <c r="G230">
        <v>8.2182</v>
      </c>
      <c r="H230" s="34">
        <f t="shared" si="19"/>
        <v>26.02782162260337</v>
      </c>
      <c r="I230" s="14">
        <v>176.985</v>
      </c>
      <c r="J230">
        <v>88.32</v>
      </c>
      <c r="L230" s="11">
        <v>33.4316</v>
      </c>
      <c r="M230" s="10">
        <v>3.219</v>
      </c>
      <c r="N230" s="17">
        <f t="shared" si="20"/>
        <v>140.05990297182728</v>
      </c>
      <c r="O230" s="10">
        <v>2.003931</v>
      </c>
      <c r="P230" s="14">
        <v>25.66785</v>
      </c>
      <c r="Q230" s="14">
        <v>33.37751</v>
      </c>
    </row>
    <row r="231" spans="1:17" ht="12.75">
      <c r="A231">
        <v>42</v>
      </c>
      <c r="B231">
        <v>220</v>
      </c>
      <c r="C231">
        <v>200</v>
      </c>
      <c r="D231" s="14">
        <v>200.809</v>
      </c>
      <c r="E231">
        <v>7.9405</v>
      </c>
      <c r="F231">
        <v>33.6295</v>
      </c>
      <c r="G231">
        <v>7.9405</v>
      </c>
      <c r="H231" s="34">
        <f t="shared" si="19"/>
        <v>26.206769174668125</v>
      </c>
      <c r="I231" s="14">
        <v>200.809</v>
      </c>
      <c r="J231">
        <v>88.37</v>
      </c>
      <c r="L231" s="11">
        <v>33.6186</v>
      </c>
      <c r="M231" s="10">
        <v>2.742</v>
      </c>
      <c r="N231" s="17">
        <f t="shared" si="20"/>
        <v>119.28464902269522</v>
      </c>
      <c r="O231" s="10">
        <v>2.184471</v>
      </c>
      <c r="P231" s="14">
        <v>28.78818</v>
      </c>
      <c r="Q231" s="14">
        <v>37.92326</v>
      </c>
    </row>
    <row r="232" spans="1:17" ht="12.75">
      <c r="A232">
        <v>42</v>
      </c>
      <c r="B232">
        <v>219</v>
      </c>
      <c r="C232">
        <v>250</v>
      </c>
      <c r="D232" s="14">
        <v>250.596</v>
      </c>
      <c r="E232">
        <v>7.3484</v>
      </c>
      <c r="F232">
        <v>33.8481</v>
      </c>
      <c r="G232">
        <v>7.3484</v>
      </c>
      <c r="H232" s="34">
        <f t="shared" si="19"/>
        <v>26.46354955355264</v>
      </c>
      <c r="I232" s="14">
        <v>250.596</v>
      </c>
      <c r="J232">
        <v>88.57</v>
      </c>
      <c r="L232" s="11">
        <v>33.8402</v>
      </c>
      <c r="M232" s="10">
        <v>2.841</v>
      </c>
      <c r="N232" s="17">
        <f t="shared" si="20"/>
        <v>123.56050752900133</v>
      </c>
      <c r="O232" s="10">
        <v>2.202559</v>
      </c>
      <c r="P232" s="14">
        <v>30.11439</v>
      </c>
      <c r="Q232" s="14">
        <v>43.37247</v>
      </c>
    </row>
    <row r="233" spans="1:17" ht="12.75">
      <c r="A233">
        <v>42</v>
      </c>
      <c r="B233">
        <v>218</v>
      </c>
      <c r="C233">
        <v>300</v>
      </c>
      <c r="D233" s="14">
        <v>300.466</v>
      </c>
      <c r="E233">
        <v>6.6941</v>
      </c>
      <c r="F233">
        <v>33.9213</v>
      </c>
      <c r="G233">
        <v>6.6941</v>
      </c>
      <c r="H233" s="34">
        <f t="shared" si="19"/>
        <v>26.61080180787735</v>
      </c>
      <c r="I233" s="14">
        <v>300.466</v>
      </c>
      <c r="J233">
        <v>88.64</v>
      </c>
      <c r="L233" s="11">
        <v>33.9126</v>
      </c>
      <c r="M233" s="10">
        <v>2.64</v>
      </c>
      <c r="N233" s="17">
        <f t="shared" si="20"/>
        <v>114.80216519210066</v>
      </c>
      <c r="O233" s="10">
        <v>2.316711</v>
      </c>
      <c r="P233" s="14">
        <v>32.10912</v>
      </c>
      <c r="Q233" s="14">
        <v>49.57881</v>
      </c>
    </row>
    <row r="234" spans="1:17" ht="12.75">
      <c r="A234">
        <v>42</v>
      </c>
      <c r="B234">
        <v>217</v>
      </c>
      <c r="C234">
        <v>400</v>
      </c>
      <c r="D234" s="14">
        <v>400.327</v>
      </c>
      <c r="E234">
        <v>5.612</v>
      </c>
      <c r="F234">
        <v>33.9451</v>
      </c>
      <c r="G234">
        <v>5.612</v>
      </c>
      <c r="H234" s="34">
        <f t="shared" si="19"/>
        <v>26.76732489594565</v>
      </c>
      <c r="I234" s="14">
        <v>400.327</v>
      </c>
      <c r="J234">
        <v>88.66</v>
      </c>
      <c r="L234" s="11">
        <v>33.9379</v>
      </c>
      <c r="M234" s="10">
        <v>2.147</v>
      </c>
      <c r="N234" s="17">
        <f t="shared" si="20"/>
        <v>93.34949794533802</v>
      </c>
      <c r="O234" s="10">
        <v>2.578675</v>
      </c>
      <c r="P234" s="14">
        <v>36.20575</v>
      </c>
      <c r="Q234" s="14">
        <v>62.60519</v>
      </c>
    </row>
    <row r="235" spans="1:17" ht="12.75">
      <c r="A235">
        <v>42</v>
      </c>
      <c r="B235">
        <v>216</v>
      </c>
      <c r="C235">
        <v>600</v>
      </c>
      <c r="D235" s="14">
        <v>604.909</v>
      </c>
      <c r="E235">
        <v>4.3786</v>
      </c>
      <c r="F235">
        <v>34.0507</v>
      </c>
      <c r="G235">
        <v>4.3786</v>
      </c>
      <c r="H235" s="34">
        <f t="shared" si="19"/>
        <v>26.99170699858678</v>
      </c>
      <c r="I235" s="14">
        <v>604.909</v>
      </c>
      <c r="J235">
        <v>88.76</v>
      </c>
      <c r="L235" s="11">
        <v>34.0406</v>
      </c>
      <c r="M235" s="10">
        <v>0.995</v>
      </c>
      <c r="N235" s="17">
        <f t="shared" si="20"/>
        <v>43.25219235407515</v>
      </c>
      <c r="O235" s="10">
        <v>2.998684</v>
      </c>
      <c r="P235" s="14">
        <v>42.25516</v>
      </c>
      <c r="Q235" s="14">
        <v>92.05345</v>
      </c>
    </row>
    <row r="236" spans="1:17" ht="12.75">
      <c r="A236">
        <v>42</v>
      </c>
      <c r="B236">
        <v>215</v>
      </c>
      <c r="C236">
        <v>800</v>
      </c>
      <c r="D236" s="14">
        <v>801.727</v>
      </c>
      <c r="E236">
        <v>3.8168</v>
      </c>
      <c r="F236">
        <v>34.1998</v>
      </c>
      <c r="G236">
        <v>3.8168</v>
      </c>
      <c r="H236" s="34">
        <f t="shared" si="19"/>
        <v>27.168546541417527</v>
      </c>
      <c r="I236" s="14">
        <v>801.727</v>
      </c>
      <c r="J236">
        <v>88.84</v>
      </c>
      <c r="L236" s="11">
        <v>34.1909</v>
      </c>
      <c r="M236" s="10">
        <v>0.459</v>
      </c>
      <c r="N236" s="17">
        <f t="shared" si="20"/>
        <v>19.949083816445686</v>
      </c>
      <c r="O236" s="10">
        <v>3.157897</v>
      </c>
      <c r="P236" s="14">
        <v>44.56094</v>
      </c>
      <c r="Q236" s="14">
        <v>114.875</v>
      </c>
    </row>
    <row r="237" spans="1:17" ht="12.75">
      <c r="A237">
        <v>42</v>
      </c>
      <c r="B237">
        <v>214</v>
      </c>
      <c r="C237">
        <v>1000</v>
      </c>
      <c r="D237" s="14">
        <v>1000.441</v>
      </c>
      <c r="E237">
        <v>3.3186</v>
      </c>
      <c r="F237">
        <v>34.3257</v>
      </c>
      <c r="G237">
        <v>3.3186</v>
      </c>
      <c r="H237" s="34">
        <f t="shared" si="19"/>
        <v>27.317515436776603</v>
      </c>
      <c r="I237" s="14">
        <v>1000.441</v>
      </c>
      <c r="J237">
        <v>88.86</v>
      </c>
      <c r="L237" s="11">
        <v>34.3169</v>
      </c>
      <c r="M237" s="10">
        <v>0.319</v>
      </c>
      <c r="N237" s="17">
        <f t="shared" si="20"/>
        <v>13.862385498719608</v>
      </c>
      <c r="O237" s="10">
        <v>3.213784</v>
      </c>
      <c r="P237" s="14">
        <v>44.91569</v>
      </c>
      <c r="Q237" s="14">
        <v>133.5316</v>
      </c>
    </row>
    <row r="238" spans="1:19" ht="12.75">
      <c r="A238">
        <v>42</v>
      </c>
      <c r="B238">
        <v>213</v>
      </c>
      <c r="C238">
        <v>1250</v>
      </c>
      <c r="D238" s="14">
        <v>1250.397</v>
      </c>
      <c r="E238">
        <v>2.8553</v>
      </c>
      <c r="F238">
        <v>34.421</v>
      </c>
      <c r="G238">
        <v>2.8553</v>
      </c>
      <c r="H238" s="34">
        <f t="shared" si="19"/>
        <v>27.436233109438945</v>
      </c>
      <c r="I238" s="14">
        <v>1250.397</v>
      </c>
      <c r="J238">
        <v>88.85</v>
      </c>
      <c r="L238" s="11">
        <v>34.412</v>
      </c>
      <c r="M238" s="10">
        <v>0.323</v>
      </c>
      <c r="N238" s="17">
        <f t="shared" si="20"/>
        <v>14.034586665785737</v>
      </c>
      <c r="O238" s="10">
        <v>3.222504</v>
      </c>
      <c r="P238" s="14">
        <v>45.62987</v>
      </c>
      <c r="Q238" s="14">
        <v>150.0259</v>
      </c>
      <c r="S238" t="s">
        <v>82</v>
      </c>
    </row>
    <row r="239" spans="1:19" ht="12.75">
      <c r="A239">
        <v>42</v>
      </c>
      <c r="B239">
        <v>212</v>
      </c>
      <c r="C239">
        <v>1500</v>
      </c>
      <c r="D239" s="14">
        <v>1501.509</v>
      </c>
      <c r="E239">
        <v>2.4805</v>
      </c>
      <c r="F239">
        <v>34.4889</v>
      </c>
      <c r="G239">
        <v>2.4805</v>
      </c>
      <c r="H239" s="34">
        <f t="shared" si="19"/>
        <v>27.523149462505444</v>
      </c>
      <c r="I239" s="14">
        <v>1501.509</v>
      </c>
      <c r="J239">
        <v>88.91</v>
      </c>
      <c r="L239" s="11">
        <v>34.4813</v>
      </c>
      <c r="M239" s="10">
        <v>0.48</v>
      </c>
      <c r="N239" s="17">
        <f t="shared" si="20"/>
        <v>20.854587499834587</v>
      </c>
      <c r="O239" s="10">
        <v>3.184112</v>
      </c>
      <c r="P239" s="14">
        <v>45.21438</v>
      </c>
      <c r="Q239" s="14">
        <v>160.8637</v>
      </c>
      <c r="S239" t="s">
        <v>83</v>
      </c>
    </row>
    <row r="240" spans="1:18" ht="12.75">
      <c r="A240">
        <v>47</v>
      </c>
      <c r="B240">
        <v>251</v>
      </c>
      <c r="C240">
        <v>0</v>
      </c>
      <c r="D240" s="14">
        <v>1.445</v>
      </c>
      <c r="E240">
        <v>6.6421</v>
      </c>
      <c r="F240">
        <v>32.8398</v>
      </c>
      <c r="G240">
        <v>6.6421</v>
      </c>
      <c r="H240" s="34">
        <f aca="true" t="shared" si="21" ref="H240:H261">((999.842594+6.794*10^-2*E240-9.0953*10^-3*E240^2+1.001685*10^-4*E240^3-1.12*10^-6*E240^4+6.536*10^-9*E240^5)+(0.8245-0.00409*E240+7.6438*10^-5*E240^2-8.2467*10^-7*E240^3+5.3875*10^-9*E240^4)*F240+(-5.72466*10^-3+1.0227*10^-4*E240-1.6546*10^-6*E240^2)*F240^1.5+4.8314*10^-4*F240^2)-1000</f>
        <v>25.76509739539665</v>
      </c>
      <c r="I240" s="14">
        <v>1.445</v>
      </c>
      <c r="J240">
        <v>87.14</v>
      </c>
      <c r="L240" s="11">
        <v>32.8335</v>
      </c>
      <c r="M240" s="10">
        <v>6.827</v>
      </c>
      <c r="N240" s="17">
        <f aca="true" t="shared" si="22" ref="N240:N261">(M240*1000/22.4)/(1+H240/1000)</f>
        <v>297.12142330458425</v>
      </c>
      <c r="O240" s="10">
        <v>0.9701895</v>
      </c>
      <c r="P240" s="14">
        <v>9.209304</v>
      </c>
      <c r="Q240" s="14">
        <v>13.4912</v>
      </c>
      <c r="R240" s="30">
        <v>0.3143655589123868</v>
      </c>
    </row>
    <row r="241" spans="1:18" ht="12.75">
      <c r="A241">
        <v>47</v>
      </c>
      <c r="B241">
        <v>250</v>
      </c>
      <c r="C241">
        <v>10</v>
      </c>
      <c r="D241" s="14">
        <v>18.979</v>
      </c>
      <c r="E241">
        <v>6.6477</v>
      </c>
      <c r="F241">
        <v>32.8382</v>
      </c>
      <c r="G241">
        <v>6.6477</v>
      </c>
      <c r="H241" s="34">
        <f t="shared" si="21"/>
        <v>25.763107481213638</v>
      </c>
      <c r="I241" s="14">
        <v>18.979</v>
      </c>
      <c r="J241">
        <v>87.21</v>
      </c>
      <c r="L241" s="11">
        <v>32.831</v>
      </c>
      <c r="M241" s="10">
        <v>6.823</v>
      </c>
      <c r="N241" s="17">
        <f t="shared" si="22"/>
        <v>296.94791327957057</v>
      </c>
      <c r="O241" s="10">
        <v>0.9884576</v>
      </c>
      <c r="P241" s="14">
        <v>9.412282</v>
      </c>
      <c r="Q241" s="14">
        <v>13.6645</v>
      </c>
      <c r="R241" s="30">
        <v>0.30931212121212126</v>
      </c>
    </row>
    <row r="242" spans="1:18" ht="12.75">
      <c r="A242">
        <v>47</v>
      </c>
      <c r="B242">
        <v>249</v>
      </c>
      <c r="C242">
        <v>15</v>
      </c>
      <c r="D242" s="14">
        <v>8.526</v>
      </c>
      <c r="E242">
        <v>6.6511</v>
      </c>
      <c r="F242">
        <v>32.8392</v>
      </c>
      <c r="G242">
        <v>6.6511</v>
      </c>
      <c r="H242" s="34">
        <f t="shared" si="21"/>
        <v>25.7634530229584</v>
      </c>
      <c r="I242" s="14">
        <v>8.526</v>
      </c>
      <c r="J242">
        <v>87.21</v>
      </c>
      <c r="L242" s="11">
        <v>32.8326</v>
      </c>
      <c r="M242" s="10">
        <v>6.819</v>
      </c>
      <c r="N242" s="17">
        <f t="shared" si="22"/>
        <v>296.77372688606545</v>
      </c>
      <c r="O242" s="10">
        <v>0.9841715</v>
      </c>
      <c r="P242" s="14">
        <v>9.360722</v>
      </c>
      <c r="Q242" s="14">
        <v>13.65895</v>
      </c>
      <c r="R242" s="30">
        <v>0.28528787878787876</v>
      </c>
    </row>
    <row r="243" spans="1:18" ht="12.75">
      <c r="A243">
        <v>47</v>
      </c>
      <c r="B243">
        <v>248</v>
      </c>
      <c r="C243">
        <v>20</v>
      </c>
      <c r="D243" s="14">
        <v>18.591</v>
      </c>
      <c r="E243">
        <v>6.6559</v>
      </c>
      <c r="F243">
        <v>32.8388</v>
      </c>
      <c r="G243">
        <v>6.6559</v>
      </c>
      <c r="H243" s="34">
        <f t="shared" si="21"/>
        <v>25.762512605744178</v>
      </c>
      <c r="I243" s="14">
        <v>18.591</v>
      </c>
      <c r="J243">
        <v>87.21</v>
      </c>
      <c r="L243" s="11">
        <v>32.8316</v>
      </c>
      <c r="M243" s="10">
        <v>6.811</v>
      </c>
      <c r="N243" s="17">
        <f t="shared" si="22"/>
        <v>296.42582592299084</v>
      </c>
      <c r="O243" s="10">
        <v>0.9889077</v>
      </c>
      <c r="P243" s="14">
        <v>9.410966</v>
      </c>
      <c r="Q243" s="14">
        <v>13.65277</v>
      </c>
      <c r="R243" s="30">
        <v>0.2835692771084337</v>
      </c>
    </row>
    <row r="244" spans="1:18" ht="12.75">
      <c r="A244">
        <v>47</v>
      </c>
      <c r="B244">
        <v>247</v>
      </c>
      <c r="C244">
        <v>30</v>
      </c>
      <c r="D244" s="14">
        <v>28.317</v>
      </c>
      <c r="E244">
        <v>6.6431</v>
      </c>
      <c r="F244">
        <v>32.8373</v>
      </c>
      <c r="G244">
        <v>6.6431</v>
      </c>
      <c r="H244" s="34">
        <f t="shared" si="21"/>
        <v>25.762996759884118</v>
      </c>
      <c r="I244" s="14">
        <v>28.317</v>
      </c>
      <c r="J244">
        <v>87.24</v>
      </c>
      <c r="L244" s="11">
        <v>32.8316</v>
      </c>
      <c r="M244" s="10">
        <v>6.802</v>
      </c>
      <c r="N244" s="17">
        <f t="shared" si="22"/>
        <v>296.0339915213346</v>
      </c>
      <c r="O244" s="10">
        <v>0.9981555</v>
      </c>
      <c r="P244" s="14">
        <v>9.410307</v>
      </c>
      <c r="Q244" s="14">
        <v>13.64659</v>
      </c>
      <c r="R244" s="30">
        <v>0.28741993957703915</v>
      </c>
    </row>
    <row r="245" spans="1:18" ht="12.75">
      <c r="A245">
        <v>47</v>
      </c>
      <c r="B245">
        <v>246</v>
      </c>
      <c r="C245">
        <v>40</v>
      </c>
      <c r="D245" s="14">
        <v>38.086</v>
      </c>
      <c r="E245">
        <v>6.6434</v>
      </c>
      <c r="F245">
        <v>32.837</v>
      </c>
      <c r="G245">
        <v>6.6434</v>
      </c>
      <c r="H245" s="34">
        <f t="shared" si="21"/>
        <v>25.762721262595505</v>
      </c>
      <c r="I245" s="14">
        <v>38.086</v>
      </c>
      <c r="J245">
        <v>87.25</v>
      </c>
      <c r="L245" s="11">
        <v>32.8296</v>
      </c>
      <c r="M245" s="10">
        <v>6.825</v>
      </c>
      <c r="N245" s="17">
        <f t="shared" si="22"/>
        <v>297.0350683294133</v>
      </c>
      <c r="O245" s="10">
        <v>0.9983713</v>
      </c>
      <c r="P245" s="14">
        <v>9.460539</v>
      </c>
      <c r="Q245" s="14">
        <v>13.64041</v>
      </c>
      <c r="R245" s="30">
        <v>0.2967065868263474</v>
      </c>
    </row>
    <row r="246" spans="1:18" ht="12.75">
      <c r="A246">
        <v>47</v>
      </c>
      <c r="B246">
        <v>245</v>
      </c>
      <c r="C246">
        <v>50</v>
      </c>
      <c r="D246" s="14">
        <v>50.503</v>
      </c>
      <c r="E246">
        <v>6.6138</v>
      </c>
      <c r="F246">
        <v>32.834</v>
      </c>
      <c r="G246">
        <v>6.6138</v>
      </c>
      <c r="H246" s="34">
        <f t="shared" si="21"/>
        <v>25.76420297511754</v>
      </c>
      <c r="I246" s="14">
        <v>50.503</v>
      </c>
      <c r="J246">
        <v>87.3</v>
      </c>
      <c r="L246" s="11">
        <v>32.8282</v>
      </c>
      <c r="M246" s="10">
        <v>6.807</v>
      </c>
      <c r="N246" s="17">
        <f t="shared" si="22"/>
        <v>296.25125120378186</v>
      </c>
      <c r="O246" s="10">
        <v>0.9940851</v>
      </c>
      <c r="P246" s="14">
        <v>9.358089</v>
      </c>
      <c r="Q246" s="14">
        <v>13.63423</v>
      </c>
      <c r="R246" s="30">
        <v>0.29429696969696983</v>
      </c>
    </row>
    <row r="247" spans="1:18" ht="12.75">
      <c r="A247">
        <v>47</v>
      </c>
      <c r="B247">
        <v>244</v>
      </c>
      <c r="C247">
        <v>60</v>
      </c>
      <c r="D247" s="14">
        <v>60.055</v>
      </c>
      <c r="E247">
        <v>6.6114</v>
      </c>
      <c r="F247">
        <v>32.8336</v>
      </c>
      <c r="G247">
        <v>6.6114</v>
      </c>
      <c r="H247" s="34">
        <f t="shared" si="21"/>
        <v>25.764199089978547</v>
      </c>
      <c r="I247" s="14">
        <v>60.055</v>
      </c>
      <c r="J247">
        <v>87.32</v>
      </c>
      <c r="L247" s="11">
        <v>32.8274</v>
      </c>
      <c r="M247" s="10">
        <v>6.817</v>
      </c>
      <c r="N247" s="17">
        <f t="shared" si="22"/>
        <v>296.6864679161626</v>
      </c>
      <c r="O247" s="10">
        <v>1.003336</v>
      </c>
      <c r="P247" s="14">
        <v>9.510105</v>
      </c>
      <c r="Q247" s="14">
        <v>13.62805</v>
      </c>
      <c r="R247" s="30">
        <v>0.27461445783132526</v>
      </c>
    </row>
    <row r="248" spans="1:18" ht="12.75">
      <c r="A248">
        <v>47</v>
      </c>
      <c r="B248">
        <v>243</v>
      </c>
      <c r="C248">
        <v>80</v>
      </c>
      <c r="D248" s="14">
        <v>81.793</v>
      </c>
      <c r="E248">
        <v>6.6129</v>
      </c>
      <c r="F248">
        <v>32.8355</v>
      </c>
      <c r="G248">
        <v>6.6129</v>
      </c>
      <c r="H248" s="34">
        <f t="shared" si="21"/>
        <v>25.76550219085061</v>
      </c>
      <c r="I248" s="14">
        <v>81.793</v>
      </c>
      <c r="J248">
        <v>87.34</v>
      </c>
      <c r="L248" s="11">
        <v>32.8285</v>
      </c>
      <c r="M248" s="10">
        <v>6.816</v>
      </c>
      <c r="N248" s="17">
        <f t="shared" si="22"/>
        <v>296.64256951107706</v>
      </c>
      <c r="O248" s="10">
        <v>1.004575</v>
      </c>
      <c r="P248" s="14">
        <v>9.449634</v>
      </c>
      <c r="Q248" s="14">
        <v>13.89485</v>
      </c>
      <c r="R248" s="30">
        <v>0.2792818181818181</v>
      </c>
    </row>
    <row r="249" spans="1:18" ht="12.75">
      <c r="A249">
        <v>47</v>
      </c>
      <c r="B249">
        <v>242</v>
      </c>
      <c r="C249">
        <v>100</v>
      </c>
      <c r="D249" s="14">
        <v>103.484</v>
      </c>
      <c r="E249">
        <v>6.8414</v>
      </c>
      <c r="F249">
        <v>33.0115</v>
      </c>
      <c r="G249">
        <v>6.8414</v>
      </c>
      <c r="H249" s="34">
        <f t="shared" si="21"/>
        <v>25.8741967335925</v>
      </c>
      <c r="I249" s="14">
        <v>103.484</v>
      </c>
      <c r="J249">
        <v>87.4</v>
      </c>
      <c r="L249" s="11">
        <v>32.8631</v>
      </c>
      <c r="M249" s="10">
        <v>6.704</v>
      </c>
      <c r="N249" s="17">
        <f t="shared" si="22"/>
        <v>291.7372473531813</v>
      </c>
      <c r="O249" s="10">
        <v>1.032519</v>
      </c>
      <c r="P249" s="14">
        <v>9.906374</v>
      </c>
      <c r="Q249" s="14">
        <v>14.42286</v>
      </c>
      <c r="R249" s="30">
        <v>0.2574803625377644</v>
      </c>
    </row>
    <row r="250" spans="1:17" ht="12.75">
      <c r="A250">
        <v>47</v>
      </c>
      <c r="B250">
        <v>241</v>
      </c>
      <c r="C250">
        <v>125</v>
      </c>
      <c r="D250" s="14">
        <v>125.461</v>
      </c>
      <c r="E250">
        <v>7.1038</v>
      </c>
      <c r="F250">
        <v>33.8999</v>
      </c>
      <c r="G250">
        <v>7.1038</v>
      </c>
      <c r="H250" s="34">
        <f t="shared" si="21"/>
        <v>26.5383674920638</v>
      </c>
      <c r="I250" s="14">
        <v>125.461</v>
      </c>
      <c r="J250">
        <v>88.25</v>
      </c>
      <c r="L250" s="11">
        <v>33.8934</v>
      </c>
      <c r="M250" s="10">
        <v>4.124</v>
      </c>
      <c r="N250" s="17">
        <f t="shared" si="22"/>
        <v>179.34755162336023</v>
      </c>
      <c r="O250" s="10">
        <v>1.833482</v>
      </c>
      <c r="P250" s="14">
        <v>25.72975</v>
      </c>
      <c r="Q250" s="14">
        <v>36.9636</v>
      </c>
    </row>
    <row r="251" spans="1:17" ht="12.75">
      <c r="A251">
        <v>47</v>
      </c>
      <c r="B251">
        <v>240</v>
      </c>
      <c r="C251">
        <v>150</v>
      </c>
      <c r="D251" s="14">
        <v>148.446</v>
      </c>
      <c r="E251">
        <v>6.7999</v>
      </c>
      <c r="F251">
        <v>33.9234</v>
      </c>
      <c r="G251">
        <v>6.7999</v>
      </c>
      <c r="H251" s="34">
        <f t="shared" si="21"/>
        <v>26.59828265624924</v>
      </c>
      <c r="I251" s="14">
        <v>148.446</v>
      </c>
      <c r="J251">
        <v>88.3</v>
      </c>
      <c r="L251" s="11">
        <v>33.9163</v>
      </c>
      <c r="M251" s="10">
        <v>3.791</v>
      </c>
      <c r="N251" s="17">
        <f t="shared" si="22"/>
        <v>164.8561801512782</v>
      </c>
      <c r="O251" s="10">
        <v>1.958318</v>
      </c>
      <c r="P251" s="14">
        <v>27.96912</v>
      </c>
      <c r="Q251" s="14">
        <v>42.34813</v>
      </c>
    </row>
    <row r="252" spans="1:17" ht="12.75">
      <c r="A252">
        <v>47</v>
      </c>
      <c r="B252">
        <v>239</v>
      </c>
      <c r="C252">
        <v>175</v>
      </c>
      <c r="D252" s="14">
        <v>172.962</v>
      </c>
      <c r="E252">
        <v>6.5206</v>
      </c>
      <c r="F252">
        <v>33.9323</v>
      </c>
      <c r="G252">
        <v>6.5206</v>
      </c>
      <c r="H252" s="34">
        <f t="shared" si="21"/>
        <v>26.642451120805845</v>
      </c>
      <c r="I252" s="14">
        <v>172.962</v>
      </c>
      <c r="J252">
        <v>88.33</v>
      </c>
      <c r="L252" s="11">
        <v>33.9261</v>
      </c>
      <c r="M252" s="10">
        <v>3.433</v>
      </c>
      <c r="N252" s="17">
        <f t="shared" si="22"/>
        <v>149.28169822328385</v>
      </c>
      <c r="O252" s="10">
        <v>2.08184</v>
      </c>
      <c r="P252" s="14">
        <v>29.69916</v>
      </c>
      <c r="Q252" s="14">
        <v>47.38021</v>
      </c>
    </row>
    <row r="253" spans="1:17" ht="12.75">
      <c r="A253">
        <v>47</v>
      </c>
      <c r="B253">
        <v>238</v>
      </c>
      <c r="C253">
        <v>200</v>
      </c>
      <c r="D253" s="14">
        <v>199.844</v>
      </c>
      <c r="E253">
        <v>6.1837</v>
      </c>
      <c r="F253">
        <v>33.9352</v>
      </c>
      <c r="G253">
        <v>6.1837</v>
      </c>
      <c r="H253" s="34">
        <f t="shared" si="21"/>
        <v>26.688386441053126</v>
      </c>
      <c r="I253" s="14">
        <v>199.844</v>
      </c>
      <c r="J253">
        <v>88.37</v>
      </c>
      <c r="L253" s="11">
        <v>33.9274</v>
      </c>
      <c r="M253" s="10">
        <v>3.117</v>
      </c>
      <c r="N253" s="17">
        <f t="shared" si="22"/>
        <v>135.53458629900948</v>
      </c>
      <c r="O253" s="10">
        <v>2.2137</v>
      </c>
      <c r="P253" s="14">
        <v>31.42916</v>
      </c>
      <c r="Q253" s="14">
        <v>52.05785</v>
      </c>
    </row>
    <row r="254" spans="1:17" ht="12.75">
      <c r="A254">
        <v>47</v>
      </c>
      <c r="B254">
        <v>237</v>
      </c>
      <c r="C254">
        <v>250</v>
      </c>
      <c r="D254" s="14">
        <v>247.115</v>
      </c>
      <c r="E254">
        <v>5.6187</v>
      </c>
      <c r="F254">
        <v>33.9275</v>
      </c>
      <c r="G254">
        <v>5.6187</v>
      </c>
      <c r="H254" s="34">
        <f t="shared" si="21"/>
        <v>26.752589360283764</v>
      </c>
      <c r="I254" s="14">
        <v>247.115</v>
      </c>
      <c r="J254">
        <v>88.41</v>
      </c>
      <c r="L254" s="11">
        <v>33.9206</v>
      </c>
      <c r="M254" s="10">
        <v>2.676</v>
      </c>
      <c r="N254" s="17">
        <f t="shared" si="22"/>
        <v>116.3515796816424</v>
      </c>
      <c r="O254" s="10">
        <v>2.419149</v>
      </c>
      <c r="P254" s="14">
        <v>34.53561</v>
      </c>
      <c r="Q254" s="14">
        <v>59.82216</v>
      </c>
    </row>
    <row r="255" spans="1:17" ht="12.75">
      <c r="A255">
        <v>47</v>
      </c>
      <c r="B255">
        <v>236</v>
      </c>
      <c r="C255">
        <v>300</v>
      </c>
      <c r="D255" s="14">
        <v>298.908</v>
      </c>
      <c r="E255">
        <v>5.0651</v>
      </c>
      <c r="F255">
        <v>33.936</v>
      </c>
      <c r="G255">
        <v>5.0651</v>
      </c>
      <c r="H255" s="34">
        <f t="shared" si="21"/>
        <v>26.824613681233814</v>
      </c>
      <c r="I255" s="14">
        <v>298.908</v>
      </c>
      <c r="J255">
        <v>88.49</v>
      </c>
      <c r="L255" s="11">
        <v>33.929</v>
      </c>
      <c r="M255" s="10">
        <v>2.078</v>
      </c>
      <c r="N255" s="17">
        <f t="shared" si="22"/>
        <v>90.34440342277955</v>
      </c>
      <c r="O255" s="10">
        <v>2.636374</v>
      </c>
      <c r="P255" s="14">
        <v>37.48964</v>
      </c>
      <c r="Q255" s="14">
        <v>69.06182</v>
      </c>
    </row>
    <row r="256" spans="1:17" ht="12.75">
      <c r="A256">
        <v>47</v>
      </c>
      <c r="B256">
        <v>235</v>
      </c>
      <c r="C256">
        <v>500</v>
      </c>
      <c r="D256" s="14">
        <v>501.213</v>
      </c>
      <c r="E256">
        <v>4.1824</v>
      </c>
      <c r="F256">
        <v>34.0906</v>
      </c>
      <c r="G256">
        <v>4.1824</v>
      </c>
      <c r="H256" s="34">
        <f t="shared" si="21"/>
        <v>27.04416901047375</v>
      </c>
      <c r="I256" s="14">
        <v>501.213</v>
      </c>
      <c r="J256">
        <v>88.65</v>
      </c>
      <c r="L256" s="11">
        <v>34.0824</v>
      </c>
      <c r="M256" s="10">
        <v>0.795</v>
      </c>
      <c r="N256" s="17">
        <f t="shared" si="22"/>
        <v>34.556519085996094</v>
      </c>
      <c r="O256" s="10">
        <v>3.036563</v>
      </c>
      <c r="P256" s="14">
        <v>43.35239</v>
      </c>
      <c r="Q256" s="14">
        <v>97.76876</v>
      </c>
    </row>
    <row r="257" spans="1:17" ht="12.75">
      <c r="A257">
        <v>47</v>
      </c>
      <c r="B257">
        <v>234</v>
      </c>
      <c r="C257">
        <v>600</v>
      </c>
      <c r="D257" s="14">
        <v>601.261</v>
      </c>
      <c r="E257">
        <v>3.9778</v>
      </c>
      <c r="F257">
        <v>34.1615</v>
      </c>
      <c r="G257">
        <v>3.9778</v>
      </c>
      <c r="H257" s="34">
        <f t="shared" si="21"/>
        <v>27.12173301853454</v>
      </c>
      <c r="I257" s="14">
        <v>601.261</v>
      </c>
      <c r="J257">
        <v>88.69</v>
      </c>
      <c r="L257" s="11">
        <v>34.152</v>
      </c>
      <c r="M257" s="10">
        <v>0.535</v>
      </c>
      <c r="N257" s="17">
        <f t="shared" si="22"/>
        <v>23.253259865544667</v>
      </c>
      <c r="O257" s="10">
        <v>3.11361</v>
      </c>
      <c r="P257" s="14">
        <v>44.11332</v>
      </c>
      <c r="Q257" s="14">
        <v>108.0583</v>
      </c>
    </row>
    <row r="258" spans="1:17" ht="12.75">
      <c r="A258">
        <v>47</v>
      </c>
      <c r="B258">
        <v>233</v>
      </c>
      <c r="C258">
        <v>800</v>
      </c>
      <c r="D258" s="14">
        <v>800.449</v>
      </c>
      <c r="E258">
        <v>3.5147</v>
      </c>
      <c r="F258">
        <v>34.2915</v>
      </c>
      <c r="G258">
        <v>3.5147</v>
      </c>
      <c r="H258" s="34">
        <f t="shared" si="21"/>
        <v>27.27143541757937</v>
      </c>
      <c r="I258" s="14">
        <v>800.449</v>
      </c>
      <c r="J258">
        <v>88.76</v>
      </c>
      <c r="L258" s="11">
        <v>34.2814</v>
      </c>
      <c r="M258" s="10">
        <v>0.308</v>
      </c>
      <c r="N258" s="17">
        <f t="shared" si="22"/>
        <v>13.384972584593196</v>
      </c>
      <c r="O258" s="10">
        <v>3.198965</v>
      </c>
      <c r="P258" s="14">
        <v>45.5375</v>
      </c>
      <c r="Q258" s="14">
        <v>126.1873</v>
      </c>
    </row>
    <row r="259" spans="1:17" ht="12.75">
      <c r="A259">
        <v>47</v>
      </c>
      <c r="B259">
        <v>232</v>
      </c>
      <c r="C259">
        <v>1000</v>
      </c>
      <c r="D259" s="14">
        <v>999.27</v>
      </c>
      <c r="E259">
        <v>3.0248</v>
      </c>
      <c r="F259">
        <v>34.3671</v>
      </c>
      <c r="G259">
        <v>3.0248</v>
      </c>
      <c r="H259" s="34">
        <f t="shared" si="21"/>
        <v>27.377884555994797</v>
      </c>
      <c r="I259" s="14">
        <v>999.27</v>
      </c>
      <c r="J259">
        <v>88.82</v>
      </c>
      <c r="L259" s="11">
        <v>34.358</v>
      </c>
      <c r="M259" s="10">
        <v>0.336</v>
      </c>
      <c r="N259" s="17">
        <f t="shared" si="22"/>
        <v>14.60027534706239</v>
      </c>
      <c r="O259" s="10">
        <v>3.190618</v>
      </c>
      <c r="P259" s="14">
        <v>45.32862</v>
      </c>
      <c r="Q259" s="14">
        <v>141.8129</v>
      </c>
    </row>
    <row r="260" spans="1:17" ht="12.75">
      <c r="A260">
        <v>47</v>
      </c>
      <c r="B260">
        <v>231</v>
      </c>
      <c r="C260">
        <v>1250</v>
      </c>
      <c r="D260" s="14">
        <v>1249.47</v>
      </c>
      <c r="E260">
        <v>2.6503</v>
      </c>
      <c r="F260">
        <v>34.4461</v>
      </c>
      <c r="G260">
        <v>2.6503</v>
      </c>
      <c r="H260" s="34">
        <f t="shared" si="21"/>
        <v>27.474349395279205</v>
      </c>
      <c r="I260" s="14">
        <v>1249.47</v>
      </c>
      <c r="J260">
        <v>88.83</v>
      </c>
      <c r="L260" s="11">
        <v>34.4378</v>
      </c>
      <c r="M260" s="10">
        <v>0.357</v>
      </c>
      <c r="N260" s="17">
        <f t="shared" si="22"/>
        <v>15.511336131534602</v>
      </c>
      <c r="O260" s="10">
        <v>3.190778</v>
      </c>
      <c r="P260" s="14">
        <v>45.83401</v>
      </c>
      <c r="Q260" s="14">
        <v>155.2652</v>
      </c>
    </row>
    <row r="261" spans="1:17" ht="12.75">
      <c r="A261">
        <v>47</v>
      </c>
      <c r="B261">
        <v>230</v>
      </c>
      <c r="C261">
        <v>1500</v>
      </c>
      <c r="D261" s="14">
        <v>1492.88</v>
      </c>
      <c r="E261">
        <v>2.3962</v>
      </c>
      <c r="F261">
        <v>34.499</v>
      </c>
      <c r="G261">
        <v>2.3962</v>
      </c>
      <c r="H261" s="34">
        <f t="shared" si="21"/>
        <v>27.538337988248713</v>
      </c>
      <c r="I261" s="14">
        <v>1492.88</v>
      </c>
      <c r="J261">
        <v>88.86</v>
      </c>
      <c r="L261" s="11">
        <v>34.4887</v>
      </c>
      <c r="M261" s="10">
        <v>0.63</v>
      </c>
      <c r="N261" s="17">
        <f t="shared" si="22"/>
        <v>27.3712415004039</v>
      </c>
      <c r="O261" s="10">
        <v>3.156904</v>
      </c>
      <c r="P261" s="14">
        <v>45.31903</v>
      </c>
      <c r="Q261" s="14">
        <v>162.5477</v>
      </c>
    </row>
    <row r="262" spans="16:17" ht="12.75">
      <c r="P262" s="14">
        <f>P243*95</f>
        <v>894.04177</v>
      </c>
      <c r="Q262" s="14">
        <f>Q243*95</f>
        <v>1297.01315</v>
      </c>
    </row>
    <row r="263" spans="16:17" ht="12.75">
      <c r="P263" s="14">
        <f>P243*95+P249*17.5+P250*17.5</f>
        <v>1517.6739400000001</v>
      </c>
      <c r="Q263" s="14">
        <f>Q243*95+Q249*17.5+Q250*17.5</f>
        <v>2196.2762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W387"/>
  <sheetViews>
    <sheetView showGridLines="0" tabSelected="1" zoomScale="75" zoomScaleNormal="75" workbookViewId="0" topLeftCell="A132">
      <selection activeCell="V130" sqref="V130"/>
    </sheetView>
  </sheetViews>
  <sheetFormatPr defaultColWidth="9.7109375" defaultRowHeight="12.75"/>
  <cols>
    <col min="1" max="1" width="4.7109375" style="0" customWidth="1"/>
    <col min="2" max="2" width="5.421875" style="0" customWidth="1"/>
    <col min="3" max="3" width="8.7109375" style="14" customWidth="1"/>
    <col min="4" max="7" width="9.7109375" style="0" customWidth="1"/>
    <col min="8" max="8" width="8.7109375" style="14" customWidth="1"/>
    <col min="9" max="9" width="6.140625" style="0" customWidth="1"/>
    <col min="10" max="10" width="8.421875" style="0" customWidth="1"/>
    <col min="11" max="11" width="9.28125" style="11" customWidth="1"/>
    <col min="12" max="12" width="6.140625" style="10" customWidth="1"/>
    <col min="13" max="13" width="6.8515625" style="32" customWidth="1"/>
    <col min="14" max="14" width="5.57421875" style="10" customWidth="1"/>
    <col min="15" max="15" width="6.7109375" style="14" customWidth="1"/>
    <col min="16" max="16" width="5.57421875" style="14" customWidth="1"/>
    <col min="17" max="17" width="9.140625" style="0" customWidth="1"/>
    <col min="18" max="18" width="14.57421875" style="0" customWidth="1"/>
  </cols>
  <sheetData>
    <row r="1" ht="12.75">
      <c r="A1" t="s">
        <v>41</v>
      </c>
    </row>
    <row r="2" ht="12.75">
      <c r="A2" t="s">
        <v>42</v>
      </c>
    </row>
    <row r="4" spans="2:10" ht="12.75">
      <c r="B4" s="7" t="s">
        <v>84</v>
      </c>
      <c r="D4" s="1"/>
      <c r="E4" s="1"/>
      <c r="F4" s="1"/>
      <c r="G4" s="1"/>
      <c r="I4" s="1"/>
      <c r="J4" s="1"/>
    </row>
    <row r="5" spans="2:14" ht="12.75">
      <c r="B5" s="7" t="s">
        <v>85</v>
      </c>
      <c r="D5" s="1"/>
      <c r="E5" s="1"/>
      <c r="F5" s="1"/>
      <c r="G5" s="1"/>
      <c r="I5" s="1"/>
      <c r="J5" s="1"/>
      <c r="K5"/>
      <c r="N5" s="35"/>
    </row>
    <row r="6" spans="4:10" ht="12.75">
      <c r="D6" s="1"/>
      <c r="E6" s="1"/>
      <c r="F6" s="1"/>
      <c r="G6" s="1"/>
      <c r="I6" s="1"/>
      <c r="J6" s="1"/>
    </row>
    <row r="7" spans="2:12" ht="12.75">
      <c r="B7" s="3" t="s">
        <v>43</v>
      </c>
      <c r="C7" s="39" t="s">
        <v>44</v>
      </c>
      <c r="D7" s="5" t="s">
        <v>44</v>
      </c>
      <c r="E7" s="5" t="s">
        <v>44</v>
      </c>
      <c r="F7" s="5" t="s">
        <v>44</v>
      </c>
      <c r="G7" s="5"/>
      <c r="H7" s="39" t="s">
        <v>44</v>
      </c>
      <c r="I7" s="5"/>
      <c r="J7" s="5"/>
      <c r="K7" s="12" t="s">
        <v>45</v>
      </c>
      <c r="L7" s="15"/>
    </row>
    <row r="8" spans="2:23" ht="12.75">
      <c r="B8" s="3" t="s">
        <v>47</v>
      </c>
      <c r="C8" s="17" t="s">
        <v>47</v>
      </c>
      <c r="D8" s="5" t="s">
        <v>48</v>
      </c>
      <c r="E8" s="5" t="s">
        <v>49</v>
      </c>
      <c r="F8" s="5" t="s">
        <v>48</v>
      </c>
      <c r="G8" s="5" t="s">
        <v>50</v>
      </c>
      <c r="H8" s="17" t="s">
        <v>47</v>
      </c>
      <c r="I8" s="5" t="s">
        <v>51</v>
      </c>
      <c r="J8" s="5" t="s">
        <v>52</v>
      </c>
      <c r="K8" s="12" t="s">
        <v>53</v>
      </c>
      <c r="L8" s="15" t="s">
        <v>54</v>
      </c>
      <c r="M8" s="17" t="s">
        <v>54</v>
      </c>
      <c r="N8" s="15" t="s">
        <v>55</v>
      </c>
      <c r="O8" s="17" t="s">
        <v>56</v>
      </c>
      <c r="P8" s="17" t="s">
        <v>57</v>
      </c>
      <c r="Q8" s="4" t="s">
        <v>58</v>
      </c>
      <c r="S8" s="8"/>
      <c r="T8" s="8"/>
      <c r="U8" s="8"/>
      <c r="V8" s="8"/>
      <c r="W8" s="8"/>
    </row>
    <row r="9" spans="1:23" ht="12.75">
      <c r="A9" s="2" t="s">
        <v>62</v>
      </c>
      <c r="B9" s="3" t="s">
        <v>63</v>
      </c>
      <c r="C9" s="17" t="s">
        <v>64</v>
      </c>
      <c r="D9" s="5" t="s">
        <v>65</v>
      </c>
      <c r="E9" s="5"/>
      <c r="F9" s="5" t="s">
        <v>65</v>
      </c>
      <c r="G9" s="5"/>
      <c r="H9" s="17" t="s">
        <v>64</v>
      </c>
      <c r="I9" s="5"/>
      <c r="J9" s="5"/>
      <c r="L9" s="10" t="s">
        <v>66</v>
      </c>
      <c r="M9" s="17" t="s">
        <v>67</v>
      </c>
      <c r="N9" s="15" t="s">
        <v>68</v>
      </c>
      <c r="O9" s="17" t="s">
        <v>68</v>
      </c>
      <c r="P9" s="17" t="s">
        <v>68</v>
      </c>
      <c r="Q9" s="4" t="s">
        <v>69</v>
      </c>
      <c r="R9" s="2" t="s">
        <v>70</v>
      </c>
      <c r="S9" s="8"/>
      <c r="T9" s="8"/>
      <c r="U9" s="8"/>
      <c r="V9" s="8"/>
      <c r="W9" s="8"/>
    </row>
    <row r="10" spans="1:23" ht="12.75" customHeight="1">
      <c r="A10" s="6" t="s">
        <v>73</v>
      </c>
      <c r="B10" s="6" t="s">
        <v>73</v>
      </c>
      <c r="C10" s="18" t="s">
        <v>73</v>
      </c>
      <c r="D10" s="6" t="s">
        <v>73</v>
      </c>
      <c r="E10" s="6"/>
      <c r="F10" s="6" t="s">
        <v>73</v>
      </c>
      <c r="G10" s="6"/>
      <c r="H10" s="18" t="s">
        <v>73</v>
      </c>
      <c r="I10" s="6"/>
      <c r="J10" s="6"/>
      <c r="K10" s="13" t="s">
        <v>73</v>
      </c>
      <c r="L10" s="16"/>
      <c r="M10" s="17" t="s">
        <v>73</v>
      </c>
      <c r="N10" s="16" t="s">
        <v>73</v>
      </c>
      <c r="O10" s="18" t="s">
        <v>73</v>
      </c>
      <c r="P10" s="18" t="s">
        <v>73</v>
      </c>
      <c r="Q10" s="6" t="s">
        <v>73</v>
      </c>
      <c r="R10" s="6" t="s">
        <v>73</v>
      </c>
      <c r="S10" s="8"/>
      <c r="T10" s="8"/>
      <c r="U10" s="9"/>
      <c r="V10" s="9"/>
      <c r="W10" s="9"/>
    </row>
    <row r="11" spans="1:23" ht="12.75" customHeight="1">
      <c r="A11">
        <v>14</v>
      </c>
      <c r="B11" s="3">
        <v>0</v>
      </c>
      <c r="C11" s="14">
        <v>2.397</v>
      </c>
      <c r="D11">
        <v>7.4865</v>
      </c>
      <c r="E11">
        <v>27.6568</v>
      </c>
      <c r="F11">
        <v>7.4865</v>
      </c>
      <c r="G11" s="34">
        <f>((999.842594+6.794*10^-2*D11-9.0953*10^-3*D11^2+1.001685*10^-4*D11^3-1.12*10^-6*D11^4+6.536*10^-9*D11^5)+(0.8245-0.00409*D11+7.6438*10^-5*D11^2-8.2467*10^-7*D11^3+5.3875*10^-9*D11^4)*E11+(-5.72466*10^-3+1.0227*10^-4*D11-1.6546*10^-6*D11^2)*E11^1.5+4.8314*10^-4*E11^2)-1000</f>
        <v>21.58048736858359</v>
      </c>
      <c r="H11" s="14">
        <v>2.397</v>
      </c>
      <c r="I11">
        <v>78.71</v>
      </c>
      <c r="J11" s="26"/>
      <c r="K11">
        <v>29.5886</v>
      </c>
      <c r="L11" s="10">
        <v>5.758</v>
      </c>
      <c r="M11" s="17">
        <f>(L11*1000/22.4)/(1+G11/1000)</f>
        <v>251.6234154889718</v>
      </c>
      <c r="N11" s="10">
        <v>2.212901</v>
      </c>
      <c r="O11" s="14">
        <v>26.03416</v>
      </c>
      <c r="P11" s="17">
        <v>54.27626168224299</v>
      </c>
      <c r="Q11" s="6"/>
      <c r="R11" s="6"/>
      <c r="S11" s="8"/>
      <c r="T11" s="8"/>
      <c r="U11" s="9"/>
      <c r="V11" s="9"/>
      <c r="W11" s="9"/>
    </row>
    <row r="12" spans="1:23" ht="12.75" customHeight="1">
      <c r="A12">
        <v>13</v>
      </c>
      <c r="B12" s="3">
        <v>10</v>
      </c>
      <c r="C12" s="14">
        <v>10.617</v>
      </c>
      <c r="D12">
        <v>8.0359</v>
      </c>
      <c r="E12">
        <v>29.0264</v>
      </c>
      <c r="F12">
        <v>8.0359</v>
      </c>
      <c r="G12" s="34">
        <f aca="true" t="shared" si="0" ref="G12:G24">((999.842594+6.794*10^-2*D12-9.0953*10^-3*D12^2+1.001685*10^-4*D12^3-1.12*10^-6*D12^4+6.536*10^-9*D12^5)+(0.8245-0.00409*D12+7.6438*10^-5*D12^2-8.2467*10^-7*D12^3+5.3875*10^-9*D12^4)*E12+(-5.72466*10^-3+1.0227*10^-4*D12-1.6546*10^-6*D12^2)*E12^1.5+4.8314*10^-4*E12^2)-1000</f>
        <v>22.58214549170657</v>
      </c>
      <c r="H12" s="14">
        <v>10.617</v>
      </c>
      <c r="I12">
        <v>79.13</v>
      </c>
      <c r="J12" s="26"/>
      <c r="K12">
        <v>29.6376</v>
      </c>
      <c r="L12" s="10">
        <v>5.246</v>
      </c>
      <c r="M12" s="17">
        <f aca="true" t="shared" si="1" ref="M12:M24">(L12*1000/22.4)/(1+G12/1000)</f>
        <v>229.02456257811514</v>
      </c>
      <c r="N12" s="10">
        <v>2.288851</v>
      </c>
      <c r="O12" s="14">
        <v>26.67515</v>
      </c>
      <c r="P12" s="17">
        <v>53.127403946002076</v>
      </c>
      <c r="Q12" s="6"/>
      <c r="R12" s="6"/>
      <c r="S12" s="8"/>
      <c r="T12" s="8"/>
      <c r="U12" s="9"/>
      <c r="V12" s="9"/>
      <c r="W12" s="9"/>
    </row>
    <row r="13" spans="1:16" ht="12.75">
      <c r="A13">
        <v>12</v>
      </c>
      <c r="B13" s="25">
        <v>20</v>
      </c>
      <c r="C13" s="14">
        <v>20.782</v>
      </c>
      <c r="D13">
        <v>8.569</v>
      </c>
      <c r="E13">
        <v>29.464</v>
      </c>
      <c r="F13">
        <v>8.569</v>
      </c>
      <c r="G13" s="34">
        <f t="shared" si="0"/>
        <v>22.850182791735733</v>
      </c>
      <c r="H13" s="14">
        <v>20.782</v>
      </c>
      <c r="I13">
        <v>84</v>
      </c>
      <c r="J13" s="26"/>
      <c r="K13">
        <v>29.4766</v>
      </c>
      <c r="L13" s="10">
        <v>4.951</v>
      </c>
      <c r="M13" s="17">
        <f t="shared" si="1"/>
        <v>216.08911005033212</v>
      </c>
      <c r="N13" s="10">
        <v>2.309697</v>
      </c>
      <c r="O13" s="14">
        <v>26.71545</v>
      </c>
      <c r="P13" s="32">
        <v>51.979730010384216</v>
      </c>
    </row>
    <row r="14" spans="1:16" ht="12.75">
      <c r="A14">
        <v>11</v>
      </c>
      <c r="B14" s="25">
        <v>30</v>
      </c>
      <c r="C14" s="14">
        <v>30.532</v>
      </c>
      <c r="D14">
        <v>8.4292</v>
      </c>
      <c r="E14">
        <v>29.5441</v>
      </c>
      <c r="F14">
        <v>8.4292</v>
      </c>
      <c r="G14" s="34">
        <f t="shared" si="0"/>
        <v>22.932855287806206</v>
      </c>
      <c r="H14" s="14">
        <v>30.532</v>
      </c>
      <c r="I14">
        <v>82.38</v>
      </c>
      <c r="J14" s="26"/>
      <c r="K14">
        <v>29.5884</v>
      </c>
      <c r="L14" s="10">
        <v>4.926</v>
      </c>
      <c r="M14" s="17">
        <f t="shared" si="1"/>
        <v>214.98059540168111</v>
      </c>
      <c r="N14" s="10">
        <v>2.302997</v>
      </c>
      <c r="O14" s="14">
        <v>26.59216</v>
      </c>
      <c r="P14" s="32">
        <v>51.59743509865005</v>
      </c>
    </row>
    <row r="15" spans="1:16" ht="12.75">
      <c r="A15">
        <v>10</v>
      </c>
      <c r="B15" s="25">
        <v>40</v>
      </c>
      <c r="C15" s="14">
        <v>40.386</v>
      </c>
      <c r="D15">
        <v>8.5289</v>
      </c>
      <c r="E15">
        <v>29.6426</v>
      </c>
      <c r="F15">
        <v>8.5289</v>
      </c>
      <c r="G15" s="34">
        <f t="shared" si="0"/>
        <v>22.995720727527555</v>
      </c>
      <c r="H15" s="14">
        <v>40.386</v>
      </c>
      <c r="I15">
        <v>82.49</v>
      </c>
      <c r="J15" s="26"/>
      <c r="K15">
        <v>29.6354</v>
      </c>
      <c r="L15" s="10">
        <v>4.957</v>
      </c>
      <c r="M15" s="17">
        <f t="shared" si="1"/>
        <v>216.32020386142375</v>
      </c>
      <c r="N15" s="10">
        <v>2.296299</v>
      </c>
      <c r="O15" s="14">
        <v>26.85039</v>
      </c>
      <c r="P15" s="32">
        <v>51.59743509865005</v>
      </c>
    </row>
    <row r="16" spans="1:16" ht="12.75">
      <c r="A16">
        <v>9</v>
      </c>
      <c r="B16" s="25">
        <v>50</v>
      </c>
      <c r="C16" s="14">
        <v>50.065</v>
      </c>
      <c r="D16">
        <v>8.0903</v>
      </c>
      <c r="E16">
        <v>29.6345</v>
      </c>
      <c r="F16">
        <v>8.0903</v>
      </c>
      <c r="G16" s="34">
        <f t="shared" si="0"/>
        <v>23.051254873988455</v>
      </c>
      <c r="H16" s="14">
        <v>50.065</v>
      </c>
      <c r="I16">
        <v>79.41</v>
      </c>
      <c r="J16" s="26"/>
      <c r="K16">
        <v>29.6433</v>
      </c>
      <c r="L16" s="10">
        <v>5.195</v>
      </c>
      <c r="M16" s="17">
        <f t="shared" si="1"/>
        <v>226.69406029486657</v>
      </c>
      <c r="N16" s="10">
        <v>2.262055</v>
      </c>
      <c r="O16" s="14">
        <v>26.72713</v>
      </c>
      <c r="P16" s="32">
        <v>51.788556593977155</v>
      </c>
    </row>
    <row r="17" spans="1:16" ht="12.75">
      <c r="A17">
        <v>8</v>
      </c>
      <c r="B17" s="25">
        <v>60</v>
      </c>
      <c r="C17" s="14">
        <v>60.429</v>
      </c>
      <c r="D17">
        <v>8.1509</v>
      </c>
      <c r="E17">
        <v>29.7658</v>
      </c>
      <c r="F17">
        <v>8.1509</v>
      </c>
      <c r="G17" s="34">
        <f t="shared" si="0"/>
        <v>23.145725004500946</v>
      </c>
      <c r="H17" s="14">
        <v>60.429</v>
      </c>
      <c r="I17">
        <v>79</v>
      </c>
      <c r="J17" s="26"/>
      <c r="K17">
        <v>29.7802</v>
      </c>
      <c r="L17" s="10">
        <v>5.16</v>
      </c>
      <c r="M17" s="17">
        <f t="shared" si="1"/>
        <v>225.1459760105331</v>
      </c>
      <c r="N17" s="10">
        <v>2.282902</v>
      </c>
      <c r="O17" s="14">
        <v>26.93061</v>
      </c>
      <c r="P17" s="32">
        <v>52.36214953271028</v>
      </c>
    </row>
    <row r="18" spans="1:16" ht="12.75">
      <c r="A18">
        <v>7</v>
      </c>
      <c r="B18" s="25">
        <v>80</v>
      </c>
      <c r="C18" s="14">
        <v>80.353</v>
      </c>
      <c r="D18">
        <v>8.3861</v>
      </c>
      <c r="E18">
        <v>30.0075</v>
      </c>
      <c r="F18">
        <v>8.3861</v>
      </c>
      <c r="G18" s="34">
        <f t="shared" si="0"/>
        <v>23.301861625851075</v>
      </c>
      <c r="H18" s="14">
        <v>80.353</v>
      </c>
      <c r="I18">
        <v>77.95</v>
      </c>
      <c r="J18" s="26"/>
      <c r="K18">
        <v>30.0855</v>
      </c>
      <c r="L18" s="10">
        <v>4.245</v>
      </c>
      <c r="M18" s="17">
        <f t="shared" si="1"/>
        <v>185.1935735466477</v>
      </c>
      <c r="N18" s="10">
        <v>2.52412</v>
      </c>
      <c r="O18" s="14">
        <v>25.61012</v>
      </c>
      <c r="P18" s="32">
        <v>55.61811007268951</v>
      </c>
    </row>
    <row r="19" spans="1:16" ht="12.75">
      <c r="A19">
        <v>6</v>
      </c>
      <c r="B19" s="25">
        <v>100</v>
      </c>
      <c r="C19" s="14">
        <v>100.313</v>
      </c>
      <c r="D19">
        <v>9.6874</v>
      </c>
      <c r="E19">
        <v>31.0139</v>
      </c>
      <c r="F19">
        <v>9.6874</v>
      </c>
      <c r="G19" s="34">
        <f t="shared" si="0"/>
        <v>23.89206440878729</v>
      </c>
      <c r="H19" s="14">
        <v>100.313</v>
      </c>
      <c r="I19">
        <v>82</v>
      </c>
      <c r="J19" s="26"/>
      <c r="K19">
        <v>31.0331</v>
      </c>
      <c r="L19" s="10">
        <v>0.232</v>
      </c>
      <c r="M19" s="17">
        <f t="shared" si="1"/>
        <v>10.115463550470283</v>
      </c>
      <c r="N19" s="10">
        <v>4.509709</v>
      </c>
      <c r="O19" s="14">
        <v>7.066298</v>
      </c>
      <c r="P19" s="32">
        <v>87.71655244029077</v>
      </c>
    </row>
    <row r="20" spans="1:16" ht="12.75">
      <c r="A20">
        <v>5</v>
      </c>
      <c r="B20" s="25">
        <v>125</v>
      </c>
      <c r="C20" s="14">
        <v>125.887</v>
      </c>
      <c r="D20">
        <v>9.688</v>
      </c>
      <c r="E20">
        <v>31.2057</v>
      </c>
      <c r="F20">
        <v>9.688</v>
      </c>
      <c r="G20" s="34">
        <f t="shared" si="0"/>
        <v>24.041669509857456</v>
      </c>
      <c r="H20" s="14">
        <v>125.887</v>
      </c>
      <c r="I20">
        <v>86.94</v>
      </c>
      <c r="J20" s="26"/>
      <c r="K20">
        <v>31.2029</v>
      </c>
      <c r="L20" s="10">
        <v>0.093</v>
      </c>
      <c r="M20" s="17">
        <f t="shared" si="1"/>
        <v>4.054313254921458</v>
      </c>
      <c r="N20" s="10">
        <v>4.924088</v>
      </c>
      <c r="O20" s="14">
        <v>0.5249628</v>
      </c>
      <c r="P20" s="32">
        <v>93.45111111111112</v>
      </c>
    </row>
    <row r="21" spans="1:16" ht="12.75">
      <c r="A21">
        <v>4</v>
      </c>
      <c r="B21" s="25">
        <v>150</v>
      </c>
      <c r="C21" s="14">
        <v>150.301</v>
      </c>
      <c r="D21">
        <v>9.6692</v>
      </c>
      <c r="E21">
        <v>31.2432</v>
      </c>
      <c r="F21">
        <v>9.6692</v>
      </c>
      <c r="G21" s="34">
        <f t="shared" si="0"/>
        <v>24.073941431746334</v>
      </c>
      <c r="H21" s="14">
        <v>150.301</v>
      </c>
      <c r="I21">
        <v>86.61</v>
      </c>
      <c r="J21" s="26"/>
      <c r="K21">
        <v>31.2424</v>
      </c>
      <c r="L21" s="10">
        <v>0.062</v>
      </c>
      <c r="M21" s="17">
        <f t="shared" si="1"/>
        <v>2.7027903268268236</v>
      </c>
      <c r="N21" s="10">
        <v>5.145332</v>
      </c>
      <c r="O21" s="14">
        <v>0</v>
      </c>
      <c r="P21" s="32">
        <v>96.22947040498443</v>
      </c>
    </row>
    <row r="22" spans="1:16" ht="12.75">
      <c r="A22">
        <v>3</v>
      </c>
      <c r="B22" s="25">
        <v>175</v>
      </c>
      <c r="C22" s="14">
        <v>175.538</v>
      </c>
      <c r="D22">
        <v>9.6875</v>
      </c>
      <c r="E22">
        <v>31.2715</v>
      </c>
      <c r="F22">
        <v>9.6875</v>
      </c>
      <c r="G22" s="34">
        <f t="shared" si="0"/>
        <v>24.093109202196274</v>
      </c>
      <c r="H22" s="14">
        <v>175.538</v>
      </c>
      <c r="I22">
        <v>86.08</v>
      </c>
      <c r="J22" s="26"/>
      <c r="K22">
        <v>31.2704</v>
      </c>
      <c r="L22" s="10">
        <v>0.037</v>
      </c>
      <c r="M22" s="17">
        <f t="shared" si="1"/>
        <v>1.6129253282179705</v>
      </c>
      <c r="N22" s="10">
        <v>5.352862</v>
      </c>
      <c r="O22" s="14">
        <v>0</v>
      </c>
      <c r="P22" s="32">
        <v>97.42218068535826</v>
      </c>
    </row>
    <row r="23" spans="1:16" ht="12.75">
      <c r="A23">
        <v>2</v>
      </c>
      <c r="B23" s="25">
        <v>200</v>
      </c>
      <c r="C23" s="14">
        <v>187.437</v>
      </c>
      <c r="D23">
        <v>9.6848</v>
      </c>
      <c r="E23">
        <v>31.2824</v>
      </c>
      <c r="F23">
        <v>9.6848</v>
      </c>
      <c r="G23" s="34">
        <f t="shared" si="0"/>
        <v>24.102048818545654</v>
      </c>
      <c r="H23" s="14">
        <v>187.437</v>
      </c>
      <c r="I23">
        <v>85.95</v>
      </c>
      <c r="J23" s="26"/>
      <c r="K23">
        <v>31.2776</v>
      </c>
      <c r="L23" s="10">
        <v>0</v>
      </c>
      <c r="M23" s="17">
        <f t="shared" si="1"/>
        <v>0</v>
      </c>
      <c r="N23" s="10">
        <v>5.505204</v>
      </c>
      <c r="O23" s="14">
        <v>0</v>
      </c>
      <c r="P23" s="32">
        <v>101.00745586708203</v>
      </c>
    </row>
    <row r="24" spans="1:16" ht="12.75">
      <c r="A24">
        <v>1</v>
      </c>
      <c r="B24" s="25" t="s">
        <v>74</v>
      </c>
      <c r="C24" s="14">
        <v>187.465</v>
      </c>
      <c r="D24">
        <v>9.6857</v>
      </c>
      <c r="E24">
        <v>31.2822</v>
      </c>
      <c r="F24">
        <v>9.6857</v>
      </c>
      <c r="G24" s="34">
        <f t="shared" si="0"/>
        <v>24.101748865522268</v>
      </c>
      <c r="H24" s="14">
        <v>187.465</v>
      </c>
      <c r="I24">
        <v>85.91</v>
      </c>
      <c r="J24" s="26"/>
      <c r="K24">
        <v>31.2776</v>
      </c>
      <c r="L24" s="10">
        <v>0</v>
      </c>
      <c r="M24" s="17">
        <f t="shared" si="1"/>
        <v>0</v>
      </c>
      <c r="N24" s="10">
        <v>5.512455</v>
      </c>
      <c r="O24" s="14">
        <v>0</v>
      </c>
      <c r="P24" s="32">
        <v>100.80798546209762</v>
      </c>
    </row>
    <row r="25" spans="4:10" ht="12.75">
      <c r="D25" s="11"/>
      <c r="E25" s="11"/>
      <c r="F25" s="11"/>
      <c r="G25" s="11"/>
      <c r="I25" s="11"/>
      <c r="J25" s="11"/>
    </row>
    <row r="27" spans="2:10" ht="12.75">
      <c r="B27" s="7" t="s">
        <v>86</v>
      </c>
      <c r="D27" s="1"/>
      <c r="E27" s="1"/>
      <c r="F27" s="1"/>
      <c r="G27" s="1"/>
      <c r="I27" s="1"/>
      <c r="J27" s="1"/>
    </row>
    <row r="28" spans="2:14" ht="12.75">
      <c r="B28" s="7" t="s">
        <v>87</v>
      </c>
      <c r="D28" s="1"/>
      <c r="E28" s="1"/>
      <c r="F28" s="1"/>
      <c r="G28" s="1"/>
      <c r="I28" s="1"/>
      <c r="J28" s="1"/>
      <c r="K28"/>
      <c r="N28" s="35"/>
    </row>
    <row r="29" spans="4:10" ht="12.75">
      <c r="D29" s="1"/>
      <c r="E29" s="1"/>
      <c r="F29" s="1"/>
      <c r="G29" s="1"/>
      <c r="I29" s="1"/>
      <c r="J29" s="1"/>
    </row>
    <row r="30" spans="2:12" ht="12.75">
      <c r="B30" s="3" t="s">
        <v>43</v>
      </c>
      <c r="C30" s="39" t="s">
        <v>44</v>
      </c>
      <c r="D30" s="5" t="s">
        <v>44</v>
      </c>
      <c r="E30" s="5" t="s">
        <v>44</v>
      </c>
      <c r="F30" s="5" t="s">
        <v>44</v>
      </c>
      <c r="G30" s="5"/>
      <c r="H30" s="39" t="s">
        <v>44</v>
      </c>
      <c r="I30" s="5"/>
      <c r="J30" s="5"/>
      <c r="K30" s="12" t="s">
        <v>45</v>
      </c>
      <c r="L30" s="15"/>
    </row>
    <row r="31" spans="2:23" ht="12.75">
      <c r="B31" s="3" t="s">
        <v>47</v>
      </c>
      <c r="C31" s="17" t="s">
        <v>47</v>
      </c>
      <c r="D31" s="5" t="s">
        <v>48</v>
      </c>
      <c r="E31" s="5" t="s">
        <v>49</v>
      </c>
      <c r="F31" s="5" t="s">
        <v>48</v>
      </c>
      <c r="G31" s="5" t="s">
        <v>50</v>
      </c>
      <c r="H31" s="17" t="s">
        <v>47</v>
      </c>
      <c r="I31" s="5" t="s">
        <v>51</v>
      </c>
      <c r="J31" s="5" t="s">
        <v>52</v>
      </c>
      <c r="K31" s="12" t="s">
        <v>53</v>
      </c>
      <c r="L31" s="15" t="s">
        <v>54</v>
      </c>
      <c r="M31" s="17" t="s">
        <v>54</v>
      </c>
      <c r="N31" s="15" t="s">
        <v>55</v>
      </c>
      <c r="O31" s="17" t="s">
        <v>56</v>
      </c>
      <c r="P31" s="17" t="s">
        <v>57</v>
      </c>
      <c r="Q31" s="4" t="s">
        <v>58</v>
      </c>
      <c r="S31" s="8"/>
      <c r="T31" s="8"/>
      <c r="U31" s="8"/>
      <c r="V31" s="8"/>
      <c r="W31" s="8"/>
    </row>
    <row r="32" spans="1:23" ht="12.75">
      <c r="A32" s="2" t="s">
        <v>62</v>
      </c>
      <c r="B32" s="3" t="s">
        <v>63</v>
      </c>
      <c r="C32" s="17" t="s">
        <v>64</v>
      </c>
      <c r="D32" s="5" t="s">
        <v>65</v>
      </c>
      <c r="E32" s="5"/>
      <c r="F32" s="5" t="s">
        <v>65</v>
      </c>
      <c r="G32" s="5"/>
      <c r="H32" s="17" t="s">
        <v>64</v>
      </c>
      <c r="I32" s="5"/>
      <c r="J32" s="5"/>
      <c r="L32" s="10" t="s">
        <v>66</v>
      </c>
      <c r="M32" s="17" t="s">
        <v>67</v>
      </c>
      <c r="N32" s="15" t="s">
        <v>68</v>
      </c>
      <c r="O32" s="17" t="s">
        <v>68</v>
      </c>
      <c r="P32" s="17" t="s">
        <v>68</v>
      </c>
      <c r="Q32" s="4" t="s">
        <v>69</v>
      </c>
      <c r="R32" s="2" t="s">
        <v>70</v>
      </c>
      <c r="S32" s="8"/>
      <c r="T32" s="8"/>
      <c r="U32" s="8"/>
      <c r="V32" s="8"/>
      <c r="W32" s="8"/>
    </row>
    <row r="33" spans="1:23" ht="12.75">
      <c r="A33" s="6" t="s">
        <v>73</v>
      </c>
      <c r="B33" s="6" t="s">
        <v>73</v>
      </c>
      <c r="C33" s="18" t="s">
        <v>73</v>
      </c>
      <c r="D33" s="6" t="s">
        <v>73</v>
      </c>
      <c r="E33" s="6"/>
      <c r="F33" s="6" t="s">
        <v>73</v>
      </c>
      <c r="G33" s="6"/>
      <c r="H33" s="18" t="s">
        <v>73</v>
      </c>
      <c r="I33" s="6"/>
      <c r="J33" s="6"/>
      <c r="K33" s="13" t="s">
        <v>73</v>
      </c>
      <c r="L33" s="16"/>
      <c r="M33" s="17" t="s">
        <v>73</v>
      </c>
      <c r="N33" s="16" t="s">
        <v>73</v>
      </c>
      <c r="O33" s="18" t="s">
        <v>73</v>
      </c>
      <c r="P33" s="18" t="s">
        <v>73</v>
      </c>
      <c r="Q33" s="6" t="s">
        <v>73</v>
      </c>
      <c r="R33" s="6" t="s">
        <v>73</v>
      </c>
      <c r="S33" s="8"/>
      <c r="T33" s="8"/>
      <c r="U33" s="9"/>
      <c r="V33" s="9"/>
      <c r="W33" s="9"/>
    </row>
    <row r="34" spans="1:16" ht="12.75">
      <c r="A34">
        <v>36</v>
      </c>
      <c r="B34">
        <v>0</v>
      </c>
      <c r="C34" s="14">
        <v>2.272</v>
      </c>
      <c r="D34">
        <v>8.343</v>
      </c>
      <c r="E34">
        <v>31.7496</v>
      </c>
      <c r="F34">
        <v>8.343</v>
      </c>
      <c r="G34" s="34">
        <f aca="true" t="shared" si="2" ref="G34:G55">((999.842594+6.794*10^-2*D34-9.0953*10^-3*D34^2+1.001685*10^-4*D34^3-1.12*10^-6*D34^4+6.536*10^-9*D34^5)+(0.8245-0.00409*D34+7.6438*10^-5*D34^2-8.2467*10^-7*D34^3+5.3875*10^-9*D34^4)*E34+(-5.72466*10^-3+1.0227*10^-4*D34-1.6546*10^-6*D34^2)*E34^1.5+4.8314*10^-4*E34^2)-1000</f>
        <v>24.67297463541081</v>
      </c>
      <c r="H34" s="14">
        <v>2.272</v>
      </c>
      <c r="I34">
        <v>79.57</v>
      </c>
      <c r="J34" s="27"/>
      <c r="K34" s="25">
        <v>31.786</v>
      </c>
      <c r="L34" s="10">
        <v>6.517</v>
      </c>
      <c r="M34" s="17">
        <f aca="true" t="shared" si="3" ref="M34:M55">(L34*1000/22.4)/(1+G34/1000)</f>
        <v>283.9320516904611</v>
      </c>
      <c r="N34" s="10">
        <v>0.936902</v>
      </c>
      <c r="O34" s="14">
        <v>8.893584479371315</v>
      </c>
      <c r="P34" s="14">
        <v>14.40545</v>
      </c>
    </row>
    <row r="35" spans="1:16" ht="12.75">
      <c r="A35">
        <v>35</v>
      </c>
      <c r="B35">
        <v>10</v>
      </c>
      <c r="C35" s="14">
        <v>10.241</v>
      </c>
      <c r="D35">
        <v>8.3655</v>
      </c>
      <c r="E35">
        <v>31.8492</v>
      </c>
      <c r="F35">
        <v>8.3655</v>
      </c>
      <c r="G35" s="34">
        <f t="shared" si="2"/>
        <v>24.7477377596299</v>
      </c>
      <c r="H35" s="14">
        <v>10.241</v>
      </c>
      <c r="I35">
        <v>83.59</v>
      </c>
      <c r="K35" s="25">
        <v>31.8079</v>
      </c>
      <c r="L35" s="10">
        <v>6.519</v>
      </c>
      <c r="M35" s="17">
        <f t="shared" si="3"/>
        <v>283.99846614987155</v>
      </c>
      <c r="N35" s="10">
        <v>0.9234509</v>
      </c>
      <c r="O35" s="14">
        <v>8.620470530451867</v>
      </c>
      <c r="P35" s="14">
        <v>14.22763</v>
      </c>
    </row>
    <row r="36" spans="1:16" ht="12.75">
      <c r="A36">
        <v>34</v>
      </c>
      <c r="B36">
        <v>15</v>
      </c>
      <c r="C36" s="14">
        <v>15.215</v>
      </c>
      <c r="D36">
        <v>8.4326</v>
      </c>
      <c r="E36">
        <v>31.9621</v>
      </c>
      <c r="F36">
        <v>8.4326</v>
      </c>
      <c r="G36" s="34">
        <f t="shared" si="2"/>
        <v>24.826326038002435</v>
      </c>
      <c r="H36" s="14">
        <v>15.215</v>
      </c>
      <c r="I36">
        <v>84.61</v>
      </c>
      <c r="K36" s="25">
        <v>31.947</v>
      </c>
      <c r="L36" s="10">
        <v>6.522</v>
      </c>
      <c r="M36" s="17">
        <f t="shared" si="3"/>
        <v>284.1073720377061</v>
      </c>
      <c r="N36" s="10">
        <v>0.8756605</v>
      </c>
      <c r="O36" s="14">
        <v>7.865686640471513</v>
      </c>
      <c r="P36" s="14">
        <v>12.27374</v>
      </c>
    </row>
    <row r="37" spans="1:16" ht="12.75">
      <c r="A37">
        <v>33</v>
      </c>
      <c r="B37">
        <v>20</v>
      </c>
      <c r="C37" s="14">
        <v>20.088</v>
      </c>
      <c r="D37">
        <v>8.6391</v>
      </c>
      <c r="E37">
        <v>32.146</v>
      </c>
      <c r="F37">
        <v>8.6391</v>
      </c>
      <c r="G37" s="34">
        <f t="shared" si="2"/>
        <v>24.939579607320184</v>
      </c>
      <c r="H37" s="14">
        <v>20.088</v>
      </c>
      <c r="I37">
        <v>85.61</v>
      </c>
      <c r="K37" s="25">
        <v>32.1302</v>
      </c>
      <c r="L37" s="10">
        <v>6.466</v>
      </c>
      <c r="M37" s="17">
        <f t="shared" si="3"/>
        <v>281.63681062673703</v>
      </c>
      <c r="N37" s="10">
        <v>0.8347517</v>
      </c>
      <c r="O37" s="14">
        <v>7.165200392927308</v>
      </c>
      <c r="P37" s="14">
        <v>10.67797</v>
      </c>
    </row>
    <row r="38" spans="1:16" ht="12.75">
      <c r="A38">
        <v>32</v>
      </c>
      <c r="B38">
        <v>30</v>
      </c>
      <c r="C38" s="14">
        <v>30.877</v>
      </c>
      <c r="D38">
        <v>8.8739</v>
      </c>
      <c r="E38">
        <v>32.3285</v>
      </c>
      <c r="F38">
        <v>8.8739</v>
      </c>
      <c r="G38" s="34">
        <f t="shared" si="2"/>
        <v>25.046770033497978</v>
      </c>
      <c r="H38" s="14">
        <v>30.877</v>
      </c>
      <c r="I38">
        <v>86.67</v>
      </c>
      <c r="K38" s="25">
        <v>32.3207</v>
      </c>
      <c r="L38" s="10">
        <v>6.346</v>
      </c>
      <c r="M38" s="17">
        <f t="shared" si="3"/>
        <v>276.38111714581885</v>
      </c>
      <c r="N38" s="10">
        <v>0.8281851</v>
      </c>
      <c r="O38" s="14">
        <v>7.054037328094302</v>
      </c>
      <c r="P38" s="14">
        <v>9.4386</v>
      </c>
    </row>
    <row r="39" spans="1:16" ht="12.75">
      <c r="A39">
        <v>31</v>
      </c>
      <c r="B39">
        <v>40</v>
      </c>
      <c r="C39" s="14">
        <v>40.81</v>
      </c>
      <c r="D39">
        <v>8.8698</v>
      </c>
      <c r="E39">
        <v>32.3684</v>
      </c>
      <c r="F39">
        <v>8.8698</v>
      </c>
      <c r="G39" s="34">
        <f t="shared" si="2"/>
        <v>25.078630750773527</v>
      </c>
      <c r="H39" s="14">
        <v>40.81</v>
      </c>
      <c r="I39">
        <v>87.37</v>
      </c>
      <c r="K39" s="25">
        <v>32.3537</v>
      </c>
      <c r="L39" s="10">
        <v>6.338</v>
      </c>
      <c r="M39" s="17">
        <f t="shared" si="3"/>
        <v>276.02412154879966</v>
      </c>
      <c r="N39" s="10">
        <v>0.8216066</v>
      </c>
      <c r="O39" s="14">
        <v>6.8360677799607075</v>
      </c>
      <c r="P39" s="14">
        <v>9.08478</v>
      </c>
    </row>
    <row r="40" spans="1:16" ht="12.75">
      <c r="A40">
        <v>30</v>
      </c>
      <c r="B40">
        <v>50</v>
      </c>
      <c r="C40" s="14">
        <v>50.383</v>
      </c>
      <c r="D40">
        <v>8.9198</v>
      </c>
      <c r="E40">
        <v>32.5308</v>
      </c>
      <c r="F40">
        <v>8.9198</v>
      </c>
      <c r="G40" s="34">
        <f t="shared" si="2"/>
        <v>25.198042529466193</v>
      </c>
      <c r="H40" s="14">
        <v>50.383</v>
      </c>
      <c r="I40">
        <v>87.77</v>
      </c>
      <c r="K40" s="25">
        <v>32.5299</v>
      </c>
      <c r="L40" s="10">
        <v>6.062</v>
      </c>
      <c r="M40" s="17">
        <f t="shared" si="3"/>
        <v>263.9733873586885</v>
      </c>
      <c r="N40" s="10">
        <v>0.9042891</v>
      </c>
      <c r="O40" s="14">
        <v>8.221207269155206</v>
      </c>
      <c r="P40" s="14">
        <v>9.969567</v>
      </c>
    </row>
    <row r="41" spans="1:16" ht="12.75">
      <c r="A41">
        <v>29</v>
      </c>
      <c r="B41">
        <v>60</v>
      </c>
      <c r="C41" s="14">
        <v>60.616</v>
      </c>
      <c r="D41">
        <v>8.9502</v>
      </c>
      <c r="E41">
        <v>32.7415</v>
      </c>
      <c r="F41">
        <v>8.9502</v>
      </c>
      <c r="G41" s="34">
        <f t="shared" si="2"/>
        <v>25.358245357510214</v>
      </c>
      <c r="H41" s="14">
        <v>60.616</v>
      </c>
      <c r="I41">
        <v>87.87</v>
      </c>
      <c r="K41" s="25">
        <v>32.7353</v>
      </c>
      <c r="L41" s="10">
        <v>5.51</v>
      </c>
      <c r="M41" s="17">
        <f t="shared" si="3"/>
        <v>239.89873195136457</v>
      </c>
      <c r="N41" s="10">
        <v>1.089961</v>
      </c>
      <c r="O41" s="14">
        <v>11.204538310412573</v>
      </c>
      <c r="P41" s="14">
        <v>13.51668</v>
      </c>
    </row>
    <row r="42" spans="1:16" ht="12.75">
      <c r="A42">
        <v>28</v>
      </c>
      <c r="B42">
        <v>80</v>
      </c>
      <c r="C42" s="14">
        <v>80.764</v>
      </c>
      <c r="D42">
        <v>8.8969</v>
      </c>
      <c r="E42">
        <v>33.4246</v>
      </c>
      <c r="F42">
        <v>8.8969</v>
      </c>
      <c r="G42" s="34">
        <f t="shared" si="2"/>
        <v>25.901314371665194</v>
      </c>
      <c r="H42" s="14">
        <v>80.764</v>
      </c>
      <c r="I42">
        <v>87.5</v>
      </c>
      <c r="K42" s="25">
        <v>33.3957</v>
      </c>
      <c r="L42" s="10">
        <v>3.7</v>
      </c>
      <c r="M42" s="17">
        <f t="shared" si="3"/>
        <v>161.00824622662518</v>
      </c>
      <c r="N42" s="10">
        <v>1.742927</v>
      </c>
      <c r="O42" s="14">
        <v>21.685058939096265</v>
      </c>
      <c r="P42" s="14">
        <v>26.03187</v>
      </c>
    </row>
    <row r="43" spans="1:16" ht="12.75">
      <c r="A43">
        <v>27</v>
      </c>
      <c r="B43">
        <v>100</v>
      </c>
      <c r="C43" s="14">
        <v>101.14</v>
      </c>
      <c r="D43">
        <v>8.5179</v>
      </c>
      <c r="E43">
        <v>33.6134</v>
      </c>
      <c r="F43">
        <v>8.5179</v>
      </c>
      <c r="G43" s="34">
        <f t="shared" si="2"/>
        <v>26.107779733211373</v>
      </c>
      <c r="H43" s="14">
        <v>101.14</v>
      </c>
      <c r="I43">
        <v>87.39</v>
      </c>
      <c r="K43" s="25">
        <v>33.6009</v>
      </c>
      <c r="L43" s="10">
        <v>3.145</v>
      </c>
      <c r="M43" s="17">
        <f t="shared" si="3"/>
        <v>136.8294719983414</v>
      </c>
      <c r="N43" s="10">
        <v>1.96316</v>
      </c>
      <c r="O43" s="14">
        <v>25.231375245579567</v>
      </c>
      <c r="P43" s="14">
        <v>31.62416</v>
      </c>
    </row>
    <row r="44" spans="1:16" ht="12.75">
      <c r="A44">
        <v>26</v>
      </c>
      <c r="B44">
        <v>125</v>
      </c>
      <c r="C44" s="14">
        <v>124.949</v>
      </c>
      <c r="D44">
        <v>8.0207</v>
      </c>
      <c r="E44">
        <v>33.6863</v>
      </c>
      <c r="F44">
        <v>8.0207</v>
      </c>
      <c r="G44" s="34">
        <f t="shared" si="2"/>
        <v>26.239583897610146</v>
      </c>
      <c r="H44" s="14">
        <v>124.949</v>
      </c>
      <c r="I44">
        <v>86.56</v>
      </c>
      <c r="K44" s="25">
        <v>33.677</v>
      </c>
      <c r="L44" s="10">
        <v>2.93</v>
      </c>
      <c r="M44" s="17">
        <f t="shared" si="3"/>
        <v>127.45909773991134</v>
      </c>
      <c r="N44" s="10">
        <v>2.094035</v>
      </c>
      <c r="O44" s="14">
        <v>27.339744597249506</v>
      </c>
      <c r="P44" s="14">
        <v>37.42895</v>
      </c>
    </row>
    <row r="45" spans="1:16" ht="12.75">
      <c r="A45">
        <v>25</v>
      </c>
      <c r="B45">
        <v>150</v>
      </c>
      <c r="C45" s="14">
        <v>148.252</v>
      </c>
      <c r="D45">
        <v>7.7311</v>
      </c>
      <c r="E45">
        <v>33.8048</v>
      </c>
      <c r="F45">
        <v>7.7311</v>
      </c>
      <c r="G45" s="34">
        <f t="shared" si="2"/>
        <v>26.374953229134462</v>
      </c>
      <c r="H45" s="14">
        <v>148.252</v>
      </c>
      <c r="I45">
        <v>87.74</v>
      </c>
      <c r="K45" s="25">
        <v>33.7958</v>
      </c>
      <c r="L45" s="10">
        <v>2.632</v>
      </c>
      <c r="M45" s="17">
        <f t="shared" si="3"/>
        <v>114.4805800553948</v>
      </c>
      <c r="N45" s="10">
        <v>2.190532</v>
      </c>
      <c r="O45" s="14">
        <v>29.180442043222005</v>
      </c>
      <c r="P45" s="14">
        <v>39.9788</v>
      </c>
    </row>
    <row r="46" spans="1:16" ht="12.75">
      <c r="A46">
        <v>24</v>
      </c>
      <c r="B46">
        <v>175</v>
      </c>
      <c r="C46" s="14">
        <v>174.131</v>
      </c>
      <c r="D46">
        <v>7.5028</v>
      </c>
      <c r="E46">
        <v>33.8845</v>
      </c>
      <c r="F46">
        <v>7.5028</v>
      </c>
      <c r="G46" s="34">
        <f t="shared" si="2"/>
        <v>26.470353406790082</v>
      </c>
      <c r="H46" s="14">
        <v>174.131</v>
      </c>
      <c r="I46">
        <v>88.29</v>
      </c>
      <c r="K46" s="25">
        <v>33.8743</v>
      </c>
      <c r="L46" s="10">
        <v>2.563</v>
      </c>
      <c r="M46" s="17">
        <f t="shared" si="3"/>
        <v>111.46901854241705</v>
      </c>
      <c r="N46" s="10">
        <v>2.218241</v>
      </c>
      <c r="O46" s="14">
        <v>30.17163064833006</v>
      </c>
      <c r="P46" s="14">
        <v>41.62128</v>
      </c>
    </row>
    <row r="47" spans="1:16" ht="12.75">
      <c r="A47">
        <v>23</v>
      </c>
      <c r="B47">
        <v>200</v>
      </c>
      <c r="C47" s="14">
        <v>202</v>
      </c>
      <c r="D47">
        <v>7.0744</v>
      </c>
      <c r="E47">
        <v>33.9442</v>
      </c>
      <c r="F47">
        <v>7.0744</v>
      </c>
      <c r="G47" s="34">
        <f t="shared" si="2"/>
        <v>26.577302120387003</v>
      </c>
      <c r="H47" s="14">
        <v>202</v>
      </c>
      <c r="I47">
        <v>88.63</v>
      </c>
      <c r="K47" s="25">
        <v>33.9341</v>
      </c>
      <c r="L47" s="10">
        <v>2.362</v>
      </c>
      <c r="M47" s="17">
        <f t="shared" si="3"/>
        <v>102.71650108923103</v>
      </c>
      <c r="N47" s="10">
        <v>2.321629</v>
      </c>
      <c r="O47" s="14">
        <v>31.744184675834966</v>
      </c>
      <c r="P47" s="14">
        <v>45.83046</v>
      </c>
    </row>
    <row r="48" spans="1:16" ht="12.75">
      <c r="A48">
        <v>22</v>
      </c>
      <c r="B48">
        <v>250</v>
      </c>
      <c r="C48" s="14">
        <v>249.216</v>
      </c>
      <c r="D48">
        <v>6.5334</v>
      </c>
      <c r="E48">
        <v>33.9715</v>
      </c>
      <c r="F48">
        <v>6.5334</v>
      </c>
      <c r="G48" s="34">
        <f t="shared" si="2"/>
        <v>26.671689159348944</v>
      </c>
      <c r="H48" s="14">
        <v>249.216</v>
      </c>
      <c r="I48">
        <v>88.45</v>
      </c>
      <c r="K48" s="25">
        <v>33.9642</v>
      </c>
      <c r="L48" s="10">
        <v>2.1</v>
      </c>
      <c r="M48" s="17">
        <f t="shared" si="3"/>
        <v>91.31448835095824</v>
      </c>
      <c r="N48" s="10">
        <v>2.452743</v>
      </c>
      <c r="O48" s="32">
        <v>33.8</v>
      </c>
      <c r="P48" s="14">
        <v>51.89945736434108</v>
      </c>
    </row>
    <row r="49" spans="1:16" ht="12.75">
      <c r="A49">
        <v>21</v>
      </c>
      <c r="B49">
        <v>300</v>
      </c>
      <c r="C49" s="14">
        <v>299.72</v>
      </c>
      <c r="D49">
        <v>5.9834</v>
      </c>
      <c r="E49">
        <v>33.9811</v>
      </c>
      <c r="F49">
        <v>5.9834</v>
      </c>
      <c r="G49" s="34">
        <f t="shared" si="2"/>
        <v>26.749995427312797</v>
      </c>
      <c r="H49" s="14">
        <v>299.72</v>
      </c>
      <c r="I49">
        <v>89.26</v>
      </c>
      <c r="K49" s="25">
        <v>33.9752</v>
      </c>
      <c r="L49" s="10">
        <v>1.876</v>
      </c>
      <c r="M49" s="17">
        <f t="shared" si="3"/>
        <v>81.56805490429531</v>
      </c>
      <c r="N49" s="10">
        <v>2.597467</v>
      </c>
      <c r="O49" s="14">
        <v>35.97739685658153</v>
      </c>
      <c r="P49" s="14">
        <v>59.62428294573643</v>
      </c>
    </row>
    <row r="50" spans="1:16" ht="12.75">
      <c r="A50">
        <v>20</v>
      </c>
      <c r="B50">
        <v>400</v>
      </c>
      <c r="C50" s="14">
        <v>403.027</v>
      </c>
      <c r="D50">
        <v>5.3212</v>
      </c>
      <c r="E50">
        <v>34.0348</v>
      </c>
      <c r="F50">
        <v>5.3212</v>
      </c>
      <c r="G50" s="34">
        <f t="shared" si="2"/>
        <v>26.873089809414978</v>
      </c>
      <c r="H50" s="14">
        <v>403.027</v>
      </c>
      <c r="I50">
        <v>89.24</v>
      </c>
      <c r="K50" s="25">
        <v>34.0204</v>
      </c>
      <c r="L50" s="10">
        <v>1.232</v>
      </c>
      <c r="M50" s="17">
        <f t="shared" si="3"/>
        <v>53.5606595847281</v>
      </c>
      <c r="N50" s="10">
        <v>2.852424</v>
      </c>
      <c r="O50" s="14">
        <v>39.1816699410609</v>
      </c>
      <c r="P50" s="14">
        <v>73.41698643410852</v>
      </c>
    </row>
    <row r="51" spans="1:16" ht="12.75">
      <c r="A51">
        <v>19</v>
      </c>
      <c r="B51">
        <v>600</v>
      </c>
      <c r="C51" s="14">
        <v>599.966</v>
      </c>
      <c r="D51">
        <v>4.5024</v>
      </c>
      <c r="E51">
        <v>34.1953</v>
      </c>
      <c r="F51">
        <v>4.5024</v>
      </c>
      <c r="G51" s="34">
        <f t="shared" si="2"/>
        <v>27.093210366102085</v>
      </c>
      <c r="H51" s="14">
        <v>599.966</v>
      </c>
      <c r="I51">
        <v>88.88</v>
      </c>
      <c r="J51" s="11"/>
      <c r="K51" s="20">
        <v>34.1869</v>
      </c>
      <c r="L51" s="10">
        <v>0.524</v>
      </c>
      <c r="M51" s="17">
        <f t="shared" si="3"/>
        <v>22.77578792923661</v>
      </c>
      <c r="N51" s="10">
        <v>3.155773</v>
      </c>
      <c r="O51" s="14">
        <v>42.69952848722986</v>
      </c>
      <c r="P51" s="14">
        <v>99.29108527131783</v>
      </c>
    </row>
    <row r="52" spans="1:16" ht="12.75">
      <c r="A52">
        <v>18</v>
      </c>
      <c r="B52">
        <v>800</v>
      </c>
      <c r="C52" s="14">
        <v>801.092</v>
      </c>
      <c r="D52">
        <v>3.9377</v>
      </c>
      <c r="E52">
        <v>34.3124</v>
      </c>
      <c r="F52">
        <v>3.9377</v>
      </c>
      <c r="G52" s="34">
        <f t="shared" si="2"/>
        <v>27.245896731203175</v>
      </c>
      <c r="H52" s="14">
        <v>801.092</v>
      </c>
      <c r="I52">
        <v>89.18</v>
      </c>
      <c r="K52" s="20">
        <v>34.3061</v>
      </c>
      <c r="L52" s="10">
        <v>0.282</v>
      </c>
      <c r="M52" s="17">
        <f t="shared" si="3"/>
        <v>12.255376978721504</v>
      </c>
      <c r="N52" s="10">
        <v>3.211318</v>
      </c>
      <c r="O52" s="14">
        <v>43.55300589390962</v>
      </c>
      <c r="P52" s="14">
        <v>118.71327519379845</v>
      </c>
    </row>
    <row r="53" spans="1:16" ht="12.75">
      <c r="A53">
        <v>17</v>
      </c>
      <c r="B53">
        <v>1000</v>
      </c>
      <c r="C53" s="14">
        <v>999.201</v>
      </c>
      <c r="D53">
        <v>3.5119</v>
      </c>
      <c r="E53">
        <v>34.3934</v>
      </c>
      <c r="F53">
        <v>3.5119</v>
      </c>
      <c r="G53" s="34">
        <f t="shared" si="2"/>
        <v>27.35290982172569</v>
      </c>
      <c r="H53" s="14">
        <v>999.201</v>
      </c>
      <c r="I53">
        <v>89.26</v>
      </c>
      <c r="J53" s="1"/>
      <c r="K53" s="20">
        <v>34.3886</v>
      </c>
      <c r="L53" s="10">
        <v>0.356</v>
      </c>
      <c r="M53" s="17">
        <f t="shared" si="3"/>
        <v>15.469715412218958</v>
      </c>
      <c r="N53" s="10">
        <v>3.23907</v>
      </c>
      <c r="O53" s="14">
        <v>43.902986247544206</v>
      </c>
      <c r="P53" s="14">
        <v>131.90726744186045</v>
      </c>
    </row>
    <row r="54" spans="1:16" ht="12.75">
      <c r="A54">
        <v>16</v>
      </c>
      <c r="B54">
        <v>1250</v>
      </c>
      <c r="C54" s="14">
        <v>1247.186</v>
      </c>
      <c r="D54">
        <v>2.9853</v>
      </c>
      <c r="E54">
        <v>34.4702</v>
      </c>
      <c r="F54">
        <v>2.9853</v>
      </c>
      <c r="G54" s="34">
        <f t="shared" si="2"/>
        <v>27.463794702631276</v>
      </c>
      <c r="H54" s="14">
        <v>1247.186</v>
      </c>
      <c r="I54">
        <v>89.43</v>
      </c>
      <c r="J54" s="1"/>
      <c r="K54" s="25">
        <v>34.4669</v>
      </c>
      <c r="L54" s="10">
        <v>0.474</v>
      </c>
      <c r="M54" s="17">
        <f t="shared" si="3"/>
        <v>20.595094829437397</v>
      </c>
      <c r="N54" s="10">
        <v>3.21167</v>
      </c>
      <c r="O54" s="14">
        <v>44.20009823182711</v>
      </c>
      <c r="P54" s="14">
        <v>147.58333333333334</v>
      </c>
    </row>
    <row r="55" spans="1:16" ht="12.75">
      <c r="A55">
        <v>15</v>
      </c>
      <c r="B55" t="s">
        <v>75</v>
      </c>
      <c r="C55" s="14">
        <v>1319.665</v>
      </c>
      <c r="D55">
        <v>2.7931</v>
      </c>
      <c r="E55">
        <v>34.4933</v>
      </c>
      <c r="F55">
        <v>2.7931</v>
      </c>
      <c r="G55" s="34">
        <f t="shared" si="2"/>
        <v>27.49952978378269</v>
      </c>
      <c r="H55" s="14">
        <v>1319.665</v>
      </c>
      <c r="I55">
        <v>89.3</v>
      </c>
      <c r="J55" s="1"/>
      <c r="K55" s="20">
        <v>34.4887</v>
      </c>
      <c r="L55" s="10">
        <v>0.656</v>
      </c>
      <c r="M55" s="17">
        <f t="shared" si="3"/>
        <v>28.501924756964993</v>
      </c>
      <c r="N55" s="10">
        <v>3.191164</v>
      </c>
      <c r="O55" s="17">
        <v>43.653762278978384</v>
      </c>
      <c r="P55" s="14">
        <v>154.61550387596898</v>
      </c>
    </row>
    <row r="56" spans="2:12" ht="12.75">
      <c r="B56" s="3"/>
      <c r="C56" s="39"/>
      <c r="D56" s="5"/>
      <c r="E56" s="5"/>
      <c r="F56" s="5"/>
      <c r="G56" s="5"/>
      <c r="H56" s="39"/>
      <c r="I56" s="5"/>
      <c r="J56" s="5"/>
      <c r="K56" s="12"/>
      <c r="L56" s="15"/>
    </row>
    <row r="57" spans="2:23" ht="12.75">
      <c r="B57" s="3"/>
      <c r="C57" s="17"/>
      <c r="D57" s="5"/>
      <c r="E57" s="5"/>
      <c r="F57" s="5"/>
      <c r="G57" s="5"/>
      <c r="H57" s="17"/>
      <c r="I57" s="5"/>
      <c r="J57" s="5"/>
      <c r="K57" s="12"/>
      <c r="L57" s="15"/>
      <c r="M57" s="17"/>
      <c r="N57" s="15"/>
      <c r="O57" s="17"/>
      <c r="P57" s="17"/>
      <c r="Q57" s="4"/>
      <c r="S57" s="8"/>
      <c r="T57" s="8"/>
      <c r="U57" s="8"/>
      <c r="V57" s="8"/>
      <c r="W57" s="8"/>
    </row>
    <row r="58" spans="2:10" ht="12.75">
      <c r="B58" s="7" t="s">
        <v>88</v>
      </c>
      <c r="D58" s="1"/>
      <c r="E58" s="1"/>
      <c r="F58" s="1"/>
      <c r="G58" s="1"/>
      <c r="I58" s="1"/>
      <c r="J58" s="1"/>
    </row>
    <row r="59" spans="2:14" ht="12.75">
      <c r="B59" s="7" t="s">
        <v>89</v>
      </c>
      <c r="D59" s="1"/>
      <c r="E59" s="1"/>
      <c r="F59" s="1"/>
      <c r="G59" s="1"/>
      <c r="I59" s="1"/>
      <c r="J59" s="1"/>
      <c r="K59"/>
      <c r="N59" s="35"/>
    </row>
    <row r="60" spans="4:10" ht="12.75">
      <c r="D60" s="1"/>
      <c r="E60" s="1"/>
      <c r="F60" s="1"/>
      <c r="G60" s="1"/>
      <c r="I60" s="1"/>
      <c r="J60" s="1"/>
    </row>
    <row r="61" spans="2:12" ht="12.75">
      <c r="B61" s="3" t="s">
        <v>43</v>
      </c>
      <c r="C61" s="39" t="s">
        <v>44</v>
      </c>
      <c r="D61" s="5" t="s">
        <v>44</v>
      </c>
      <c r="E61" s="5" t="s">
        <v>44</v>
      </c>
      <c r="F61" s="5" t="s">
        <v>44</v>
      </c>
      <c r="G61" s="5"/>
      <c r="H61" s="39" t="s">
        <v>44</v>
      </c>
      <c r="I61" s="5"/>
      <c r="J61" s="5"/>
      <c r="K61" s="12" t="s">
        <v>45</v>
      </c>
      <c r="L61" s="15"/>
    </row>
    <row r="62" spans="2:23" ht="12.75">
      <c r="B62" s="3" t="s">
        <v>47</v>
      </c>
      <c r="C62" s="17" t="s">
        <v>47</v>
      </c>
      <c r="D62" s="5" t="s">
        <v>48</v>
      </c>
      <c r="E62" s="5" t="s">
        <v>49</v>
      </c>
      <c r="F62" s="5" t="s">
        <v>48</v>
      </c>
      <c r="G62" s="5" t="s">
        <v>50</v>
      </c>
      <c r="H62" s="17" t="s">
        <v>47</v>
      </c>
      <c r="I62" s="5" t="s">
        <v>51</v>
      </c>
      <c r="J62" s="5" t="s">
        <v>52</v>
      </c>
      <c r="K62" s="12" t="s">
        <v>53</v>
      </c>
      <c r="L62" s="15" t="s">
        <v>54</v>
      </c>
      <c r="M62" s="17" t="s">
        <v>54</v>
      </c>
      <c r="N62" s="15" t="s">
        <v>55</v>
      </c>
      <c r="O62" s="17" t="s">
        <v>56</v>
      </c>
      <c r="P62" s="17" t="s">
        <v>57</v>
      </c>
      <c r="Q62" s="4" t="s">
        <v>58</v>
      </c>
      <c r="S62" s="8"/>
      <c r="T62" s="8"/>
      <c r="U62" s="8"/>
      <c r="V62" s="8"/>
      <c r="W62" s="8"/>
    </row>
    <row r="63" spans="1:23" ht="12.75">
      <c r="A63" s="2" t="s">
        <v>62</v>
      </c>
      <c r="B63" s="3" t="s">
        <v>63</v>
      </c>
      <c r="C63" s="17" t="s">
        <v>64</v>
      </c>
      <c r="D63" s="5" t="s">
        <v>65</v>
      </c>
      <c r="E63" s="5"/>
      <c r="F63" s="5" t="s">
        <v>65</v>
      </c>
      <c r="G63" s="5"/>
      <c r="H63" s="17" t="s">
        <v>64</v>
      </c>
      <c r="I63" s="5"/>
      <c r="J63" s="5"/>
      <c r="L63" s="10" t="s">
        <v>66</v>
      </c>
      <c r="M63" s="17" t="s">
        <v>67</v>
      </c>
      <c r="N63" s="15" t="s">
        <v>68</v>
      </c>
      <c r="O63" s="17" t="s">
        <v>68</v>
      </c>
      <c r="P63" s="17" t="s">
        <v>68</v>
      </c>
      <c r="Q63" s="4" t="s">
        <v>69</v>
      </c>
      <c r="R63" s="2" t="s">
        <v>70</v>
      </c>
      <c r="S63" s="8"/>
      <c r="T63" s="8"/>
      <c r="U63" s="8"/>
      <c r="V63" s="8"/>
      <c r="W63" s="8"/>
    </row>
    <row r="64" spans="1:23" ht="12.75">
      <c r="A64" s="6" t="s">
        <v>73</v>
      </c>
      <c r="B64" s="6" t="s">
        <v>73</v>
      </c>
      <c r="C64" s="18" t="s">
        <v>73</v>
      </c>
      <c r="D64" s="6" t="s">
        <v>73</v>
      </c>
      <c r="E64" s="6"/>
      <c r="F64" s="6" t="s">
        <v>73</v>
      </c>
      <c r="G64" s="6"/>
      <c r="H64" s="18" t="s">
        <v>73</v>
      </c>
      <c r="I64" s="6"/>
      <c r="J64" s="6"/>
      <c r="K64" s="13" t="s">
        <v>73</v>
      </c>
      <c r="L64" s="16"/>
      <c r="M64" s="17" t="s">
        <v>73</v>
      </c>
      <c r="N64" s="16" t="s">
        <v>73</v>
      </c>
      <c r="O64" s="18" t="s">
        <v>73</v>
      </c>
      <c r="P64" s="18" t="s">
        <v>73</v>
      </c>
      <c r="Q64" s="6" t="s">
        <v>73</v>
      </c>
      <c r="R64" s="6" t="s">
        <v>73</v>
      </c>
      <c r="S64" s="8"/>
      <c r="T64" s="8"/>
      <c r="U64" s="9"/>
      <c r="V64" s="9"/>
      <c r="W64" s="9"/>
    </row>
    <row r="65" spans="1:17" ht="12.75">
      <c r="A65">
        <v>56</v>
      </c>
      <c r="B65">
        <v>0</v>
      </c>
      <c r="C65" s="14">
        <v>1.943</v>
      </c>
      <c r="D65">
        <v>7.7035</v>
      </c>
      <c r="E65">
        <v>32.4342</v>
      </c>
      <c r="F65">
        <v>7.7035</v>
      </c>
      <c r="G65" s="34">
        <f aca="true" t="shared" si="4" ref="G65:G84">((999.842594+6.794*10^-2*D65-9.0953*10^-3*D65^2+1.001685*10^-4*D65^3-1.12*10^-6*D65^4+6.536*10^-9*D65^5)+(0.8245-0.00409*D65+7.6438*10^-5*D65^2-8.2467*10^-7*D65^3+5.3875*10^-9*D65^4)*E65+(-5.72466*10^-3+1.0227*10^-4*D65-1.6546*10^-6*D65^2)*E65^1.5+4.8314*10^-4*E65^2)-1000</f>
        <v>25.302045617364</v>
      </c>
      <c r="H65" s="14">
        <v>1.943</v>
      </c>
      <c r="I65">
        <v>85.11</v>
      </c>
      <c r="K65">
        <v>32.4281</v>
      </c>
      <c r="L65" s="10">
        <v>6.457</v>
      </c>
      <c r="M65" s="17">
        <f aca="true" t="shared" si="5" ref="M65:M84">(L65*1000/22.4)/(1+G65/1000)</f>
        <v>281.1453754565169</v>
      </c>
      <c r="N65" s="10">
        <v>1.09812</v>
      </c>
      <c r="O65" s="14">
        <v>11.59007</v>
      </c>
      <c r="P65" s="14">
        <v>15.875939999999998</v>
      </c>
      <c r="Q65" s="19"/>
    </row>
    <row r="66" spans="1:17" ht="12.75">
      <c r="A66">
        <v>55</v>
      </c>
      <c r="B66">
        <v>10</v>
      </c>
      <c r="C66" s="14">
        <v>8.803</v>
      </c>
      <c r="D66">
        <v>7.7051</v>
      </c>
      <c r="E66">
        <v>32.4349</v>
      </c>
      <c r="F66">
        <v>7.7051</v>
      </c>
      <c r="G66" s="34">
        <f t="shared" si="4"/>
        <v>25.30236983358236</v>
      </c>
      <c r="H66" s="14">
        <v>8.803</v>
      </c>
      <c r="I66">
        <v>86.47</v>
      </c>
      <c r="K66">
        <v>32.4294</v>
      </c>
      <c r="L66" s="10">
        <v>6.688</v>
      </c>
      <c r="M66" s="17">
        <f t="shared" si="5"/>
        <v>291.20329510199997</v>
      </c>
      <c r="N66" s="10">
        <v>1.098023</v>
      </c>
      <c r="O66" s="14">
        <v>11.80184</v>
      </c>
      <c r="P66" s="14">
        <v>15.86781</v>
      </c>
      <c r="Q66" s="19"/>
    </row>
    <row r="67" spans="1:17" ht="12.75">
      <c r="A67">
        <v>54</v>
      </c>
      <c r="B67">
        <v>25</v>
      </c>
      <c r="C67" s="14">
        <v>24.587</v>
      </c>
      <c r="D67">
        <v>7.7557</v>
      </c>
      <c r="E67">
        <v>32.4596</v>
      </c>
      <c r="F67">
        <v>7.7557</v>
      </c>
      <c r="G67" s="34">
        <f t="shared" si="4"/>
        <v>25.314618421331488</v>
      </c>
      <c r="H67" s="14">
        <v>24.587</v>
      </c>
      <c r="I67">
        <v>86.4</v>
      </c>
      <c r="K67">
        <v>32.4508</v>
      </c>
      <c r="L67" s="10">
        <v>6.392</v>
      </c>
      <c r="M67" s="17">
        <f t="shared" si="5"/>
        <v>278.31178618764346</v>
      </c>
      <c r="N67" s="10">
        <v>1.106766</v>
      </c>
      <c r="O67" s="14">
        <v>11.74889</v>
      </c>
      <c r="P67" s="14">
        <v>16.2327</v>
      </c>
      <c r="Q67" s="19"/>
    </row>
    <row r="68" spans="1:17" ht="12.75">
      <c r="A68">
        <v>53</v>
      </c>
      <c r="B68">
        <v>50</v>
      </c>
      <c r="C68" s="14">
        <v>49.689</v>
      </c>
      <c r="D68">
        <v>7.763</v>
      </c>
      <c r="E68">
        <v>32.5037</v>
      </c>
      <c r="F68">
        <v>7.763</v>
      </c>
      <c r="G68" s="34">
        <f t="shared" si="4"/>
        <v>25.34821896270205</v>
      </c>
      <c r="H68" s="14">
        <v>49.689</v>
      </c>
      <c r="I68">
        <v>87.03</v>
      </c>
      <c r="K68">
        <v>32.4982</v>
      </c>
      <c r="L68" s="10">
        <v>6.329</v>
      </c>
      <c r="M68" s="17">
        <f t="shared" si="5"/>
        <v>275.55969536181607</v>
      </c>
      <c r="N68" s="10">
        <v>1.133182</v>
      </c>
      <c r="O68" s="14">
        <v>12.06654</v>
      </c>
      <c r="P68" s="14">
        <v>15.851539999999998</v>
      </c>
      <c r="Q68" s="19"/>
    </row>
    <row r="69" spans="1:17" ht="12.75">
      <c r="A69">
        <v>52</v>
      </c>
      <c r="B69">
        <v>75</v>
      </c>
      <c r="C69" s="14">
        <v>72.711</v>
      </c>
      <c r="D69">
        <v>8.0364</v>
      </c>
      <c r="E69">
        <v>33.4682</v>
      </c>
      <c r="F69">
        <v>8.0364</v>
      </c>
      <c r="G69" s="34">
        <f t="shared" si="4"/>
        <v>26.066044984778955</v>
      </c>
      <c r="H69" s="14">
        <v>72.711</v>
      </c>
      <c r="I69">
        <v>88.29</v>
      </c>
      <c r="K69">
        <v>33.4588</v>
      </c>
      <c r="L69" s="10">
        <v>3.756</v>
      </c>
      <c r="M69" s="17">
        <f t="shared" si="5"/>
        <v>163.41888735930138</v>
      </c>
      <c r="N69" s="10">
        <v>1.79866</v>
      </c>
      <c r="O69" s="14">
        <v>23.27926</v>
      </c>
      <c r="P69" s="14">
        <v>28.74125</v>
      </c>
      <c r="Q69" s="19"/>
    </row>
    <row r="70" spans="1:17" ht="12.75">
      <c r="A70">
        <v>51</v>
      </c>
      <c r="B70">
        <v>100</v>
      </c>
      <c r="C70" s="14">
        <v>99.409</v>
      </c>
      <c r="D70">
        <v>7.6089</v>
      </c>
      <c r="E70">
        <v>33.7555</v>
      </c>
      <c r="F70">
        <v>7.6089</v>
      </c>
      <c r="G70" s="34">
        <f t="shared" si="4"/>
        <v>26.353782774364845</v>
      </c>
      <c r="H70" s="14">
        <v>99.409</v>
      </c>
      <c r="I70">
        <v>88.26</v>
      </c>
      <c r="K70">
        <v>33.7464</v>
      </c>
      <c r="L70" s="10">
        <v>3.021</v>
      </c>
      <c r="M70" s="17">
        <f t="shared" si="5"/>
        <v>131.40310260659953</v>
      </c>
      <c r="N70" s="10">
        <v>2.084007</v>
      </c>
      <c r="O70" s="14">
        <v>28.24426</v>
      </c>
      <c r="P70" s="14">
        <v>37.55697</v>
      </c>
      <c r="Q70" s="19"/>
    </row>
    <row r="71" spans="1:16" ht="12.75">
      <c r="A71">
        <v>50</v>
      </c>
      <c r="B71">
        <v>125</v>
      </c>
      <c r="C71" s="14">
        <v>124.257</v>
      </c>
      <c r="D71">
        <v>7.2824</v>
      </c>
      <c r="E71">
        <v>33.8684</v>
      </c>
      <c r="F71">
        <v>7.2824</v>
      </c>
      <c r="G71" s="34">
        <f t="shared" si="4"/>
        <v>26.488772464129624</v>
      </c>
      <c r="H71" s="14">
        <v>124.257</v>
      </c>
      <c r="I71">
        <v>88.32</v>
      </c>
      <c r="K71">
        <v>33.8608</v>
      </c>
      <c r="L71" s="10">
        <v>2.638</v>
      </c>
      <c r="M71" s="17">
        <f t="shared" si="5"/>
        <v>114.728831237141</v>
      </c>
      <c r="N71" s="10">
        <v>2.228596</v>
      </c>
      <c r="O71" s="14">
        <v>30.5669</v>
      </c>
      <c r="P71" s="14">
        <v>42.071220000000004</v>
      </c>
    </row>
    <row r="72" spans="1:16" ht="12.75">
      <c r="A72">
        <v>49</v>
      </c>
      <c r="B72">
        <v>150</v>
      </c>
      <c r="C72" s="14">
        <v>152.19</v>
      </c>
      <c r="D72">
        <v>7.0454</v>
      </c>
      <c r="E72">
        <v>33.911</v>
      </c>
      <c r="F72">
        <v>7.0454</v>
      </c>
      <c r="G72" s="34">
        <f t="shared" si="4"/>
        <v>26.555143630604334</v>
      </c>
      <c r="H72" s="14">
        <v>152.19</v>
      </c>
      <c r="I72">
        <v>88.54</v>
      </c>
      <c r="K72">
        <v>33.9026</v>
      </c>
      <c r="L72" s="10">
        <v>2.609</v>
      </c>
      <c r="M72" s="17">
        <f t="shared" si="5"/>
        <v>113.46026076474077</v>
      </c>
      <c r="N72" s="10">
        <v>2.259189</v>
      </c>
      <c r="O72" s="14">
        <v>31.56958</v>
      </c>
      <c r="P72" s="14">
        <v>43.95492</v>
      </c>
    </row>
    <row r="73" spans="1:16" ht="12.75">
      <c r="A73">
        <v>48</v>
      </c>
      <c r="B73">
        <v>175</v>
      </c>
      <c r="C73" s="14">
        <v>174.204</v>
      </c>
      <c r="D73">
        <v>6.8514</v>
      </c>
      <c r="E73">
        <v>33.931</v>
      </c>
      <c r="F73">
        <v>6.8514</v>
      </c>
      <c r="G73" s="34">
        <f t="shared" si="4"/>
        <v>26.59732643594316</v>
      </c>
      <c r="H73" s="14">
        <v>174.204</v>
      </c>
      <c r="I73">
        <v>88.63</v>
      </c>
      <c r="K73">
        <v>33.9242</v>
      </c>
      <c r="L73" s="10">
        <v>2.44</v>
      </c>
      <c r="M73" s="17">
        <f t="shared" si="5"/>
        <v>106.10642422646936</v>
      </c>
      <c r="N73" s="10">
        <v>2.329184</v>
      </c>
      <c r="O73" s="14">
        <v>32.41381</v>
      </c>
      <c r="P73" s="14">
        <v>46.21992</v>
      </c>
    </row>
    <row r="74" spans="1:16" ht="12.75">
      <c r="A74">
        <v>47</v>
      </c>
      <c r="B74">
        <v>200</v>
      </c>
      <c r="C74" s="14">
        <v>198.533</v>
      </c>
      <c r="D74">
        <v>6.6633</v>
      </c>
      <c r="E74">
        <v>33.9443</v>
      </c>
      <c r="F74">
        <v>6.6633</v>
      </c>
      <c r="G74" s="34">
        <f t="shared" si="4"/>
        <v>26.633039777554586</v>
      </c>
      <c r="H74" s="14">
        <v>198.533</v>
      </c>
      <c r="I74">
        <v>88.7</v>
      </c>
      <c r="K74">
        <v>33.9371</v>
      </c>
      <c r="L74" s="10">
        <v>2.321</v>
      </c>
      <c r="M74" s="17">
        <f t="shared" si="5"/>
        <v>100.92805064117401</v>
      </c>
      <c r="N74" s="10">
        <v>2.38164</v>
      </c>
      <c r="O74" s="14">
        <v>33.52168</v>
      </c>
      <c r="P74" s="14">
        <v>48.67891</v>
      </c>
    </row>
    <row r="75" spans="1:16" ht="12.75">
      <c r="A75">
        <v>46</v>
      </c>
      <c r="B75">
        <v>250</v>
      </c>
      <c r="C75" s="14">
        <v>248.543</v>
      </c>
      <c r="D75">
        <v>6.1302</v>
      </c>
      <c r="E75">
        <v>33.966</v>
      </c>
      <c r="F75">
        <v>6.1302</v>
      </c>
      <c r="G75" s="34">
        <f t="shared" si="4"/>
        <v>26.71952583491293</v>
      </c>
      <c r="H75" s="14">
        <v>248.543</v>
      </c>
      <c r="I75">
        <v>88.85</v>
      </c>
      <c r="K75">
        <v>33.9605</v>
      </c>
      <c r="L75" s="10">
        <v>2.035</v>
      </c>
      <c r="M75" s="17">
        <f t="shared" si="5"/>
        <v>88.48396470480866</v>
      </c>
      <c r="N75" s="10">
        <v>2.517166</v>
      </c>
      <c r="O75" s="14">
        <v>35.31495</v>
      </c>
      <c r="P75" s="14">
        <v>55.888980000000004</v>
      </c>
    </row>
    <row r="76" spans="1:16" ht="12.75">
      <c r="A76">
        <v>45</v>
      </c>
      <c r="B76">
        <v>300</v>
      </c>
      <c r="C76" s="14">
        <v>302.477</v>
      </c>
      <c r="D76">
        <v>5.7376</v>
      </c>
      <c r="E76">
        <v>33.9845</v>
      </c>
      <c r="F76">
        <v>5.7376</v>
      </c>
      <c r="G76" s="34">
        <f t="shared" si="4"/>
        <v>26.783180345666324</v>
      </c>
      <c r="H76" s="14">
        <v>302.477</v>
      </c>
      <c r="I76">
        <v>88.92</v>
      </c>
      <c r="K76">
        <v>33.9774</v>
      </c>
      <c r="L76" s="10">
        <v>1.725</v>
      </c>
      <c r="M76" s="17">
        <f t="shared" si="5"/>
        <v>75.00018508825157</v>
      </c>
      <c r="N76" s="10">
        <v>2.665651</v>
      </c>
      <c r="O76" s="14">
        <v>37.52942</v>
      </c>
      <c r="P76" s="14">
        <v>62.56152</v>
      </c>
    </row>
    <row r="77" spans="1:16" ht="12.75">
      <c r="A77">
        <v>44</v>
      </c>
      <c r="B77">
        <v>400</v>
      </c>
      <c r="C77" s="14">
        <v>398.371</v>
      </c>
      <c r="D77">
        <v>5.0747</v>
      </c>
      <c r="E77">
        <v>34.0554</v>
      </c>
      <c r="F77">
        <v>5.0747</v>
      </c>
      <c r="G77" s="34">
        <f t="shared" si="4"/>
        <v>26.918143140494067</v>
      </c>
      <c r="H77" s="14">
        <v>398.371</v>
      </c>
      <c r="I77">
        <v>89.07</v>
      </c>
      <c r="K77" s="11">
        <v>34.0489</v>
      </c>
      <c r="L77" s="10">
        <v>1.017</v>
      </c>
      <c r="M77" s="17">
        <f t="shared" si="5"/>
        <v>44.211689137596856</v>
      </c>
      <c r="N77" s="10">
        <v>2.936035</v>
      </c>
      <c r="O77" s="14">
        <v>40.63884</v>
      </c>
      <c r="P77" s="14">
        <v>78.67612</v>
      </c>
    </row>
    <row r="78" spans="1:16" ht="12.75">
      <c r="A78">
        <v>43</v>
      </c>
      <c r="B78">
        <v>600</v>
      </c>
      <c r="C78" s="14">
        <v>600.501</v>
      </c>
      <c r="D78">
        <v>4.3408</v>
      </c>
      <c r="E78">
        <v>34.1822</v>
      </c>
      <c r="F78">
        <v>4.3408</v>
      </c>
      <c r="G78" s="34">
        <f t="shared" si="4"/>
        <v>27.100222179287357</v>
      </c>
      <c r="H78" s="14">
        <v>600.501</v>
      </c>
      <c r="I78">
        <v>89.2</v>
      </c>
      <c r="K78" s="11">
        <v>34.1713</v>
      </c>
      <c r="L78" s="10">
        <v>0.476</v>
      </c>
      <c r="M78" s="17">
        <f t="shared" si="5"/>
        <v>20.68931496763971</v>
      </c>
      <c r="N78" s="10">
        <v>3.144964</v>
      </c>
      <c r="O78" s="14">
        <v>43.7993</v>
      </c>
      <c r="P78" s="14">
        <v>98.46244</v>
      </c>
    </row>
    <row r="79" spans="1:16" ht="12.75">
      <c r="A79">
        <v>42</v>
      </c>
      <c r="B79" s="28">
        <v>800</v>
      </c>
      <c r="C79" s="14">
        <v>798.555</v>
      </c>
      <c r="D79">
        <v>3.8024</v>
      </c>
      <c r="E79">
        <v>34.32</v>
      </c>
      <c r="F79">
        <v>3.8024</v>
      </c>
      <c r="G79" s="34">
        <f t="shared" si="4"/>
        <v>27.26567906004675</v>
      </c>
      <c r="H79" s="14">
        <v>798.555</v>
      </c>
      <c r="I79">
        <v>89.18</v>
      </c>
      <c r="J79" s="1"/>
      <c r="K79" s="11">
        <v>34.313</v>
      </c>
      <c r="L79" s="10">
        <v>0.3</v>
      </c>
      <c r="M79" s="17">
        <f t="shared" si="5"/>
        <v>13.037384014534268</v>
      </c>
      <c r="N79" s="10">
        <v>3.236241</v>
      </c>
      <c r="O79" s="14">
        <v>44.22057</v>
      </c>
      <c r="P79" s="14">
        <v>118.8962</v>
      </c>
    </row>
    <row r="80" spans="1:16" ht="12.75">
      <c r="A80">
        <v>41</v>
      </c>
      <c r="B80" s="7">
        <v>1000</v>
      </c>
      <c r="C80" s="14">
        <v>998.01</v>
      </c>
      <c r="D80">
        <v>3.3484</v>
      </c>
      <c r="E80">
        <v>34.4018</v>
      </c>
      <c r="F80">
        <v>3.3484</v>
      </c>
      <c r="G80" s="34">
        <f t="shared" si="4"/>
        <v>27.375362932912367</v>
      </c>
      <c r="H80" s="14">
        <v>998.01</v>
      </c>
      <c r="I80">
        <v>89.24</v>
      </c>
      <c r="J80" s="1"/>
      <c r="K80">
        <v>34.3953</v>
      </c>
      <c r="L80" s="10">
        <v>0.344</v>
      </c>
      <c r="M80" s="17">
        <f t="shared" si="5"/>
        <v>14.947937639171984</v>
      </c>
      <c r="N80" s="10">
        <v>3.240507</v>
      </c>
      <c r="O80" s="14">
        <v>44.79977</v>
      </c>
      <c r="P80" s="14">
        <v>132.1667</v>
      </c>
    </row>
    <row r="81" spans="1:16" ht="12.75">
      <c r="A81">
        <v>40</v>
      </c>
      <c r="B81">
        <v>1250</v>
      </c>
      <c r="C81" s="14">
        <v>1243.808</v>
      </c>
      <c r="D81">
        <v>2.8849</v>
      </c>
      <c r="E81">
        <v>34.4562</v>
      </c>
      <c r="F81">
        <v>2.8849</v>
      </c>
      <c r="G81" s="34">
        <f t="shared" si="4"/>
        <v>27.46169664965487</v>
      </c>
      <c r="H81" s="14">
        <v>1243.808</v>
      </c>
      <c r="I81">
        <v>89.36</v>
      </c>
      <c r="J81" s="1"/>
      <c r="K81" s="11">
        <v>34.4497</v>
      </c>
      <c r="L81" s="10">
        <v>0.44</v>
      </c>
      <c r="M81" s="17">
        <f t="shared" si="5"/>
        <v>19.117848584437294</v>
      </c>
      <c r="N81" s="10">
        <v>3.21003</v>
      </c>
      <c r="O81" s="14">
        <v>45.16832</v>
      </c>
      <c r="P81" s="14">
        <v>149.7193</v>
      </c>
    </row>
    <row r="82" spans="1:16" ht="12.75">
      <c r="A82">
        <v>39</v>
      </c>
      <c r="B82" s="3">
        <v>1500</v>
      </c>
      <c r="C82" s="14">
        <v>1498.062</v>
      </c>
      <c r="D82">
        <v>2.354</v>
      </c>
      <c r="E82">
        <v>34.5233</v>
      </c>
      <c r="F82">
        <v>2.354</v>
      </c>
      <c r="G82" s="34">
        <f t="shared" si="4"/>
        <v>27.561309066412377</v>
      </c>
      <c r="H82" s="14">
        <v>1498.062</v>
      </c>
      <c r="I82">
        <v>89.35</v>
      </c>
      <c r="J82" s="5"/>
      <c r="K82" s="12">
        <v>34.5178</v>
      </c>
      <c r="L82" s="10">
        <v>0.775</v>
      </c>
      <c r="M82" s="17">
        <f t="shared" si="5"/>
        <v>33.6702189742317</v>
      </c>
      <c r="N82" s="10">
        <v>3.127338</v>
      </c>
      <c r="O82" s="14">
        <v>44.00994</v>
      </c>
      <c r="P82" s="14">
        <v>161.8199</v>
      </c>
    </row>
    <row r="83" spans="1:23" ht="12.75">
      <c r="A83">
        <v>38</v>
      </c>
      <c r="B83" s="3">
        <v>1750</v>
      </c>
      <c r="C83" s="14">
        <v>1750.945</v>
      </c>
      <c r="D83">
        <v>2.1242</v>
      </c>
      <c r="E83">
        <v>34.5606</v>
      </c>
      <c r="F83">
        <v>2.1242</v>
      </c>
      <c r="G83" s="34">
        <f t="shared" si="4"/>
        <v>27.610001972873533</v>
      </c>
      <c r="H83" s="14">
        <v>1750.945</v>
      </c>
      <c r="I83">
        <v>89.3</v>
      </c>
      <c r="J83" s="5"/>
      <c r="K83" s="12">
        <v>34.555</v>
      </c>
      <c r="L83" s="10">
        <v>1.113</v>
      </c>
      <c r="M83" s="17">
        <f t="shared" si="5"/>
        <v>48.352487718693524</v>
      </c>
      <c r="N83" s="10">
        <v>3.066354</v>
      </c>
      <c r="O83" s="14">
        <v>43.64132</v>
      </c>
      <c r="P83" s="14">
        <v>165.05849999999998</v>
      </c>
      <c r="Q83" s="4"/>
      <c r="S83" s="8"/>
      <c r="T83" s="8"/>
      <c r="U83" s="8"/>
      <c r="V83" s="8"/>
      <c r="W83" s="8"/>
    </row>
    <row r="84" spans="1:23" ht="12.75">
      <c r="A84">
        <v>37</v>
      </c>
      <c r="B84" s="3" t="s">
        <v>75</v>
      </c>
      <c r="C84" s="14">
        <v>2162.241</v>
      </c>
      <c r="D84">
        <v>1.8917</v>
      </c>
      <c r="E84">
        <v>34.6045</v>
      </c>
      <c r="F84">
        <v>1.8917</v>
      </c>
      <c r="G84" s="34">
        <f t="shared" si="4"/>
        <v>27.66357453126193</v>
      </c>
      <c r="H84" s="14">
        <v>2162.241</v>
      </c>
      <c r="I84">
        <v>88.58</v>
      </c>
      <c r="J84" s="5"/>
      <c r="K84" s="11">
        <v>34.5997</v>
      </c>
      <c r="L84" s="10">
        <v>1.687</v>
      </c>
      <c r="M84" s="17">
        <f t="shared" si="5"/>
        <v>73.28517023127102</v>
      </c>
      <c r="N84" s="10">
        <v>2.996624</v>
      </c>
      <c r="O84" s="14">
        <v>42.21928</v>
      </c>
      <c r="P84" s="14">
        <v>176.3277</v>
      </c>
      <c r="Q84" s="4"/>
      <c r="R84" s="2"/>
      <c r="S84" s="8"/>
      <c r="T84" s="8"/>
      <c r="U84" s="8"/>
      <c r="V84" s="8"/>
      <c r="W84" s="8"/>
    </row>
    <row r="85" spans="1:23" ht="12.75">
      <c r="A85" s="6"/>
      <c r="B85" s="6"/>
      <c r="C85" s="18"/>
      <c r="D85" s="6"/>
      <c r="E85" s="6"/>
      <c r="F85" s="6"/>
      <c r="G85" s="6"/>
      <c r="H85" s="18"/>
      <c r="I85" s="6"/>
      <c r="J85" s="6"/>
      <c r="K85" s="13"/>
      <c r="M85" s="17"/>
      <c r="N85" s="16"/>
      <c r="O85" s="18"/>
      <c r="P85" s="18"/>
      <c r="Q85" s="6"/>
      <c r="R85" s="6"/>
      <c r="S85" s="8"/>
      <c r="T85" s="8"/>
      <c r="U85" s="9"/>
      <c r="V85" s="9"/>
      <c r="W85" s="9"/>
    </row>
    <row r="86" spans="11:17" ht="12.75">
      <c r="K86"/>
      <c r="Q86" s="19"/>
    </row>
    <row r="87" spans="2:10" ht="12.75">
      <c r="B87" s="7" t="s">
        <v>90</v>
      </c>
      <c r="D87" s="1"/>
      <c r="E87" s="1"/>
      <c r="F87" s="1"/>
      <c r="G87" s="1"/>
      <c r="I87" s="1"/>
      <c r="J87" s="1"/>
    </row>
    <row r="88" spans="2:14" ht="12.75">
      <c r="B88" s="7" t="s">
        <v>91</v>
      </c>
      <c r="D88" s="1"/>
      <c r="E88" s="1"/>
      <c r="F88" s="1"/>
      <c r="G88" s="1"/>
      <c r="I88" s="1"/>
      <c r="J88" s="1"/>
      <c r="K88"/>
      <c r="N88" s="35"/>
    </row>
    <row r="89" spans="4:10" ht="12.75">
      <c r="D89" s="1"/>
      <c r="E89" s="1"/>
      <c r="F89" s="1"/>
      <c r="G89" s="1"/>
      <c r="I89" s="1"/>
      <c r="J89" s="1"/>
    </row>
    <row r="90" spans="2:12" ht="12.75">
      <c r="B90" s="3" t="s">
        <v>43</v>
      </c>
      <c r="C90" s="39" t="s">
        <v>44</v>
      </c>
      <c r="D90" s="5" t="s">
        <v>44</v>
      </c>
      <c r="E90" s="5" t="s">
        <v>44</v>
      </c>
      <c r="F90" s="5" t="s">
        <v>44</v>
      </c>
      <c r="G90" s="5"/>
      <c r="H90" s="39" t="s">
        <v>44</v>
      </c>
      <c r="I90" s="5"/>
      <c r="J90" s="5"/>
      <c r="K90" s="12" t="s">
        <v>45</v>
      </c>
      <c r="L90" s="15"/>
    </row>
    <row r="91" spans="2:23" ht="12.75">
      <c r="B91" s="3" t="s">
        <v>47</v>
      </c>
      <c r="C91" s="17" t="s">
        <v>47</v>
      </c>
      <c r="D91" s="5" t="s">
        <v>48</v>
      </c>
      <c r="E91" s="5" t="s">
        <v>49</v>
      </c>
      <c r="F91" s="5" t="s">
        <v>48</v>
      </c>
      <c r="G91" s="5" t="s">
        <v>50</v>
      </c>
      <c r="H91" s="17" t="s">
        <v>47</v>
      </c>
      <c r="I91" s="5" t="s">
        <v>51</v>
      </c>
      <c r="J91" s="5" t="s">
        <v>52</v>
      </c>
      <c r="K91" s="12" t="s">
        <v>53</v>
      </c>
      <c r="L91" s="15" t="s">
        <v>54</v>
      </c>
      <c r="M91" s="17" t="s">
        <v>54</v>
      </c>
      <c r="N91" s="15" t="s">
        <v>55</v>
      </c>
      <c r="O91" s="17" t="s">
        <v>56</v>
      </c>
      <c r="P91" s="17" t="s">
        <v>57</v>
      </c>
      <c r="Q91" s="4" t="s">
        <v>58</v>
      </c>
      <c r="S91" s="8"/>
      <c r="T91" s="8"/>
      <c r="U91" s="8"/>
      <c r="V91" s="8"/>
      <c r="W91" s="8"/>
    </row>
    <row r="92" spans="1:23" ht="12.75">
      <c r="A92" s="2" t="s">
        <v>62</v>
      </c>
      <c r="B92" s="3" t="s">
        <v>63</v>
      </c>
      <c r="C92" s="17" t="s">
        <v>64</v>
      </c>
      <c r="D92" s="5" t="s">
        <v>65</v>
      </c>
      <c r="E92" s="5"/>
      <c r="F92" s="5" t="s">
        <v>65</v>
      </c>
      <c r="G92" s="5"/>
      <c r="H92" s="17" t="s">
        <v>64</v>
      </c>
      <c r="I92" s="5"/>
      <c r="J92" s="5"/>
      <c r="L92" s="10" t="s">
        <v>66</v>
      </c>
      <c r="M92" s="17" t="s">
        <v>67</v>
      </c>
      <c r="N92" s="15" t="s">
        <v>68</v>
      </c>
      <c r="O92" s="17" t="s">
        <v>68</v>
      </c>
      <c r="P92" s="17" t="s">
        <v>68</v>
      </c>
      <c r="Q92" s="4" t="s">
        <v>69</v>
      </c>
      <c r="R92" s="2" t="s">
        <v>70</v>
      </c>
      <c r="S92" s="8"/>
      <c r="T92" s="8"/>
      <c r="U92" s="8"/>
      <c r="V92" s="8"/>
      <c r="W92" s="8"/>
    </row>
    <row r="93" spans="1:23" ht="12.75">
      <c r="A93" s="6" t="s">
        <v>73</v>
      </c>
      <c r="B93" s="6" t="s">
        <v>73</v>
      </c>
      <c r="C93" s="18" t="s">
        <v>73</v>
      </c>
      <c r="D93" s="6" t="s">
        <v>73</v>
      </c>
      <c r="E93" s="6"/>
      <c r="F93" s="6" t="s">
        <v>73</v>
      </c>
      <c r="G93" s="6"/>
      <c r="H93" s="18" t="s">
        <v>73</v>
      </c>
      <c r="I93" s="6"/>
      <c r="J93" s="6"/>
      <c r="K93" s="13" t="s">
        <v>73</v>
      </c>
      <c r="L93" s="16"/>
      <c r="M93" s="17" t="s">
        <v>73</v>
      </c>
      <c r="N93" s="16" t="s">
        <v>73</v>
      </c>
      <c r="O93" s="18" t="s">
        <v>73</v>
      </c>
      <c r="P93" s="18" t="s">
        <v>73</v>
      </c>
      <c r="Q93" s="6" t="s">
        <v>73</v>
      </c>
      <c r="R93" s="6" t="s">
        <v>73</v>
      </c>
      <c r="S93" s="8"/>
      <c r="T93" s="8"/>
      <c r="U93" s="9"/>
      <c r="V93" s="9"/>
      <c r="W93" s="9"/>
    </row>
    <row r="94" spans="1:17" ht="12.75">
      <c r="A94">
        <v>73</v>
      </c>
      <c r="B94">
        <v>0</v>
      </c>
      <c r="C94" s="14">
        <v>2.509</v>
      </c>
      <c r="D94">
        <v>7.5305</v>
      </c>
      <c r="E94">
        <v>32.7301</v>
      </c>
      <c r="F94">
        <v>7.5305</v>
      </c>
      <c r="G94" s="34">
        <f aca="true" t="shared" si="6" ref="G94:G110">((999.842594+6.794*10^-2*D94-9.0953*10^-3*D94^2+1.001685*10^-4*D94^3-1.12*10^-6*D94^4+6.536*10^-9*D94^5)+(0.8245-0.00409*D94+7.6438*10^-5*D94^2-8.2467*10^-7*D94^3+5.3875*10^-9*D94^4)*E94+(-5.72466*10^-3+1.0227*10^-4*D94-1.6546*10^-6*D94^2)*E94^1.5+4.8314*10^-4*E94^2)-1000</f>
        <v>25.558839862688046</v>
      </c>
      <c r="H94" s="14">
        <v>2.509</v>
      </c>
      <c r="I94">
        <v>83.91</v>
      </c>
      <c r="K94">
        <v>32.7241</v>
      </c>
      <c r="L94" s="10">
        <v>6.527</v>
      </c>
      <c r="M94" s="17">
        <f aca="true" t="shared" si="7" ref="M94:M110">(L94*1000/22.4)/(1+G94/1000)</f>
        <v>284.12209738296633</v>
      </c>
      <c r="N94" s="10">
        <v>0.9489582</v>
      </c>
      <c r="O94" s="14">
        <v>9.207136</v>
      </c>
      <c r="P94" s="14">
        <v>11.18563</v>
      </c>
      <c r="Q94" s="22">
        <v>0.474478787878788</v>
      </c>
    </row>
    <row r="95" spans="1:17" ht="12.75">
      <c r="A95">
        <v>72</v>
      </c>
      <c r="B95">
        <v>10</v>
      </c>
      <c r="C95" s="14">
        <v>9.892</v>
      </c>
      <c r="D95">
        <v>7.5257</v>
      </c>
      <c r="E95">
        <v>32.7302</v>
      </c>
      <c r="F95">
        <v>7.5257</v>
      </c>
      <c r="G95" s="34">
        <f t="shared" si="6"/>
        <v>25.55958939708671</v>
      </c>
      <c r="H95" s="14">
        <v>9.892</v>
      </c>
      <c r="I95">
        <v>87.2</v>
      </c>
      <c r="K95">
        <v>32.7244</v>
      </c>
      <c r="L95" s="10">
        <v>6.515</v>
      </c>
      <c r="M95" s="17">
        <f t="shared" si="7"/>
        <v>283.59952682681285</v>
      </c>
      <c r="N95" s="10">
        <v>0.9577136</v>
      </c>
      <c r="O95" s="14">
        <v>9.313064</v>
      </c>
      <c r="P95" s="14">
        <v>11.32498</v>
      </c>
      <c r="Q95" s="22">
        <v>0.44044444444444447</v>
      </c>
    </row>
    <row r="96" spans="1:17" ht="12.75">
      <c r="A96">
        <v>71</v>
      </c>
      <c r="B96">
        <v>15</v>
      </c>
      <c r="C96" s="14">
        <v>15.47</v>
      </c>
      <c r="D96">
        <v>7.5236</v>
      </c>
      <c r="E96">
        <v>32.7295</v>
      </c>
      <c r="F96">
        <v>7.5236</v>
      </c>
      <c r="G96" s="34">
        <f t="shared" si="6"/>
        <v>25.559332636023782</v>
      </c>
      <c r="H96" s="14">
        <v>15.47</v>
      </c>
      <c r="I96">
        <v>87.2</v>
      </c>
      <c r="K96">
        <v>32.7233</v>
      </c>
      <c r="L96" s="10">
        <v>6.528</v>
      </c>
      <c r="M96" s="17">
        <f t="shared" si="7"/>
        <v>284.1654911174222</v>
      </c>
      <c r="N96" s="10">
        <v>0.9576141</v>
      </c>
      <c r="O96" s="14">
        <v>9.207136</v>
      </c>
      <c r="P96" s="14">
        <v>11.27929</v>
      </c>
      <c r="Q96" s="22">
        <v>0.4761561561561561</v>
      </c>
    </row>
    <row r="97" spans="1:17" ht="12.75">
      <c r="A97">
        <v>70</v>
      </c>
      <c r="B97">
        <v>20</v>
      </c>
      <c r="C97" s="14">
        <v>19.931</v>
      </c>
      <c r="D97">
        <v>7.5245</v>
      </c>
      <c r="E97">
        <v>32.729</v>
      </c>
      <c r="F97">
        <v>7.5245</v>
      </c>
      <c r="G97" s="34">
        <f t="shared" si="6"/>
        <v>25.558813868749212</v>
      </c>
      <c r="H97" s="14">
        <v>19.931</v>
      </c>
      <c r="I97">
        <v>87.18</v>
      </c>
      <c r="K97">
        <v>32.7244</v>
      </c>
      <c r="L97" s="10">
        <v>6.527</v>
      </c>
      <c r="M97" s="17">
        <f t="shared" si="7"/>
        <v>284.12210458435965</v>
      </c>
      <c r="N97" s="10">
        <v>0.9486595</v>
      </c>
      <c r="O97" s="14">
        <v>9.2601</v>
      </c>
      <c r="P97" s="14">
        <v>11.41644</v>
      </c>
      <c r="Q97" s="22">
        <v>0.43412386706948647</v>
      </c>
    </row>
    <row r="98" spans="1:17" ht="12.75">
      <c r="A98">
        <v>69</v>
      </c>
      <c r="B98">
        <v>30</v>
      </c>
      <c r="C98" s="14">
        <v>30.96</v>
      </c>
      <c r="D98">
        <v>7.5259</v>
      </c>
      <c r="E98">
        <v>32.7325</v>
      </c>
      <c r="F98">
        <v>7.5259</v>
      </c>
      <c r="G98" s="34">
        <f t="shared" si="6"/>
        <v>25.561369282096848</v>
      </c>
      <c r="H98" s="14">
        <v>30.96</v>
      </c>
      <c r="I98">
        <v>87.26</v>
      </c>
      <c r="K98">
        <v>32.7287</v>
      </c>
      <c r="L98" s="10">
        <v>6.514</v>
      </c>
      <c r="M98" s="17">
        <f t="shared" si="7"/>
        <v>283.5555044669212</v>
      </c>
      <c r="N98" s="10">
        <v>0.9529877</v>
      </c>
      <c r="O98" s="14">
        <v>9.207136</v>
      </c>
      <c r="P98" s="14">
        <v>11.370009999999999</v>
      </c>
      <c r="Q98" s="22">
        <v>0.4238790560471977</v>
      </c>
    </row>
    <row r="99" spans="1:17" ht="12.75">
      <c r="A99">
        <v>68</v>
      </c>
      <c r="B99">
        <v>40</v>
      </c>
      <c r="C99" s="14">
        <v>40.332</v>
      </c>
      <c r="D99">
        <v>7.5291</v>
      </c>
      <c r="E99">
        <v>32.7342</v>
      </c>
      <c r="F99">
        <v>7.5291</v>
      </c>
      <c r="G99" s="34">
        <f t="shared" si="6"/>
        <v>25.56225821051953</v>
      </c>
      <c r="H99" s="14">
        <v>40.332</v>
      </c>
      <c r="I99">
        <v>87.33</v>
      </c>
      <c r="K99"/>
      <c r="L99" s="10">
        <v>6.506</v>
      </c>
      <c r="M99" s="17">
        <f t="shared" si="7"/>
        <v>283.20701765899815</v>
      </c>
      <c r="N99" s="10">
        <v>0.9484603</v>
      </c>
      <c r="O99" s="14">
        <v>9.313064</v>
      </c>
      <c r="P99" s="14">
        <v>11.32359</v>
      </c>
      <c r="Q99" s="22">
        <v>0.4361586826347306</v>
      </c>
    </row>
    <row r="100" spans="1:17" ht="12.75">
      <c r="A100">
        <v>67</v>
      </c>
      <c r="B100">
        <v>50</v>
      </c>
      <c r="C100" s="14">
        <v>49.515</v>
      </c>
      <c r="D100">
        <v>7.5579</v>
      </c>
      <c r="E100">
        <v>32.7417</v>
      </c>
      <c r="F100">
        <v>7.5579</v>
      </c>
      <c r="G100" s="34">
        <f t="shared" si="6"/>
        <v>25.564121966946686</v>
      </c>
      <c r="H100" s="14">
        <v>49.515</v>
      </c>
      <c r="I100">
        <v>87.62</v>
      </c>
      <c r="K100">
        <v>32.7398</v>
      </c>
      <c r="L100" s="10">
        <v>6.456</v>
      </c>
      <c r="M100" s="17">
        <f t="shared" si="7"/>
        <v>281.0300005050047</v>
      </c>
      <c r="N100" s="10">
        <v>0.9527886</v>
      </c>
      <c r="O100" s="14">
        <v>9.207136</v>
      </c>
      <c r="P100" s="14">
        <v>11.63847</v>
      </c>
      <c r="Q100" s="22">
        <v>0.38207228915662655</v>
      </c>
    </row>
    <row r="101" spans="1:17" ht="12.75">
      <c r="A101">
        <v>66</v>
      </c>
      <c r="B101">
        <v>60</v>
      </c>
      <c r="C101" s="14">
        <v>59.049</v>
      </c>
      <c r="D101">
        <v>7.6068</v>
      </c>
      <c r="E101">
        <v>32.767</v>
      </c>
      <c r="F101">
        <v>7.6068</v>
      </c>
      <c r="G101" s="34">
        <f t="shared" si="6"/>
        <v>25.577137536269447</v>
      </c>
      <c r="H101" s="14">
        <v>59.049</v>
      </c>
      <c r="I101">
        <v>87.8</v>
      </c>
      <c r="K101">
        <v>32.759</v>
      </c>
      <c r="L101" s="10">
        <v>6.406</v>
      </c>
      <c r="M101" s="17">
        <f t="shared" si="7"/>
        <v>278.8499591012277</v>
      </c>
      <c r="N101" s="10">
        <v>0.9703994</v>
      </c>
      <c r="O101" s="14">
        <v>9.524914</v>
      </c>
      <c r="P101" s="14">
        <v>11.59056</v>
      </c>
      <c r="Q101" s="22">
        <v>0.32535843373493983</v>
      </c>
    </row>
    <row r="102" spans="1:17" ht="12.75">
      <c r="A102">
        <v>65</v>
      </c>
      <c r="B102">
        <v>80</v>
      </c>
      <c r="C102" s="14">
        <v>80.101</v>
      </c>
      <c r="D102">
        <v>7.9786</v>
      </c>
      <c r="E102">
        <v>33.3306</v>
      </c>
      <c r="F102">
        <v>7.9786</v>
      </c>
      <c r="G102" s="34">
        <f t="shared" si="6"/>
        <v>25.966494300449085</v>
      </c>
      <c r="H102" s="14">
        <v>80.101</v>
      </c>
      <c r="I102">
        <v>88.47</v>
      </c>
      <c r="K102">
        <v>33.316</v>
      </c>
      <c r="L102" s="10">
        <v>4.194</v>
      </c>
      <c r="M102" s="17">
        <f t="shared" si="7"/>
        <v>182.49342829154114</v>
      </c>
      <c r="N102" s="10">
        <v>1.667975</v>
      </c>
      <c r="O102" s="14">
        <v>21.05953</v>
      </c>
      <c r="P102" s="14">
        <v>25.757440000000003</v>
      </c>
      <c r="Q102" s="22">
        <v>0.04766363636363636</v>
      </c>
    </row>
    <row r="103" spans="1:17" ht="12.75">
      <c r="A103">
        <v>64</v>
      </c>
      <c r="B103">
        <v>100</v>
      </c>
      <c r="C103" s="14">
        <v>99.13</v>
      </c>
      <c r="D103">
        <v>7.7589</v>
      </c>
      <c r="E103">
        <v>33.6035</v>
      </c>
      <c r="F103">
        <v>7.7589</v>
      </c>
      <c r="G103" s="34">
        <f t="shared" si="6"/>
        <v>26.212756044841854</v>
      </c>
      <c r="H103" s="14">
        <v>99.13</v>
      </c>
      <c r="I103">
        <v>88.64</v>
      </c>
      <c r="J103" s="26"/>
      <c r="K103" s="11">
        <v>33.5919</v>
      </c>
      <c r="L103" s="10">
        <v>3.523</v>
      </c>
      <c r="M103" s="17">
        <f t="shared" si="7"/>
        <v>153.25943357053077</v>
      </c>
      <c r="N103" s="10">
        <v>1.918686</v>
      </c>
      <c r="O103" s="14">
        <v>25.92073</v>
      </c>
      <c r="P103" s="14">
        <v>31.95547</v>
      </c>
      <c r="Q103" s="22">
        <v>0.013253776435045316</v>
      </c>
    </row>
    <row r="104" spans="1:16" ht="12.75">
      <c r="A104">
        <v>63</v>
      </c>
      <c r="B104">
        <v>125</v>
      </c>
      <c r="C104" s="14">
        <v>127.179</v>
      </c>
      <c r="D104">
        <v>7.4899</v>
      </c>
      <c r="E104">
        <v>33.7824</v>
      </c>
      <c r="F104">
        <v>7.4899</v>
      </c>
      <c r="G104" s="34">
        <f t="shared" si="6"/>
        <v>26.39189192703975</v>
      </c>
      <c r="H104" s="14">
        <v>127.179</v>
      </c>
      <c r="I104">
        <v>88.67</v>
      </c>
      <c r="J104" s="26"/>
      <c r="K104" s="11">
        <v>33.7659</v>
      </c>
      <c r="L104" s="10">
        <v>3.001</v>
      </c>
      <c r="M104" s="17">
        <f t="shared" si="7"/>
        <v>130.52832484303926</v>
      </c>
      <c r="N104" s="10">
        <v>2.098711</v>
      </c>
      <c r="O104" s="14">
        <v>28.93059</v>
      </c>
      <c r="P104" s="14">
        <v>37.21678</v>
      </c>
    </row>
    <row r="105" spans="1:16" ht="12.75">
      <c r="A105">
        <v>62</v>
      </c>
      <c r="B105" s="29">
        <v>150</v>
      </c>
      <c r="C105" s="14">
        <v>149.041</v>
      </c>
      <c r="D105">
        <v>7.1865</v>
      </c>
      <c r="E105">
        <v>33.8766</v>
      </c>
      <c r="F105">
        <v>7.1865</v>
      </c>
      <c r="G105" s="34">
        <f t="shared" si="6"/>
        <v>26.50858360733946</v>
      </c>
      <c r="H105" s="14">
        <v>149.041</v>
      </c>
      <c r="I105">
        <v>88.71</v>
      </c>
      <c r="J105" s="26"/>
      <c r="K105" s="11">
        <v>33.8681</v>
      </c>
      <c r="L105" s="10">
        <v>2.722</v>
      </c>
      <c r="M105" s="17">
        <f t="shared" si="7"/>
        <v>118.37977692872387</v>
      </c>
      <c r="N105" s="10">
        <v>2.199564</v>
      </c>
      <c r="O105" s="14">
        <v>31.14742</v>
      </c>
      <c r="P105" s="14">
        <v>42.24386</v>
      </c>
    </row>
    <row r="106" spans="1:16" ht="12.75">
      <c r="A106">
        <v>61</v>
      </c>
      <c r="B106" s="29">
        <v>175</v>
      </c>
      <c r="C106" s="14">
        <v>176.494</v>
      </c>
      <c r="D106">
        <v>6.9023</v>
      </c>
      <c r="E106">
        <v>33.9206</v>
      </c>
      <c r="F106">
        <v>6.9023</v>
      </c>
      <c r="G106" s="34">
        <f t="shared" si="6"/>
        <v>26.582237954100037</v>
      </c>
      <c r="H106" s="14">
        <v>176.494</v>
      </c>
      <c r="I106">
        <v>88.74</v>
      </c>
      <c r="J106" s="26"/>
      <c r="K106">
        <v>33.913</v>
      </c>
      <c r="L106" s="10">
        <v>2.598</v>
      </c>
      <c r="M106" s="17">
        <f t="shared" si="7"/>
        <v>112.97891057250942</v>
      </c>
      <c r="N106" s="10">
        <v>2.278426</v>
      </c>
      <c r="O106" s="14">
        <v>32.20276</v>
      </c>
      <c r="P106" s="14">
        <v>45.63798</v>
      </c>
    </row>
    <row r="107" spans="1:16" ht="12.75">
      <c r="A107">
        <v>60</v>
      </c>
      <c r="B107">
        <v>200</v>
      </c>
      <c r="C107" s="14">
        <v>201.321</v>
      </c>
      <c r="D107">
        <v>6.653</v>
      </c>
      <c r="E107">
        <v>33.9399</v>
      </c>
      <c r="F107">
        <v>6.653</v>
      </c>
      <c r="G107" s="34">
        <f t="shared" si="6"/>
        <v>26.63094053877535</v>
      </c>
      <c r="H107" s="14">
        <v>201.321</v>
      </c>
      <c r="I107">
        <v>88.78</v>
      </c>
      <c r="J107" s="26"/>
      <c r="K107" s="11">
        <v>33.933</v>
      </c>
      <c r="L107" s="10">
        <v>2.365</v>
      </c>
      <c r="M107" s="17">
        <f t="shared" si="7"/>
        <v>102.84158890384568</v>
      </c>
      <c r="N107" s="10">
        <v>2.370387</v>
      </c>
      <c r="O107" s="14">
        <v>33.67993</v>
      </c>
      <c r="P107" s="14">
        <v>49.003280000000004</v>
      </c>
    </row>
    <row r="108" spans="1:16" ht="12.75">
      <c r="A108">
        <v>59</v>
      </c>
      <c r="B108" s="3">
        <v>250</v>
      </c>
      <c r="C108" s="14">
        <v>247.04</v>
      </c>
      <c r="D108">
        <v>6.1714</v>
      </c>
      <c r="E108">
        <v>33.9608</v>
      </c>
      <c r="F108">
        <v>6.1714</v>
      </c>
      <c r="G108" s="34">
        <f t="shared" si="6"/>
        <v>26.710172477406786</v>
      </c>
      <c r="H108" s="14">
        <v>247.04</v>
      </c>
      <c r="I108">
        <v>88.85</v>
      </c>
      <c r="J108" s="26"/>
      <c r="K108" s="12">
        <v>33.9545</v>
      </c>
      <c r="L108" s="10">
        <v>2.033</v>
      </c>
      <c r="M108" s="17">
        <f t="shared" si="7"/>
        <v>88.39780787642461</v>
      </c>
      <c r="N108" s="10">
        <v>2.505999</v>
      </c>
      <c r="O108" s="14">
        <v>35.84228</v>
      </c>
      <c r="P108" s="14">
        <v>55.28922</v>
      </c>
    </row>
    <row r="109" spans="1:23" ht="12.75">
      <c r="A109">
        <v>58</v>
      </c>
      <c r="B109" s="3">
        <v>300</v>
      </c>
      <c r="C109" s="14">
        <v>303.249</v>
      </c>
      <c r="D109">
        <v>5.6074</v>
      </c>
      <c r="E109">
        <v>33.9792</v>
      </c>
      <c r="F109">
        <v>5.6074</v>
      </c>
      <c r="G109" s="34">
        <f t="shared" si="6"/>
        <v>26.794860524008527</v>
      </c>
      <c r="H109" s="14">
        <v>303.249</v>
      </c>
      <c r="I109">
        <v>88.96</v>
      </c>
      <c r="J109" s="26"/>
      <c r="K109" s="12">
        <v>33.972</v>
      </c>
      <c r="L109" s="10">
        <v>1.729</v>
      </c>
      <c r="M109" s="17">
        <f t="shared" si="7"/>
        <v>75.17324342723003</v>
      </c>
      <c r="N109" s="10">
        <v>2.663409</v>
      </c>
      <c r="O109" s="14">
        <v>37.79299</v>
      </c>
      <c r="P109" s="14">
        <v>64.40222</v>
      </c>
      <c r="Q109" s="4"/>
      <c r="S109" s="8"/>
      <c r="T109" s="8"/>
      <c r="U109" s="8"/>
      <c r="V109" s="8"/>
      <c r="W109" s="8"/>
    </row>
    <row r="110" spans="1:23" ht="12.75">
      <c r="A110">
        <v>57</v>
      </c>
      <c r="B110" s="3">
        <v>400</v>
      </c>
      <c r="C110" s="14">
        <v>399.028</v>
      </c>
      <c r="D110">
        <v>5.0981</v>
      </c>
      <c r="E110">
        <v>34.0366</v>
      </c>
      <c r="F110">
        <v>5.0981</v>
      </c>
      <c r="G110" s="34">
        <f t="shared" si="6"/>
        <v>26.900546232192028</v>
      </c>
      <c r="H110" s="14">
        <v>399.028</v>
      </c>
      <c r="I110">
        <v>89.06</v>
      </c>
      <c r="J110" s="26"/>
      <c r="K110" s="11">
        <v>34.0302</v>
      </c>
      <c r="L110" s="10">
        <v>1.119</v>
      </c>
      <c r="M110" s="17">
        <f t="shared" si="7"/>
        <v>48.646733440885484</v>
      </c>
      <c r="N110" s="10">
        <v>2.88612</v>
      </c>
      <c r="O110" s="14">
        <v>41.21838</v>
      </c>
      <c r="P110" s="14">
        <v>76.98868999999999</v>
      </c>
      <c r="Q110" s="4"/>
      <c r="R110" s="2"/>
      <c r="S110" s="8"/>
      <c r="T110" s="8"/>
      <c r="U110" s="8"/>
      <c r="V110" s="8"/>
      <c r="W110" s="8"/>
    </row>
    <row r="111" spans="1:23" ht="12.75">
      <c r="A111" s="6"/>
      <c r="B111" s="6"/>
      <c r="C111" s="18"/>
      <c r="D111" s="6"/>
      <c r="E111" s="6"/>
      <c r="F111" s="6"/>
      <c r="G111" s="6"/>
      <c r="H111" s="18"/>
      <c r="I111" s="6"/>
      <c r="J111" s="6"/>
      <c r="K111" s="13"/>
      <c r="L111" s="16"/>
      <c r="M111" s="17"/>
      <c r="N111" s="16"/>
      <c r="O111" s="18"/>
      <c r="P111" s="18"/>
      <c r="Q111" s="6"/>
      <c r="R111" s="6"/>
      <c r="S111" s="8"/>
      <c r="T111" s="8"/>
      <c r="U111" s="9"/>
      <c r="V111" s="9"/>
      <c r="W111" s="9"/>
    </row>
    <row r="112" spans="1:23" s="25" customFormat="1" ht="12.75">
      <c r="A112" s="3"/>
      <c r="B112" s="3"/>
      <c r="C112" s="17"/>
      <c r="D112" s="3"/>
      <c r="E112" s="3"/>
      <c r="F112" s="3"/>
      <c r="G112" s="3"/>
      <c r="H112" s="17"/>
      <c r="I112" s="11"/>
      <c r="J112" s="21"/>
      <c r="K112" s="12"/>
      <c r="L112" s="15"/>
      <c r="M112" s="17"/>
      <c r="N112" s="10"/>
      <c r="O112" s="14"/>
      <c r="P112" s="14"/>
      <c r="Q112" s="3"/>
      <c r="R112" s="3"/>
      <c r="S112" s="23"/>
      <c r="T112" s="23"/>
      <c r="U112" s="24"/>
      <c r="V112" s="24"/>
      <c r="W112" s="24"/>
    </row>
    <row r="113" spans="2:10" ht="12.75">
      <c r="B113" s="7" t="s">
        <v>92</v>
      </c>
      <c r="D113" s="1"/>
      <c r="E113" s="1"/>
      <c r="F113" s="1"/>
      <c r="G113" s="1"/>
      <c r="I113" s="1"/>
      <c r="J113" s="1"/>
    </row>
    <row r="114" spans="2:14" ht="12.75">
      <c r="B114" s="7" t="s">
        <v>93</v>
      </c>
      <c r="D114" s="1"/>
      <c r="E114" s="1"/>
      <c r="F114" s="1"/>
      <c r="G114" s="1"/>
      <c r="I114" s="1"/>
      <c r="J114" s="1"/>
      <c r="K114"/>
      <c r="N114" s="35"/>
    </row>
    <row r="115" spans="4:10" ht="12.75">
      <c r="D115" s="1"/>
      <c r="E115" s="1"/>
      <c r="F115" s="1"/>
      <c r="G115" s="1"/>
      <c r="I115" s="1"/>
      <c r="J115" s="1"/>
    </row>
    <row r="116" spans="2:12" ht="12.75">
      <c r="B116" s="3" t="s">
        <v>43</v>
      </c>
      <c r="C116" s="39" t="s">
        <v>44</v>
      </c>
      <c r="D116" s="5" t="s">
        <v>44</v>
      </c>
      <c r="E116" s="5" t="s">
        <v>44</v>
      </c>
      <c r="F116" s="5" t="s">
        <v>44</v>
      </c>
      <c r="G116" s="5"/>
      <c r="H116" s="39" t="s">
        <v>44</v>
      </c>
      <c r="I116" s="5"/>
      <c r="J116" s="5"/>
      <c r="K116" s="12" t="s">
        <v>45</v>
      </c>
      <c r="L116" s="15"/>
    </row>
    <row r="117" spans="2:21" ht="12.75">
      <c r="B117" s="3" t="s">
        <v>47</v>
      </c>
      <c r="C117" s="17" t="s">
        <v>47</v>
      </c>
      <c r="D117" s="5" t="s">
        <v>48</v>
      </c>
      <c r="E117" s="5" t="s">
        <v>49</v>
      </c>
      <c r="F117" s="5" t="s">
        <v>48</v>
      </c>
      <c r="G117" s="5" t="s">
        <v>50</v>
      </c>
      <c r="H117" s="17" t="s">
        <v>47</v>
      </c>
      <c r="I117" s="5" t="s">
        <v>51</v>
      </c>
      <c r="J117" s="5" t="s">
        <v>52</v>
      </c>
      <c r="K117" s="12" t="s">
        <v>53</v>
      </c>
      <c r="L117" s="15" t="s">
        <v>54</v>
      </c>
      <c r="M117" s="17" t="s">
        <v>54</v>
      </c>
      <c r="N117" s="15" t="s">
        <v>55</v>
      </c>
      <c r="O117" s="17" t="s">
        <v>56</v>
      </c>
      <c r="P117" s="17" t="s">
        <v>57</v>
      </c>
      <c r="Q117" s="4" t="s">
        <v>58</v>
      </c>
      <c r="S117" s="8"/>
      <c r="T117" s="8"/>
      <c r="U117" s="8"/>
    </row>
    <row r="118" spans="1:21" ht="12.75">
      <c r="A118" s="2" t="s">
        <v>62</v>
      </c>
      <c r="B118" s="3" t="s">
        <v>63</v>
      </c>
      <c r="C118" s="17" t="s">
        <v>64</v>
      </c>
      <c r="D118" s="5" t="s">
        <v>65</v>
      </c>
      <c r="E118" s="5"/>
      <c r="F118" s="5" t="s">
        <v>65</v>
      </c>
      <c r="G118" s="5"/>
      <c r="H118" s="17" t="s">
        <v>64</v>
      </c>
      <c r="I118" s="5"/>
      <c r="J118" s="5"/>
      <c r="L118" s="10" t="s">
        <v>66</v>
      </c>
      <c r="M118" s="17" t="s">
        <v>67</v>
      </c>
      <c r="N118" s="15" t="s">
        <v>68</v>
      </c>
      <c r="O118" s="17" t="s">
        <v>68</v>
      </c>
      <c r="P118" s="17" t="s">
        <v>68</v>
      </c>
      <c r="Q118" s="4" t="s">
        <v>69</v>
      </c>
      <c r="R118" s="2" t="s">
        <v>70</v>
      </c>
      <c r="S118" s="8"/>
      <c r="T118" s="8"/>
      <c r="U118" s="8"/>
    </row>
    <row r="119" spans="1:21" ht="12.75">
      <c r="A119" s="6" t="s">
        <v>73</v>
      </c>
      <c r="B119" s="6" t="s">
        <v>73</v>
      </c>
      <c r="C119" s="18" t="s">
        <v>73</v>
      </c>
      <c r="D119" s="6" t="s">
        <v>73</v>
      </c>
      <c r="E119" s="6"/>
      <c r="F119" s="6" t="s">
        <v>73</v>
      </c>
      <c r="G119" s="6"/>
      <c r="H119" s="18" t="s">
        <v>73</v>
      </c>
      <c r="I119" s="6"/>
      <c r="J119" s="6"/>
      <c r="K119" s="13" t="s">
        <v>73</v>
      </c>
      <c r="L119" s="16"/>
      <c r="M119" s="17" t="s">
        <v>73</v>
      </c>
      <c r="N119" s="16" t="s">
        <v>73</v>
      </c>
      <c r="O119" s="18" t="s">
        <v>73</v>
      </c>
      <c r="P119" s="18" t="s">
        <v>73</v>
      </c>
      <c r="Q119" s="6" t="s">
        <v>73</v>
      </c>
      <c r="R119" s="6" t="s">
        <v>73</v>
      </c>
      <c r="S119" s="8"/>
      <c r="T119" s="8"/>
      <c r="U119" s="9"/>
    </row>
    <row r="120" spans="1:17" ht="12.75">
      <c r="A120">
        <v>90</v>
      </c>
      <c r="B120">
        <v>0</v>
      </c>
      <c r="C120" s="14">
        <v>2.181</v>
      </c>
      <c r="D120">
        <v>5.1846</v>
      </c>
      <c r="E120">
        <v>32.8249</v>
      </c>
      <c r="F120">
        <v>5.1846</v>
      </c>
      <c r="G120" s="34">
        <f aca="true" t="shared" si="8" ref="G120:G136">((999.842594+6.794*10^-2*D120-9.0953*10^-3*D120^2+1.001685*10^-4*D120^3-1.12*10^-6*D120^4+6.536*10^-9*D120^5)+(0.8245-0.00409*D120+7.6438*10^-5*D120^2-8.2467*10^-7*D120^3+5.3875*10^-9*D120^4)*E120+(-5.72466*10^-3+1.0227*10^-4*D120-1.6546*10^-6*D120^2)*E120^1.5+4.8314*10^-4*E120^2)-1000</f>
        <v>25.930727488123466</v>
      </c>
      <c r="H120" s="14">
        <v>2.181</v>
      </c>
      <c r="I120">
        <v>85.33</v>
      </c>
      <c r="J120" s="10">
        <v>110.1</v>
      </c>
      <c r="K120">
        <v>32.8207</v>
      </c>
      <c r="L120" s="10">
        <v>6.965</v>
      </c>
      <c r="M120" s="17">
        <f aca="true" t="shared" si="9" ref="M120:M136">(L120*1000/22.4)/(1+G120/1000)</f>
        <v>303.07845517142823</v>
      </c>
      <c r="N120" s="10">
        <v>1.301364</v>
      </c>
      <c r="O120" s="14">
        <v>14.3</v>
      </c>
      <c r="P120" s="14">
        <v>19.60525</v>
      </c>
      <c r="Q120" s="31">
        <v>0.35927492447129905</v>
      </c>
    </row>
    <row r="121" spans="1:17" ht="12.75">
      <c r="A121">
        <v>89</v>
      </c>
      <c r="B121">
        <v>10</v>
      </c>
      <c r="C121" s="14">
        <v>9.79</v>
      </c>
      <c r="D121">
        <v>5.1772</v>
      </c>
      <c r="E121">
        <v>32.8265</v>
      </c>
      <c r="F121">
        <v>5.1772</v>
      </c>
      <c r="G121" s="34">
        <f t="shared" si="8"/>
        <v>25.932832033444583</v>
      </c>
      <c r="H121" s="14">
        <v>9.79</v>
      </c>
      <c r="I121">
        <v>87.2</v>
      </c>
      <c r="J121" s="10">
        <v>25.65</v>
      </c>
      <c r="K121">
        <v>32.8504</v>
      </c>
      <c r="L121" s="10">
        <v>6.968</v>
      </c>
      <c r="M121" s="17">
        <f t="shared" si="9"/>
        <v>303.2083766681598</v>
      </c>
      <c r="N121" s="10">
        <v>1.296888</v>
      </c>
      <c r="O121" s="14">
        <v>14.3</v>
      </c>
      <c r="P121" s="14">
        <v>19.7287</v>
      </c>
      <c r="Q121" s="31">
        <v>0.3592749244712991</v>
      </c>
    </row>
    <row r="122" spans="1:17" ht="12.75">
      <c r="A122">
        <v>88</v>
      </c>
      <c r="B122">
        <v>15</v>
      </c>
      <c r="C122" s="14">
        <v>15.132</v>
      </c>
      <c r="D122">
        <v>5.1676</v>
      </c>
      <c r="E122">
        <v>32.8269</v>
      </c>
      <c r="F122">
        <v>5.1676</v>
      </c>
      <c r="G122" s="34">
        <f t="shared" si="8"/>
        <v>25.934234284274908</v>
      </c>
      <c r="H122" s="14">
        <v>15.132</v>
      </c>
      <c r="I122">
        <v>87.14</v>
      </c>
      <c r="J122" s="10">
        <v>11.95</v>
      </c>
      <c r="K122">
        <v>32.8201</v>
      </c>
      <c r="L122" s="10">
        <v>6.965</v>
      </c>
      <c r="M122" s="17">
        <f t="shared" si="9"/>
        <v>303.0774192040878</v>
      </c>
      <c r="N122" s="10">
        <v>1.296789</v>
      </c>
      <c r="O122" s="14">
        <v>14.3</v>
      </c>
      <c r="P122" s="14">
        <v>19.34425</v>
      </c>
      <c r="Q122" s="31">
        <v>0.34234545454545456</v>
      </c>
    </row>
    <row r="123" spans="1:17" ht="12.75">
      <c r="A123">
        <v>87</v>
      </c>
      <c r="B123">
        <v>20</v>
      </c>
      <c r="C123" s="14">
        <v>20.286</v>
      </c>
      <c r="D123">
        <v>5.1686</v>
      </c>
      <c r="E123">
        <v>32.827</v>
      </c>
      <c r="F123">
        <v>5.1686</v>
      </c>
      <c r="G123" s="34">
        <f t="shared" si="8"/>
        <v>25.93420046297865</v>
      </c>
      <c r="H123" s="14">
        <v>20.286</v>
      </c>
      <c r="I123">
        <v>87.16</v>
      </c>
      <c r="J123" s="10">
        <v>10.58</v>
      </c>
      <c r="K123">
        <v>32.8202</v>
      </c>
      <c r="L123" s="10">
        <v>6.96</v>
      </c>
      <c r="M123" s="17">
        <f t="shared" si="9"/>
        <v>302.8598574587611</v>
      </c>
      <c r="N123" s="10">
        <v>1.305442</v>
      </c>
      <c r="O123" s="14">
        <v>14.31527</v>
      </c>
      <c r="P123" s="14">
        <v>21.39014</v>
      </c>
      <c r="Q123" s="31">
        <v>0.34131117824773416</v>
      </c>
    </row>
    <row r="124" spans="1:17" ht="12.75">
      <c r="A124">
        <v>86</v>
      </c>
      <c r="B124">
        <v>30</v>
      </c>
      <c r="C124" s="14">
        <v>29.386</v>
      </c>
      <c r="D124">
        <v>5.1768</v>
      </c>
      <c r="E124">
        <v>32.8271</v>
      </c>
      <c r="F124">
        <v>5.1768</v>
      </c>
      <c r="G124" s="34">
        <f t="shared" si="8"/>
        <v>25.933352455513614</v>
      </c>
      <c r="H124" s="14">
        <v>29.386</v>
      </c>
      <c r="I124">
        <v>87.19</v>
      </c>
      <c r="J124" s="10">
        <v>4.391</v>
      </c>
      <c r="K124">
        <v>32.8211</v>
      </c>
      <c r="L124" s="10">
        <v>6.958</v>
      </c>
      <c r="M124" s="17">
        <f t="shared" si="9"/>
        <v>302.7730790275378</v>
      </c>
      <c r="N124" s="10">
        <v>1.303693</v>
      </c>
      <c r="O124" s="14">
        <v>14.41423</v>
      </c>
      <c r="P124" s="14">
        <v>21.48213</v>
      </c>
      <c r="Q124" s="31">
        <v>0.3693727272727273</v>
      </c>
    </row>
    <row r="125" spans="1:17" ht="12.75">
      <c r="A125">
        <v>85</v>
      </c>
      <c r="B125">
        <v>40</v>
      </c>
      <c r="C125" s="14">
        <v>42.24</v>
      </c>
      <c r="D125">
        <v>5.1699</v>
      </c>
      <c r="E125">
        <v>32.8271</v>
      </c>
      <c r="F125">
        <v>5.1699</v>
      </c>
      <c r="G125" s="34">
        <f t="shared" si="8"/>
        <v>25.934132717661214</v>
      </c>
      <c r="H125" s="14">
        <v>42.24</v>
      </c>
      <c r="I125">
        <v>87.15</v>
      </c>
      <c r="J125" s="10">
        <v>4.843</v>
      </c>
      <c r="K125">
        <v>32.8203</v>
      </c>
      <c r="L125" s="10">
        <v>6.961</v>
      </c>
      <c r="M125" s="17">
        <f t="shared" si="9"/>
        <v>302.90339180765903</v>
      </c>
      <c r="N125" s="10">
        <v>1.303497</v>
      </c>
      <c r="O125" s="14">
        <v>14.46154</v>
      </c>
      <c r="P125" s="14">
        <v>21.04575</v>
      </c>
      <c r="Q125" s="31">
        <v>0.36117771084337347</v>
      </c>
    </row>
    <row r="126" spans="1:17" ht="12.75">
      <c r="A126">
        <v>84</v>
      </c>
      <c r="B126">
        <v>50</v>
      </c>
      <c r="C126" s="14">
        <v>49.167</v>
      </c>
      <c r="D126">
        <v>5.1719</v>
      </c>
      <c r="E126">
        <v>32.8273</v>
      </c>
      <c r="F126">
        <v>5.1719</v>
      </c>
      <c r="G126" s="34">
        <f t="shared" si="8"/>
        <v>25.934065006148558</v>
      </c>
      <c r="H126" s="14">
        <v>49.167</v>
      </c>
      <c r="I126">
        <v>87.14</v>
      </c>
      <c r="J126" s="10">
        <v>3.168</v>
      </c>
      <c r="K126">
        <v>32.8212</v>
      </c>
      <c r="L126" s="10">
        <v>6.976</v>
      </c>
      <c r="M126" s="17">
        <f t="shared" si="9"/>
        <v>303.556127095463</v>
      </c>
      <c r="N126" s="10">
        <v>1.30769</v>
      </c>
      <c r="O126" s="14">
        <v>14.35414</v>
      </c>
      <c r="P126" s="14">
        <v>21.1371</v>
      </c>
      <c r="Q126" s="31">
        <v>0.3693727272727273</v>
      </c>
    </row>
    <row r="127" spans="1:17" ht="12.75">
      <c r="A127">
        <v>83</v>
      </c>
      <c r="B127">
        <v>60</v>
      </c>
      <c r="C127" s="14">
        <v>60.178</v>
      </c>
      <c r="D127">
        <v>5.1687</v>
      </c>
      <c r="E127">
        <v>32.8272</v>
      </c>
      <c r="F127">
        <v>5.1687</v>
      </c>
      <c r="G127" s="34">
        <f t="shared" si="8"/>
        <v>25.934347555643853</v>
      </c>
      <c r="H127" s="14">
        <v>60.178</v>
      </c>
      <c r="I127">
        <v>87.21</v>
      </c>
      <c r="J127" s="10">
        <v>1.661</v>
      </c>
      <c r="K127">
        <v>32.8506</v>
      </c>
      <c r="L127" s="10">
        <v>6.956</v>
      </c>
      <c r="M127" s="17">
        <f t="shared" si="9"/>
        <v>302.68575667203856</v>
      </c>
      <c r="N127" s="10">
        <v>1.298726</v>
      </c>
      <c r="O127" s="14">
        <v>14.45298</v>
      </c>
      <c r="P127" s="14">
        <v>20.87834</v>
      </c>
      <c r="Q127" s="31">
        <v>0.3641626506024097</v>
      </c>
    </row>
    <row r="128" spans="1:17" ht="12.75">
      <c r="A128">
        <v>82</v>
      </c>
      <c r="B128">
        <v>80</v>
      </c>
      <c r="C128" s="14">
        <v>78.624</v>
      </c>
      <c r="D128">
        <v>5.1674</v>
      </c>
      <c r="E128">
        <v>32.8271</v>
      </c>
      <c r="F128">
        <v>5.1674</v>
      </c>
      <c r="G128" s="34">
        <f t="shared" si="8"/>
        <v>25.93441528255812</v>
      </c>
      <c r="H128" s="14">
        <v>78.624</v>
      </c>
      <c r="I128">
        <v>87.27</v>
      </c>
      <c r="J128" s="10">
        <v>0.3793</v>
      </c>
      <c r="K128">
        <v>32.8207</v>
      </c>
      <c r="L128" s="10">
        <v>6.993</v>
      </c>
      <c r="M128" s="17">
        <f t="shared" si="9"/>
        <v>304.2957672045915</v>
      </c>
      <c r="N128" s="10">
        <v>1.302914</v>
      </c>
      <c r="O128" s="14">
        <v>14.50032</v>
      </c>
      <c r="P128" s="14">
        <v>20.79464</v>
      </c>
      <c r="Q128" s="31">
        <v>0.4084121212121212</v>
      </c>
    </row>
    <row r="129" spans="1:17" ht="12.75">
      <c r="A129">
        <v>81</v>
      </c>
      <c r="B129">
        <v>100</v>
      </c>
      <c r="C129" s="14">
        <v>97.443</v>
      </c>
      <c r="D129">
        <v>5.1647</v>
      </c>
      <c r="E129">
        <v>32.827</v>
      </c>
      <c r="F129">
        <v>5.1647</v>
      </c>
      <c r="G129" s="34">
        <f t="shared" si="8"/>
        <v>25.93464117105532</v>
      </c>
      <c r="H129" s="14">
        <v>97.443</v>
      </c>
      <c r="I129">
        <v>87.4</v>
      </c>
      <c r="J129" s="10">
        <v>0.2056</v>
      </c>
      <c r="K129">
        <v>32.8203</v>
      </c>
      <c r="L129" s="10">
        <v>6.985</v>
      </c>
      <c r="M129" s="17">
        <f t="shared" si="9"/>
        <v>303.9475855761316</v>
      </c>
      <c r="N129" s="10">
        <v>1.298335</v>
      </c>
      <c r="O129" s="14">
        <v>14.44451</v>
      </c>
      <c r="P129" s="14">
        <v>20.71093</v>
      </c>
      <c r="Q129" s="31">
        <v>0.3772386706948641</v>
      </c>
    </row>
    <row r="130" spans="1:16" ht="12.75">
      <c r="A130">
        <v>80</v>
      </c>
      <c r="B130">
        <v>125</v>
      </c>
      <c r="C130" s="14">
        <v>124.137</v>
      </c>
      <c r="D130">
        <v>5.12</v>
      </c>
      <c r="E130">
        <v>33.3094</v>
      </c>
      <c r="F130">
        <v>5.12</v>
      </c>
      <c r="G130" s="34">
        <f t="shared" si="8"/>
        <v>26.32182343577597</v>
      </c>
      <c r="H130" s="14">
        <v>124.137</v>
      </c>
      <c r="I130">
        <v>88.16</v>
      </c>
      <c r="J130" s="10">
        <v>0.1852</v>
      </c>
      <c r="K130">
        <v>33.2627</v>
      </c>
      <c r="L130" s="10">
        <v>5.323</v>
      </c>
      <c r="M130" s="17">
        <f t="shared" si="9"/>
        <v>231.53938963892543</v>
      </c>
      <c r="N130" s="10">
        <v>1.753474</v>
      </c>
      <c r="O130" s="14">
        <v>22.52172</v>
      </c>
      <c r="P130" s="14">
        <v>36.02315</v>
      </c>
    </row>
    <row r="131" spans="1:16" ht="12.75">
      <c r="A131">
        <v>79</v>
      </c>
      <c r="B131">
        <v>150</v>
      </c>
      <c r="C131" s="14">
        <v>148.027</v>
      </c>
      <c r="D131">
        <v>4.6515</v>
      </c>
      <c r="E131">
        <v>33.7368</v>
      </c>
      <c r="F131">
        <v>4.6515</v>
      </c>
      <c r="G131" s="34">
        <f t="shared" si="8"/>
        <v>26.71296398255504</v>
      </c>
      <c r="H131" s="14">
        <v>148.027</v>
      </c>
      <c r="I131">
        <v>88.66</v>
      </c>
      <c r="J131" s="10">
        <v>0.1852</v>
      </c>
      <c r="K131">
        <v>33.7292</v>
      </c>
      <c r="L131" s="10">
        <v>3.626</v>
      </c>
      <c r="M131" s="17">
        <f t="shared" si="9"/>
        <v>157.66334475031567</v>
      </c>
      <c r="N131" s="10">
        <v>1.998117</v>
      </c>
      <c r="O131" s="14">
        <v>24.31443</v>
      </c>
      <c r="P131" s="14">
        <v>92.54876</v>
      </c>
    </row>
    <row r="132" spans="1:16" ht="12.75">
      <c r="A132">
        <v>78</v>
      </c>
      <c r="B132">
        <v>175</v>
      </c>
      <c r="C132" s="14">
        <v>175.404</v>
      </c>
      <c r="D132">
        <v>4.4434</v>
      </c>
      <c r="E132">
        <v>33.7617</v>
      </c>
      <c r="F132">
        <v>4.4434</v>
      </c>
      <c r="G132" s="34">
        <f t="shared" si="8"/>
        <v>26.75522794614062</v>
      </c>
      <c r="H132" s="14">
        <v>175.404</v>
      </c>
      <c r="I132">
        <v>88.71</v>
      </c>
      <c r="J132" s="10">
        <v>0.1852</v>
      </c>
      <c r="K132">
        <v>33.7548</v>
      </c>
      <c r="L132" s="10">
        <v>3.261</v>
      </c>
      <c r="M132" s="17">
        <f t="shared" si="9"/>
        <v>141.7868184942845</v>
      </c>
      <c r="N132" s="10">
        <v>2.338697</v>
      </c>
      <c r="O132" s="14">
        <v>32.47626</v>
      </c>
      <c r="P132" s="14">
        <v>57.91042</v>
      </c>
    </row>
    <row r="133" spans="1:16" ht="12.75">
      <c r="A133">
        <v>77</v>
      </c>
      <c r="B133">
        <v>200</v>
      </c>
      <c r="C133" s="14">
        <v>199.844</v>
      </c>
      <c r="D133">
        <v>4.2826</v>
      </c>
      <c r="E133">
        <v>33.794</v>
      </c>
      <c r="F133">
        <v>4.2826</v>
      </c>
      <c r="G133" s="34">
        <f t="shared" si="8"/>
        <v>26.797927509866895</v>
      </c>
      <c r="H133" s="14">
        <v>199.844</v>
      </c>
      <c r="I133">
        <v>88.79</v>
      </c>
      <c r="J133" s="10">
        <v>0.1852</v>
      </c>
      <c r="K133">
        <v>33.7865</v>
      </c>
      <c r="L133" s="10">
        <v>2.824</v>
      </c>
      <c r="M133" s="17">
        <f t="shared" si="9"/>
        <v>122.78114826075856</v>
      </c>
      <c r="N133" s="10">
        <v>2.452046</v>
      </c>
      <c r="O133" s="14">
        <v>34.56818</v>
      </c>
      <c r="P133" s="14">
        <v>63.2611</v>
      </c>
    </row>
    <row r="134" spans="1:16" ht="12.75">
      <c r="A134">
        <v>76</v>
      </c>
      <c r="B134">
        <v>250</v>
      </c>
      <c r="C134" s="14">
        <v>249.462</v>
      </c>
      <c r="D134">
        <v>4.1049</v>
      </c>
      <c r="E134">
        <v>33.8585</v>
      </c>
      <c r="F134">
        <v>4.1049</v>
      </c>
      <c r="G134" s="34">
        <f t="shared" si="8"/>
        <v>26.86768992783891</v>
      </c>
      <c r="H134" s="14">
        <v>249.462</v>
      </c>
      <c r="I134">
        <v>88.94</v>
      </c>
      <c r="J134" s="10">
        <v>0.1852</v>
      </c>
      <c r="K134">
        <v>33.8509</v>
      </c>
      <c r="L134" s="10">
        <v>2.15</v>
      </c>
      <c r="M134" s="17">
        <f t="shared" si="9"/>
        <v>93.47079842768042</v>
      </c>
      <c r="N134" s="10">
        <v>2.574146</v>
      </c>
      <c r="O134" s="14">
        <v>36.19559</v>
      </c>
      <c r="P134" s="14">
        <v>69.2907</v>
      </c>
    </row>
    <row r="135" spans="1:16" ht="12.75">
      <c r="A135">
        <v>75</v>
      </c>
      <c r="B135">
        <v>300</v>
      </c>
      <c r="C135" s="14">
        <v>299.302</v>
      </c>
      <c r="D135">
        <v>4.0692</v>
      </c>
      <c r="E135">
        <v>33.9233</v>
      </c>
      <c r="F135">
        <v>4.0692</v>
      </c>
      <c r="G135" s="34">
        <f t="shared" si="8"/>
        <v>26.922892894354163</v>
      </c>
      <c r="H135" s="14">
        <v>299.302</v>
      </c>
      <c r="I135">
        <v>88.97</v>
      </c>
      <c r="J135" s="10">
        <v>0.1852</v>
      </c>
      <c r="K135">
        <v>33.9164</v>
      </c>
      <c r="L135" s="10">
        <v>1.817</v>
      </c>
      <c r="M135" s="17">
        <f t="shared" si="9"/>
        <v>78.98944700701725</v>
      </c>
      <c r="N135" s="10">
        <v>2.748667</v>
      </c>
      <c r="O135" s="14">
        <v>39.40887</v>
      </c>
      <c r="P135" s="14">
        <v>77.91801</v>
      </c>
    </row>
    <row r="136" spans="1:16" ht="12.75">
      <c r="A136">
        <v>74</v>
      </c>
      <c r="B136">
        <v>400</v>
      </c>
      <c r="C136" s="14">
        <v>402.177</v>
      </c>
      <c r="D136">
        <v>4.0401</v>
      </c>
      <c r="E136">
        <v>34.0496</v>
      </c>
      <c r="F136">
        <v>4.0401</v>
      </c>
      <c r="G136" s="34">
        <f t="shared" si="8"/>
        <v>27.02633019561813</v>
      </c>
      <c r="H136" s="14">
        <v>402.177</v>
      </c>
      <c r="I136">
        <v>89.12</v>
      </c>
      <c r="J136" s="10">
        <v>0.1852</v>
      </c>
      <c r="K136" s="11">
        <v>34.0415</v>
      </c>
      <c r="L136" s="10">
        <v>1.627</v>
      </c>
      <c r="M136" s="17">
        <f t="shared" si="9"/>
        <v>70.72255738330871</v>
      </c>
      <c r="N136" s="10">
        <v>2.831532</v>
      </c>
      <c r="O136" s="14">
        <v>40.41583</v>
      </c>
      <c r="P136" s="14">
        <v>85.14465</v>
      </c>
    </row>
    <row r="137" spans="14:16" ht="12.75">
      <c r="N137" s="10">
        <v>2.927545</v>
      </c>
      <c r="O137" s="14">
        <v>41.77919</v>
      </c>
      <c r="P137" s="14">
        <v>96.39082</v>
      </c>
    </row>
    <row r="139" spans="2:10" ht="12.75">
      <c r="B139" s="7" t="s">
        <v>94</v>
      </c>
      <c r="D139" s="1"/>
      <c r="E139" s="1"/>
      <c r="F139" s="1"/>
      <c r="G139" s="1"/>
      <c r="I139" s="1"/>
      <c r="J139" s="1"/>
    </row>
    <row r="140" spans="2:14" ht="12.75">
      <c r="B140" s="7" t="s">
        <v>95</v>
      </c>
      <c r="D140" s="1"/>
      <c r="E140" s="1"/>
      <c r="F140" s="1"/>
      <c r="G140" s="1"/>
      <c r="I140" s="1"/>
      <c r="J140" s="1"/>
      <c r="K140"/>
      <c r="N140" s="35"/>
    </row>
    <row r="141" spans="4:10" ht="12.75">
      <c r="D141" s="1"/>
      <c r="E141" s="1"/>
      <c r="F141" s="1"/>
      <c r="G141" s="1"/>
      <c r="I141" s="1"/>
      <c r="J141" s="1"/>
    </row>
    <row r="142" spans="2:12" ht="12.75">
      <c r="B142" s="3" t="s">
        <v>43</v>
      </c>
      <c r="C142" s="39" t="s">
        <v>44</v>
      </c>
      <c r="D142" s="5" t="s">
        <v>44</v>
      </c>
      <c r="E142" s="5" t="s">
        <v>44</v>
      </c>
      <c r="F142" s="5" t="s">
        <v>44</v>
      </c>
      <c r="G142" s="5"/>
      <c r="H142" s="39" t="s">
        <v>44</v>
      </c>
      <c r="I142" s="5"/>
      <c r="J142" s="5"/>
      <c r="K142" s="12" t="s">
        <v>45</v>
      </c>
      <c r="L142" s="15"/>
    </row>
    <row r="143" spans="2:22" ht="12.75">
      <c r="B143" s="3" t="s">
        <v>47</v>
      </c>
      <c r="C143" s="17" t="s">
        <v>47</v>
      </c>
      <c r="D143" s="5" t="s">
        <v>48</v>
      </c>
      <c r="E143" s="5" t="s">
        <v>49</v>
      </c>
      <c r="F143" s="5" t="s">
        <v>48</v>
      </c>
      <c r="G143" s="5" t="s">
        <v>50</v>
      </c>
      <c r="H143" s="17" t="s">
        <v>47</v>
      </c>
      <c r="I143" s="5" t="s">
        <v>51</v>
      </c>
      <c r="J143" s="5" t="s">
        <v>52</v>
      </c>
      <c r="K143" s="12" t="s">
        <v>53</v>
      </c>
      <c r="L143" s="15" t="s">
        <v>54</v>
      </c>
      <c r="M143" s="17" t="s">
        <v>54</v>
      </c>
      <c r="N143" s="15" t="s">
        <v>55</v>
      </c>
      <c r="O143" s="17" t="s">
        <v>56</v>
      </c>
      <c r="P143" s="17" t="s">
        <v>57</v>
      </c>
      <c r="Q143" s="4" t="s">
        <v>58</v>
      </c>
      <c r="S143" s="8" t="s">
        <v>59</v>
      </c>
      <c r="T143" s="8" t="s">
        <v>59</v>
      </c>
      <c r="U143" t="s">
        <v>60</v>
      </c>
      <c r="V143" t="s">
        <v>60</v>
      </c>
    </row>
    <row r="144" spans="1:22" ht="12.75">
      <c r="A144" s="2" t="s">
        <v>62</v>
      </c>
      <c r="B144" s="3" t="s">
        <v>63</v>
      </c>
      <c r="C144" s="17" t="s">
        <v>64</v>
      </c>
      <c r="D144" s="5" t="s">
        <v>65</v>
      </c>
      <c r="E144" s="5"/>
      <c r="F144" s="5" t="s">
        <v>65</v>
      </c>
      <c r="G144" s="5"/>
      <c r="H144" s="17" t="s">
        <v>64</v>
      </c>
      <c r="I144" s="5"/>
      <c r="J144" s="5"/>
      <c r="L144" s="10" t="s">
        <v>66</v>
      </c>
      <c r="M144" s="17" t="s">
        <v>67</v>
      </c>
      <c r="N144" s="15" t="s">
        <v>68</v>
      </c>
      <c r="O144" s="17" t="s">
        <v>68</v>
      </c>
      <c r="P144" s="17" t="s">
        <v>68</v>
      </c>
      <c r="Q144" s="4" t="s">
        <v>69</v>
      </c>
      <c r="R144" s="2" t="s">
        <v>70</v>
      </c>
      <c r="S144" s="8" t="s">
        <v>71</v>
      </c>
      <c r="T144" s="8" t="s">
        <v>72</v>
      </c>
      <c r="U144" s="8" t="s">
        <v>71</v>
      </c>
      <c r="V144" t="s">
        <v>72</v>
      </c>
    </row>
    <row r="145" spans="1:20" ht="12.75">
      <c r="A145" s="6" t="s">
        <v>73</v>
      </c>
      <c r="B145" s="6" t="s">
        <v>73</v>
      </c>
      <c r="C145" s="18" t="s">
        <v>73</v>
      </c>
      <c r="D145" s="6" t="s">
        <v>73</v>
      </c>
      <c r="E145" s="6"/>
      <c r="F145" s="6" t="s">
        <v>73</v>
      </c>
      <c r="G145" s="6"/>
      <c r="H145" s="18" t="s">
        <v>73</v>
      </c>
      <c r="I145" s="6"/>
      <c r="J145" s="6"/>
      <c r="K145" s="13" t="s">
        <v>73</v>
      </c>
      <c r="L145" s="16"/>
      <c r="M145" s="17" t="s">
        <v>73</v>
      </c>
      <c r="N145" s="16" t="s">
        <v>73</v>
      </c>
      <c r="O145" s="18" t="s">
        <v>73</v>
      </c>
      <c r="P145" s="18" t="s">
        <v>73</v>
      </c>
      <c r="Q145" s="6" t="s">
        <v>73</v>
      </c>
      <c r="R145" s="6" t="s">
        <v>73</v>
      </c>
      <c r="S145" s="8"/>
      <c r="T145" s="8"/>
    </row>
    <row r="146" spans="1:21" ht="12.75">
      <c r="A146">
        <v>114</v>
      </c>
      <c r="B146">
        <v>0</v>
      </c>
      <c r="C146" s="33" t="s">
        <v>76</v>
      </c>
      <c r="D146" s="19"/>
      <c r="E146" s="19"/>
      <c r="F146" s="19"/>
      <c r="G146" s="19"/>
      <c r="H146" s="33" t="s">
        <v>76</v>
      </c>
      <c r="I146" s="19"/>
      <c r="J146" s="19"/>
      <c r="K146" s="11">
        <v>32.8239</v>
      </c>
      <c r="L146" s="10">
        <v>6.961</v>
      </c>
      <c r="N146" s="10">
        <v>1.296934</v>
      </c>
      <c r="O146" s="14">
        <v>14.29496</v>
      </c>
      <c r="P146" s="14">
        <v>20.04586</v>
      </c>
      <c r="R146">
        <v>0</v>
      </c>
      <c r="S146" s="43">
        <v>2127.315</v>
      </c>
      <c r="U146" s="43">
        <v>2059.367418351151</v>
      </c>
    </row>
    <row r="147" spans="1:21" ht="12.75">
      <c r="A147">
        <v>113</v>
      </c>
      <c r="B147">
        <v>10</v>
      </c>
      <c r="C147" s="40" t="s">
        <v>77</v>
      </c>
      <c r="D147" s="19"/>
      <c r="E147" s="19"/>
      <c r="F147" s="19"/>
      <c r="G147" s="19"/>
      <c r="H147" s="40" t="s">
        <v>77</v>
      </c>
      <c r="I147" s="19"/>
      <c r="J147" s="19"/>
      <c r="K147" s="11">
        <v>32.8225</v>
      </c>
      <c r="L147" s="10">
        <v>6.961</v>
      </c>
      <c r="N147" s="10">
        <v>1.297373</v>
      </c>
      <c r="O147" s="14">
        <v>14.29101</v>
      </c>
      <c r="P147" s="14">
        <v>19.87967</v>
      </c>
      <c r="R147">
        <v>10</v>
      </c>
      <c r="S147" s="43">
        <v>2138.642</v>
      </c>
      <c r="U147" s="43">
        <v>2055.874315963873</v>
      </c>
    </row>
    <row r="148" spans="1:21" ht="12.75">
      <c r="A148">
        <v>112</v>
      </c>
      <c r="B148">
        <v>25</v>
      </c>
      <c r="C148" s="40" t="s">
        <v>77</v>
      </c>
      <c r="D148" s="19"/>
      <c r="E148" s="19"/>
      <c r="F148" s="19"/>
      <c r="G148" s="19"/>
      <c r="H148" s="40" t="s">
        <v>77</v>
      </c>
      <c r="I148" s="19"/>
      <c r="J148" s="19"/>
      <c r="K148" s="11">
        <v>32.8216</v>
      </c>
      <c r="L148" s="10">
        <v>6.977</v>
      </c>
      <c r="N148" s="10">
        <v>1.297811</v>
      </c>
      <c r="O148" s="14">
        <v>14.3897</v>
      </c>
      <c r="P148" s="14">
        <v>20.04697</v>
      </c>
      <c r="R148">
        <v>25</v>
      </c>
      <c r="S148" s="43">
        <v>2141.21</v>
      </c>
      <c r="U148" s="43">
        <v>2057.0202521035458</v>
      </c>
    </row>
    <row r="149" spans="1:21" ht="12.75">
      <c r="A149">
        <v>111</v>
      </c>
      <c r="B149">
        <v>50</v>
      </c>
      <c r="C149" s="40" t="s">
        <v>77</v>
      </c>
      <c r="D149" s="19"/>
      <c r="E149" s="19"/>
      <c r="F149" s="19"/>
      <c r="G149" s="19"/>
      <c r="H149" s="40" t="s">
        <v>77</v>
      </c>
      <c r="I149" s="19"/>
      <c r="J149" s="19"/>
      <c r="K149" s="11">
        <v>32.8216</v>
      </c>
      <c r="L149" s="10">
        <v>6.955</v>
      </c>
      <c r="N149" s="10">
        <v>1.298239</v>
      </c>
      <c r="O149" s="14">
        <v>14.33442</v>
      </c>
      <c r="P149" s="14">
        <v>20.21428</v>
      </c>
      <c r="R149">
        <v>50</v>
      </c>
      <c r="S149" s="43">
        <v>2151.324</v>
      </c>
      <c r="U149" s="43">
        <v>2059.619210380617</v>
      </c>
    </row>
    <row r="150" spans="1:21" ht="12.75">
      <c r="A150">
        <v>110</v>
      </c>
      <c r="B150">
        <v>75</v>
      </c>
      <c r="C150" s="40" t="s">
        <v>77</v>
      </c>
      <c r="D150" s="19"/>
      <c r="E150" s="19"/>
      <c r="F150" s="19"/>
      <c r="G150" s="19"/>
      <c r="H150" s="40" t="s">
        <v>77</v>
      </c>
      <c r="I150" s="19"/>
      <c r="J150" s="19"/>
      <c r="K150" s="11">
        <v>32.8235</v>
      </c>
      <c r="L150" s="10">
        <v>6.946</v>
      </c>
      <c r="N150" s="10">
        <v>1.298677</v>
      </c>
      <c r="O150" s="14">
        <v>14.48447</v>
      </c>
      <c r="P150" s="14">
        <v>20.21483</v>
      </c>
      <c r="R150">
        <v>75</v>
      </c>
      <c r="S150" s="43">
        <v>2174.998</v>
      </c>
      <c r="U150" s="43">
        <v>2100.313546354</v>
      </c>
    </row>
    <row r="151" spans="1:21" ht="12.75">
      <c r="A151">
        <v>109</v>
      </c>
      <c r="B151">
        <v>100</v>
      </c>
      <c r="C151" s="40" t="s">
        <v>77</v>
      </c>
      <c r="D151" s="19"/>
      <c r="E151" s="19"/>
      <c r="F151" s="19"/>
      <c r="G151" s="19"/>
      <c r="H151" s="40" t="s">
        <v>77</v>
      </c>
      <c r="I151" s="19"/>
      <c r="J151" s="19"/>
      <c r="K151" s="11">
        <v>32.8238</v>
      </c>
      <c r="L151" s="10">
        <v>6.958</v>
      </c>
      <c r="N151" s="10">
        <v>1.299115</v>
      </c>
      <c r="O151" s="14">
        <v>14.3266</v>
      </c>
      <c r="P151" s="14">
        <v>20.21538</v>
      </c>
      <c r="R151">
        <v>100</v>
      </c>
      <c r="S151" s="43">
        <v>2189.334</v>
      </c>
      <c r="U151" s="43">
        <v>2154.3135463546</v>
      </c>
    </row>
    <row r="152" spans="1:21" ht="12.75">
      <c r="A152">
        <v>108</v>
      </c>
      <c r="B152">
        <v>150</v>
      </c>
      <c r="C152" s="40" t="s">
        <v>77</v>
      </c>
      <c r="D152" s="19"/>
      <c r="E152" s="19"/>
      <c r="F152" s="19"/>
      <c r="G152" s="19"/>
      <c r="H152" s="40" t="s">
        <v>77</v>
      </c>
      <c r="I152" s="19"/>
      <c r="J152" s="19"/>
      <c r="K152" s="11">
        <v>33.7126</v>
      </c>
      <c r="L152" s="10">
        <v>3.717</v>
      </c>
      <c r="N152" s="10">
        <v>2.302531</v>
      </c>
      <c r="O152" s="14">
        <v>32.16535</v>
      </c>
      <c r="P152" s="14">
        <v>55.29242</v>
      </c>
      <c r="R152">
        <v>150</v>
      </c>
      <c r="S152" s="43">
        <v>2254.778</v>
      </c>
      <c r="U152" s="43">
        <v>2211.0572333334126</v>
      </c>
    </row>
    <row r="153" spans="1:21" ht="12.75">
      <c r="A153">
        <v>107</v>
      </c>
      <c r="B153">
        <v>200</v>
      </c>
      <c r="C153" s="40" t="s">
        <v>77</v>
      </c>
      <c r="D153" s="19"/>
      <c r="E153" s="19"/>
      <c r="F153" s="19"/>
      <c r="G153" s="19"/>
      <c r="H153" s="40" t="s">
        <v>77</v>
      </c>
      <c r="I153" s="19"/>
      <c r="J153" s="19"/>
      <c r="K153" s="11">
        <v>33.7881</v>
      </c>
      <c r="L153" s="10">
        <v>2.79</v>
      </c>
      <c r="N153" s="10">
        <v>2.578694</v>
      </c>
      <c r="O153" s="14">
        <v>36.3663</v>
      </c>
      <c r="P153" s="14">
        <v>67.96309</v>
      </c>
      <c r="R153">
        <v>200</v>
      </c>
      <c r="S153" s="43">
        <v>2275.641</v>
      </c>
      <c r="U153" s="43">
        <v>2248.925246724792</v>
      </c>
    </row>
    <row r="154" spans="1:21" ht="12.75">
      <c r="A154">
        <v>106</v>
      </c>
      <c r="B154">
        <v>300</v>
      </c>
      <c r="C154" s="40" t="s">
        <v>77</v>
      </c>
      <c r="D154" s="19"/>
      <c r="E154" s="19"/>
      <c r="F154" s="19"/>
      <c r="G154" s="19"/>
      <c r="H154" s="40" t="s">
        <v>77</v>
      </c>
      <c r="I154" s="19"/>
      <c r="J154" s="19"/>
      <c r="K154" s="11">
        <v>33.9101</v>
      </c>
      <c r="L154" s="10">
        <v>1.738</v>
      </c>
      <c r="N154" s="10">
        <v>2.841553</v>
      </c>
      <c r="O154" s="14">
        <v>40.82629</v>
      </c>
      <c r="P154" s="14">
        <v>84.55155</v>
      </c>
      <c r="R154">
        <v>300</v>
      </c>
      <c r="S154" s="43">
        <v>2293.312</v>
      </c>
      <c r="U154" s="43">
        <v>2275.316546546</v>
      </c>
    </row>
    <row r="155" spans="1:21" ht="12.75">
      <c r="A155">
        <v>105</v>
      </c>
      <c r="B155">
        <v>400</v>
      </c>
      <c r="C155" s="40" t="s">
        <v>77</v>
      </c>
      <c r="D155" s="19"/>
      <c r="E155" s="19"/>
      <c r="F155" s="19"/>
      <c r="G155" s="19"/>
      <c r="H155" s="40" t="s">
        <v>77</v>
      </c>
      <c r="I155" s="19"/>
      <c r="J155" s="19"/>
      <c r="K155" s="11">
        <v>34.0384</v>
      </c>
      <c r="L155" s="10">
        <v>1.277</v>
      </c>
      <c r="N155" s="10">
        <v>2.938259</v>
      </c>
      <c r="O155" s="14">
        <v>41.64774</v>
      </c>
      <c r="P155" s="14">
        <v>96.05913</v>
      </c>
      <c r="R155">
        <v>400</v>
      </c>
      <c r="S155" s="43">
        <v>2318.6</v>
      </c>
      <c r="U155" s="43">
        <v>2309.904778973535</v>
      </c>
    </row>
    <row r="156" spans="1:21" ht="12.75">
      <c r="A156">
        <v>104</v>
      </c>
      <c r="B156">
        <v>600</v>
      </c>
      <c r="C156" s="40" t="s">
        <v>77</v>
      </c>
      <c r="D156" s="19"/>
      <c r="E156" s="19"/>
      <c r="F156" s="19"/>
      <c r="G156" s="19"/>
      <c r="H156" s="40" t="s">
        <v>77</v>
      </c>
      <c r="I156" s="19"/>
      <c r="J156" s="19"/>
      <c r="K156" s="11">
        <v>34.1886</v>
      </c>
      <c r="L156" s="10">
        <v>0.679</v>
      </c>
      <c r="N156" s="10">
        <v>3.07423</v>
      </c>
      <c r="O156" s="14">
        <v>44.00991</v>
      </c>
      <c r="P156" s="14">
        <v>116.1251</v>
      </c>
      <c r="R156">
        <v>600</v>
      </c>
      <c r="S156" s="43">
        <v>2357.677</v>
      </c>
      <c r="U156" s="43">
        <v>2345.8103331271845</v>
      </c>
    </row>
    <row r="157" spans="1:21" ht="12.75">
      <c r="A157">
        <v>103</v>
      </c>
      <c r="B157">
        <v>800</v>
      </c>
      <c r="C157" s="40" t="s">
        <v>77</v>
      </c>
      <c r="D157" s="19"/>
      <c r="E157" s="19"/>
      <c r="F157" s="19"/>
      <c r="G157" s="19"/>
      <c r="H157" s="40" t="s">
        <v>77</v>
      </c>
      <c r="I157" s="19"/>
      <c r="J157" s="19"/>
      <c r="K157" s="11">
        <v>34.2948</v>
      </c>
      <c r="L157" s="10">
        <v>0.485</v>
      </c>
      <c r="N157" s="10">
        <v>3.144674</v>
      </c>
      <c r="O157" s="14">
        <v>44.42294</v>
      </c>
      <c r="P157" s="14">
        <v>132.3243</v>
      </c>
      <c r="R157">
        <v>800</v>
      </c>
      <c r="S157" s="43">
        <v>2366.441</v>
      </c>
      <c r="U157" s="43">
        <v>2362.9872570476205</v>
      </c>
    </row>
    <row r="158" spans="1:21" ht="12.75">
      <c r="A158">
        <v>102</v>
      </c>
      <c r="B158">
        <v>1000</v>
      </c>
      <c r="C158" s="40" t="s">
        <v>77</v>
      </c>
      <c r="D158" s="19"/>
      <c r="E158" s="19"/>
      <c r="F158" s="19"/>
      <c r="G158" s="19"/>
      <c r="H158" s="40" t="s">
        <v>77</v>
      </c>
      <c r="I158" s="19"/>
      <c r="J158" s="19"/>
      <c r="K158" s="11">
        <v>34.3747</v>
      </c>
      <c r="L158" s="10">
        <v>0.426</v>
      </c>
      <c r="N158" s="10">
        <v>3.167107</v>
      </c>
      <c r="O158" s="14">
        <v>45.29898</v>
      </c>
      <c r="P158" s="14">
        <v>144.9003</v>
      </c>
      <c r="R158">
        <v>1000</v>
      </c>
      <c r="S158" s="43">
        <v>2380.698</v>
      </c>
      <c r="U158" s="43">
        <v>2378.8656600945556</v>
      </c>
    </row>
    <row r="159" spans="1:21" ht="12.75">
      <c r="A159">
        <v>101</v>
      </c>
      <c r="B159">
        <v>1250</v>
      </c>
      <c r="C159" s="40" t="s">
        <v>77</v>
      </c>
      <c r="D159" s="19"/>
      <c r="E159" s="19"/>
      <c r="F159" s="19"/>
      <c r="G159" s="19"/>
      <c r="H159" s="40" t="s">
        <v>77</v>
      </c>
      <c r="I159" s="19"/>
      <c r="J159" s="19"/>
      <c r="K159" s="11">
        <v>34.4556</v>
      </c>
      <c r="L159" s="10">
        <v>0.429</v>
      </c>
      <c r="N159" s="10">
        <v>3.17645</v>
      </c>
      <c r="O159" s="14">
        <v>45.55899</v>
      </c>
      <c r="P159" s="14">
        <v>157.0307</v>
      </c>
      <c r="R159">
        <v>1250</v>
      </c>
      <c r="S159" s="43">
        <v>2394.314</v>
      </c>
      <c r="U159" s="43">
        <v>2389.4160217131575</v>
      </c>
    </row>
    <row r="160" spans="1:21" ht="12.75">
      <c r="A160">
        <v>100</v>
      </c>
      <c r="B160">
        <v>1500</v>
      </c>
      <c r="C160" s="40" t="s">
        <v>77</v>
      </c>
      <c r="D160" s="19"/>
      <c r="E160" s="19"/>
      <c r="F160" s="19"/>
      <c r="G160" s="19"/>
      <c r="H160" s="40" t="s">
        <v>77</v>
      </c>
      <c r="I160" s="19"/>
      <c r="J160" s="19"/>
      <c r="K160" s="11">
        <v>34.5075</v>
      </c>
      <c r="L160" s="10">
        <v>0.591</v>
      </c>
      <c r="N160" s="10">
        <v>3.142186</v>
      </c>
      <c r="O160" s="14">
        <v>45.25333</v>
      </c>
      <c r="P160" s="14">
        <v>164.5081</v>
      </c>
      <c r="R160">
        <v>1500</v>
      </c>
      <c r="S160" s="43">
        <v>2411.77</v>
      </c>
      <c r="U160" s="43">
        <v>2393.6736175721726</v>
      </c>
    </row>
    <row r="161" spans="1:21" ht="12.75">
      <c r="A161">
        <v>99</v>
      </c>
      <c r="B161">
        <v>1750</v>
      </c>
      <c r="C161" s="40" t="s">
        <v>77</v>
      </c>
      <c r="D161" s="19"/>
      <c r="E161" s="19"/>
      <c r="F161" s="19"/>
      <c r="G161" s="19"/>
      <c r="H161" s="40" t="s">
        <v>77</v>
      </c>
      <c r="I161" s="19"/>
      <c r="J161" s="19"/>
      <c r="K161" s="11">
        <v>34.5509</v>
      </c>
      <c r="L161" s="10">
        <v>0.945</v>
      </c>
      <c r="N161" s="10">
        <v>3.068674</v>
      </c>
      <c r="O161" s="14">
        <v>35.8938</v>
      </c>
      <c r="P161" s="14">
        <v>135.9755</v>
      </c>
      <c r="R161">
        <v>1750</v>
      </c>
      <c r="S161" s="43">
        <v>2413.687</v>
      </c>
      <c r="U161" s="43">
        <v>2390.5291793981405</v>
      </c>
    </row>
    <row r="162" spans="1:21" ht="12.75">
      <c r="A162">
        <v>98</v>
      </c>
      <c r="B162">
        <v>2000</v>
      </c>
      <c r="C162" s="40" t="s">
        <v>77</v>
      </c>
      <c r="D162" s="19"/>
      <c r="E162" s="19"/>
      <c r="F162" s="19"/>
      <c r="G162" s="19"/>
      <c r="H162" s="40" t="s">
        <v>77</v>
      </c>
      <c r="I162" s="19"/>
      <c r="J162" s="19"/>
      <c r="K162" s="11">
        <v>34.5865</v>
      </c>
      <c r="L162" s="10">
        <v>1.331</v>
      </c>
      <c r="N162" s="10">
        <v>3.069309</v>
      </c>
      <c r="O162" s="14">
        <v>44.2805</v>
      </c>
      <c r="P162" s="14">
        <v>165.4763</v>
      </c>
      <c r="R162">
        <v>2000</v>
      </c>
      <c r="S162" s="43">
        <v>2418.642</v>
      </c>
      <c r="U162" s="43">
        <v>2383.8935019547653</v>
      </c>
    </row>
    <row r="163" spans="1:21" ht="12.75">
      <c r="A163">
        <v>97</v>
      </c>
      <c r="B163">
        <v>2250</v>
      </c>
      <c r="C163" s="40" t="s">
        <v>77</v>
      </c>
      <c r="D163" s="19"/>
      <c r="E163" s="19"/>
      <c r="F163" s="19"/>
      <c r="G163" s="19"/>
      <c r="H163" s="40" t="s">
        <v>77</v>
      </c>
      <c r="I163" s="19"/>
      <c r="J163" s="19"/>
      <c r="K163" s="11">
        <v>34.6083</v>
      </c>
      <c r="L163" s="10">
        <v>1.649</v>
      </c>
      <c r="N163" s="10">
        <v>2.987071</v>
      </c>
      <c r="O163" s="14">
        <v>42.99486</v>
      </c>
      <c r="P163" s="14">
        <v>170.0725</v>
      </c>
      <c r="R163">
        <v>2250</v>
      </c>
      <c r="S163" s="43">
        <v>2426.213</v>
      </c>
      <c r="U163" s="43">
        <v>2377.0239260670173</v>
      </c>
    </row>
    <row r="164" spans="1:21" ht="12.75">
      <c r="A164">
        <v>96</v>
      </c>
      <c r="B164">
        <v>2500</v>
      </c>
      <c r="C164" s="40" t="s">
        <v>77</v>
      </c>
      <c r="D164" s="19"/>
      <c r="E164" s="19"/>
      <c r="F164" s="19"/>
      <c r="G164" s="19"/>
      <c r="H164" s="40" t="s">
        <v>77</v>
      </c>
      <c r="I164" s="19"/>
      <c r="J164" s="19"/>
      <c r="K164" s="11">
        <v>34.6266</v>
      </c>
      <c r="L164" s="10">
        <v>1.952</v>
      </c>
      <c r="N164" s="10">
        <v>2.935345</v>
      </c>
      <c r="O164" s="14">
        <v>42.48114</v>
      </c>
      <c r="P164" s="14">
        <v>173.2167</v>
      </c>
      <c r="R164">
        <v>2500</v>
      </c>
      <c r="S164" s="43">
        <v>2426.312</v>
      </c>
      <c r="U164" s="43">
        <v>2370.155867812664</v>
      </c>
    </row>
    <row r="165" spans="1:21" ht="12.75">
      <c r="A165">
        <v>95</v>
      </c>
      <c r="B165">
        <v>2750</v>
      </c>
      <c r="C165" s="40" t="s">
        <v>77</v>
      </c>
      <c r="D165" s="19"/>
      <c r="E165" s="19"/>
      <c r="F165" s="19"/>
      <c r="G165" s="19"/>
      <c r="H165" s="40" t="s">
        <v>77</v>
      </c>
      <c r="I165" s="19"/>
      <c r="J165" s="19"/>
      <c r="K165" s="11">
        <v>34.6417</v>
      </c>
      <c r="L165" s="10">
        <v>2.25</v>
      </c>
      <c r="N165" s="10">
        <v>2.866168</v>
      </c>
      <c r="O165" s="14">
        <v>41.39996</v>
      </c>
      <c r="P165" s="14">
        <v>173.4315</v>
      </c>
      <c r="R165">
        <v>2750</v>
      </c>
      <c r="S165" s="43">
        <v>2429.643</v>
      </c>
      <c r="U165" s="43">
        <v>2362.31321354</v>
      </c>
    </row>
    <row r="166" spans="1:21" ht="12.75">
      <c r="A166">
        <v>94</v>
      </c>
      <c r="B166">
        <v>3000</v>
      </c>
      <c r="C166" s="40" t="s">
        <v>77</v>
      </c>
      <c r="D166" s="19"/>
      <c r="E166" s="19"/>
      <c r="F166" s="19"/>
      <c r="G166" s="19"/>
      <c r="H166" s="40" t="s">
        <v>77</v>
      </c>
      <c r="I166" s="19"/>
      <c r="J166" s="19"/>
      <c r="K166" s="11">
        <v>34.6549</v>
      </c>
      <c r="L166" s="10">
        <v>2.551</v>
      </c>
      <c r="N166" s="10">
        <v>2.814438</v>
      </c>
      <c r="O166" s="14">
        <v>40.52425</v>
      </c>
      <c r="P166" s="14">
        <v>173.0961</v>
      </c>
      <c r="R166">
        <v>3000</v>
      </c>
      <c r="S166" s="43">
        <v>2435.318</v>
      </c>
      <c r="U166" s="43">
        <v>2354.3694737148476</v>
      </c>
    </row>
    <row r="167" spans="1:21" ht="12.75">
      <c r="A167">
        <v>93</v>
      </c>
      <c r="B167">
        <v>3500</v>
      </c>
      <c r="C167" s="40" t="s">
        <v>77</v>
      </c>
      <c r="D167" s="19"/>
      <c r="E167" s="19"/>
      <c r="F167" s="19"/>
      <c r="G167" s="19"/>
      <c r="H167" s="40" t="s">
        <v>77</v>
      </c>
      <c r="I167" s="19"/>
      <c r="J167" s="19"/>
      <c r="K167" s="11">
        <v>34.6701</v>
      </c>
      <c r="L167" s="10">
        <v>2.912</v>
      </c>
      <c r="N167" s="10">
        <v>2.740858</v>
      </c>
      <c r="O167" s="14">
        <v>39.33854</v>
      </c>
      <c r="P167" s="14">
        <v>169.6415</v>
      </c>
      <c r="R167">
        <v>3500</v>
      </c>
      <c r="S167" s="43">
        <v>2437.884</v>
      </c>
      <c r="U167" s="43">
        <v>2345.9456589643937</v>
      </c>
    </row>
    <row r="168" spans="1:21" ht="12.75">
      <c r="A168">
        <v>92</v>
      </c>
      <c r="B168">
        <v>4000</v>
      </c>
      <c r="C168" s="40" t="s">
        <v>77</v>
      </c>
      <c r="D168" s="19"/>
      <c r="E168" s="19"/>
      <c r="F168" s="19"/>
      <c r="G168" s="19"/>
      <c r="H168" s="40" t="s">
        <v>77</v>
      </c>
      <c r="I168" s="19"/>
      <c r="J168" s="19"/>
      <c r="K168" s="11">
        <v>34.6785</v>
      </c>
      <c r="L168" s="10">
        <v>3.148</v>
      </c>
      <c r="N168" s="10">
        <v>2.662877</v>
      </c>
      <c r="O168" s="14">
        <v>38.71952</v>
      </c>
      <c r="P168" s="14">
        <v>165.4625</v>
      </c>
      <c r="R168">
        <v>4000</v>
      </c>
      <c r="S168" s="43">
        <v>2437.992</v>
      </c>
      <c r="U168" s="43">
        <v>2339.7788263394937</v>
      </c>
    </row>
    <row r="169" spans="1:21" ht="12.75">
      <c r="A169">
        <v>91</v>
      </c>
      <c r="B169" t="s">
        <v>75</v>
      </c>
      <c r="C169" s="40" t="s">
        <v>77</v>
      </c>
      <c r="D169" s="19"/>
      <c r="E169" s="19"/>
      <c r="F169" s="19"/>
      <c r="G169" s="19"/>
      <c r="H169" s="40" t="s">
        <v>77</v>
      </c>
      <c r="I169" s="19"/>
      <c r="J169" s="19"/>
      <c r="K169" s="11">
        <v>34.6821</v>
      </c>
      <c r="L169" s="10">
        <v>3.28</v>
      </c>
      <c r="N169" s="10">
        <v>2.611089</v>
      </c>
      <c r="O169" s="14">
        <v>37.84217</v>
      </c>
      <c r="P169" s="14">
        <v>168.2359</v>
      </c>
      <c r="R169" t="s">
        <v>75</v>
      </c>
      <c r="S169" s="43">
        <v>2437.901</v>
      </c>
      <c r="U169" s="43">
        <v>2336.6169332425843</v>
      </c>
    </row>
    <row r="170" spans="14:16" ht="12.75">
      <c r="N170" s="10">
        <v>2.598636</v>
      </c>
      <c r="O170" s="14">
        <v>38.09953</v>
      </c>
      <c r="P170" s="14">
        <v>168.4486</v>
      </c>
    </row>
    <row r="171" spans="2:10" ht="12.75">
      <c r="B171" s="7" t="s">
        <v>96</v>
      </c>
      <c r="D171" s="1"/>
      <c r="E171" s="1"/>
      <c r="F171" s="1"/>
      <c r="G171" s="1"/>
      <c r="I171" s="1"/>
      <c r="J171" s="1"/>
    </row>
    <row r="172" spans="2:14" ht="12.75">
      <c r="B172" s="7" t="s">
        <v>97</v>
      </c>
      <c r="D172" s="1"/>
      <c r="E172" s="1"/>
      <c r="F172" s="1"/>
      <c r="G172" s="1"/>
      <c r="I172" s="1"/>
      <c r="J172" s="1"/>
      <c r="K172"/>
      <c r="N172" s="35"/>
    </row>
    <row r="173" spans="4:10" ht="12.75">
      <c r="D173" s="1"/>
      <c r="E173" s="1"/>
      <c r="F173" s="1"/>
      <c r="G173" s="1"/>
      <c r="I173" s="1"/>
      <c r="J173" s="1"/>
    </row>
    <row r="174" spans="2:12" ht="12.75">
      <c r="B174" s="3" t="s">
        <v>43</v>
      </c>
      <c r="C174" s="39"/>
      <c r="D174" s="5"/>
      <c r="E174" s="5"/>
      <c r="F174" s="5"/>
      <c r="G174" s="5"/>
      <c r="H174" s="39"/>
      <c r="I174" s="5"/>
      <c r="J174" s="5"/>
      <c r="K174" s="12"/>
      <c r="L174" s="15"/>
    </row>
    <row r="175" spans="2:20" ht="12.75">
      <c r="B175" s="3" t="s">
        <v>47</v>
      </c>
      <c r="E175" s="5"/>
      <c r="G175" s="5"/>
      <c r="L175" s="15" t="s">
        <v>98</v>
      </c>
      <c r="M175" s="17" t="s">
        <v>99</v>
      </c>
      <c r="N175" s="15" t="s">
        <v>55</v>
      </c>
      <c r="O175" s="17" t="s">
        <v>56</v>
      </c>
      <c r="P175" s="17" t="s">
        <v>57</v>
      </c>
      <c r="Q175" s="4" t="s">
        <v>58</v>
      </c>
      <c r="S175" s="8"/>
      <c r="T175" s="8"/>
    </row>
    <row r="176" spans="1:20" ht="12.75">
      <c r="A176" s="2"/>
      <c r="B176" s="3" t="s">
        <v>63</v>
      </c>
      <c r="C176" s="17"/>
      <c r="D176" s="5"/>
      <c r="E176" s="5"/>
      <c r="F176" s="5"/>
      <c r="G176" s="5"/>
      <c r="H176" s="17"/>
      <c r="I176" s="5"/>
      <c r="J176" s="5"/>
      <c r="M176" s="17"/>
      <c r="N176" s="15" t="s">
        <v>68</v>
      </c>
      <c r="O176" s="17" t="s">
        <v>68</v>
      </c>
      <c r="P176" s="17" t="s">
        <v>68</v>
      </c>
      <c r="Q176" s="4" t="s">
        <v>69</v>
      </c>
      <c r="R176" s="2" t="s">
        <v>70</v>
      </c>
      <c r="S176" s="8"/>
      <c r="T176" s="8"/>
    </row>
    <row r="177" spans="1:20" ht="12.75">
      <c r="A177" s="6" t="s">
        <v>73</v>
      </c>
      <c r="B177" s="6" t="s">
        <v>73</v>
      </c>
      <c r="C177" s="18" t="s">
        <v>73</v>
      </c>
      <c r="D177" s="6" t="s">
        <v>73</v>
      </c>
      <c r="E177" s="6"/>
      <c r="F177" s="6" t="s">
        <v>73</v>
      </c>
      <c r="G177" s="6"/>
      <c r="H177" s="18" t="s">
        <v>73</v>
      </c>
      <c r="I177" s="6"/>
      <c r="J177" s="6"/>
      <c r="K177" s="13" t="s">
        <v>73</v>
      </c>
      <c r="L177" s="16"/>
      <c r="M177" s="17" t="s">
        <v>73</v>
      </c>
      <c r="N177" s="16" t="s">
        <v>73</v>
      </c>
      <c r="O177" s="18" t="s">
        <v>73</v>
      </c>
      <c r="P177" s="18" t="s">
        <v>73</v>
      </c>
      <c r="Q177" s="6" t="s">
        <v>73</v>
      </c>
      <c r="R177" s="6" t="s">
        <v>73</v>
      </c>
      <c r="S177" s="8"/>
      <c r="T177" s="8"/>
    </row>
    <row r="178" spans="2:17" ht="12.75">
      <c r="B178">
        <v>2</v>
      </c>
      <c r="N178" s="10">
        <v>1.299515</v>
      </c>
      <c r="O178" s="14">
        <v>14.32467</v>
      </c>
      <c r="P178" s="14">
        <v>21.10044</v>
      </c>
      <c r="Q178" s="30">
        <v>0.38438787878787883</v>
      </c>
    </row>
    <row r="179" spans="2:17" ht="12.75">
      <c r="B179">
        <v>5</v>
      </c>
      <c r="N179" s="10">
        <v>1.30819</v>
      </c>
      <c r="O179" s="14">
        <v>14.47766</v>
      </c>
      <c r="P179" s="14">
        <v>20.87627</v>
      </c>
      <c r="Q179" s="30">
        <v>0.37610240963855424</v>
      </c>
    </row>
    <row r="180" spans="2:17" ht="12.75">
      <c r="B180">
        <v>10</v>
      </c>
      <c r="N180" s="10">
        <v>1.294932</v>
      </c>
      <c r="O180" s="14">
        <v>14.32086</v>
      </c>
      <c r="P180" s="14">
        <v>21.0063</v>
      </c>
      <c r="Q180" s="30">
        <v>0.3753787878787879</v>
      </c>
    </row>
    <row r="181" spans="2:17" ht="12.75">
      <c r="B181">
        <v>20</v>
      </c>
      <c r="N181" s="10">
        <v>1.294833</v>
      </c>
      <c r="O181" s="14">
        <v>14.42218</v>
      </c>
      <c r="P181" s="14">
        <v>20.95923</v>
      </c>
      <c r="Q181" s="30">
        <v>0.36526283987915414</v>
      </c>
    </row>
    <row r="182" spans="2:17" ht="12.75">
      <c r="B182">
        <v>30</v>
      </c>
      <c r="N182" s="10">
        <v>1.303506</v>
      </c>
      <c r="O182" s="14">
        <v>14.36862</v>
      </c>
      <c r="P182" s="14">
        <v>20.73616</v>
      </c>
      <c r="Q182" s="30">
        <v>0.3622688821752267</v>
      </c>
    </row>
    <row r="183" spans="2:17" ht="12.75">
      <c r="B183">
        <v>50</v>
      </c>
      <c r="N183" s="10">
        <v>1.290251</v>
      </c>
      <c r="O183" s="14">
        <v>14.4183</v>
      </c>
      <c r="P183" s="14">
        <v>20.51383</v>
      </c>
      <c r="Q183" s="30">
        <v>0.37424471299093665</v>
      </c>
    </row>
    <row r="184" spans="2:17" ht="12.75">
      <c r="B184">
        <v>70</v>
      </c>
      <c r="N184" s="10">
        <v>1.303307</v>
      </c>
      <c r="O184" s="14">
        <v>14.36475</v>
      </c>
      <c r="P184" s="14">
        <v>20.64276</v>
      </c>
      <c r="Q184" s="30">
        <v>0.3603636363636364</v>
      </c>
    </row>
    <row r="185" spans="2:17" ht="12.75">
      <c r="B185">
        <v>100</v>
      </c>
      <c r="N185" s="10">
        <v>1.285671</v>
      </c>
      <c r="O185" s="14">
        <v>14.36287</v>
      </c>
      <c r="P185" s="14">
        <v>20.59605</v>
      </c>
      <c r="Q185" s="30">
        <v>0.3453484848484849</v>
      </c>
    </row>
    <row r="188" spans="2:10" ht="12.75">
      <c r="B188" s="7" t="s">
        <v>100</v>
      </c>
      <c r="D188" s="1"/>
      <c r="E188" s="1"/>
      <c r="F188" s="1"/>
      <c r="G188" s="1"/>
      <c r="I188" s="1"/>
      <c r="J188" s="1"/>
    </row>
    <row r="189" spans="2:14" ht="12.75">
      <c r="B189" s="7" t="s">
        <v>101</v>
      </c>
      <c r="D189" s="1"/>
      <c r="E189" s="1"/>
      <c r="F189" s="1"/>
      <c r="G189" s="1"/>
      <c r="I189" s="1"/>
      <c r="J189" s="1"/>
      <c r="K189"/>
      <c r="N189" s="35"/>
    </row>
    <row r="190" spans="4:10" ht="12.75">
      <c r="D190" s="1"/>
      <c r="E190" s="1"/>
      <c r="F190" s="1"/>
      <c r="G190" s="1"/>
      <c r="I190" s="1"/>
      <c r="J190" s="1"/>
    </row>
    <row r="191" spans="2:12" ht="12.75">
      <c r="B191" s="3" t="s">
        <v>43</v>
      </c>
      <c r="C191" s="39" t="s">
        <v>44</v>
      </c>
      <c r="D191" s="5" t="s">
        <v>44</v>
      </c>
      <c r="E191" s="5" t="s">
        <v>44</v>
      </c>
      <c r="F191" s="5" t="s">
        <v>44</v>
      </c>
      <c r="G191" s="5"/>
      <c r="H191" s="39" t="s">
        <v>44</v>
      </c>
      <c r="I191" s="5"/>
      <c r="J191" s="5"/>
      <c r="K191" s="12" t="s">
        <v>45</v>
      </c>
      <c r="L191" s="15"/>
    </row>
    <row r="192" spans="2:23" ht="12.75">
      <c r="B192" s="3" t="s">
        <v>47</v>
      </c>
      <c r="C192" s="17" t="s">
        <v>47</v>
      </c>
      <c r="D192" s="5" t="s">
        <v>48</v>
      </c>
      <c r="E192" s="5" t="s">
        <v>49</v>
      </c>
      <c r="F192" s="5" t="s">
        <v>48</v>
      </c>
      <c r="G192" s="5" t="s">
        <v>50</v>
      </c>
      <c r="H192" s="17" t="s">
        <v>47</v>
      </c>
      <c r="I192" s="5" t="s">
        <v>51</v>
      </c>
      <c r="J192" s="5" t="s">
        <v>52</v>
      </c>
      <c r="K192" s="12" t="s">
        <v>53</v>
      </c>
      <c r="L192" s="15" t="s">
        <v>54</v>
      </c>
      <c r="M192" s="17" t="s">
        <v>54</v>
      </c>
      <c r="N192" s="15" t="s">
        <v>55</v>
      </c>
      <c r="O192" s="17" t="s">
        <v>56</v>
      </c>
      <c r="P192" s="17" t="s">
        <v>57</v>
      </c>
      <c r="Q192" s="4" t="s">
        <v>58</v>
      </c>
      <c r="S192" s="8"/>
      <c r="T192" s="8"/>
      <c r="U192" s="8"/>
      <c r="V192" s="8"/>
      <c r="W192" s="8"/>
    </row>
    <row r="193" spans="1:23" ht="12.75">
      <c r="A193" s="2" t="s">
        <v>62</v>
      </c>
      <c r="B193" s="3" t="s">
        <v>63</v>
      </c>
      <c r="C193" s="17" t="s">
        <v>64</v>
      </c>
      <c r="D193" s="5" t="s">
        <v>65</v>
      </c>
      <c r="E193" s="5"/>
      <c r="F193" s="5" t="s">
        <v>65</v>
      </c>
      <c r="G193" s="5"/>
      <c r="H193" s="17" t="s">
        <v>64</v>
      </c>
      <c r="I193" s="5"/>
      <c r="J193" s="5"/>
      <c r="L193" s="10" t="s">
        <v>66</v>
      </c>
      <c r="M193" s="17" t="s">
        <v>67</v>
      </c>
      <c r="N193" s="15" t="s">
        <v>68</v>
      </c>
      <c r="O193" s="17" t="s">
        <v>68</v>
      </c>
      <c r="P193" s="17" t="s">
        <v>68</v>
      </c>
      <c r="Q193" s="4" t="s">
        <v>69</v>
      </c>
      <c r="R193" s="2" t="s">
        <v>70</v>
      </c>
      <c r="S193" s="8"/>
      <c r="T193" s="8"/>
      <c r="U193" s="8"/>
      <c r="V193" s="8"/>
      <c r="W193" s="8"/>
    </row>
    <row r="194" spans="1:23" ht="12.75">
      <c r="A194" s="6" t="s">
        <v>73</v>
      </c>
      <c r="B194" s="6" t="s">
        <v>73</v>
      </c>
      <c r="C194" s="18" t="s">
        <v>73</v>
      </c>
      <c r="D194" s="6" t="s">
        <v>73</v>
      </c>
      <c r="E194" s="6"/>
      <c r="F194" s="6" t="s">
        <v>73</v>
      </c>
      <c r="G194" s="6"/>
      <c r="H194" s="18" t="s">
        <v>73</v>
      </c>
      <c r="I194" s="6"/>
      <c r="J194" s="6"/>
      <c r="K194" s="13" t="s">
        <v>73</v>
      </c>
      <c r="L194" s="16"/>
      <c r="M194" s="17" t="s">
        <v>73</v>
      </c>
      <c r="N194" s="16" t="s">
        <v>73</v>
      </c>
      <c r="O194" s="18" t="s">
        <v>73</v>
      </c>
      <c r="P194" s="18" t="s">
        <v>73</v>
      </c>
      <c r="Q194" s="6" t="s">
        <v>73</v>
      </c>
      <c r="R194" s="6" t="s">
        <v>73</v>
      </c>
      <c r="S194" s="8"/>
      <c r="T194" s="8"/>
      <c r="U194" s="9"/>
      <c r="V194" s="9"/>
      <c r="W194" s="9"/>
    </row>
    <row r="195" spans="1:17" ht="12.75">
      <c r="A195">
        <v>135</v>
      </c>
      <c r="B195">
        <v>0</v>
      </c>
      <c r="C195" s="14">
        <v>7.338</v>
      </c>
      <c r="D195">
        <v>5.2248</v>
      </c>
      <c r="E195">
        <v>32.8463</v>
      </c>
      <c r="F195">
        <v>5.2248</v>
      </c>
      <c r="G195" s="34">
        <f aca="true" t="shared" si="10" ref="G195:G215">((999.842594+6.794*10^-2*D195-9.0953*10^-3*D195^2+1.001685*10^-4*D195^3-1.12*10^-6*D195^4+6.536*10^-9*D195^5)+(0.8245-0.00409*D195+7.6438*10^-5*D195^2-8.2467*10^-7*D195^3+5.3875*10^-9*D195^4)*E195+(-5.72466*10^-3+1.0227*10^-4*D195-1.6546*10^-6*D195^2)*E195^1.5+4.8314*10^-4*E195^2)-1000</f>
        <v>25.943112154509663</v>
      </c>
      <c r="H195" s="14">
        <v>7.338</v>
      </c>
      <c r="I195">
        <v>86.76</v>
      </c>
      <c r="J195" s="10"/>
      <c r="K195" s="11">
        <v>32.84</v>
      </c>
      <c r="L195" s="36" t="s">
        <v>78</v>
      </c>
      <c r="M195" s="36" t="s">
        <v>78</v>
      </c>
      <c r="N195" s="36" t="s">
        <v>78</v>
      </c>
      <c r="O195" s="36" t="s">
        <v>78</v>
      </c>
      <c r="P195" s="36" t="s">
        <v>78</v>
      </c>
      <c r="Q195" s="22"/>
    </row>
    <row r="196" spans="1:17" ht="12.75">
      <c r="A196">
        <v>134</v>
      </c>
      <c r="B196">
        <v>25</v>
      </c>
      <c r="C196" s="14">
        <v>22.674</v>
      </c>
      <c r="D196">
        <v>5.223</v>
      </c>
      <c r="E196">
        <v>32.846</v>
      </c>
      <c r="F196">
        <v>5.223</v>
      </c>
      <c r="G196" s="34">
        <f t="shared" si="10"/>
        <v>25.943079314111856</v>
      </c>
      <c r="H196" s="14">
        <v>22.674</v>
      </c>
      <c r="I196">
        <v>86.79</v>
      </c>
      <c r="J196" s="10"/>
      <c r="K196">
        <v>32.8401</v>
      </c>
      <c r="N196" s="36" t="s">
        <v>78</v>
      </c>
      <c r="O196" s="33"/>
      <c r="P196" s="33"/>
      <c r="Q196" s="22"/>
    </row>
    <row r="197" spans="1:17" ht="12.75">
      <c r="A197">
        <v>133</v>
      </c>
      <c r="B197">
        <v>50</v>
      </c>
      <c r="C197" s="14">
        <v>46.695</v>
      </c>
      <c r="D197">
        <v>5.2308</v>
      </c>
      <c r="E197">
        <v>32.8473</v>
      </c>
      <c r="F197">
        <v>5.2308</v>
      </c>
      <c r="G197" s="34">
        <f t="shared" si="10"/>
        <v>25.94322132630282</v>
      </c>
      <c r="H197" s="14">
        <v>46.695</v>
      </c>
      <c r="I197">
        <v>86.8</v>
      </c>
      <c r="J197" s="10"/>
      <c r="K197">
        <v>32.8422</v>
      </c>
      <c r="N197" s="36" t="s">
        <v>78</v>
      </c>
      <c r="O197" s="33"/>
      <c r="P197" s="33"/>
      <c r="Q197" s="22"/>
    </row>
    <row r="198" spans="1:17" ht="12.75">
      <c r="A198">
        <v>132</v>
      </c>
      <c r="B198">
        <v>75</v>
      </c>
      <c r="C198" s="14">
        <v>75.278</v>
      </c>
      <c r="D198">
        <v>5.3008</v>
      </c>
      <c r="E198">
        <v>32.8605</v>
      </c>
      <c r="F198">
        <v>5.3008</v>
      </c>
      <c r="G198" s="34">
        <f t="shared" si="10"/>
        <v>25.94567519894531</v>
      </c>
      <c r="H198" s="14">
        <v>75.278</v>
      </c>
      <c r="I198">
        <v>86.82</v>
      </c>
      <c r="J198" s="10"/>
      <c r="K198">
        <v>32.8518</v>
      </c>
      <c r="N198" s="36" t="s">
        <v>78</v>
      </c>
      <c r="O198" s="33"/>
      <c r="P198" s="33"/>
      <c r="Q198" s="22"/>
    </row>
    <row r="199" spans="1:17" ht="12.75">
      <c r="A199">
        <v>131</v>
      </c>
      <c r="B199">
        <v>100</v>
      </c>
      <c r="C199" s="14">
        <v>98.457</v>
      </c>
      <c r="D199">
        <v>5.3287</v>
      </c>
      <c r="E199">
        <v>32.8659</v>
      </c>
      <c r="F199">
        <v>5.3287</v>
      </c>
      <c r="G199" s="34">
        <f t="shared" si="10"/>
        <v>25.946745748028206</v>
      </c>
      <c r="H199" s="14">
        <v>98.457</v>
      </c>
      <c r="I199">
        <v>86.92</v>
      </c>
      <c r="J199" s="10"/>
      <c r="K199">
        <v>32.8596</v>
      </c>
      <c r="N199" s="36" t="s">
        <v>78</v>
      </c>
      <c r="O199" s="33"/>
      <c r="P199" s="33"/>
      <c r="Q199" s="22"/>
    </row>
    <row r="200" spans="1:17" ht="12.75">
      <c r="A200">
        <v>130</v>
      </c>
      <c r="B200">
        <v>125</v>
      </c>
      <c r="C200" s="14">
        <v>125.508</v>
      </c>
      <c r="D200">
        <v>5.1006</v>
      </c>
      <c r="E200">
        <v>33.5267</v>
      </c>
      <c r="F200">
        <v>5.1006</v>
      </c>
      <c r="G200" s="34">
        <f t="shared" si="10"/>
        <v>26.496199109214785</v>
      </c>
      <c r="H200" s="14">
        <v>125.508</v>
      </c>
      <c r="I200">
        <v>88.33</v>
      </c>
      <c r="J200" s="10"/>
      <c r="K200">
        <v>33.5173</v>
      </c>
      <c r="N200" s="36" t="s">
        <v>78</v>
      </c>
      <c r="O200" s="33"/>
      <c r="P200" s="33"/>
      <c r="Q200" s="22"/>
    </row>
    <row r="201" spans="1:17" ht="12.75">
      <c r="A201">
        <v>129</v>
      </c>
      <c r="B201">
        <v>150</v>
      </c>
      <c r="C201" s="14">
        <v>148.637</v>
      </c>
      <c r="D201">
        <v>4.8196</v>
      </c>
      <c r="E201">
        <v>33.7066</v>
      </c>
      <c r="F201">
        <v>4.8196</v>
      </c>
      <c r="G201" s="34">
        <f t="shared" si="10"/>
        <v>26.670468148681493</v>
      </c>
      <c r="H201" s="14">
        <v>148.637</v>
      </c>
      <c r="I201">
        <v>88.48</v>
      </c>
      <c r="J201" s="10"/>
      <c r="K201">
        <v>33.6989</v>
      </c>
      <c r="N201" s="36" t="s">
        <v>78</v>
      </c>
      <c r="O201" s="33"/>
      <c r="P201" s="33"/>
      <c r="Q201" s="22"/>
    </row>
    <row r="202" spans="1:17" ht="12.75">
      <c r="A202">
        <v>128</v>
      </c>
      <c r="B202">
        <v>200</v>
      </c>
      <c r="C202" s="14">
        <v>198.052</v>
      </c>
      <c r="D202">
        <v>4.2947</v>
      </c>
      <c r="E202">
        <v>33.7886</v>
      </c>
      <c r="F202">
        <v>4.2947</v>
      </c>
      <c r="G202" s="34">
        <f t="shared" si="10"/>
        <v>26.792364746260773</v>
      </c>
      <c r="H202" s="14">
        <v>198.052</v>
      </c>
      <c r="I202">
        <v>88.57</v>
      </c>
      <c r="J202" s="10"/>
      <c r="K202">
        <v>33.7811</v>
      </c>
      <c r="N202" s="36" t="s">
        <v>78</v>
      </c>
      <c r="O202" s="33"/>
      <c r="P202" s="33"/>
      <c r="Q202" s="22"/>
    </row>
    <row r="203" spans="1:17" ht="12.75">
      <c r="A203">
        <v>127</v>
      </c>
      <c r="B203">
        <v>250</v>
      </c>
      <c r="C203" s="14">
        <v>248.599</v>
      </c>
      <c r="D203">
        <v>4.1418</v>
      </c>
      <c r="E203">
        <v>33.8474</v>
      </c>
      <c r="F203">
        <v>4.1418</v>
      </c>
      <c r="G203" s="34">
        <f t="shared" si="10"/>
        <v>26.855053061458648</v>
      </c>
      <c r="H203" s="14">
        <v>248.599</v>
      </c>
      <c r="I203">
        <v>88.71</v>
      </c>
      <c r="K203">
        <v>33.8404</v>
      </c>
      <c r="N203" s="36" t="s">
        <v>78</v>
      </c>
      <c r="O203" s="33"/>
      <c r="P203" s="33"/>
      <c r="Q203" s="22"/>
    </row>
    <row r="204" spans="1:17" ht="12.75">
      <c r="A204">
        <v>126</v>
      </c>
      <c r="B204">
        <v>300</v>
      </c>
      <c r="C204" s="14">
        <v>296.203</v>
      </c>
      <c r="D204">
        <v>4.0615</v>
      </c>
      <c r="E204">
        <v>33.9055</v>
      </c>
      <c r="F204">
        <v>4.0615</v>
      </c>
      <c r="G204" s="34">
        <f t="shared" si="10"/>
        <v>26.909528936843117</v>
      </c>
      <c r="H204" s="14">
        <v>296.203</v>
      </c>
      <c r="I204">
        <v>88.76</v>
      </c>
      <c r="K204">
        <v>33.9003</v>
      </c>
      <c r="N204" s="36" t="s">
        <v>78</v>
      </c>
      <c r="O204" s="33"/>
      <c r="P204" s="33"/>
      <c r="Q204" s="22"/>
    </row>
    <row r="205" spans="1:17" ht="12.75">
      <c r="A205">
        <v>125</v>
      </c>
      <c r="B205">
        <v>400</v>
      </c>
      <c r="C205" s="14">
        <v>398.064</v>
      </c>
      <c r="D205">
        <v>4.0594</v>
      </c>
      <c r="E205">
        <v>34.0328</v>
      </c>
      <c r="F205">
        <v>4.0594</v>
      </c>
      <c r="G205" s="34">
        <f t="shared" si="10"/>
        <v>27.010982460464902</v>
      </c>
      <c r="H205" s="14">
        <v>398.064</v>
      </c>
      <c r="I205">
        <v>88.84</v>
      </c>
      <c r="K205">
        <v>34.0252</v>
      </c>
      <c r="N205" s="36" t="s">
        <v>78</v>
      </c>
      <c r="O205" s="33"/>
      <c r="P205" s="33"/>
      <c r="Q205" s="19"/>
    </row>
    <row r="206" spans="1:16" ht="12.75">
      <c r="A206">
        <v>124</v>
      </c>
      <c r="B206">
        <v>500</v>
      </c>
      <c r="C206" s="14">
        <v>501.23</v>
      </c>
      <c r="D206">
        <v>3.8875</v>
      </c>
      <c r="E206">
        <v>34.142</v>
      </c>
      <c r="F206">
        <v>3.8875</v>
      </c>
      <c r="G206" s="34">
        <f t="shared" si="10"/>
        <v>27.115410997693516</v>
      </c>
      <c r="H206" s="14">
        <v>501.23</v>
      </c>
      <c r="I206">
        <v>88.86</v>
      </c>
      <c r="K206">
        <v>34.134</v>
      </c>
      <c r="N206" s="36" t="s">
        <v>78</v>
      </c>
      <c r="O206" s="33"/>
      <c r="P206" s="33"/>
    </row>
    <row r="207" spans="1:16" ht="12.75">
      <c r="A207">
        <v>123</v>
      </c>
      <c r="B207">
        <v>550</v>
      </c>
      <c r="C207" s="14">
        <v>551.964</v>
      </c>
      <c r="D207">
        <v>3.7757</v>
      </c>
      <c r="E207">
        <v>34.1718</v>
      </c>
      <c r="F207">
        <v>3.7757</v>
      </c>
      <c r="G207" s="34">
        <f t="shared" si="10"/>
        <v>27.150377395539408</v>
      </c>
      <c r="H207" s="14">
        <v>551.964</v>
      </c>
      <c r="I207">
        <v>88.89</v>
      </c>
      <c r="K207">
        <v>34.1643</v>
      </c>
      <c r="N207" s="36" t="s">
        <v>78</v>
      </c>
      <c r="O207" s="33"/>
      <c r="P207" s="33"/>
    </row>
    <row r="208" spans="1:16" ht="12.75">
      <c r="A208">
        <v>122</v>
      </c>
      <c r="B208">
        <v>600</v>
      </c>
      <c r="C208" s="14">
        <v>598.314</v>
      </c>
      <c r="D208">
        <v>3.6758</v>
      </c>
      <c r="E208">
        <v>34.1952</v>
      </c>
      <c r="F208">
        <v>3.6758</v>
      </c>
      <c r="G208" s="34">
        <f t="shared" si="10"/>
        <v>27.17893845577305</v>
      </c>
      <c r="H208" s="14">
        <v>598.314</v>
      </c>
      <c r="I208">
        <v>88.9</v>
      </c>
      <c r="K208">
        <v>34.1879</v>
      </c>
      <c r="N208" s="36" t="s">
        <v>78</v>
      </c>
      <c r="O208" s="33"/>
      <c r="P208" s="33"/>
    </row>
    <row r="209" spans="1:16" ht="12.75">
      <c r="A209">
        <v>121</v>
      </c>
      <c r="B209">
        <v>650</v>
      </c>
      <c r="C209" s="14">
        <v>649.642</v>
      </c>
      <c r="D209">
        <v>3.5484</v>
      </c>
      <c r="E209">
        <v>34.2251</v>
      </c>
      <c r="F209">
        <v>3.5484</v>
      </c>
      <c r="G209" s="34">
        <f t="shared" si="10"/>
        <v>27.21525090525074</v>
      </c>
      <c r="H209" s="14">
        <v>649.642</v>
      </c>
      <c r="I209">
        <v>88.96</v>
      </c>
      <c r="K209">
        <v>34.2156</v>
      </c>
      <c r="N209" s="36" t="s">
        <v>78</v>
      </c>
      <c r="O209" s="33"/>
      <c r="P209" s="33"/>
    </row>
    <row r="210" spans="1:16" ht="12.75">
      <c r="A210">
        <v>120</v>
      </c>
      <c r="B210">
        <v>700</v>
      </c>
      <c r="C210" s="14">
        <v>699.617</v>
      </c>
      <c r="D210">
        <v>3.4222</v>
      </c>
      <c r="E210">
        <v>34.2561</v>
      </c>
      <c r="F210">
        <v>3.4222</v>
      </c>
      <c r="G210" s="34">
        <f t="shared" si="10"/>
        <v>27.252148164573327</v>
      </c>
      <c r="H210" s="14">
        <v>699.617</v>
      </c>
      <c r="I210">
        <v>88.98</v>
      </c>
      <c r="K210">
        <v>34.2475</v>
      </c>
      <c r="N210" s="36" t="s">
        <v>78</v>
      </c>
      <c r="O210" s="33"/>
      <c r="P210" s="33"/>
    </row>
    <row r="211" spans="1:16" ht="12.75">
      <c r="A211">
        <v>119</v>
      </c>
      <c r="B211">
        <v>750</v>
      </c>
      <c r="C211" s="14">
        <v>752.468</v>
      </c>
      <c r="D211">
        <v>3.3153</v>
      </c>
      <c r="E211">
        <v>34.2831</v>
      </c>
      <c r="F211">
        <v>3.3153</v>
      </c>
      <c r="G211" s="34">
        <f t="shared" si="10"/>
        <v>27.283857968460325</v>
      </c>
      <c r="H211" s="14">
        <v>752.468</v>
      </c>
      <c r="I211">
        <v>89.02</v>
      </c>
      <c r="K211">
        <v>34.2772</v>
      </c>
      <c r="N211" s="36" t="s">
        <v>78</v>
      </c>
      <c r="O211" s="33"/>
      <c r="P211" s="33"/>
    </row>
    <row r="212" spans="1:16" ht="12.75">
      <c r="A212">
        <v>118</v>
      </c>
      <c r="B212">
        <v>800</v>
      </c>
      <c r="C212" s="14">
        <v>798.067</v>
      </c>
      <c r="D212">
        <v>3.2258</v>
      </c>
      <c r="E212">
        <v>34.3047</v>
      </c>
      <c r="F212">
        <v>3.2258</v>
      </c>
      <c r="G212" s="34">
        <f t="shared" si="10"/>
        <v>27.30950905660734</v>
      </c>
      <c r="H212" s="14">
        <v>798.067</v>
      </c>
      <c r="I212">
        <v>89.04</v>
      </c>
      <c r="K212" s="11">
        <v>34.2973</v>
      </c>
      <c r="N212" s="36" t="s">
        <v>78</v>
      </c>
      <c r="O212" s="33"/>
      <c r="P212" s="33"/>
    </row>
    <row r="213" spans="1:16" ht="12.75">
      <c r="A213">
        <v>117</v>
      </c>
      <c r="B213">
        <v>900</v>
      </c>
      <c r="C213" s="14">
        <v>898.567</v>
      </c>
      <c r="D213">
        <v>3.0799</v>
      </c>
      <c r="E213">
        <v>34.3421</v>
      </c>
      <c r="F213">
        <v>3.0799</v>
      </c>
      <c r="G213" s="34">
        <f t="shared" si="10"/>
        <v>27.35288292575592</v>
      </c>
      <c r="H213" s="14">
        <v>898.567</v>
      </c>
      <c r="I213">
        <v>89.07</v>
      </c>
      <c r="J213" s="1"/>
      <c r="K213" s="11">
        <v>34.3346</v>
      </c>
      <c r="N213" s="36" t="s">
        <v>78</v>
      </c>
      <c r="O213" s="33"/>
      <c r="P213" s="33"/>
    </row>
    <row r="214" spans="1:16" ht="12.75">
      <c r="A214">
        <v>116</v>
      </c>
      <c r="B214">
        <v>1000</v>
      </c>
      <c r="C214" s="14">
        <v>1000.758</v>
      </c>
      <c r="D214">
        <v>2.8992</v>
      </c>
      <c r="E214">
        <v>34.3848</v>
      </c>
      <c r="F214">
        <v>2.8992</v>
      </c>
      <c r="G214" s="34">
        <f t="shared" si="10"/>
        <v>27.40338871584231</v>
      </c>
      <c r="H214" s="14">
        <v>1000.758</v>
      </c>
      <c r="I214">
        <v>89.09</v>
      </c>
      <c r="J214" s="1"/>
      <c r="K214">
        <v>34.3778</v>
      </c>
      <c r="N214" s="36" t="s">
        <v>78</v>
      </c>
      <c r="O214" s="33"/>
      <c r="P214" s="33"/>
    </row>
    <row r="215" spans="1:16" ht="12.75">
      <c r="A215">
        <v>115</v>
      </c>
      <c r="B215">
        <v>1500</v>
      </c>
      <c r="C215" s="14">
        <v>1501.091</v>
      </c>
      <c r="D215">
        <v>2.3099</v>
      </c>
      <c r="E215">
        <v>34.5113</v>
      </c>
      <c r="F215">
        <v>2.3099</v>
      </c>
      <c r="G215" s="34">
        <f t="shared" si="10"/>
        <v>27.55536812348828</v>
      </c>
      <c r="H215" s="14">
        <v>1501.091</v>
      </c>
      <c r="I215">
        <v>89.14</v>
      </c>
      <c r="J215" s="1"/>
      <c r="K215" s="11">
        <v>34.5058</v>
      </c>
      <c r="N215" s="36" t="s">
        <v>78</v>
      </c>
      <c r="O215" s="33"/>
      <c r="P215" s="33"/>
    </row>
    <row r="216" spans="2:12" ht="12.75">
      <c r="B216" s="3"/>
      <c r="C216" s="39"/>
      <c r="D216" s="5"/>
      <c r="E216" s="5"/>
      <c r="F216" s="5"/>
      <c r="G216" s="5"/>
      <c r="H216" s="39"/>
      <c r="I216" s="5"/>
      <c r="J216" s="5"/>
      <c r="K216" s="12"/>
      <c r="L216" s="15"/>
    </row>
    <row r="217" spans="2:23" ht="12.75">
      <c r="B217" s="3"/>
      <c r="C217" s="17"/>
      <c r="D217" s="5"/>
      <c r="E217" s="5"/>
      <c r="F217" s="5"/>
      <c r="G217" s="5"/>
      <c r="H217" s="17"/>
      <c r="I217" s="5"/>
      <c r="J217" s="5"/>
      <c r="K217" s="12"/>
      <c r="L217" s="15"/>
      <c r="M217" s="17"/>
      <c r="N217" s="15"/>
      <c r="O217" s="17"/>
      <c r="P217" s="17"/>
      <c r="Q217" s="4"/>
      <c r="S217" s="8"/>
      <c r="T217" s="8"/>
      <c r="U217" s="8"/>
      <c r="V217" s="8"/>
      <c r="W217" s="8"/>
    </row>
    <row r="218" spans="2:23" ht="12.75">
      <c r="B218" s="7" t="s">
        <v>102</v>
      </c>
      <c r="D218" s="1"/>
      <c r="E218" s="1"/>
      <c r="F218" s="1"/>
      <c r="G218" s="1"/>
      <c r="I218" s="1"/>
      <c r="J218" s="1"/>
      <c r="V218" s="8"/>
      <c r="W218" s="8"/>
    </row>
    <row r="219" spans="2:23" ht="12.75">
      <c r="B219" s="7" t="s">
        <v>103</v>
      </c>
      <c r="D219" s="1"/>
      <c r="E219" s="1"/>
      <c r="F219" s="1"/>
      <c r="G219" s="1"/>
      <c r="I219" s="1"/>
      <c r="J219" s="1"/>
      <c r="K219"/>
      <c r="N219" s="35"/>
      <c r="V219" s="9"/>
      <c r="W219" s="9"/>
    </row>
    <row r="220" spans="4:10" ht="12.75">
      <c r="D220" s="1"/>
      <c r="E220" s="1"/>
      <c r="F220" s="1"/>
      <c r="G220" s="1"/>
      <c r="I220" s="1"/>
      <c r="J220" s="1"/>
    </row>
    <row r="221" spans="2:12" ht="12.75">
      <c r="B221" s="3" t="s">
        <v>43</v>
      </c>
      <c r="C221" s="39" t="s">
        <v>44</v>
      </c>
      <c r="D221" s="5" t="s">
        <v>44</v>
      </c>
      <c r="E221" s="5" t="s">
        <v>44</v>
      </c>
      <c r="F221" s="5" t="s">
        <v>44</v>
      </c>
      <c r="G221" s="5"/>
      <c r="H221" s="39" t="s">
        <v>44</v>
      </c>
      <c r="I221" s="5"/>
      <c r="J221" s="5"/>
      <c r="K221" s="12" t="s">
        <v>45</v>
      </c>
      <c r="L221" s="15"/>
    </row>
    <row r="222" spans="2:21" ht="12.75">
      <c r="B222" s="3" t="s">
        <v>47</v>
      </c>
      <c r="C222" s="17" t="s">
        <v>47</v>
      </c>
      <c r="D222" s="5" t="s">
        <v>48</v>
      </c>
      <c r="E222" s="5" t="s">
        <v>49</v>
      </c>
      <c r="F222" s="5" t="s">
        <v>48</v>
      </c>
      <c r="G222" s="5" t="s">
        <v>50</v>
      </c>
      <c r="H222" s="17" t="s">
        <v>47</v>
      </c>
      <c r="I222" s="5" t="s">
        <v>51</v>
      </c>
      <c r="J222" s="5" t="s">
        <v>52</v>
      </c>
      <c r="K222" s="12" t="s">
        <v>53</v>
      </c>
      <c r="L222" s="15" t="s">
        <v>54</v>
      </c>
      <c r="M222" s="17" t="s">
        <v>54</v>
      </c>
      <c r="N222" s="15" t="s">
        <v>55</v>
      </c>
      <c r="O222" s="17" t="s">
        <v>56</v>
      </c>
      <c r="P222" s="17" t="s">
        <v>57</v>
      </c>
      <c r="Q222" s="4" t="s">
        <v>58</v>
      </c>
      <c r="S222" s="8"/>
      <c r="T222" s="8"/>
      <c r="U222" s="8"/>
    </row>
    <row r="223" spans="1:21" ht="12.75">
      <c r="A223" s="2" t="s">
        <v>62</v>
      </c>
      <c r="B223" s="3" t="s">
        <v>63</v>
      </c>
      <c r="C223" s="17" t="s">
        <v>64</v>
      </c>
      <c r="D223" s="5" t="s">
        <v>65</v>
      </c>
      <c r="E223" s="5"/>
      <c r="F223" s="5" t="s">
        <v>65</v>
      </c>
      <c r="G223" s="5"/>
      <c r="H223" s="17" t="s">
        <v>64</v>
      </c>
      <c r="I223" s="5"/>
      <c r="J223" s="5"/>
      <c r="L223" s="10" t="s">
        <v>66</v>
      </c>
      <c r="M223" s="17" t="s">
        <v>67</v>
      </c>
      <c r="N223" s="15" t="s">
        <v>68</v>
      </c>
      <c r="O223" s="17" t="s">
        <v>68</v>
      </c>
      <c r="P223" s="17" t="s">
        <v>68</v>
      </c>
      <c r="Q223" s="4" t="s">
        <v>69</v>
      </c>
      <c r="R223" s="2" t="s">
        <v>70</v>
      </c>
      <c r="S223" s="8"/>
      <c r="T223" s="8"/>
      <c r="U223" s="8"/>
    </row>
    <row r="224" spans="1:21" ht="12.75">
      <c r="A224" s="6" t="s">
        <v>73</v>
      </c>
      <c r="B224" s="6" t="s">
        <v>73</v>
      </c>
      <c r="C224" s="18" t="s">
        <v>73</v>
      </c>
      <c r="D224" s="6" t="s">
        <v>73</v>
      </c>
      <c r="E224" s="6"/>
      <c r="F224" s="6" t="s">
        <v>73</v>
      </c>
      <c r="G224" s="6"/>
      <c r="H224" s="18" t="s">
        <v>73</v>
      </c>
      <c r="I224" s="6"/>
      <c r="J224" s="6"/>
      <c r="K224" s="13" t="s">
        <v>73</v>
      </c>
      <c r="L224" s="16"/>
      <c r="M224" s="17" t="s">
        <v>73</v>
      </c>
      <c r="N224" s="16" t="s">
        <v>73</v>
      </c>
      <c r="O224" s="18" t="s">
        <v>73</v>
      </c>
      <c r="P224" s="18" t="s">
        <v>73</v>
      </c>
      <c r="Q224" s="6" t="s">
        <v>73</v>
      </c>
      <c r="R224" s="6" t="s">
        <v>73</v>
      </c>
      <c r="S224" s="8"/>
      <c r="T224" s="8"/>
      <c r="U224" s="9"/>
    </row>
    <row r="225" spans="1:17" ht="12.75">
      <c r="A225">
        <v>158</v>
      </c>
      <c r="B225">
        <v>0</v>
      </c>
      <c r="C225" s="14">
        <v>3.366</v>
      </c>
      <c r="D225">
        <v>6.1632</v>
      </c>
      <c r="E225">
        <v>32.7783</v>
      </c>
      <c r="F225">
        <v>6.1632</v>
      </c>
      <c r="G225" s="34">
        <f aca="true" t="shared" si="11" ref="G225:G247">((999.842594+6.794*10^-2*D225-9.0953*10^-3*D225^2+1.001685*10^-4*D225^3-1.12*10^-6*D225^4+6.536*10^-9*D225^5)+(0.8245-0.00409*D225+7.6438*10^-5*D225^2-8.2467*10^-7*D225^3+5.3875*10^-9*D225^4)*E225+(-5.72466*10^-3+1.0227*10^-4*D225-1.6546*10^-6*D225^2)*E225^1.5+4.8314*10^-4*E225^2)-1000</f>
        <v>25.777553160661</v>
      </c>
      <c r="H225" s="14">
        <v>3.366</v>
      </c>
      <c r="I225">
        <v>79.24</v>
      </c>
      <c r="K225" s="25">
        <v>32.7732</v>
      </c>
      <c r="L225" s="10">
        <v>6.837</v>
      </c>
      <c r="M225" s="17">
        <f aca="true" t="shared" si="12" ref="M225:M247">(L225*1000/22.4)/(1+G225/1000)</f>
        <v>297.5530253564723</v>
      </c>
      <c r="N225" s="10">
        <v>1.072751</v>
      </c>
      <c r="O225" s="14">
        <v>10.85308</v>
      </c>
      <c r="P225" s="14">
        <v>15.6225</v>
      </c>
      <c r="Q225" s="22"/>
    </row>
    <row r="226" spans="1:17" ht="12.75">
      <c r="A226">
        <v>157</v>
      </c>
      <c r="B226">
        <v>10</v>
      </c>
      <c r="C226" s="14">
        <v>9.125</v>
      </c>
      <c r="D226">
        <v>6.1551</v>
      </c>
      <c r="E226">
        <v>32.7789</v>
      </c>
      <c r="F226">
        <v>6.1551</v>
      </c>
      <c r="G226" s="34">
        <f t="shared" si="11"/>
        <v>25.77903479103702</v>
      </c>
      <c r="H226" s="14">
        <v>9.125</v>
      </c>
      <c r="I226">
        <v>85.72</v>
      </c>
      <c r="K226" s="25">
        <v>32.7729</v>
      </c>
      <c r="L226" s="10">
        <v>6.866</v>
      </c>
      <c r="M226" s="17">
        <f t="shared" si="12"/>
        <v>298.81470253025634</v>
      </c>
      <c r="N226" s="10">
        <v>1.072961</v>
      </c>
      <c r="O226" s="14">
        <v>10.80006</v>
      </c>
      <c r="P226" s="14">
        <v>15.79412</v>
      </c>
      <c r="Q226" s="22"/>
    </row>
    <row r="227" spans="1:17" ht="12.75">
      <c r="A227">
        <v>156</v>
      </c>
      <c r="B227">
        <v>25</v>
      </c>
      <c r="C227" s="14">
        <v>23.653</v>
      </c>
      <c r="D227">
        <v>6.1546</v>
      </c>
      <c r="E227">
        <v>32.7789</v>
      </c>
      <c r="F227">
        <v>6.1546</v>
      </c>
      <c r="G227" s="34">
        <f t="shared" si="11"/>
        <v>25.779096988147785</v>
      </c>
      <c r="H227" s="14">
        <v>23.653</v>
      </c>
      <c r="I227">
        <v>85.75</v>
      </c>
      <c r="K227" s="25">
        <v>32.7724</v>
      </c>
      <c r="L227" s="10">
        <v>6.987</v>
      </c>
      <c r="M227" s="17">
        <f t="shared" si="12"/>
        <v>304.0807165723976</v>
      </c>
      <c r="N227" s="10">
        <v>1.077577</v>
      </c>
      <c r="O227" s="14">
        <v>10.9012</v>
      </c>
      <c r="P227" s="14">
        <v>15.77965</v>
      </c>
      <c r="Q227" s="22"/>
    </row>
    <row r="228" spans="1:17" ht="12.75">
      <c r="A228">
        <v>155</v>
      </c>
      <c r="B228">
        <v>50</v>
      </c>
      <c r="C228" s="14">
        <v>53.148</v>
      </c>
      <c r="D228">
        <v>6.1581</v>
      </c>
      <c r="E228">
        <v>32.7789</v>
      </c>
      <c r="F228">
        <v>6.1581</v>
      </c>
      <c r="G228" s="34">
        <f t="shared" si="11"/>
        <v>25.778661548011314</v>
      </c>
      <c r="H228" s="14">
        <v>53.148</v>
      </c>
      <c r="I228">
        <v>85.85</v>
      </c>
      <c r="K228" s="25">
        <v>32.7719</v>
      </c>
      <c r="L228" s="10">
        <v>6.752</v>
      </c>
      <c r="M228" s="17">
        <f t="shared" si="12"/>
        <v>293.8534234799572</v>
      </c>
      <c r="N228" s="10">
        <v>1.073382</v>
      </c>
      <c r="O228" s="14">
        <v>10.79681</v>
      </c>
      <c r="P228" s="14">
        <v>15.95089</v>
      </c>
      <c r="Q228" s="22"/>
    </row>
    <row r="229" spans="1:17" ht="12.75">
      <c r="A229">
        <v>154</v>
      </c>
      <c r="B229">
        <v>75</v>
      </c>
      <c r="C229" s="14">
        <v>76.063</v>
      </c>
      <c r="D229">
        <v>6.1599</v>
      </c>
      <c r="E229">
        <v>32.7795</v>
      </c>
      <c r="F229">
        <v>6.1599</v>
      </c>
      <c r="G229" s="34">
        <f t="shared" si="11"/>
        <v>25.778911194389593</v>
      </c>
      <c r="H229" s="14">
        <v>76.063</v>
      </c>
      <c r="I229">
        <v>85.88</v>
      </c>
      <c r="K229" s="25">
        <v>32.7737</v>
      </c>
      <c r="L229" s="10">
        <v>6.826</v>
      </c>
      <c r="M229" s="17">
        <f t="shared" si="12"/>
        <v>297.07390114144664</v>
      </c>
      <c r="N229" s="10">
        <v>1.073593</v>
      </c>
      <c r="O229" s="14">
        <v>10.89793</v>
      </c>
      <c r="P229" s="14">
        <v>15.75071</v>
      </c>
      <c r="Q229" s="22"/>
    </row>
    <row r="230" spans="1:17" ht="12.75">
      <c r="A230">
        <v>153</v>
      </c>
      <c r="B230">
        <v>100</v>
      </c>
      <c r="C230" s="14">
        <v>101.836</v>
      </c>
      <c r="D230">
        <v>6.6362</v>
      </c>
      <c r="E230">
        <v>33.4648</v>
      </c>
      <c r="F230">
        <v>6.6362</v>
      </c>
      <c r="G230" s="34">
        <f t="shared" si="11"/>
        <v>26.258563775102175</v>
      </c>
      <c r="H230" s="14">
        <v>101.836</v>
      </c>
      <c r="I230">
        <v>87.69</v>
      </c>
      <c r="K230" s="25">
        <v>33.4774</v>
      </c>
      <c r="L230" s="10">
        <v>4.94</v>
      </c>
      <c r="M230" s="17">
        <f t="shared" si="12"/>
        <v>214.89293446134226</v>
      </c>
      <c r="N230" s="10">
        <v>1.623793</v>
      </c>
      <c r="O230" s="14">
        <v>21.34056</v>
      </c>
      <c r="P230" s="14">
        <v>29.86653</v>
      </c>
      <c r="Q230" s="19"/>
    </row>
    <row r="231" spans="1:16" ht="12.75">
      <c r="A231">
        <v>152</v>
      </c>
      <c r="B231">
        <v>150</v>
      </c>
      <c r="C231" s="14">
        <v>148.372</v>
      </c>
      <c r="D231">
        <v>6.1364</v>
      </c>
      <c r="E231">
        <v>33.8972</v>
      </c>
      <c r="F231">
        <v>6.1364</v>
      </c>
      <c r="G231" s="34">
        <f t="shared" si="11"/>
        <v>26.66439898497947</v>
      </c>
      <c r="H231" s="14">
        <v>148.372</v>
      </c>
      <c r="I231">
        <v>88.34</v>
      </c>
      <c r="K231" s="25">
        <v>33.8912</v>
      </c>
      <c r="L231" s="10">
        <v>3.335</v>
      </c>
      <c r="M231" s="17">
        <f t="shared" si="12"/>
        <v>145.01713385466948</v>
      </c>
      <c r="N231" s="10">
        <v>2.15495</v>
      </c>
      <c r="O231" s="14">
        <v>30.67774</v>
      </c>
      <c r="P231" s="14">
        <v>49.84784</v>
      </c>
    </row>
    <row r="232" spans="1:18" ht="12.75">
      <c r="A232">
        <v>151</v>
      </c>
      <c r="B232">
        <v>200</v>
      </c>
      <c r="C232" s="14">
        <v>200.82</v>
      </c>
      <c r="D232">
        <v>5.4653</v>
      </c>
      <c r="E232">
        <v>33.9071</v>
      </c>
      <c r="F232">
        <v>5.4653</v>
      </c>
      <c r="G232" s="34">
        <f t="shared" si="11"/>
        <v>26.754890361165508</v>
      </c>
      <c r="H232" s="14">
        <v>200.82</v>
      </c>
      <c r="I232">
        <v>88.36</v>
      </c>
      <c r="K232" s="25"/>
      <c r="M232" s="17"/>
      <c r="R232" t="s">
        <v>79</v>
      </c>
    </row>
    <row r="233" spans="1:16" ht="12.75">
      <c r="A233">
        <v>150</v>
      </c>
      <c r="B233">
        <v>300</v>
      </c>
      <c r="C233" s="14">
        <v>297.926</v>
      </c>
      <c r="D233">
        <v>4.7127</v>
      </c>
      <c r="E233">
        <v>33.9358</v>
      </c>
      <c r="F233">
        <v>4.7127</v>
      </c>
      <c r="G233" s="34">
        <f t="shared" si="11"/>
        <v>26.864152425447855</v>
      </c>
      <c r="H233" s="14">
        <v>297.926</v>
      </c>
      <c r="I233">
        <v>88.4</v>
      </c>
      <c r="K233" s="25">
        <v>33.9288</v>
      </c>
      <c r="L233" s="10">
        <v>1.99</v>
      </c>
      <c r="M233" s="17">
        <f t="shared" si="12"/>
        <v>86.5151300728999</v>
      </c>
      <c r="N233" s="10">
        <v>2.689246</v>
      </c>
      <c r="O233" s="14">
        <v>38.64466</v>
      </c>
      <c r="P233" s="14">
        <v>74.80659</v>
      </c>
    </row>
    <row r="234" spans="1:16" ht="12.75">
      <c r="A234">
        <v>149</v>
      </c>
      <c r="B234">
        <v>400</v>
      </c>
      <c r="C234" s="14">
        <v>400.265</v>
      </c>
      <c r="D234">
        <v>4.2918</v>
      </c>
      <c r="E234">
        <v>34.0225</v>
      </c>
      <c r="F234">
        <v>4.2918</v>
      </c>
      <c r="G234" s="34">
        <f t="shared" si="11"/>
        <v>26.97853138310461</v>
      </c>
      <c r="H234" s="14">
        <v>400.265</v>
      </c>
      <c r="I234">
        <v>88.49</v>
      </c>
      <c r="K234" s="25">
        <v>34.0155</v>
      </c>
      <c r="L234" s="10">
        <v>1.368</v>
      </c>
      <c r="M234" s="17">
        <f t="shared" si="12"/>
        <v>59.467093717314</v>
      </c>
      <c r="N234" s="10">
        <v>2.899074</v>
      </c>
      <c r="O234" s="14">
        <v>41.23737</v>
      </c>
      <c r="P234" s="14">
        <v>89.72579</v>
      </c>
    </row>
    <row r="235" spans="1:16" ht="12.75">
      <c r="A235">
        <v>148</v>
      </c>
      <c r="B235">
        <v>600</v>
      </c>
      <c r="C235" s="14">
        <v>608.241</v>
      </c>
      <c r="D235">
        <v>3.7357</v>
      </c>
      <c r="E235">
        <v>34.1826</v>
      </c>
      <c r="F235">
        <v>3.7357</v>
      </c>
      <c r="G235" s="34">
        <f t="shared" si="11"/>
        <v>27.162965354781136</v>
      </c>
      <c r="H235" s="14">
        <v>608.241</v>
      </c>
      <c r="I235">
        <v>88.59</v>
      </c>
      <c r="K235" s="25">
        <v>34.1729</v>
      </c>
      <c r="L235" s="10">
        <v>0.662</v>
      </c>
      <c r="M235" s="17">
        <f t="shared" si="12"/>
        <v>28.772037568900913</v>
      </c>
      <c r="N235" s="10">
        <v>3.099916</v>
      </c>
      <c r="O235" s="14">
        <v>44.14516</v>
      </c>
      <c r="P235" s="14">
        <v>113.8743</v>
      </c>
    </row>
    <row r="236" spans="1:16" ht="12.75">
      <c r="A236">
        <v>147</v>
      </c>
      <c r="B236">
        <v>800</v>
      </c>
      <c r="C236" s="14">
        <v>801.931</v>
      </c>
      <c r="D236">
        <v>3.3186</v>
      </c>
      <c r="E236">
        <v>34.2911</v>
      </c>
      <c r="F236">
        <v>3.3186</v>
      </c>
      <c r="G236" s="34">
        <f t="shared" si="11"/>
        <v>27.28992485378194</v>
      </c>
      <c r="H236" s="14">
        <v>801.931</v>
      </c>
      <c r="I236">
        <v>88.63</v>
      </c>
      <c r="K236" s="25">
        <v>34.282</v>
      </c>
      <c r="L236" s="10">
        <v>0.411</v>
      </c>
      <c r="M236" s="17">
        <f t="shared" si="12"/>
        <v>17.860794544758978</v>
      </c>
      <c r="N236" s="10">
        <v>3.17423</v>
      </c>
      <c r="O236" s="14">
        <v>44.92643</v>
      </c>
      <c r="P236" s="14">
        <v>130.2932</v>
      </c>
    </row>
    <row r="237" spans="1:18" ht="12.75">
      <c r="A237">
        <v>146</v>
      </c>
      <c r="B237">
        <v>1000</v>
      </c>
      <c r="C237" s="14">
        <v>1000.385</v>
      </c>
      <c r="D237">
        <v>2.9761</v>
      </c>
      <c r="E237">
        <v>34.3736</v>
      </c>
      <c r="F237">
        <v>2.9761</v>
      </c>
      <c r="G237" s="34">
        <f t="shared" si="11"/>
        <v>27.3875054518428</v>
      </c>
      <c r="H237" s="14">
        <v>1000.385</v>
      </c>
      <c r="I237">
        <v>88.67</v>
      </c>
      <c r="K237" s="20">
        <v>34.3668</v>
      </c>
      <c r="L237" s="10">
        <v>0.326</v>
      </c>
      <c r="M237" s="17">
        <f t="shared" si="12"/>
        <v>14.16561068860848</v>
      </c>
      <c r="N237" s="10">
        <v>3.204959</v>
      </c>
      <c r="O237" s="14">
        <v>45.65639</v>
      </c>
      <c r="P237" s="14">
        <v>143.1103</v>
      </c>
      <c r="R237" t="s">
        <v>80</v>
      </c>
    </row>
    <row r="238" spans="1:16" ht="12.75">
      <c r="A238">
        <v>145</v>
      </c>
      <c r="B238">
        <v>1250</v>
      </c>
      <c r="C238" s="14">
        <v>1249.845</v>
      </c>
      <c r="D238">
        <v>2.6112</v>
      </c>
      <c r="E238">
        <v>34.4519</v>
      </c>
      <c r="F238">
        <v>2.6112</v>
      </c>
      <c r="G238" s="34">
        <f t="shared" si="11"/>
        <v>27.482372628513986</v>
      </c>
      <c r="H238" s="14">
        <v>1249.845</v>
      </c>
      <c r="I238">
        <v>88.7</v>
      </c>
      <c r="K238" s="20">
        <v>34.4432</v>
      </c>
      <c r="L238" s="10">
        <v>0.337</v>
      </c>
      <c r="M238" s="17">
        <f t="shared" si="12"/>
        <v>14.64223937842897</v>
      </c>
      <c r="N238" s="10">
        <v>3.209543</v>
      </c>
      <c r="O238" s="14">
        <v>45.65886</v>
      </c>
      <c r="P238" s="14">
        <v>155.5785</v>
      </c>
    </row>
    <row r="239" spans="1:16" ht="12.75">
      <c r="A239">
        <v>144</v>
      </c>
      <c r="B239">
        <v>1500</v>
      </c>
      <c r="C239" s="14">
        <v>1501.074</v>
      </c>
      <c r="D239">
        <v>2.3381</v>
      </c>
      <c r="E239">
        <v>34.5076</v>
      </c>
      <c r="F239">
        <v>2.3381</v>
      </c>
      <c r="G239" s="34">
        <f t="shared" si="11"/>
        <v>27.550068378334572</v>
      </c>
      <c r="H239" s="14">
        <v>1501.074</v>
      </c>
      <c r="I239">
        <v>88.75</v>
      </c>
      <c r="K239" s="20">
        <v>34.5004</v>
      </c>
      <c r="L239" s="10">
        <v>0.535</v>
      </c>
      <c r="M239" s="17">
        <f t="shared" si="12"/>
        <v>23.243566718964715</v>
      </c>
      <c r="N239" s="10">
        <v>3.15753</v>
      </c>
      <c r="O239" s="14">
        <v>45.55724</v>
      </c>
      <c r="P239" s="14">
        <v>163.6107</v>
      </c>
    </row>
    <row r="240" spans="1:16" ht="12.75">
      <c r="A240">
        <v>143</v>
      </c>
      <c r="B240">
        <v>1750</v>
      </c>
      <c r="C240" s="14">
        <v>1751.391</v>
      </c>
      <c r="D240">
        <v>2.1138</v>
      </c>
      <c r="E240">
        <v>34.5542</v>
      </c>
      <c r="F240">
        <v>2.1138</v>
      </c>
      <c r="G240" s="34">
        <f t="shared" si="11"/>
        <v>27.605712916686798</v>
      </c>
      <c r="H240" s="14">
        <v>1751.391</v>
      </c>
      <c r="I240">
        <v>88.76</v>
      </c>
      <c r="K240" s="20">
        <v>34.5473</v>
      </c>
      <c r="L240" s="10">
        <v>0.888</v>
      </c>
      <c r="M240" s="17">
        <f t="shared" si="12"/>
        <v>38.57788706753831</v>
      </c>
      <c r="N240" s="10">
        <v>3.09244</v>
      </c>
      <c r="O240" s="14">
        <v>44.3632</v>
      </c>
      <c r="P240" s="14">
        <v>168.735</v>
      </c>
    </row>
    <row r="241" spans="1:16" ht="12.75">
      <c r="A241">
        <v>142</v>
      </c>
      <c r="B241" s="7">
        <v>2000</v>
      </c>
      <c r="C241" s="14">
        <v>2003.919</v>
      </c>
      <c r="D241">
        <v>1.9381</v>
      </c>
      <c r="E241">
        <v>34.5905</v>
      </c>
      <c r="F241">
        <v>1.9381</v>
      </c>
      <c r="G241" s="34">
        <f t="shared" si="11"/>
        <v>27.64873452174561</v>
      </c>
      <c r="H241" s="14">
        <v>2003.919</v>
      </c>
      <c r="I241">
        <v>88.81</v>
      </c>
      <c r="J241" s="1"/>
      <c r="K241" s="20">
        <v>34.5834</v>
      </c>
      <c r="L241" s="10">
        <v>1.259</v>
      </c>
      <c r="M241" s="17">
        <f t="shared" si="12"/>
        <v>54.693160468897375</v>
      </c>
      <c r="N241" s="10">
        <v>3.009898</v>
      </c>
      <c r="O241" s="14">
        <v>43.63705</v>
      </c>
      <c r="P241" s="14">
        <v>171.331</v>
      </c>
    </row>
    <row r="242" spans="1:16" ht="12.75">
      <c r="A242">
        <v>141</v>
      </c>
      <c r="B242" s="7">
        <v>2250</v>
      </c>
      <c r="C242" s="14">
        <v>2247.438</v>
      </c>
      <c r="D242">
        <v>1.829</v>
      </c>
      <c r="E242">
        <v>34.615</v>
      </c>
      <c r="F242">
        <v>1.829</v>
      </c>
      <c r="G242" s="34">
        <f t="shared" si="11"/>
        <v>27.676840509906697</v>
      </c>
      <c r="H242" s="14">
        <v>2247.438</v>
      </c>
      <c r="I242">
        <v>88.81</v>
      </c>
      <c r="J242" s="1"/>
      <c r="K242" s="25">
        <v>34.608</v>
      </c>
      <c r="L242" s="10">
        <v>1.56</v>
      </c>
      <c r="M242" s="17">
        <f t="shared" si="12"/>
        <v>67.76727313257558</v>
      </c>
      <c r="N242" s="10">
        <v>2.957845</v>
      </c>
      <c r="O242" s="14">
        <v>42.70262</v>
      </c>
      <c r="P242" s="14">
        <v>173.7311</v>
      </c>
    </row>
    <row r="243" spans="1:16" ht="12.75">
      <c r="A243">
        <v>140</v>
      </c>
      <c r="B243">
        <v>2500</v>
      </c>
      <c r="C243" s="14">
        <v>2500.146</v>
      </c>
      <c r="D243">
        <v>1.7322</v>
      </c>
      <c r="E243">
        <v>34.6317</v>
      </c>
      <c r="F243">
        <v>1.7322</v>
      </c>
      <c r="G243" s="34">
        <f t="shared" si="11"/>
        <v>27.697622631663535</v>
      </c>
      <c r="H243" s="14">
        <v>2500.146</v>
      </c>
      <c r="I243">
        <v>88.85</v>
      </c>
      <c r="J243" s="1"/>
      <c r="K243" s="20">
        <v>34.6255</v>
      </c>
      <c r="L243" s="10">
        <v>1.921</v>
      </c>
      <c r="M243" s="17">
        <f t="shared" si="12"/>
        <v>83.44762767069801</v>
      </c>
      <c r="N243" s="10">
        <v>2.888335</v>
      </c>
      <c r="O243" s="14">
        <v>41.76806</v>
      </c>
      <c r="P243" s="14">
        <v>172.6293</v>
      </c>
    </row>
    <row r="244" spans="1:16" ht="12.75">
      <c r="A244">
        <v>139</v>
      </c>
      <c r="B244" s="3">
        <v>2750</v>
      </c>
      <c r="C244" s="14">
        <v>2749.65</v>
      </c>
      <c r="D244">
        <v>1.6469</v>
      </c>
      <c r="E244">
        <v>34.6478</v>
      </c>
      <c r="F244">
        <v>1.6469</v>
      </c>
      <c r="G244" s="34">
        <f t="shared" si="11"/>
        <v>27.716954428125064</v>
      </c>
      <c r="H244" s="14">
        <v>2749.65</v>
      </c>
      <c r="I244">
        <v>88.87</v>
      </c>
      <c r="J244" s="5"/>
      <c r="K244" s="12">
        <v>34.6416</v>
      </c>
      <c r="L244" s="10">
        <v>2.201</v>
      </c>
      <c r="M244" s="17">
        <f t="shared" si="12"/>
        <v>95.60893994018512</v>
      </c>
      <c r="N244" s="10">
        <v>2.827527</v>
      </c>
      <c r="O244" s="14">
        <v>40.83337</v>
      </c>
      <c r="P244" s="14">
        <v>172.306</v>
      </c>
    </row>
    <row r="245" spans="1:23" ht="12.75">
      <c r="A245">
        <v>138</v>
      </c>
      <c r="B245" s="3">
        <v>3000</v>
      </c>
      <c r="C245" s="14">
        <v>2999.618</v>
      </c>
      <c r="D245">
        <v>1.5912</v>
      </c>
      <c r="E245">
        <v>34.6593</v>
      </c>
      <c r="F245">
        <v>1.5912</v>
      </c>
      <c r="G245" s="34">
        <f t="shared" si="11"/>
        <v>27.730323729311976</v>
      </c>
      <c r="H245" s="14">
        <v>2999.618</v>
      </c>
      <c r="I245">
        <v>88.88</v>
      </c>
      <c r="J245" s="5"/>
      <c r="K245" s="12">
        <v>34.6521</v>
      </c>
      <c r="L245" s="10">
        <v>2.468</v>
      </c>
      <c r="M245" s="17">
        <f t="shared" si="12"/>
        <v>107.20572205047705</v>
      </c>
      <c r="N245" s="10">
        <v>2.771065</v>
      </c>
      <c r="O245" s="14">
        <v>40.26249</v>
      </c>
      <c r="P245" s="14">
        <v>171.4009</v>
      </c>
      <c r="Q245" s="4"/>
      <c r="S245" s="8"/>
      <c r="T245" s="8"/>
      <c r="U245" s="8"/>
      <c r="V245" s="8"/>
      <c r="W245" s="8"/>
    </row>
    <row r="246" spans="1:23" ht="12.75">
      <c r="A246" s="2">
        <v>137</v>
      </c>
      <c r="B246" s="3">
        <v>3500</v>
      </c>
      <c r="C246" s="14">
        <v>3494.344</v>
      </c>
      <c r="D246">
        <v>1.536</v>
      </c>
      <c r="E246">
        <v>34.6743</v>
      </c>
      <c r="F246">
        <v>1.536</v>
      </c>
      <c r="G246" s="34">
        <f t="shared" si="11"/>
        <v>27.74642959126095</v>
      </c>
      <c r="H246" s="14">
        <v>3494.344</v>
      </c>
      <c r="I246">
        <v>88.88</v>
      </c>
      <c r="J246" s="5"/>
      <c r="K246" s="20">
        <v>34.6675</v>
      </c>
      <c r="L246" s="10">
        <v>2.874</v>
      </c>
      <c r="M246" s="17">
        <f t="shared" si="12"/>
        <v>124.83971506434548</v>
      </c>
      <c r="N246" s="10">
        <v>2.692754</v>
      </c>
      <c r="O246" s="14">
        <v>39.01568</v>
      </c>
      <c r="P246" s="14">
        <v>171.2724</v>
      </c>
      <c r="Q246" s="4"/>
      <c r="R246" s="2"/>
      <c r="S246" s="8"/>
      <c r="T246" s="8"/>
      <c r="U246" s="8"/>
      <c r="V246" s="8"/>
      <c r="W246" s="8"/>
    </row>
    <row r="247" spans="1:23" ht="12.75">
      <c r="A247" s="2">
        <v>136</v>
      </c>
      <c r="B247" s="3" t="s">
        <v>75</v>
      </c>
      <c r="C247" s="14">
        <v>3997.866</v>
      </c>
      <c r="D247">
        <v>1.5404</v>
      </c>
      <c r="E247">
        <v>34.6821</v>
      </c>
      <c r="F247">
        <v>1.5404</v>
      </c>
      <c r="G247" s="34">
        <f t="shared" si="11"/>
        <v>27.752367649292182</v>
      </c>
      <c r="H247" s="14">
        <v>3997.866</v>
      </c>
      <c r="I247">
        <v>88.62</v>
      </c>
      <c r="J247" s="6"/>
      <c r="K247" s="12">
        <v>34.6752</v>
      </c>
      <c r="L247" s="10">
        <v>3.051</v>
      </c>
      <c r="M247" s="17">
        <f t="shared" si="12"/>
        <v>132.52740779803833</v>
      </c>
      <c r="N247" s="10">
        <v>2.675558</v>
      </c>
      <c r="O247" s="14">
        <v>38.91235</v>
      </c>
      <c r="P247" s="14">
        <v>174.0511</v>
      </c>
      <c r="Q247" s="6"/>
      <c r="R247" s="6"/>
      <c r="S247" s="8"/>
      <c r="T247" s="8"/>
      <c r="U247" s="9"/>
      <c r="V247" s="9"/>
      <c r="W247" s="9"/>
    </row>
    <row r="248" spans="4:17" ht="12.75">
      <c r="D248" s="11"/>
      <c r="E248" s="11"/>
      <c r="F248" s="11"/>
      <c r="G248" s="11"/>
      <c r="I248" s="11"/>
      <c r="J248" s="11"/>
      <c r="Q248" s="19"/>
    </row>
    <row r="249" spans="4:17" ht="12.75">
      <c r="D249" s="11"/>
      <c r="E249" s="11"/>
      <c r="F249" s="11"/>
      <c r="G249" s="11"/>
      <c r="I249" s="11"/>
      <c r="J249" s="11"/>
      <c r="Q249" s="19"/>
    </row>
    <row r="250" spans="2:10" ht="12.75">
      <c r="B250" s="7" t="s">
        <v>104</v>
      </c>
      <c r="D250" s="1"/>
      <c r="E250" s="1"/>
      <c r="F250" s="1"/>
      <c r="G250" s="1"/>
      <c r="I250" s="1"/>
      <c r="J250" s="1"/>
    </row>
    <row r="251" spans="2:14" ht="12.75">
      <c r="B251" s="7" t="s">
        <v>105</v>
      </c>
      <c r="D251" s="1"/>
      <c r="E251" s="1"/>
      <c r="F251" s="1"/>
      <c r="G251" s="1"/>
      <c r="I251" s="1"/>
      <c r="J251" s="1"/>
      <c r="K251"/>
      <c r="N251" s="35"/>
    </row>
    <row r="252" spans="4:10" ht="12.75">
      <c r="D252" s="1"/>
      <c r="E252" s="1"/>
      <c r="F252" s="1"/>
      <c r="G252" s="1"/>
      <c r="I252" s="1"/>
      <c r="J252" s="1"/>
    </row>
    <row r="253" spans="2:12" ht="12.75">
      <c r="B253" s="3" t="s">
        <v>43</v>
      </c>
      <c r="C253" s="39" t="s">
        <v>44</v>
      </c>
      <c r="D253" s="5" t="s">
        <v>44</v>
      </c>
      <c r="E253" s="5" t="s">
        <v>44</v>
      </c>
      <c r="F253" s="5" t="s">
        <v>44</v>
      </c>
      <c r="G253" s="5"/>
      <c r="H253" s="39" t="s">
        <v>44</v>
      </c>
      <c r="I253" s="5"/>
      <c r="J253" s="5"/>
      <c r="K253" s="12" t="s">
        <v>45</v>
      </c>
      <c r="L253" s="15"/>
    </row>
    <row r="254" spans="2:20" ht="12.75">
      <c r="B254" s="3" t="s">
        <v>47</v>
      </c>
      <c r="C254" s="17" t="s">
        <v>47</v>
      </c>
      <c r="D254" s="5" t="s">
        <v>48</v>
      </c>
      <c r="E254" s="5" t="s">
        <v>49</v>
      </c>
      <c r="F254" s="5" t="s">
        <v>48</v>
      </c>
      <c r="G254" s="5" t="s">
        <v>50</v>
      </c>
      <c r="H254" s="17" t="s">
        <v>47</v>
      </c>
      <c r="I254" s="5" t="s">
        <v>51</v>
      </c>
      <c r="J254" s="5" t="s">
        <v>52</v>
      </c>
      <c r="K254" s="12" t="s">
        <v>53</v>
      </c>
      <c r="L254" s="15" t="s">
        <v>54</v>
      </c>
      <c r="M254" s="17" t="s">
        <v>54</v>
      </c>
      <c r="N254" s="15" t="s">
        <v>55</v>
      </c>
      <c r="O254" s="17" t="s">
        <v>56</v>
      </c>
      <c r="P254" s="17" t="s">
        <v>57</v>
      </c>
      <c r="Q254" s="4" t="s">
        <v>58</v>
      </c>
      <c r="S254" s="8"/>
      <c r="T254" s="8"/>
    </row>
    <row r="255" spans="1:20" ht="12.75">
      <c r="A255" s="2" t="s">
        <v>62</v>
      </c>
      <c r="B255" s="3" t="s">
        <v>63</v>
      </c>
      <c r="C255" s="17" t="s">
        <v>64</v>
      </c>
      <c r="D255" s="5" t="s">
        <v>65</v>
      </c>
      <c r="E255" s="5"/>
      <c r="F255" s="5" t="s">
        <v>65</v>
      </c>
      <c r="G255" s="5"/>
      <c r="H255" s="17" t="s">
        <v>64</v>
      </c>
      <c r="I255" s="5"/>
      <c r="J255" s="5"/>
      <c r="L255" s="10" t="s">
        <v>66</v>
      </c>
      <c r="M255" s="17" t="s">
        <v>67</v>
      </c>
      <c r="N255" s="15" t="s">
        <v>68</v>
      </c>
      <c r="O255" s="17" t="s">
        <v>68</v>
      </c>
      <c r="P255" s="17" t="s">
        <v>68</v>
      </c>
      <c r="Q255" s="4" t="s">
        <v>69</v>
      </c>
      <c r="R255" s="2" t="s">
        <v>70</v>
      </c>
      <c r="S255" s="8"/>
      <c r="T255" s="8"/>
    </row>
    <row r="256" spans="1:20" ht="12.75">
      <c r="A256" s="6" t="s">
        <v>73</v>
      </c>
      <c r="B256" s="6" t="s">
        <v>73</v>
      </c>
      <c r="C256" s="18" t="s">
        <v>73</v>
      </c>
      <c r="D256" s="6" t="s">
        <v>73</v>
      </c>
      <c r="E256" s="6"/>
      <c r="F256" s="6" t="s">
        <v>73</v>
      </c>
      <c r="G256" s="6"/>
      <c r="H256" s="18" t="s">
        <v>73</v>
      </c>
      <c r="I256" s="6"/>
      <c r="J256" s="6"/>
      <c r="K256" s="13" t="s">
        <v>73</v>
      </c>
      <c r="L256" s="16"/>
      <c r="M256" s="39" t="s">
        <v>73</v>
      </c>
      <c r="N256" s="16" t="s">
        <v>73</v>
      </c>
      <c r="O256" s="18" t="s">
        <v>73</v>
      </c>
      <c r="P256" s="18" t="s">
        <v>73</v>
      </c>
      <c r="Q256" s="6" t="s">
        <v>73</v>
      </c>
      <c r="R256" s="6" t="s">
        <v>73</v>
      </c>
      <c r="S256" s="8"/>
      <c r="T256" s="8"/>
    </row>
    <row r="257" spans="1:17" ht="12.75">
      <c r="A257">
        <v>175</v>
      </c>
      <c r="B257">
        <v>0</v>
      </c>
      <c r="C257" s="14">
        <v>3.208</v>
      </c>
      <c r="D257">
        <v>6.1767</v>
      </c>
      <c r="E257">
        <v>32.7801</v>
      </c>
      <c r="F257">
        <v>6.1767</v>
      </c>
      <c r="G257" s="34">
        <f aca="true" t="shared" si="13" ref="G257:G273">((999.842594+6.794*10^-2*D257-9.0953*10^-3*D257^2+1.001685*10^-4*D257^3-1.12*10^-6*D257^4+6.536*10^-9*D257^5)+(0.8245-0.00409*D257+7.6438*10^-5*D257^2-8.2467*10^-7*D257^3+5.3875*10^-9*D257^4)*E257+(-5.72466*10^-3+1.0227*10^-4*D257-1.6546*10^-6*D257^2)*E257^1.5+4.8314*10^-4*E257^2)-1000</f>
        <v>25.77729236482014</v>
      </c>
      <c r="H257" s="14">
        <v>3.208</v>
      </c>
      <c r="I257">
        <v>80.77</v>
      </c>
      <c r="J257" s="10">
        <v>36.08</v>
      </c>
      <c r="K257" s="11">
        <v>32.7739</v>
      </c>
      <c r="L257" s="10">
        <v>6.838</v>
      </c>
      <c r="M257" s="17">
        <f aca="true" t="shared" si="14" ref="M257:M273">(L257*1000/22.4)/(1+G257/1000)</f>
        <v>297.5966220105094</v>
      </c>
      <c r="N257" s="10">
        <v>1.110816</v>
      </c>
      <c r="O257" s="14">
        <v>10.73367</v>
      </c>
      <c r="P257" s="14">
        <v>16.10059</v>
      </c>
      <c r="Q257" s="22">
        <v>0.5615666666666667</v>
      </c>
    </row>
    <row r="258" spans="1:17" ht="12.75">
      <c r="A258">
        <v>174</v>
      </c>
      <c r="B258">
        <v>10</v>
      </c>
      <c r="C258" s="14">
        <v>9.353</v>
      </c>
      <c r="D258">
        <v>6.1793</v>
      </c>
      <c r="E258">
        <v>32.7805</v>
      </c>
      <c r="F258">
        <v>6.1793</v>
      </c>
      <c r="G258" s="34">
        <f t="shared" si="13"/>
        <v>25.777283981811024</v>
      </c>
      <c r="H258" s="14">
        <v>9.353</v>
      </c>
      <c r="I258">
        <v>85.69</v>
      </c>
      <c r="J258" s="10">
        <v>19.13</v>
      </c>
      <c r="K258" s="11">
        <v>32.7736</v>
      </c>
      <c r="L258" s="10">
        <v>6.836</v>
      </c>
      <c r="M258" s="17">
        <f t="shared" si="14"/>
        <v>297.5095824348386</v>
      </c>
      <c r="N258" s="10">
        <v>1.089156</v>
      </c>
      <c r="O258" s="14">
        <v>10.68082</v>
      </c>
      <c r="P258" s="14">
        <v>15.88095</v>
      </c>
      <c r="Q258" s="22">
        <v>0.5253493975903615</v>
      </c>
    </row>
    <row r="259" spans="1:17" ht="12.75">
      <c r="A259">
        <v>173</v>
      </c>
      <c r="B259">
        <v>15</v>
      </c>
      <c r="C259" s="14">
        <v>14.527</v>
      </c>
      <c r="D259">
        <v>6.1669</v>
      </c>
      <c r="E259">
        <v>32.7808</v>
      </c>
      <c r="F259">
        <v>6.1669</v>
      </c>
      <c r="G259" s="34">
        <f t="shared" si="13"/>
        <v>25.779065937466612</v>
      </c>
      <c r="H259" s="14">
        <v>14.527</v>
      </c>
      <c r="I259">
        <v>85.69</v>
      </c>
      <c r="J259" s="10">
        <v>20.42</v>
      </c>
      <c r="K259" s="11">
        <v>32.7736</v>
      </c>
      <c r="L259" s="10">
        <v>6.854</v>
      </c>
      <c r="M259" s="17">
        <f t="shared" si="14"/>
        <v>298.29244231797975</v>
      </c>
      <c r="N259" s="10">
        <v>1.09</v>
      </c>
      <c r="O259" s="14">
        <v>10.73041</v>
      </c>
      <c r="P259" s="14">
        <v>15.84839</v>
      </c>
      <c r="Q259" s="30">
        <v>0.5495545454545454</v>
      </c>
    </row>
    <row r="260" spans="1:17" ht="12.75">
      <c r="A260">
        <v>172</v>
      </c>
      <c r="B260">
        <v>20</v>
      </c>
      <c r="C260" s="14">
        <v>18.82</v>
      </c>
      <c r="D260">
        <v>6.1633</v>
      </c>
      <c r="E260">
        <v>32.7808</v>
      </c>
      <c r="F260">
        <v>6.1633</v>
      </c>
      <c r="G260" s="34">
        <f t="shared" si="13"/>
        <v>25.779514198207607</v>
      </c>
      <c r="H260" s="14">
        <v>18.82</v>
      </c>
      <c r="I260">
        <v>85.66</v>
      </c>
      <c r="J260" s="10">
        <v>14.57</v>
      </c>
      <c r="K260" s="11">
        <v>32.7734</v>
      </c>
      <c r="L260" s="10">
        <v>6.851</v>
      </c>
      <c r="M260" s="17">
        <f t="shared" si="14"/>
        <v>298.1617492378741</v>
      </c>
      <c r="N260" s="10">
        <v>1.094238</v>
      </c>
      <c r="O260" s="14">
        <v>10.67761</v>
      </c>
      <c r="P260" s="14">
        <v>15.62966</v>
      </c>
      <c r="Q260" s="30">
        <v>0.5522138554216868</v>
      </c>
    </row>
    <row r="261" spans="1:17" ht="12.75">
      <c r="A261">
        <v>171</v>
      </c>
      <c r="B261">
        <v>30</v>
      </c>
      <c r="C261" s="14">
        <v>28.867</v>
      </c>
      <c r="D261">
        <v>6.1582</v>
      </c>
      <c r="E261">
        <v>32.7807</v>
      </c>
      <c r="F261">
        <v>6.1582</v>
      </c>
      <c r="G261" s="34">
        <f t="shared" si="13"/>
        <v>25.780070038447548</v>
      </c>
      <c r="H261" s="14">
        <v>28.867</v>
      </c>
      <c r="I261">
        <v>85.71</v>
      </c>
      <c r="J261" s="10">
        <v>7.62</v>
      </c>
      <c r="K261" s="11">
        <v>32.7732</v>
      </c>
      <c r="L261" s="10">
        <v>6.855</v>
      </c>
      <c r="M261" s="17">
        <f t="shared" si="14"/>
        <v>298.3356712153858</v>
      </c>
      <c r="N261" s="10">
        <v>1.085773</v>
      </c>
      <c r="O261" s="14">
        <v>10.77841</v>
      </c>
      <c r="P261" s="14">
        <v>15.5974</v>
      </c>
      <c r="Q261" s="30">
        <v>0.5607754491017964</v>
      </c>
    </row>
    <row r="262" spans="1:17" ht="12.75">
      <c r="A262">
        <v>170</v>
      </c>
      <c r="B262">
        <v>40</v>
      </c>
      <c r="C262" s="14">
        <v>40.501</v>
      </c>
      <c r="D262">
        <v>6.1554</v>
      </c>
      <c r="E262">
        <v>32.7807</v>
      </c>
      <c r="F262">
        <v>6.1554</v>
      </c>
      <c r="G262" s="34">
        <f t="shared" si="13"/>
        <v>25.78041841781601</v>
      </c>
      <c r="H262" s="14">
        <v>40.501</v>
      </c>
      <c r="I262">
        <v>85.73</v>
      </c>
      <c r="J262" s="10">
        <v>3.207</v>
      </c>
      <c r="K262" s="11">
        <v>32.7734</v>
      </c>
      <c r="L262" s="10">
        <v>6.839</v>
      </c>
      <c r="M262" s="17">
        <f t="shared" si="14"/>
        <v>297.63923595940736</v>
      </c>
      <c r="N262" s="10">
        <v>1.081708</v>
      </c>
      <c r="O262" s="14">
        <v>11.03283</v>
      </c>
      <c r="P262" s="14">
        <v>15.3796</v>
      </c>
      <c r="Q262" s="30">
        <v>0.541906344410876</v>
      </c>
    </row>
    <row r="263" spans="1:17" ht="12.75">
      <c r="A263">
        <v>169</v>
      </c>
      <c r="B263">
        <v>50</v>
      </c>
      <c r="C263" s="14">
        <v>48.808</v>
      </c>
      <c r="D263">
        <v>6.159</v>
      </c>
      <c r="E263">
        <v>32.7806</v>
      </c>
      <c r="F263">
        <v>6.159</v>
      </c>
      <c r="G263" s="34">
        <f t="shared" si="13"/>
        <v>25.77989154434931</v>
      </c>
      <c r="H263" s="14">
        <v>48.808</v>
      </c>
      <c r="I263">
        <v>85.72</v>
      </c>
      <c r="J263" s="10">
        <v>1.619</v>
      </c>
      <c r="K263" s="11">
        <v>32.7735</v>
      </c>
      <c r="L263" s="10">
        <v>6.984</v>
      </c>
      <c r="M263" s="17">
        <f t="shared" si="14"/>
        <v>303.9499183555933</v>
      </c>
      <c r="N263" s="10">
        <v>1.068832</v>
      </c>
      <c r="O263" s="14">
        <v>10.72394</v>
      </c>
      <c r="P263" s="14">
        <v>15.34764</v>
      </c>
      <c r="Q263" s="30">
        <v>0.5389123867069486</v>
      </c>
    </row>
    <row r="264" spans="1:17" ht="12.75">
      <c r="A264">
        <v>168</v>
      </c>
      <c r="B264">
        <v>60</v>
      </c>
      <c r="C264" s="14">
        <v>59.769</v>
      </c>
      <c r="D264">
        <v>6.1587</v>
      </c>
      <c r="E264">
        <v>32.7807</v>
      </c>
      <c r="F264">
        <v>6.1587</v>
      </c>
      <c r="G264" s="34">
        <f t="shared" si="13"/>
        <v>25.780007818361128</v>
      </c>
      <c r="H264" s="14">
        <v>59.769</v>
      </c>
      <c r="I264">
        <v>85.77</v>
      </c>
      <c r="J264" s="10">
        <v>0.7792</v>
      </c>
      <c r="K264" s="11">
        <v>32.7732</v>
      </c>
      <c r="L264" s="10">
        <v>6.838</v>
      </c>
      <c r="M264" s="17">
        <f t="shared" si="14"/>
        <v>297.5958342102063</v>
      </c>
      <c r="N264" s="10">
        <v>1.064739</v>
      </c>
      <c r="O264" s="14">
        <v>10.61993</v>
      </c>
      <c r="P264" s="14">
        <v>15.31968</v>
      </c>
      <c r="Q264" s="30">
        <v>0.5508882175226588</v>
      </c>
    </row>
    <row r="265" spans="1:17" ht="12.75">
      <c r="A265">
        <v>167</v>
      </c>
      <c r="B265">
        <v>80</v>
      </c>
      <c r="C265" s="14">
        <v>79.586</v>
      </c>
      <c r="D265">
        <v>6.1613</v>
      </c>
      <c r="E265">
        <v>32.7808</v>
      </c>
      <c r="F265">
        <v>6.1613</v>
      </c>
      <c r="G265" s="34">
        <f t="shared" si="13"/>
        <v>25.779763167580768</v>
      </c>
      <c r="H265" s="14">
        <v>79.586</v>
      </c>
      <c r="I265">
        <v>85.8</v>
      </c>
      <c r="J265" s="10">
        <v>0.2179</v>
      </c>
      <c r="K265" s="11">
        <v>32.7735</v>
      </c>
      <c r="L265" s="10">
        <v>6.897</v>
      </c>
      <c r="M265" s="17">
        <f t="shared" si="14"/>
        <v>300.16363820971975</v>
      </c>
      <c r="N265" s="10">
        <v>1.065074</v>
      </c>
      <c r="O265" s="14">
        <v>10.72069</v>
      </c>
      <c r="P265" s="14">
        <v>15.10306</v>
      </c>
      <c r="Q265" s="30">
        <v>0.5465515151515151</v>
      </c>
    </row>
    <row r="266" spans="1:17" ht="12.75">
      <c r="A266">
        <v>166</v>
      </c>
      <c r="B266">
        <v>100</v>
      </c>
      <c r="C266" s="14">
        <v>99.955</v>
      </c>
      <c r="D266">
        <v>6.5176</v>
      </c>
      <c r="E266">
        <v>33.264</v>
      </c>
      <c r="F266">
        <v>6.5176</v>
      </c>
      <c r="G266" s="34">
        <f t="shared" si="13"/>
        <v>26.11572541241344</v>
      </c>
      <c r="H266" s="14">
        <v>99.955</v>
      </c>
      <c r="I266">
        <v>87.41</v>
      </c>
      <c r="J266" s="10">
        <v>0.1852</v>
      </c>
      <c r="K266" s="11">
        <v>33.1708</v>
      </c>
      <c r="L266" s="10">
        <v>5.771</v>
      </c>
      <c r="M266" s="17">
        <f t="shared" si="14"/>
        <v>251.07687387587902</v>
      </c>
      <c r="N266" s="10">
        <v>1.378072</v>
      </c>
      <c r="O266" s="14">
        <v>16.46534</v>
      </c>
      <c r="P266" s="14">
        <v>23.01077</v>
      </c>
      <c r="Q266" s="30">
        <v>0.20055722891566266</v>
      </c>
    </row>
    <row r="267" spans="1:16" ht="12.75">
      <c r="A267">
        <v>165</v>
      </c>
      <c r="B267">
        <v>125</v>
      </c>
      <c r="C267" s="14">
        <v>123.778</v>
      </c>
      <c r="D267">
        <v>6.6875</v>
      </c>
      <c r="E267">
        <v>33.8635</v>
      </c>
      <c r="F267">
        <v>6.6875</v>
      </c>
      <c r="G267" s="34">
        <f t="shared" si="13"/>
        <v>26.56611144548856</v>
      </c>
      <c r="H267" s="14">
        <v>123.778</v>
      </c>
      <c r="I267">
        <v>88.26</v>
      </c>
      <c r="J267" s="10">
        <v>0.1852</v>
      </c>
      <c r="K267" s="11">
        <v>33.8558</v>
      </c>
      <c r="L267" s="10">
        <v>3.971</v>
      </c>
      <c r="M267" s="17">
        <f t="shared" si="14"/>
        <v>172.68910763542118</v>
      </c>
      <c r="N267" s="10">
        <v>1.905746</v>
      </c>
      <c r="O267" s="14">
        <v>26.84288</v>
      </c>
      <c r="P267" s="14">
        <v>38.51865</v>
      </c>
    </row>
    <row r="268" spans="1:16" ht="12.75">
      <c r="A268">
        <v>164</v>
      </c>
      <c r="B268">
        <v>150</v>
      </c>
      <c r="C268" s="14">
        <v>148.434</v>
      </c>
      <c r="D268">
        <v>6.3957</v>
      </c>
      <c r="E268">
        <v>33.8859</v>
      </c>
      <c r="F268">
        <v>6.3957</v>
      </c>
      <c r="G268" s="34">
        <f t="shared" si="13"/>
        <v>26.62216537729796</v>
      </c>
      <c r="H268" s="14">
        <v>148.434</v>
      </c>
      <c r="I268">
        <v>88.31</v>
      </c>
      <c r="J268" s="10">
        <v>0.1852</v>
      </c>
      <c r="K268" s="11">
        <v>33.8778</v>
      </c>
      <c r="L268" s="10">
        <v>3.632</v>
      </c>
      <c r="M268" s="17">
        <f t="shared" si="14"/>
        <v>157.93820025624265</v>
      </c>
      <c r="N268" s="10">
        <v>2.03338</v>
      </c>
      <c r="O268" s="14">
        <v>28.70982</v>
      </c>
      <c r="P268" s="14">
        <v>43.83003</v>
      </c>
    </row>
    <row r="269" spans="1:16" ht="12.75">
      <c r="A269">
        <v>163</v>
      </c>
      <c r="B269">
        <v>175</v>
      </c>
      <c r="C269" s="14">
        <v>174.081</v>
      </c>
      <c r="D269">
        <v>6.1302</v>
      </c>
      <c r="E269">
        <v>33.9004</v>
      </c>
      <c r="F269">
        <v>6.1302</v>
      </c>
      <c r="G269" s="34">
        <f t="shared" si="13"/>
        <v>26.667713629045693</v>
      </c>
      <c r="H269" s="14">
        <v>174.081</v>
      </c>
      <c r="I269">
        <v>88.32</v>
      </c>
      <c r="J269" s="10">
        <v>0.1852</v>
      </c>
      <c r="K269" s="11">
        <v>33.8928</v>
      </c>
      <c r="L269" s="10">
        <v>3.392</v>
      </c>
      <c r="M269" s="17">
        <f t="shared" si="14"/>
        <v>147.4952113700981</v>
      </c>
      <c r="N269" s="10">
        <v>2.139023</v>
      </c>
      <c r="O269" s="14">
        <v>30.16392</v>
      </c>
      <c r="P269" s="14">
        <v>48.01979</v>
      </c>
    </row>
    <row r="270" spans="1:16" ht="12.75">
      <c r="A270">
        <v>162</v>
      </c>
      <c r="B270">
        <v>200</v>
      </c>
      <c r="C270" s="14">
        <v>200.94</v>
      </c>
      <c r="D270">
        <v>5.8613</v>
      </c>
      <c r="E270">
        <v>33.9103</v>
      </c>
      <c r="F270">
        <v>5.8613</v>
      </c>
      <c r="G270" s="34">
        <f t="shared" si="13"/>
        <v>26.709263021930838</v>
      </c>
      <c r="H270" s="14">
        <v>200.94</v>
      </c>
      <c r="I270">
        <v>88.33</v>
      </c>
      <c r="J270" s="10">
        <v>0.1852</v>
      </c>
      <c r="K270" s="11">
        <v>33.9002</v>
      </c>
      <c r="L270" s="10">
        <v>3.091</v>
      </c>
      <c r="M270" s="17">
        <f t="shared" si="14"/>
        <v>134.40131145054636</v>
      </c>
      <c r="N270" s="10">
        <v>2.284017</v>
      </c>
      <c r="O270" s="14">
        <v>31.20361</v>
      </c>
      <c r="P270" s="14">
        <v>52.57376</v>
      </c>
    </row>
    <row r="271" spans="1:16" ht="12.75">
      <c r="A271">
        <v>161</v>
      </c>
      <c r="B271">
        <v>250</v>
      </c>
      <c r="C271" s="14">
        <v>248.445</v>
      </c>
      <c r="D271">
        <v>5.3105</v>
      </c>
      <c r="E271">
        <v>33.9165</v>
      </c>
      <c r="F271">
        <v>5.3105</v>
      </c>
      <c r="G271" s="34">
        <f t="shared" si="13"/>
        <v>26.78066560707839</v>
      </c>
      <c r="H271" s="14">
        <v>248.445</v>
      </c>
      <c r="I271">
        <v>88.36</v>
      </c>
      <c r="J271" s="10">
        <v>0.1852</v>
      </c>
      <c r="K271" s="11">
        <v>33.9087</v>
      </c>
      <c r="L271" s="10">
        <v>2.525</v>
      </c>
      <c r="M271" s="17">
        <f t="shared" si="14"/>
        <v>109.78314849653633</v>
      </c>
      <c r="N271" s="10">
        <v>2.520726</v>
      </c>
      <c r="O271" s="14">
        <v>34.74847</v>
      </c>
      <c r="P271" s="14">
        <v>61.58257</v>
      </c>
    </row>
    <row r="272" spans="1:16" ht="12.75">
      <c r="A272">
        <v>160</v>
      </c>
      <c r="B272">
        <v>300</v>
      </c>
      <c r="C272" s="14">
        <v>299.448</v>
      </c>
      <c r="D272">
        <v>4.9068</v>
      </c>
      <c r="E272">
        <v>33.9315</v>
      </c>
      <c r="F272">
        <v>4.9068</v>
      </c>
      <c r="G272" s="34">
        <f t="shared" si="13"/>
        <v>26.839058716135696</v>
      </c>
      <c r="H272" s="14">
        <v>299.448</v>
      </c>
      <c r="I272">
        <v>88.37</v>
      </c>
      <c r="J272" s="10">
        <v>0.1852</v>
      </c>
      <c r="K272" s="11">
        <v>33.9221</v>
      </c>
      <c r="L272" s="10">
        <v>2.137</v>
      </c>
      <c r="M272" s="17">
        <f t="shared" si="14"/>
        <v>92.90821663286481</v>
      </c>
      <c r="N272" s="10">
        <v>2.687215</v>
      </c>
      <c r="O272" s="14">
        <v>36.68229</v>
      </c>
      <c r="P272" s="14">
        <v>68.54234</v>
      </c>
    </row>
    <row r="273" spans="1:16" ht="12.75">
      <c r="A273">
        <v>159</v>
      </c>
      <c r="B273">
        <v>400</v>
      </c>
      <c r="C273" s="14">
        <v>399.303</v>
      </c>
      <c r="D273">
        <v>4.3388</v>
      </c>
      <c r="E273">
        <v>34.0078</v>
      </c>
      <c r="F273">
        <v>4.3388</v>
      </c>
      <c r="G273" s="34">
        <f t="shared" si="13"/>
        <v>26.961866837085154</v>
      </c>
      <c r="H273" s="14">
        <v>399.303</v>
      </c>
      <c r="I273">
        <v>88.52</v>
      </c>
      <c r="J273" s="10">
        <v>0.1852</v>
      </c>
      <c r="K273" s="11">
        <v>33.999</v>
      </c>
      <c r="L273" s="10">
        <v>1.471</v>
      </c>
      <c r="M273" s="17">
        <f t="shared" si="14"/>
        <v>63.945551415065864</v>
      </c>
      <c r="N273" s="10">
        <v>2.849149</v>
      </c>
      <c r="O273" s="14">
        <v>40.19344</v>
      </c>
      <c r="P273" s="14">
        <v>83.71219</v>
      </c>
    </row>
    <row r="276" spans="2:10" ht="12.75">
      <c r="B276" s="7" t="s">
        <v>106</v>
      </c>
      <c r="D276" s="1"/>
      <c r="E276" s="1"/>
      <c r="F276" s="1"/>
      <c r="G276" s="1"/>
      <c r="I276" s="1"/>
      <c r="J276" s="1"/>
    </row>
    <row r="277" spans="2:14" ht="12.75">
      <c r="B277" s="7" t="s">
        <v>107</v>
      </c>
      <c r="D277" s="1"/>
      <c r="E277" s="1"/>
      <c r="F277" s="1"/>
      <c r="G277" s="1"/>
      <c r="I277" s="1"/>
      <c r="J277" s="1"/>
      <c r="K277"/>
      <c r="N277" s="35"/>
    </row>
    <row r="278" spans="4:10" ht="12.75">
      <c r="D278" s="1"/>
      <c r="E278" s="1"/>
      <c r="F278" s="1"/>
      <c r="G278" s="1"/>
      <c r="I278" s="1"/>
      <c r="J278" s="1"/>
    </row>
    <row r="279" spans="2:12" ht="12.75">
      <c r="B279" s="3" t="s">
        <v>43</v>
      </c>
      <c r="C279" s="39" t="s">
        <v>44</v>
      </c>
      <c r="D279" s="5" t="s">
        <v>44</v>
      </c>
      <c r="E279" s="5" t="s">
        <v>44</v>
      </c>
      <c r="F279" s="5" t="s">
        <v>44</v>
      </c>
      <c r="G279" s="5"/>
      <c r="H279" s="39" t="s">
        <v>44</v>
      </c>
      <c r="I279" s="5"/>
      <c r="J279" s="5"/>
      <c r="K279" s="12" t="s">
        <v>45</v>
      </c>
      <c r="L279" s="15"/>
    </row>
    <row r="280" spans="2:20" ht="12.75">
      <c r="B280" s="3" t="s">
        <v>47</v>
      </c>
      <c r="C280" s="17" t="s">
        <v>47</v>
      </c>
      <c r="D280" s="5" t="s">
        <v>48</v>
      </c>
      <c r="E280" s="5" t="s">
        <v>49</v>
      </c>
      <c r="F280" s="5" t="s">
        <v>48</v>
      </c>
      <c r="G280" s="5" t="s">
        <v>50</v>
      </c>
      <c r="H280" s="17" t="s">
        <v>47</v>
      </c>
      <c r="I280" s="5" t="s">
        <v>51</v>
      </c>
      <c r="J280" s="5" t="s">
        <v>52</v>
      </c>
      <c r="K280" s="12" t="s">
        <v>53</v>
      </c>
      <c r="L280" s="15" t="s">
        <v>54</v>
      </c>
      <c r="M280" s="17" t="s">
        <v>54</v>
      </c>
      <c r="N280" s="15" t="s">
        <v>55</v>
      </c>
      <c r="O280" s="17" t="s">
        <v>56</v>
      </c>
      <c r="P280" s="17" t="s">
        <v>57</v>
      </c>
      <c r="Q280" s="4" t="s">
        <v>58</v>
      </c>
      <c r="S280" s="8"/>
      <c r="T280" s="8"/>
    </row>
    <row r="281" spans="1:20" ht="12.75">
      <c r="A281" s="2" t="s">
        <v>62</v>
      </c>
      <c r="B281" s="3" t="s">
        <v>63</v>
      </c>
      <c r="C281" s="17" t="s">
        <v>64</v>
      </c>
      <c r="D281" s="5" t="s">
        <v>65</v>
      </c>
      <c r="E281" s="5"/>
      <c r="F281" s="5" t="s">
        <v>65</v>
      </c>
      <c r="G281" s="5"/>
      <c r="H281" s="17" t="s">
        <v>64</v>
      </c>
      <c r="I281" s="5"/>
      <c r="J281" s="5"/>
      <c r="L281" s="10" t="s">
        <v>66</v>
      </c>
      <c r="M281" s="17" t="s">
        <v>67</v>
      </c>
      <c r="N281" s="15" t="s">
        <v>68</v>
      </c>
      <c r="O281" s="17" t="s">
        <v>68</v>
      </c>
      <c r="P281" s="17" t="s">
        <v>68</v>
      </c>
      <c r="Q281" s="4" t="s">
        <v>69</v>
      </c>
      <c r="R281" s="2" t="s">
        <v>70</v>
      </c>
      <c r="S281" s="8"/>
      <c r="T281" s="8"/>
    </row>
    <row r="282" spans="1:20" ht="12.75">
      <c r="A282" s="6" t="s">
        <v>73</v>
      </c>
      <c r="B282" s="6" t="s">
        <v>73</v>
      </c>
      <c r="C282" s="18" t="s">
        <v>73</v>
      </c>
      <c r="D282" s="6" t="s">
        <v>73</v>
      </c>
      <c r="E282" s="6"/>
      <c r="F282" s="6" t="s">
        <v>73</v>
      </c>
      <c r="G282" s="6"/>
      <c r="H282" s="18" t="s">
        <v>73</v>
      </c>
      <c r="I282" s="6"/>
      <c r="J282" s="6"/>
      <c r="K282" s="13" t="s">
        <v>73</v>
      </c>
      <c r="L282" s="16"/>
      <c r="M282" s="17" t="s">
        <v>73</v>
      </c>
      <c r="N282" s="16" t="s">
        <v>73</v>
      </c>
      <c r="O282" s="18" t="s">
        <v>73</v>
      </c>
      <c r="P282" s="18" t="s">
        <v>73</v>
      </c>
      <c r="Q282" s="6" t="s">
        <v>73</v>
      </c>
      <c r="R282" s="6" t="s">
        <v>73</v>
      </c>
      <c r="S282" s="8"/>
      <c r="T282" s="8"/>
    </row>
    <row r="283" spans="1:16" ht="12.75">
      <c r="A283">
        <v>193</v>
      </c>
      <c r="B283">
        <v>0</v>
      </c>
      <c r="C283" s="14">
        <v>3.04</v>
      </c>
      <c r="D283">
        <v>7.5078</v>
      </c>
      <c r="E283">
        <v>32.7078</v>
      </c>
      <c r="F283">
        <v>7.5078</v>
      </c>
      <c r="G283" s="34">
        <f aca="true" t="shared" si="15" ref="G283:G300">((999.842594+6.794*10^-2*D283-9.0953*10^-3*D283^2+1.001685*10^-4*D283^3-1.12*10^-6*D283^4+6.536*10^-9*D283^5)+(0.8245-0.00409*D283+7.6438*10^-5*D283^2-8.2467*10^-7*D283^3+5.3875*10^-9*D283^4)*E283+(-5.72466*10^-3+1.0227*10^-4*D283-1.6546*10^-6*D283^2)*E283^1.5+4.8314*10^-4*E283^2)-1000</f>
        <v>25.544481531298516</v>
      </c>
      <c r="H283" s="14">
        <v>3.04</v>
      </c>
      <c r="I283">
        <v>77.59</v>
      </c>
      <c r="K283" s="11">
        <v>32.7039</v>
      </c>
      <c r="L283" s="10">
        <v>6.699</v>
      </c>
      <c r="M283" s="17">
        <f aca="true" t="shared" si="16" ref="M283:M300">(L283*1000/22.4)/(1+G283/1000)</f>
        <v>291.6133872159819</v>
      </c>
      <c r="N283" s="10">
        <v>0.8130481</v>
      </c>
      <c r="O283" s="14">
        <v>7.042444</v>
      </c>
      <c r="P283" s="14">
        <v>9.450795</v>
      </c>
    </row>
    <row r="284" spans="1:17" ht="12.75">
      <c r="A284">
        <v>192</v>
      </c>
      <c r="B284">
        <v>10</v>
      </c>
      <c r="C284" s="14">
        <v>10.008</v>
      </c>
      <c r="D284">
        <v>7.5037</v>
      </c>
      <c r="E284">
        <v>32.7096</v>
      </c>
      <c r="F284">
        <v>7.5037</v>
      </c>
      <c r="G284" s="34">
        <f t="shared" si="15"/>
        <v>25.54646829486751</v>
      </c>
      <c r="H284" s="14">
        <v>10.008</v>
      </c>
      <c r="I284">
        <v>85.5</v>
      </c>
      <c r="K284" s="11">
        <v>32.7046</v>
      </c>
      <c r="L284" s="10">
        <v>6.716</v>
      </c>
      <c r="M284" s="17">
        <f t="shared" si="16"/>
        <v>292.35284586365833</v>
      </c>
      <c r="N284" s="10">
        <v>0.8311244</v>
      </c>
      <c r="O284" s="14">
        <v>7.349404</v>
      </c>
      <c r="P284" s="14">
        <v>9.060051</v>
      </c>
      <c r="Q284">
        <v>0.545</v>
      </c>
    </row>
    <row r="285" spans="1:16" ht="12.75">
      <c r="A285">
        <v>191</v>
      </c>
      <c r="B285">
        <v>25</v>
      </c>
      <c r="C285" s="14">
        <v>24.423</v>
      </c>
      <c r="D285">
        <v>7.3934</v>
      </c>
      <c r="E285">
        <v>32.8092</v>
      </c>
      <c r="F285">
        <v>7.3934</v>
      </c>
      <c r="G285" s="34">
        <f t="shared" si="15"/>
        <v>25.64010273563963</v>
      </c>
      <c r="H285" s="14">
        <v>24.423</v>
      </c>
      <c r="I285">
        <v>86.08</v>
      </c>
      <c r="K285" s="11">
        <v>32.8002</v>
      </c>
      <c r="L285" s="10">
        <v>6.71</v>
      </c>
      <c r="M285" s="17">
        <f t="shared" si="16"/>
        <v>292.0649949525051</v>
      </c>
      <c r="N285" s="10">
        <v>0.8672527</v>
      </c>
      <c r="O285" s="14">
        <v>8.170908</v>
      </c>
      <c r="P285" s="14">
        <v>10.37347</v>
      </c>
    </row>
    <row r="286" spans="1:16" ht="12.75">
      <c r="A286">
        <v>190</v>
      </c>
      <c r="B286">
        <v>50</v>
      </c>
      <c r="C286" s="14">
        <v>48.993</v>
      </c>
      <c r="D286">
        <v>7.3883</v>
      </c>
      <c r="E286">
        <v>32.857</v>
      </c>
      <c r="F286">
        <v>7.3883</v>
      </c>
      <c r="G286" s="34">
        <f t="shared" si="15"/>
        <v>25.678397685937625</v>
      </c>
      <c r="H286" s="14">
        <v>48.993</v>
      </c>
      <c r="I286">
        <v>87.14</v>
      </c>
      <c r="K286" s="11">
        <v>32.8511</v>
      </c>
      <c r="L286" s="10">
        <v>6.669</v>
      </c>
      <c r="M286" s="17">
        <f t="shared" si="16"/>
        <v>290.2695571608178</v>
      </c>
      <c r="N286" s="10">
        <v>0.8988354</v>
      </c>
      <c r="O286" s="14">
        <v>9.145977</v>
      </c>
      <c r="P286" s="14">
        <v>10.3602</v>
      </c>
    </row>
    <row r="287" spans="1:16" ht="12.75">
      <c r="A287">
        <v>189</v>
      </c>
      <c r="B287">
        <v>75</v>
      </c>
      <c r="C287" s="14">
        <v>75.374</v>
      </c>
      <c r="D287">
        <v>7.3566</v>
      </c>
      <c r="E287">
        <v>32.8537</v>
      </c>
      <c r="F287">
        <v>7.3566</v>
      </c>
      <c r="G287" s="34">
        <f t="shared" si="15"/>
        <v>25.68018823060129</v>
      </c>
      <c r="H287" s="14">
        <v>75.374</v>
      </c>
      <c r="I287">
        <v>87.26</v>
      </c>
      <c r="K287" s="11">
        <v>32.8479</v>
      </c>
      <c r="L287" s="10">
        <v>6.674</v>
      </c>
      <c r="M287" s="17">
        <f t="shared" si="16"/>
        <v>290.4866760519333</v>
      </c>
      <c r="N287" s="10">
        <v>0.9033338</v>
      </c>
      <c r="O287" s="14">
        <v>9.194244</v>
      </c>
      <c r="P287" s="14">
        <v>11.29033</v>
      </c>
    </row>
    <row r="288" spans="1:16" ht="12.75">
      <c r="A288">
        <v>188</v>
      </c>
      <c r="B288">
        <v>100</v>
      </c>
      <c r="C288" s="14">
        <v>100.718</v>
      </c>
      <c r="D288">
        <v>7.3621</v>
      </c>
      <c r="E288">
        <v>32.8554</v>
      </c>
      <c r="F288">
        <v>7.3621</v>
      </c>
      <c r="G288" s="34">
        <f t="shared" si="15"/>
        <v>25.68076508274339</v>
      </c>
      <c r="H288" s="14">
        <v>100.718</v>
      </c>
      <c r="I288">
        <v>87.37</v>
      </c>
      <c r="K288" s="11">
        <v>32.8493</v>
      </c>
      <c r="L288" s="10">
        <v>6.669</v>
      </c>
      <c r="M288" s="17">
        <f t="shared" si="16"/>
        <v>290.2688871831349</v>
      </c>
      <c r="N288" s="10">
        <v>0.9033202</v>
      </c>
      <c r="O288" s="14">
        <v>9.190972</v>
      </c>
      <c r="P288" s="14">
        <v>12.02925</v>
      </c>
    </row>
    <row r="289" spans="1:16" ht="12.75">
      <c r="A289">
        <v>187</v>
      </c>
      <c r="B289">
        <v>125</v>
      </c>
      <c r="C289" s="14">
        <v>124.867</v>
      </c>
      <c r="D289">
        <v>7.5893</v>
      </c>
      <c r="E289">
        <v>33.58</v>
      </c>
      <c r="F289">
        <v>7.5893</v>
      </c>
      <c r="G289" s="34">
        <f t="shared" si="15"/>
        <v>26.21861609203461</v>
      </c>
      <c r="H289" s="14">
        <v>124.867</v>
      </c>
      <c r="I289">
        <v>88.02</v>
      </c>
      <c r="K289" s="11">
        <v>33.4675</v>
      </c>
      <c r="L289" s="10">
        <v>5.31</v>
      </c>
      <c r="M289" s="17">
        <f t="shared" si="16"/>
        <v>230.99714594079407</v>
      </c>
      <c r="N289" s="10">
        <v>1.347908</v>
      </c>
      <c r="O289" s="14">
        <v>17.624081632653063</v>
      </c>
      <c r="P289" s="14">
        <v>21.820058997050147</v>
      </c>
    </row>
    <row r="290" spans="1:16" ht="12.75">
      <c r="A290">
        <v>186</v>
      </c>
      <c r="B290">
        <v>150</v>
      </c>
      <c r="C290" s="14">
        <v>150.116</v>
      </c>
      <c r="D290">
        <v>7.5651</v>
      </c>
      <c r="E290">
        <v>33.9251</v>
      </c>
      <c r="F290">
        <v>7.5651</v>
      </c>
      <c r="G290" s="34">
        <f t="shared" si="15"/>
        <v>26.493391817364</v>
      </c>
      <c r="H290" s="14">
        <v>150.116</v>
      </c>
      <c r="I290">
        <v>88.32</v>
      </c>
      <c r="K290" s="11">
        <v>33.9175</v>
      </c>
      <c r="L290" s="10">
        <v>4.445</v>
      </c>
      <c r="M290" s="17">
        <f t="shared" si="16"/>
        <v>193.3159059589021</v>
      </c>
      <c r="N290" s="10">
        <v>1.651057</v>
      </c>
      <c r="O290" s="14">
        <v>23.319105928085524</v>
      </c>
      <c r="P290" s="14">
        <v>32.37455260570305</v>
      </c>
    </row>
    <row r="291" spans="1:16" ht="12.75">
      <c r="A291">
        <v>185</v>
      </c>
      <c r="B291">
        <v>175</v>
      </c>
      <c r="C291" s="14">
        <v>175.932</v>
      </c>
      <c r="D291">
        <v>7.2572</v>
      </c>
      <c r="E291">
        <v>33.932</v>
      </c>
      <c r="F291">
        <v>7.2572</v>
      </c>
      <c r="G291" s="34">
        <f t="shared" si="15"/>
        <v>26.542346759590146</v>
      </c>
      <c r="H291" s="14">
        <v>175.932</v>
      </c>
      <c r="I291">
        <v>88.4</v>
      </c>
      <c r="K291" s="11">
        <v>33.9223</v>
      </c>
      <c r="L291" s="10">
        <v>4.231</v>
      </c>
      <c r="M291" s="17">
        <f t="shared" si="16"/>
        <v>184.00013323139024</v>
      </c>
      <c r="N291" s="10">
        <v>1.770864</v>
      </c>
      <c r="O291" s="14">
        <v>25.212468415937806</v>
      </c>
      <c r="P291" s="14">
        <v>36.41853490658801</v>
      </c>
    </row>
    <row r="292" spans="1:16" ht="12.75">
      <c r="A292">
        <v>184</v>
      </c>
      <c r="B292">
        <v>200</v>
      </c>
      <c r="C292" s="14">
        <v>199.517</v>
      </c>
      <c r="D292">
        <v>6.8841</v>
      </c>
      <c r="E292">
        <v>33.9285</v>
      </c>
      <c r="F292">
        <v>6.8841</v>
      </c>
      <c r="G292" s="34">
        <f t="shared" si="15"/>
        <v>26.590930720623874</v>
      </c>
      <c r="H292" s="14">
        <v>199.517</v>
      </c>
      <c r="I292">
        <v>88.44</v>
      </c>
      <c r="K292" s="11">
        <v>33.9205</v>
      </c>
      <c r="L292" s="10">
        <v>3.923</v>
      </c>
      <c r="M292" s="17">
        <f t="shared" si="16"/>
        <v>170.59758013690214</v>
      </c>
      <c r="N292" s="10">
        <v>1.894804</v>
      </c>
      <c r="O292" s="14">
        <v>26.805811467444123</v>
      </c>
      <c r="P292" s="14">
        <v>40.643480825958704</v>
      </c>
    </row>
    <row r="293" spans="1:16" ht="12.75">
      <c r="A293">
        <v>183</v>
      </c>
      <c r="B293">
        <v>250</v>
      </c>
      <c r="C293" s="14">
        <v>248.796</v>
      </c>
      <c r="D293">
        <v>6.2725</v>
      </c>
      <c r="E293">
        <v>33.9414</v>
      </c>
      <c r="F293">
        <v>6.2725</v>
      </c>
      <c r="G293" s="34">
        <f t="shared" si="15"/>
        <v>26.681901326872094</v>
      </c>
      <c r="H293" s="14">
        <v>248.796</v>
      </c>
      <c r="I293">
        <v>88.46</v>
      </c>
      <c r="K293" s="11">
        <v>33.9346</v>
      </c>
      <c r="L293" s="10">
        <v>3.254</v>
      </c>
      <c r="M293" s="17">
        <f t="shared" si="16"/>
        <v>141.4925664464471</v>
      </c>
      <c r="N293" s="10">
        <v>2.150694</v>
      </c>
      <c r="O293" s="14">
        <v>29.85158406219631</v>
      </c>
      <c r="P293" s="14">
        <v>51.20129793510325</v>
      </c>
    </row>
    <row r="294" spans="1:16" ht="12.75">
      <c r="A294">
        <v>182</v>
      </c>
      <c r="B294">
        <v>300</v>
      </c>
      <c r="C294" s="14">
        <v>298.627</v>
      </c>
      <c r="D294">
        <v>5.6269</v>
      </c>
      <c r="E294">
        <v>33.9464</v>
      </c>
      <c r="F294">
        <v>5.6269</v>
      </c>
      <c r="G294" s="34">
        <f t="shared" si="15"/>
        <v>26.766547428125705</v>
      </c>
      <c r="H294" s="14">
        <v>298.627</v>
      </c>
      <c r="I294">
        <v>88.53</v>
      </c>
      <c r="K294" s="11">
        <v>33.94</v>
      </c>
      <c r="L294" s="10">
        <v>2.684</v>
      </c>
      <c r="M294" s="17">
        <f t="shared" si="16"/>
        <v>116.69783055511569</v>
      </c>
      <c r="N294" s="10">
        <v>2.409687</v>
      </c>
      <c r="O294" s="14">
        <v>33.35054421768707</v>
      </c>
      <c r="P294" s="14">
        <v>61.2142772861357</v>
      </c>
    </row>
    <row r="295" spans="1:16" ht="12.75">
      <c r="A295">
        <v>181</v>
      </c>
      <c r="B295">
        <v>400</v>
      </c>
      <c r="C295" s="14">
        <v>397.363</v>
      </c>
      <c r="D295">
        <v>4.7217</v>
      </c>
      <c r="E295">
        <v>33.9648</v>
      </c>
      <c r="F295">
        <v>4.7217</v>
      </c>
      <c r="G295" s="34">
        <f t="shared" si="15"/>
        <v>26.886167707932373</v>
      </c>
      <c r="H295" s="14">
        <v>397.363</v>
      </c>
      <c r="I295">
        <v>88.61</v>
      </c>
      <c r="K295" s="11">
        <v>33.9574</v>
      </c>
      <c r="L295" s="10">
        <v>2.461</v>
      </c>
      <c r="M295" s="17">
        <f t="shared" si="16"/>
        <v>106.9895329039232</v>
      </c>
      <c r="N295" s="10">
        <v>2.732713</v>
      </c>
      <c r="O295" s="14">
        <v>38.358940719144805</v>
      </c>
      <c r="P295" s="14">
        <v>76.50311701081613</v>
      </c>
    </row>
    <row r="296" spans="1:16" ht="12.75">
      <c r="A296">
        <v>180</v>
      </c>
      <c r="B296">
        <v>600</v>
      </c>
      <c r="C296" s="14">
        <v>599.761</v>
      </c>
      <c r="D296">
        <v>4.0036</v>
      </c>
      <c r="E296">
        <v>34.1266</v>
      </c>
      <c r="F296">
        <v>4.0036</v>
      </c>
      <c r="G296" s="34">
        <f t="shared" si="15"/>
        <v>27.091325544643496</v>
      </c>
      <c r="H296" s="14">
        <v>599.761</v>
      </c>
      <c r="I296">
        <v>88.67</v>
      </c>
      <c r="K296" s="11">
        <v>34.1184</v>
      </c>
      <c r="L296" s="10">
        <v>0.726</v>
      </c>
      <c r="M296" s="17">
        <f t="shared" si="16"/>
        <v>31.555825153646985</v>
      </c>
      <c r="N296" s="10">
        <v>3.071012</v>
      </c>
      <c r="O296" s="14">
        <v>43.27539358600583</v>
      </c>
      <c r="P296" s="14">
        <v>103.5992133726647</v>
      </c>
    </row>
    <row r="297" spans="1:16" ht="12.75">
      <c r="A297">
        <v>179</v>
      </c>
      <c r="B297">
        <v>800</v>
      </c>
      <c r="C297" s="14">
        <v>799.27</v>
      </c>
      <c r="D297">
        <v>3.5637</v>
      </c>
      <c r="E297">
        <v>34.2696</v>
      </c>
      <c r="F297">
        <v>3.5637</v>
      </c>
      <c r="G297" s="34">
        <f t="shared" si="15"/>
        <v>27.249213932849216</v>
      </c>
      <c r="H297" s="14">
        <v>799.27</v>
      </c>
      <c r="I297">
        <v>88.74</v>
      </c>
      <c r="K297" s="11">
        <v>34.2612</v>
      </c>
      <c r="L297" s="10">
        <v>0.337</v>
      </c>
      <c r="M297" s="17">
        <f t="shared" si="16"/>
        <v>14.645562783683296</v>
      </c>
      <c r="N297" s="10">
        <v>3.191806</v>
      </c>
      <c r="O297" s="14">
        <v>44.827755102040825</v>
      </c>
      <c r="P297" s="14">
        <v>122.712389380531</v>
      </c>
    </row>
    <row r="298" spans="1:16" ht="12.75">
      <c r="A298">
        <v>178</v>
      </c>
      <c r="B298">
        <v>1000</v>
      </c>
      <c r="C298" s="14">
        <v>1001.142</v>
      </c>
      <c r="D298">
        <v>3.1723</v>
      </c>
      <c r="E298">
        <v>34.3657</v>
      </c>
      <c r="F298">
        <v>3.1723</v>
      </c>
      <c r="G298" s="34">
        <f t="shared" si="15"/>
        <v>27.363167070341433</v>
      </c>
      <c r="H298" s="14">
        <v>1001.142</v>
      </c>
      <c r="I298">
        <v>88.79</v>
      </c>
      <c r="K298" s="11">
        <v>34.359</v>
      </c>
      <c r="L298" s="10">
        <v>0.317</v>
      </c>
      <c r="M298" s="17">
        <f t="shared" si="16"/>
        <v>13.774861867630857</v>
      </c>
      <c r="N298" s="10">
        <v>3.226156</v>
      </c>
      <c r="O298" s="14">
        <v>45.12277939747328</v>
      </c>
      <c r="P298" s="14">
        <v>137.1409046214356</v>
      </c>
    </row>
    <row r="299" spans="1:16" ht="12.75">
      <c r="A299">
        <v>177</v>
      </c>
      <c r="B299">
        <v>1250</v>
      </c>
      <c r="C299" s="14">
        <v>1247.893</v>
      </c>
      <c r="D299">
        <v>2.8304</v>
      </c>
      <c r="E299">
        <v>34.4498</v>
      </c>
      <c r="F299">
        <v>2.8304</v>
      </c>
      <c r="G299" s="34">
        <f t="shared" si="15"/>
        <v>27.461460231564615</v>
      </c>
      <c r="H299" s="14">
        <v>1247.893</v>
      </c>
      <c r="I299">
        <v>88.79</v>
      </c>
      <c r="K299" s="11">
        <v>34.4426</v>
      </c>
      <c r="L299" s="10">
        <v>0.325</v>
      </c>
      <c r="M299" s="17">
        <f t="shared" si="16"/>
        <v>14.121141408222375</v>
      </c>
      <c r="N299" s="10">
        <v>3.221691</v>
      </c>
      <c r="O299" s="14">
        <v>45.3173566569485</v>
      </c>
      <c r="P299" s="14">
        <v>149.130383480826</v>
      </c>
    </row>
    <row r="300" spans="1:16" ht="12.75">
      <c r="A300">
        <v>176</v>
      </c>
      <c r="B300">
        <v>1500</v>
      </c>
      <c r="C300" s="14">
        <v>1502.978</v>
      </c>
      <c r="D300">
        <v>2.4261</v>
      </c>
      <c r="E300">
        <v>34.5072</v>
      </c>
      <c r="F300">
        <v>2.4261</v>
      </c>
      <c r="G300" s="34">
        <f t="shared" si="15"/>
        <v>27.54238656323355</v>
      </c>
      <c r="H300" s="14">
        <v>1502.978</v>
      </c>
      <c r="I300">
        <v>88.82</v>
      </c>
      <c r="K300" s="11">
        <v>34.5003</v>
      </c>
      <c r="L300" s="10">
        <v>0.574</v>
      </c>
      <c r="M300" s="17">
        <f t="shared" si="16"/>
        <v>24.938143997841856</v>
      </c>
      <c r="N300" s="10">
        <v>3.165451</v>
      </c>
      <c r="O300" s="14">
        <v>44.75627793974733</v>
      </c>
      <c r="P300" s="14">
        <v>160.20845624385447</v>
      </c>
    </row>
    <row r="301" spans="15:16" ht="12.75">
      <c r="O301" s="14">
        <f>O284*17.5+O285*20+O286*25+O287*25+O288*17.5</f>
        <v>911.380265</v>
      </c>
      <c r="P301" s="14">
        <f>P284*17.5+P285*20+P286*25+P287*25+P288*17.5</f>
        <v>1117.7954175</v>
      </c>
    </row>
    <row r="302" spans="15:16" ht="12.75">
      <c r="O302" s="14">
        <f>O284*17.5+O285*20+O286*25+O287*25+O288*25+O289*25+O290*12.5</f>
        <v>1712.4034199173955</v>
      </c>
      <c r="P302" s="14">
        <f>P284*17.5+P285*20+P286*25+P287*25+P288*25+P289*25+P290*12.5</f>
        <v>2158.198174997542</v>
      </c>
    </row>
    <row r="303" spans="2:10" ht="12.75">
      <c r="B303" s="7" t="s">
        <v>108</v>
      </c>
      <c r="D303" s="1"/>
      <c r="E303" s="1"/>
      <c r="F303" s="1"/>
      <c r="G303" s="1"/>
      <c r="I303" s="1"/>
      <c r="J303" s="1"/>
    </row>
    <row r="304" spans="2:14" ht="12.75">
      <c r="B304" s="7" t="s">
        <v>109</v>
      </c>
      <c r="D304" s="1"/>
      <c r="E304" s="1"/>
      <c r="F304" s="1"/>
      <c r="G304" s="1"/>
      <c r="I304" s="1"/>
      <c r="J304" s="1"/>
      <c r="K304"/>
      <c r="N304" s="35"/>
    </row>
    <row r="305" spans="4:10" ht="12.75">
      <c r="D305" s="1"/>
      <c r="E305" s="1"/>
      <c r="F305" s="1"/>
      <c r="G305" s="1"/>
      <c r="I305" s="1"/>
      <c r="J305" s="1"/>
    </row>
    <row r="306" spans="2:12" ht="12.75">
      <c r="B306" s="3" t="s">
        <v>43</v>
      </c>
      <c r="C306" s="39" t="s">
        <v>44</v>
      </c>
      <c r="D306" s="5" t="s">
        <v>44</v>
      </c>
      <c r="E306" s="5" t="s">
        <v>44</v>
      </c>
      <c r="F306" s="5" t="s">
        <v>44</v>
      </c>
      <c r="G306" s="5"/>
      <c r="H306" s="39" t="s">
        <v>44</v>
      </c>
      <c r="I306" s="5"/>
      <c r="J306" s="5"/>
      <c r="K306" s="12" t="s">
        <v>45</v>
      </c>
      <c r="L306" s="15"/>
    </row>
    <row r="307" spans="2:20" ht="12.75">
      <c r="B307" s="3" t="s">
        <v>47</v>
      </c>
      <c r="C307" s="17" t="s">
        <v>47</v>
      </c>
      <c r="D307" s="5" t="s">
        <v>48</v>
      </c>
      <c r="E307" s="5" t="s">
        <v>49</v>
      </c>
      <c r="F307" s="5" t="s">
        <v>48</v>
      </c>
      <c r="G307" s="5" t="s">
        <v>50</v>
      </c>
      <c r="H307" s="17" t="s">
        <v>47</v>
      </c>
      <c r="I307" s="5" t="s">
        <v>51</v>
      </c>
      <c r="J307" s="5" t="s">
        <v>52</v>
      </c>
      <c r="K307" s="12" t="s">
        <v>53</v>
      </c>
      <c r="L307" s="15" t="s">
        <v>54</v>
      </c>
      <c r="M307" s="17" t="s">
        <v>54</v>
      </c>
      <c r="N307" s="15" t="s">
        <v>55</v>
      </c>
      <c r="O307" s="17" t="s">
        <v>56</v>
      </c>
      <c r="P307" s="17" t="s">
        <v>57</v>
      </c>
      <c r="Q307" s="4" t="s">
        <v>58</v>
      </c>
      <c r="S307" s="8"/>
      <c r="T307" s="8"/>
    </row>
    <row r="308" spans="1:20" ht="12.75">
      <c r="A308" s="2" t="s">
        <v>62</v>
      </c>
      <c r="B308" s="3" t="s">
        <v>63</v>
      </c>
      <c r="C308" s="17" t="s">
        <v>64</v>
      </c>
      <c r="D308" s="5" t="s">
        <v>65</v>
      </c>
      <c r="E308" s="5"/>
      <c r="F308" s="5" t="s">
        <v>65</v>
      </c>
      <c r="G308" s="5"/>
      <c r="H308" s="17" t="s">
        <v>64</v>
      </c>
      <c r="I308" s="5"/>
      <c r="J308" s="5"/>
      <c r="L308" s="10" t="s">
        <v>66</v>
      </c>
      <c r="M308" s="17" t="s">
        <v>67</v>
      </c>
      <c r="N308" s="15" t="s">
        <v>68</v>
      </c>
      <c r="O308" s="17" t="s">
        <v>68</v>
      </c>
      <c r="P308" s="17" t="s">
        <v>68</v>
      </c>
      <c r="Q308" s="4" t="s">
        <v>69</v>
      </c>
      <c r="R308" s="2" t="s">
        <v>70</v>
      </c>
      <c r="S308" s="8"/>
      <c r="T308" s="8"/>
    </row>
    <row r="309" spans="1:20" ht="12.75">
      <c r="A309" s="6" t="s">
        <v>73</v>
      </c>
      <c r="B309" s="6" t="s">
        <v>73</v>
      </c>
      <c r="C309" s="18" t="s">
        <v>73</v>
      </c>
      <c r="D309" s="6" t="s">
        <v>73</v>
      </c>
      <c r="E309" s="6"/>
      <c r="F309" s="6" t="s">
        <v>73</v>
      </c>
      <c r="G309" s="6"/>
      <c r="H309" s="18" t="s">
        <v>73</v>
      </c>
      <c r="I309" s="6"/>
      <c r="J309" s="6"/>
      <c r="K309" s="13" t="s">
        <v>73</v>
      </c>
      <c r="L309" s="16"/>
      <c r="M309" s="17" t="s">
        <v>73</v>
      </c>
      <c r="N309" s="16" t="s">
        <v>73</v>
      </c>
      <c r="O309" s="18" t="s">
        <v>73</v>
      </c>
      <c r="P309" s="18" t="s">
        <v>73</v>
      </c>
      <c r="Q309" s="6" t="s">
        <v>73</v>
      </c>
      <c r="R309" s="6" t="s">
        <v>73</v>
      </c>
      <c r="S309" s="8"/>
      <c r="T309" s="8"/>
    </row>
    <row r="310" spans="1:16" ht="12.75">
      <c r="A310">
        <v>211</v>
      </c>
      <c r="B310">
        <v>0</v>
      </c>
      <c r="C310" s="14">
        <v>1.783</v>
      </c>
      <c r="D310">
        <v>7.8763</v>
      </c>
      <c r="E310">
        <v>32.4757</v>
      </c>
      <c r="F310">
        <v>7.8763</v>
      </c>
      <c r="G310" s="34">
        <f aca="true" t="shared" si="17" ref="G310:G327">((999.842594+6.794*10^-2*D310-9.0953*10^-3*D310^2+1.001685*10^-4*D310^3-1.12*10^-6*D310^4+6.536*10^-9*D310^5)+(0.8245-0.00409*D310+7.6438*10^-5*D310^2-8.2467*10^-7*D310^3+5.3875*10^-9*D310^4)*E310+(-5.72466*10^-3+1.0227*10^-4*D310-1.6546*10^-6*D310^2)*E310^1.5+4.8314*10^-4*E310^2)-1000</f>
        <v>25.310095496093254</v>
      </c>
      <c r="H310" s="14">
        <v>1.783</v>
      </c>
      <c r="I310">
        <v>46.91</v>
      </c>
      <c r="K310" s="11">
        <v>32.5832</v>
      </c>
      <c r="L310" s="10">
        <v>6.718</v>
      </c>
      <c r="M310" s="17">
        <f aca="true" t="shared" si="18" ref="M310:M327">(L310*1000/22.4)/(1+G310/1000)</f>
        <v>292.5073259330421</v>
      </c>
      <c r="N310" s="10">
        <v>0.8670433</v>
      </c>
      <c r="O310" s="14">
        <v>7.698791</v>
      </c>
      <c r="P310" s="14">
        <v>7.87332</v>
      </c>
    </row>
    <row r="311" spans="1:17" ht="12.75">
      <c r="A311">
        <v>210</v>
      </c>
      <c r="B311">
        <v>10</v>
      </c>
      <c r="C311" s="14">
        <v>8.806</v>
      </c>
      <c r="D311">
        <v>7.8693</v>
      </c>
      <c r="E311">
        <v>32.5889</v>
      </c>
      <c r="F311">
        <v>7.8693</v>
      </c>
      <c r="G311" s="34">
        <f t="shared" si="17"/>
        <v>25.3999734295071</v>
      </c>
      <c r="H311" s="14">
        <v>8.806</v>
      </c>
      <c r="I311">
        <v>86.46</v>
      </c>
      <c r="K311" s="11">
        <v>32.5822</v>
      </c>
      <c r="L311" s="10">
        <v>6.642</v>
      </c>
      <c r="M311" s="17">
        <f t="shared" si="18"/>
        <v>289.1728738310151</v>
      </c>
      <c r="N311" s="10">
        <v>0.8265212</v>
      </c>
      <c r="O311" s="14">
        <v>7.645477</v>
      </c>
      <c r="P311" s="14">
        <v>7.863725</v>
      </c>
      <c r="Q311">
        <v>0.447</v>
      </c>
    </row>
    <row r="312" spans="1:16" ht="12.75">
      <c r="A312">
        <v>209</v>
      </c>
      <c r="B312">
        <v>25</v>
      </c>
      <c r="C312" s="14">
        <v>26.189</v>
      </c>
      <c r="D312">
        <v>7.8702</v>
      </c>
      <c r="E312">
        <v>32.5889</v>
      </c>
      <c r="F312">
        <v>7.8702</v>
      </c>
      <c r="G312" s="34">
        <f t="shared" si="17"/>
        <v>25.399844537563695</v>
      </c>
      <c r="H312" s="14">
        <v>26.189</v>
      </c>
      <c r="I312">
        <v>86.46</v>
      </c>
      <c r="K312" s="11">
        <v>32.5819</v>
      </c>
      <c r="L312" s="10">
        <v>6.617</v>
      </c>
      <c r="M312" s="17">
        <f t="shared" si="18"/>
        <v>288.08448459196563</v>
      </c>
      <c r="N312" s="10">
        <v>0.8265179</v>
      </c>
      <c r="O312" s="14">
        <v>6.983152</v>
      </c>
      <c r="P312" s="14">
        <v>8.035273</v>
      </c>
    </row>
    <row r="313" spans="1:16" ht="12.75">
      <c r="A313">
        <v>208</v>
      </c>
      <c r="B313">
        <v>50</v>
      </c>
      <c r="C313" s="14">
        <v>52.293</v>
      </c>
      <c r="D313">
        <v>7.8546</v>
      </c>
      <c r="E313">
        <v>32.5907</v>
      </c>
      <c r="F313">
        <v>7.8546</v>
      </c>
      <c r="G313" s="34">
        <f t="shared" si="17"/>
        <v>25.40349073750008</v>
      </c>
      <c r="H313" s="14">
        <v>52.293</v>
      </c>
      <c r="I313">
        <v>86.48</v>
      </c>
      <c r="K313" s="11">
        <v>32.5842</v>
      </c>
      <c r="L313" s="10">
        <v>6.615</v>
      </c>
      <c r="M313" s="17">
        <f t="shared" si="18"/>
        <v>287.9963864640276</v>
      </c>
      <c r="N313" s="10">
        <v>0.8265146</v>
      </c>
      <c r="O313" s="14">
        <v>6.828883</v>
      </c>
      <c r="P313" s="14">
        <v>7.844537</v>
      </c>
    </row>
    <row r="314" spans="1:16" ht="12.75">
      <c r="A314">
        <v>207</v>
      </c>
      <c r="B314">
        <v>75</v>
      </c>
      <c r="C314" s="14">
        <v>72.813</v>
      </c>
      <c r="D314">
        <v>7.8025</v>
      </c>
      <c r="E314">
        <v>32.5987</v>
      </c>
      <c r="F314">
        <v>7.8025</v>
      </c>
      <c r="G314" s="34">
        <f t="shared" si="17"/>
        <v>25.417211233727585</v>
      </c>
      <c r="H314" s="14">
        <v>72.813</v>
      </c>
      <c r="I314">
        <v>86.65</v>
      </c>
      <c r="K314" s="11">
        <v>32.5927</v>
      </c>
      <c r="L314" s="10">
        <v>6.6</v>
      </c>
      <c r="M314" s="17">
        <f t="shared" si="18"/>
        <v>287.3394886637006</v>
      </c>
      <c r="N314" s="10">
        <v>0.8310124</v>
      </c>
      <c r="O314" s="14">
        <v>6.826845</v>
      </c>
      <c r="P314" s="14">
        <v>7.834943</v>
      </c>
    </row>
    <row r="315" spans="1:16" ht="12.75">
      <c r="A315">
        <v>206</v>
      </c>
      <c r="B315">
        <v>100</v>
      </c>
      <c r="C315" s="14">
        <v>98.765</v>
      </c>
      <c r="D315">
        <v>7.8249</v>
      </c>
      <c r="E315">
        <v>32.6277</v>
      </c>
      <c r="F315">
        <v>7.8249</v>
      </c>
      <c r="G315" s="34">
        <f t="shared" si="17"/>
        <v>25.436789203336048</v>
      </c>
      <c r="H315" s="14">
        <v>98.765</v>
      </c>
      <c r="I315">
        <v>87.47</v>
      </c>
      <c r="K315" s="11">
        <v>32.6245</v>
      </c>
      <c r="L315" s="10">
        <v>6.554</v>
      </c>
      <c r="M315" s="17">
        <f t="shared" si="18"/>
        <v>285.33137175778427</v>
      </c>
      <c r="N315" s="10">
        <v>0.8355087</v>
      </c>
      <c r="O315" s="14">
        <v>7.078177</v>
      </c>
      <c r="P315" s="14">
        <v>8.366061</v>
      </c>
    </row>
    <row r="316" spans="1:16" ht="12.75">
      <c r="A316">
        <v>205</v>
      </c>
      <c r="B316">
        <v>125</v>
      </c>
      <c r="C316" s="14">
        <v>125.265</v>
      </c>
      <c r="D316">
        <v>7.698</v>
      </c>
      <c r="E316">
        <v>32.7033</v>
      </c>
      <c r="F316">
        <v>7.698</v>
      </c>
      <c r="G316" s="34">
        <f t="shared" si="17"/>
        <v>25.514213318118436</v>
      </c>
      <c r="H316" s="14">
        <v>125.265</v>
      </c>
      <c r="I316">
        <v>87.64</v>
      </c>
      <c r="K316" s="11">
        <v>32.6918</v>
      </c>
      <c r="L316" s="10">
        <v>6.538</v>
      </c>
      <c r="M316" s="17">
        <f t="shared" si="18"/>
        <v>284.61331516373554</v>
      </c>
      <c r="N316" s="10">
        <v>0.8759843</v>
      </c>
      <c r="O316" s="14">
        <v>7.683766</v>
      </c>
      <c r="P316" s="14">
        <v>9.07555</v>
      </c>
    </row>
    <row r="317" spans="1:16" ht="12.75">
      <c r="A317">
        <v>204</v>
      </c>
      <c r="B317">
        <v>150</v>
      </c>
      <c r="C317" s="14">
        <v>147.935</v>
      </c>
      <c r="D317">
        <v>8.2497</v>
      </c>
      <c r="E317">
        <v>33.0457</v>
      </c>
      <c r="F317">
        <v>8.2497</v>
      </c>
      <c r="G317" s="34">
        <f t="shared" si="17"/>
        <v>25.70298284066007</v>
      </c>
      <c r="H317" s="14">
        <v>147.935</v>
      </c>
      <c r="I317">
        <v>88.17</v>
      </c>
      <c r="K317" s="11">
        <v>33.0272</v>
      </c>
      <c r="L317" s="10">
        <v>4.942</v>
      </c>
      <c r="M317" s="17">
        <f t="shared" si="18"/>
        <v>215.09638139979305</v>
      </c>
      <c r="N317" s="10">
        <v>1.386249</v>
      </c>
      <c r="O317" s="14">
        <v>15.90887</v>
      </c>
      <c r="P317" s="14">
        <v>19.52336</v>
      </c>
    </row>
    <row r="318" spans="1:18" ht="12.75">
      <c r="A318">
        <v>203</v>
      </c>
      <c r="B318">
        <v>175</v>
      </c>
      <c r="C318" s="14">
        <v>173.96</v>
      </c>
      <c r="D318">
        <v>8.2552</v>
      </c>
      <c r="E318">
        <v>33.4271</v>
      </c>
      <c r="F318">
        <v>8.2552</v>
      </c>
      <c r="G318" s="34">
        <f t="shared" si="17"/>
        <v>26.001352826193397</v>
      </c>
      <c r="H318" s="14">
        <v>173.96</v>
      </c>
      <c r="I318">
        <v>88.32</v>
      </c>
      <c r="K318" s="11">
        <v>33.4108</v>
      </c>
      <c r="L318" s="37">
        <v>3.262</v>
      </c>
      <c r="M318" s="38">
        <f t="shared" si="18"/>
        <v>141.93451070884618</v>
      </c>
      <c r="N318" s="10">
        <v>1.966989</v>
      </c>
      <c r="O318" s="14">
        <v>25.10157</v>
      </c>
      <c r="P318" s="14">
        <v>31.64957</v>
      </c>
      <c r="R318" t="s">
        <v>81</v>
      </c>
    </row>
    <row r="319" spans="1:16" ht="12.75">
      <c r="A319">
        <v>202</v>
      </c>
      <c r="B319">
        <v>200</v>
      </c>
      <c r="C319" s="14">
        <v>200.23</v>
      </c>
      <c r="D319">
        <v>7.7478</v>
      </c>
      <c r="E319">
        <v>33.6879</v>
      </c>
      <c r="F319">
        <v>7.7478</v>
      </c>
      <c r="G319" s="34">
        <f t="shared" si="17"/>
        <v>26.280677143535968</v>
      </c>
      <c r="H319" s="14">
        <v>200.23</v>
      </c>
      <c r="I319">
        <v>88.33</v>
      </c>
      <c r="K319" s="11">
        <v>33.6763</v>
      </c>
      <c r="L319" s="37">
        <v>3.366</v>
      </c>
      <c r="M319" s="38">
        <f t="shared" si="18"/>
        <v>146.4198444826031</v>
      </c>
      <c r="N319" s="10">
        <v>1.966869</v>
      </c>
      <c r="O319" s="14">
        <v>26.47812</v>
      </c>
      <c r="P319" s="14">
        <v>34.14965</v>
      </c>
    </row>
    <row r="320" spans="1:16" ht="12.75">
      <c r="A320">
        <v>201</v>
      </c>
      <c r="B320">
        <v>250</v>
      </c>
      <c r="C320" s="14">
        <v>246.034</v>
      </c>
      <c r="D320">
        <v>7.297</v>
      </c>
      <c r="E320">
        <v>33.8601</v>
      </c>
      <c r="F320">
        <v>7.297</v>
      </c>
      <c r="G320" s="34">
        <f t="shared" si="17"/>
        <v>26.48019875210275</v>
      </c>
      <c r="H320" s="14">
        <v>246.034</v>
      </c>
      <c r="I320">
        <v>88.41</v>
      </c>
      <c r="K320" s="11">
        <v>33.8526</v>
      </c>
      <c r="L320" s="37">
        <v>4.788</v>
      </c>
      <c r="M320" s="38">
        <f t="shared" si="18"/>
        <v>208.2358727034939</v>
      </c>
      <c r="N320" s="10">
        <v>2.112117</v>
      </c>
      <c r="O320" s="14">
        <v>29.19246</v>
      </c>
      <c r="P320" s="14">
        <v>40.11154</v>
      </c>
    </row>
    <row r="321" spans="1:16" ht="12.75">
      <c r="A321">
        <v>200</v>
      </c>
      <c r="B321">
        <v>300</v>
      </c>
      <c r="C321" s="14">
        <v>295.673</v>
      </c>
      <c r="D321">
        <v>6.6452</v>
      </c>
      <c r="E321">
        <v>33.9219</v>
      </c>
      <c r="F321">
        <v>6.6452</v>
      </c>
      <c r="G321" s="34">
        <f t="shared" si="17"/>
        <v>26.617783735879584</v>
      </c>
      <c r="H321" s="14">
        <v>295.673</v>
      </c>
      <c r="I321">
        <v>88.52</v>
      </c>
      <c r="K321" s="11">
        <v>33.9153</v>
      </c>
      <c r="L321" s="10">
        <v>2.679</v>
      </c>
      <c r="M321" s="17">
        <f t="shared" si="18"/>
        <v>116.49731397647754</v>
      </c>
      <c r="N321" s="10">
        <v>2.274528</v>
      </c>
      <c r="O321" s="14">
        <v>31.96389</v>
      </c>
      <c r="P321" s="14">
        <v>48.09529</v>
      </c>
    </row>
    <row r="322" spans="1:16" ht="12.75">
      <c r="A322">
        <v>199</v>
      </c>
      <c r="B322">
        <v>400</v>
      </c>
      <c r="C322" s="14">
        <v>397.078</v>
      </c>
      <c r="D322">
        <v>5.5573</v>
      </c>
      <c r="E322">
        <v>33.9471</v>
      </c>
      <c r="F322">
        <v>5.5573</v>
      </c>
      <c r="G322" s="34">
        <f t="shared" si="17"/>
        <v>26.77551519953181</v>
      </c>
      <c r="H322" s="14">
        <v>397.078</v>
      </c>
      <c r="I322">
        <v>88.6</v>
      </c>
      <c r="K322" s="11">
        <v>33.938</v>
      </c>
      <c r="L322" s="10">
        <v>2.102</v>
      </c>
      <c r="M322" s="17">
        <f t="shared" si="18"/>
        <v>91.39221214877729</v>
      </c>
      <c r="N322" s="10">
        <v>2.580621</v>
      </c>
      <c r="O322" s="14">
        <v>36.49983</v>
      </c>
      <c r="P322" s="14">
        <v>62.55554</v>
      </c>
    </row>
    <row r="323" spans="1:16" ht="12.75">
      <c r="A323">
        <v>198</v>
      </c>
      <c r="B323">
        <v>600</v>
      </c>
      <c r="C323" s="14">
        <v>602.772</v>
      </c>
      <c r="D323">
        <v>4.1792</v>
      </c>
      <c r="E323">
        <v>34.0795</v>
      </c>
      <c r="F323">
        <v>4.1792</v>
      </c>
      <c r="G323" s="34">
        <f t="shared" si="17"/>
        <v>27.03567960885448</v>
      </c>
      <c r="H323" s="14">
        <v>602.772</v>
      </c>
      <c r="I323">
        <v>88.68</v>
      </c>
      <c r="K323" s="11">
        <v>34.0708</v>
      </c>
      <c r="L323" s="10">
        <v>0.884</v>
      </c>
      <c r="M323" s="17">
        <f t="shared" si="18"/>
        <v>38.42542814998954</v>
      </c>
      <c r="N323" s="10">
        <v>3.006419</v>
      </c>
      <c r="O323" s="14">
        <v>42.71711</v>
      </c>
      <c r="P323" s="14">
        <v>95.68474</v>
      </c>
    </row>
    <row r="324" spans="1:16" ht="12.75">
      <c r="A324">
        <v>197</v>
      </c>
      <c r="B324">
        <v>800</v>
      </c>
      <c r="C324" s="14">
        <v>802.237</v>
      </c>
      <c r="D324">
        <v>3.6722</v>
      </c>
      <c r="E324">
        <v>34.2393</v>
      </c>
      <c r="F324">
        <v>3.6722</v>
      </c>
      <c r="G324" s="34">
        <f t="shared" si="17"/>
        <v>27.21441554042758</v>
      </c>
      <c r="H324" s="14">
        <v>802.237</v>
      </c>
      <c r="I324">
        <v>88.76</v>
      </c>
      <c r="K324" s="11">
        <v>34.2291</v>
      </c>
      <c r="L324" s="10">
        <v>0.402</v>
      </c>
      <c r="M324" s="17">
        <f t="shared" si="18"/>
        <v>17.470966431080296</v>
      </c>
      <c r="N324" s="10">
        <v>3.148969</v>
      </c>
      <c r="O324" s="14">
        <v>44.74013</v>
      </c>
      <c r="P324" s="14">
        <v>118.1548</v>
      </c>
    </row>
    <row r="325" spans="1:16" ht="12.75">
      <c r="A325">
        <v>196</v>
      </c>
      <c r="B325">
        <v>1000</v>
      </c>
      <c r="C325" s="14">
        <v>1000.325</v>
      </c>
      <c r="D325">
        <v>3.1875</v>
      </c>
      <c r="E325">
        <v>34.3525</v>
      </c>
      <c r="F325">
        <v>3.1875</v>
      </c>
      <c r="G325" s="34">
        <f t="shared" si="17"/>
        <v>27.351219362227084</v>
      </c>
      <c r="H325" s="14">
        <v>1000.325</v>
      </c>
      <c r="I325">
        <v>88.79</v>
      </c>
      <c r="K325" s="11">
        <v>34.344</v>
      </c>
      <c r="L325" s="10">
        <v>0.277</v>
      </c>
      <c r="M325" s="17">
        <f t="shared" si="18"/>
        <v>12.036848932975623</v>
      </c>
      <c r="N325" s="10">
        <v>3.21356</v>
      </c>
      <c r="O325" s="14">
        <v>45.35838</v>
      </c>
      <c r="P325" s="14">
        <v>136.0829</v>
      </c>
    </row>
    <row r="326" spans="1:16" ht="12.75">
      <c r="A326">
        <v>195</v>
      </c>
      <c r="B326">
        <v>1250</v>
      </c>
      <c r="C326" s="14">
        <v>1247.73</v>
      </c>
      <c r="D326">
        <v>2.7963</v>
      </c>
      <c r="E326">
        <v>34.443</v>
      </c>
      <c r="F326">
        <v>2.7963</v>
      </c>
      <c r="G326" s="34">
        <f t="shared" si="17"/>
        <v>27.459058983755995</v>
      </c>
      <c r="H326" s="14">
        <v>1247.73</v>
      </c>
      <c r="I326">
        <v>88.81</v>
      </c>
      <c r="K326" s="11">
        <v>34.4343</v>
      </c>
      <c r="L326" s="10">
        <v>0.332</v>
      </c>
      <c r="M326" s="17">
        <f t="shared" si="18"/>
        <v>14.425322782289953</v>
      </c>
      <c r="N326" s="10">
        <v>3.209093</v>
      </c>
      <c r="O326" s="14">
        <v>45.66409</v>
      </c>
      <c r="P326" s="14">
        <v>150.1022</v>
      </c>
    </row>
    <row r="327" spans="1:16" ht="12.75">
      <c r="A327">
        <v>194</v>
      </c>
      <c r="B327">
        <v>1500</v>
      </c>
      <c r="C327" s="14">
        <v>1498.838</v>
      </c>
      <c r="D327">
        <v>2.4427</v>
      </c>
      <c r="E327">
        <v>34.503</v>
      </c>
      <c r="F327">
        <v>2.4427</v>
      </c>
      <c r="G327" s="34">
        <f t="shared" si="17"/>
        <v>27.53762705774534</v>
      </c>
      <c r="H327" s="14">
        <v>1498.838</v>
      </c>
      <c r="I327">
        <v>88.81</v>
      </c>
      <c r="K327" s="11">
        <v>34.4946</v>
      </c>
      <c r="L327" s="10">
        <v>0.61</v>
      </c>
      <c r="M327" s="17">
        <f t="shared" si="18"/>
        <v>26.50233153516671</v>
      </c>
      <c r="N327" s="10">
        <v>3.161462</v>
      </c>
      <c r="O327" s="14">
        <v>45.29132</v>
      </c>
      <c r="P327" s="14">
        <v>160.507</v>
      </c>
    </row>
    <row r="330" spans="2:10" ht="12.75">
      <c r="B330" s="7" t="s">
        <v>110</v>
      </c>
      <c r="D330" s="1"/>
      <c r="E330" s="1"/>
      <c r="F330" s="1"/>
      <c r="G330" s="1"/>
      <c r="I330" s="1"/>
      <c r="J330" s="1"/>
    </row>
    <row r="331" spans="2:14" ht="12.75">
      <c r="B331" s="7" t="s">
        <v>111</v>
      </c>
      <c r="D331" s="1"/>
      <c r="E331" s="1"/>
      <c r="F331" s="1"/>
      <c r="G331" s="1"/>
      <c r="I331" s="1"/>
      <c r="J331" s="1"/>
      <c r="K331"/>
      <c r="N331" s="35"/>
    </row>
    <row r="332" spans="4:10" ht="12.75">
      <c r="D332" s="1"/>
      <c r="E332" s="1"/>
      <c r="F332" s="1"/>
      <c r="G332" s="1"/>
      <c r="I332" s="1"/>
      <c r="J332" s="1"/>
    </row>
    <row r="333" spans="2:12" ht="12.75">
      <c r="B333" s="3" t="s">
        <v>43</v>
      </c>
      <c r="C333" s="39" t="s">
        <v>44</v>
      </c>
      <c r="D333" s="5" t="s">
        <v>44</v>
      </c>
      <c r="E333" s="5" t="s">
        <v>44</v>
      </c>
      <c r="F333" s="5" t="s">
        <v>44</v>
      </c>
      <c r="G333" s="5"/>
      <c r="H333" s="39" t="s">
        <v>44</v>
      </c>
      <c r="I333" s="5"/>
      <c r="J333" s="5"/>
      <c r="K333" s="12" t="s">
        <v>45</v>
      </c>
      <c r="L333" s="15"/>
    </row>
    <row r="334" spans="2:20" ht="12.75">
      <c r="B334" s="3" t="s">
        <v>47</v>
      </c>
      <c r="C334" s="17" t="s">
        <v>47</v>
      </c>
      <c r="D334" s="5" t="s">
        <v>48</v>
      </c>
      <c r="E334" s="5" t="s">
        <v>49</v>
      </c>
      <c r="F334" s="5" t="s">
        <v>48</v>
      </c>
      <c r="G334" s="5" t="s">
        <v>50</v>
      </c>
      <c r="H334" s="17" t="s">
        <v>47</v>
      </c>
      <c r="I334" s="5" t="s">
        <v>51</v>
      </c>
      <c r="J334" s="5" t="s">
        <v>52</v>
      </c>
      <c r="K334" s="12" t="s">
        <v>53</v>
      </c>
      <c r="L334" s="15" t="s">
        <v>54</v>
      </c>
      <c r="M334" s="17" t="s">
        <v>54</v>
      </c>
      <c r="N334" s="15" t="s">
        <v>55</v>
      </c>
      <c r="O334" s="17" t="s">
        <v>56</v>
      </c>
      <c r="P334" s="17" t="s">
        <v>57</v>
      </c>
      <c r="Q334" s="4" t="s">
        <v>58</v>
      </c>
      <c r="S334" s="8"/>
      <c r="T334" s="8"/>
    </row>
    <row r="335" spans="1:20" ht="12.75">
      <c r="A335" s="2" t="s">
        <v>62</v>
      </c>
      <c r="B335" s="3" t="s">
        <v>63</v>
      </c>
      <c r="C335" s="17" t="s">
        <v>64</v>
      </c>
      <c r="D335" s="5" t="s">
        <v>65</v>
      </c>
      <c r="E335" s="5"/>
      <c r="F335" s="5" t="s">
        <v>65</v>
      </c>
      <c r="G335" s="5"/>
      <c r="H335" s="17" t="s">
        <v>64</v>
      </c>
      <c r="I335" s="5"/>
      <c r="J335" s="5"/>
      <c r="L335" s="10" t="s">
        <v>66</v>
      </c>
      <c r="M335" s="17" t="s">
        <v>67</v>
      </c>
      <c r="N335" s="15" t="s">
        <v>68</v>
      </c>
      <c r="O335" s="17" t="s">
        <v>68</v>
      </c>
      <c r="P335" s="17" t="s">
        <v>68</v>
      </c>
      <c r="Q335" s="4" t="s">
        <v>69</v>
      </c>
      <c r="R335" s="2" t="s">
        <v>70</v>
      </c>
      <c r="S335" s="8"/>
      <c r="T335" s="8"/>
    </row>
    <row r="336" spans="1:20" ht="12.75">
      <c r="A336" s="6" t="s">
        <v>73</v>
      </c>
      <c r="B336" s="6" t="s">
        <v>73</v>
      </c>
      <c r="C336" s="18" t="s">
        <v>73</v>
      </c>
      <c r="D336" s="6" t="s">
        <v>73</v>
      </c>
      <c r="E336" s="6"/>
      <c r="F336" s="6" t="s">
        <v>73</v>
      </c>
      <c r="G336" s="6"/>
      <c r="H336" s="18" t="s">
        <v>73</v>
      </c>
      <c r="I336" s="6"/>
      <c r="J336" s="6"/>
      <c r="K336" s="13" t="s">
        <v>73</v>
      </c>
      <c r="L336" s="16"/>
      <c r="M336" s="17" t="s">
        <v>73</v>
      </c>
      <c r="N336" s="16" t="s">
        <v>73</v>
      </c>
      <c r="O336" s="18" t="s">
        <v>73</v>
      </c>
      <c r="P336" s="18" t="s">
        <v>73</v>
      </c>
      <c r="Q336" s="6" t="s">
        <v>73</v>
      </c>
      <c r="R336" s="6" t="s">
        <v>73</v>
      </c>
      <c r="S336" s="8"/>
      <c r="T336" s="8"/>
    </row>
    <row r="337" spans="1:16" ht="12.75">
      <c r="A337">
        <v>229</v>
      </c>
      <c r="B337">
        <v>0</v>
      </c>
      <c r="C337" s="14">
        <v>2.22</v>
      </c>
      <c r="D337">
        <v>7.8433</v>
      </c>
      <c r="E337">
        <v>32.5884</v>
      </c>
      <c r="F337">
        <v>7.8433</v>
      </c>
      <c r="G337" s="34">
        <f aca="true" t="shared" si="19" ref="G337:G354">((999.842594+6.794*10^-2*D337-9.0953*10^-3*D337^2+1.001685*10^-4*D337^3-1.12*10^-6*D337^4+6.536*10^-9*D337^5)+(0.8245-0.00409*D337+7.6438*10^-5*D337^2-8.2467*10^-7*D337^3+5.3875*10^-9*D337^4)*E337+(-5.72466*10^-3+1.0227*10^-4*D337-1.6546*10^-6*D337^2)*E337^1.5+4.8314*10^-4*E337^2)-1000</f>
        <v>25.403300520217726</v>
      </c>
      <c r="H337" s="14">
        <v>2.22</v>
      </c>
      <c r="I337">
        <v>82.02</v>
      </c>
      <c r="K337" s="11">
        <v>32.5902</v>
      </c>
      <c r="L337" s="10">
        <v>6.596</v>
      </c>
      <c r="M337" s="17">
        <f aca="true" t="shared" si="20" ref="M337:M354">(L337*1000/22.4)/(1+G337/1000)</f>
        <v>287.16923922996466</v>
      </c>
      <c r="N337" s="10">
        <v>0.8833829</v>
      </c>
      <c r="O337" s="14">
        <v>6.982092</v>
      </c>
      <c r="P337" s="14">
        <v>8.403197</v>
      </c>
    </row>
    <row r="338" spans="1:17" ht="12.75">
      <c r="A338">
        <v>228</v>
      </c>
      <c r="B338">
        <v>10</v>
      </c>
      <c r="C338" s="14">
        <v>9.527</v>
      </c>
      <c r="D338">
        <v>7.8378</v>
      </c>
      <c r="E338">
        <v>32.5974</v>
      </c>
      <c r="F338">
        <v>7.8378</v>
      </c>
      <c r="G338" s="34">
        <f t="shared" si="19"/>
        <v>25.4111534600122</v>
      </c>
      <c r="H338" s="14">
        <v>9.527</v>
      </c>
      <c r="I338">
        <v>86.78</v>
      </c>
      <c r="K338" s="11">
        <v>32.5909</v>
      </c>
      <c r="L338" s="10">
        <v>6.604</v>
      </c>
      <c r="M338" s="17">
        <f t="shared" si="20"/>
        <v>287.51533233924954</v>
      </c>
      <c r="N338" s="10">
        <v>0.8610619</v>
      </c>
      <c r="O338" s="14">
        <v>6.98162</v>
      </c>
      <c r="P338" s="14">
        <v>9.302315</v>
      </c>
      <c r="Q338">
        <v>0.427</v>
      </c>
    </row>
    <row r="339" spans="1:16" ht="12.75">
      <c r="A339">
        <v>227</v>
      </c>
      <c r="B339">
        <v>25</v>
      </c>
      <c r="C339" s="14">
        <v>23.702</v>
      </c>
      <c r="D339">
        <v>7.8446</v>
      </c>
      <c r="E339">
        <v>32.599</v>
      </c>
      <c r="F339">
        <v>7.8446</v>
      </c>
      <c r="G339" s="34">
        <f t="shared" si="19"/>
        <v>25.41143794841446</v>
      </c>
      <c r="H339" s="14">
        <v>23.702</v>
      </c>
      <c r="I339">
        <v>86.83</v>
      </c>
      <c r="K339" s="11">
        <v>32.5921</v>
      </c>
      <c r="L339" s="10">
        <v>6.607</v>
      </c>
      <c r="M339" s="17">
        <f t="shared" si="20"/>
        <v>287.64586216532484</v>
      </c>
      <c r="N339" s="10">
        <v>0.8612721</v>
      </c>
      <c r="O339" s="14">
        <v>6.981148</v>
      </c>
      <c r="P339" s="14">
        <v>8.936713</v>
      </c>
    </row>
    <row r="340" spans="1:16" ht="12.75">
      <c r="A340">
        <v>226</v>
      </c>
      <c r="B340">
        <v>50</v>
      </c>
      <c r="C340" s="14">
        <v>49.185</v>
      </c>
      <c r="D340">
        <v>7.8481</v>
      </c>
      <c r="E340">
        <v>32.5993</v>
      </c>
      <c r="F340">
        <v>7.8481</v>
      </c>
      <c r="G340" s="34">
        <f t="shared" si="19"/>
        <v>25.41117308042726</v>
      </c>
      <c r="H340" s="14">
        <v>49.185</v>
      </c>
      <c r="I340">
        <v>86.84</v>
      </c>
      <c r="K340" s="11">
        <v>32.5928</v>
      </c>
      <c r="L340" s="10">
        <v>6.598</v>
      </c>
      <c r="M340" s="17">
        <f t="shared" si="20"/>
        <v>287.25410758272324</v>
      </c>
      <c r="N340" s="10">
        <v>0.8614775</v>
      </c>
      <c r="O340" s="14">
        <v>6.980675</v>
      </c>
      <c r="P340" s="14">
        <v>8.390641</v>
      </c>
    </row>
    <row r="341" spans="1:16" ht="12.75">
      <c r="A341">
        <v>225</v>
      </c>
      <c r="B341">
        <v>75</v>
      </c>
      <c r="C341" s="14">
        <v>77.477</v>
      </c>
      <c r="D341">
        <v>7.8564</v>
      </c>
      <c r="E341">
        <v>32.6024</v>
      </c>
      <c r="F341">
        <v>7.8564</v>
      </c>
      <c r="G341" s="34">
        <f t="shared" si="19"/>
        <v>25.412419876679905</v>
      </c>
      <c r="H341" s="14">
        <v>77.477</v>
      </c>
      <c r="I341">
        <v>87</v>
      </c>
      <c r="K341" s="11">
        <v>32.5955</v>
      </c>
      <c r="L341" s="10">
        <v>6.577</v>
      </c>
      <c r="M341" s="17">
        <f t="shared" si="20"/>
        <v>286.33949202983405</v>
      </c>
      <c r="N341" s="10">
        <v>0.8616878</v>
      </c>
      <c r="O341" s="14">
        <v>7.03117</v>
      </c>
      <c r="P341" s="14">
        <v>8.386376</v>
      </c>
    </row>
    <row r="342" spans="1:16" ht="12.75">
      <c r="A342">
        <v>224</v>
      </c>
      <c r="B342">
        <v>100</v>
      </c>
      <c r="C342" s="14">
        <v>98.776</v>
      </c>
      <c r="D342">
        <v>7.8431</v>
      </c>
      <c r="E342">
        <v>32.6103</v>
      </c>
      <c r="F342">
        <v>7.8431</v>
      </c>
      <c r="G342" s="34">
        <f t="shared" si="19"/>
        <v>25.42052533740184</v>
      </c>
      <c r="H342" s="14">
        <v>98.776</v>
      </c>
      <c r="I342">
        <v>87.14</v>
      </c>
      <c r="K342" s="11">
        <v>32.6043</v>
      </c>
      <c r="L342" s="10">
        <v>6.658</v>
      </c>
      <c r="M342" s="17">
        <f t="shared" si="20"/>
        <v>289.8636564343613</v>
      </c>
      <c r="N342" s="10">
        <v>0.8664079</v>
      </c>
      <c r="O342" s="14">
        <v>7.081658</v>
      </c>
      <c r="P342" s="14">
        <v>8.562506</v>
      </c>
    </row>
    <row r="343" spans="1:16" ht="12.75">
      <c r="A343">
        <v>223</v>
      </c>
      <c r="B343">
        <v>125</v>
      </c>
      <c r="C343" s="14">
        <v>124.302</v>
      </c>
      <c r="D343">
        <v>7.7859</v>
      </c>
      <c r="E343">
        <v>32.616</v>
      </c>
      <c r="F343">
        <v>7.7859</v>
      </c>
      <c r="G343" s="34">
        <f t="shared" si="19"/>
        <v>25.433161788996358</v>
      </c>
      <c r="H343" s="14">
        <v>124.302</v>
      </c>
      <c r="I343">
        <v>87.07</v>
      </c>
      <c r="K343" s="11">
        <v>32.6103</v>
      </c>
      <c r="L343" s="10">
        <v>6.696</v>
      </c>
      <c r="M343" s="17">
        <f t="shared" si="20"/>
        <v>291.5144375739255</v>
      </c>
      <c r="N343" s="10">
        <v>0.8666186</v>
      </c>
      <c r="O343" s="14">
        <v>7.030229</v>
      </c>
      <c r="P343" s="14">
        <v>9.279655</v>
      </c>
    </row>
    <row r="344" spans="1:16" ht="12.75">
      <c r="A344">
        <v>222</v>
      </c>
      <c r="B344">
        <v>150</v>
      </c>
      <c r="C344" s="14">
        <v>152.488</v>
      </c>
      <c r="D344">
        <v>8.4129</v>
      </c>
      <c r="E344">
        <v>33.2693</v>
      </c>
      <c r="F344">
        <v>8.4129</v>
      </c>
      <c r="G344" s="34">
        <f t="shared" si="19"/>
        <v>25.853926450376775</v>
      </c>
      <c r="H344" s="14">
        <v>152.488</v>
      </c>
      <c r="I344">
        <v>88.27</v>
      </c>
      <c r="K344" s="11">
        <v>33.2502</v>
      </c>
      <c r="L344" s="10">
        <v>3.63</v>
      </c>
      <c r="M344" s="17">
        <f t="shared" si="20"/>
        <v>157.96944111653735</v>
      </c>
      <c r="N344" s="10">
        <v>1.853631</v>
      </c>
      <c r="O344" s="14">
        <v>23.00943</v>
      </c>
      <c r="P344" s="14">
        <v>29.92959</v>
      </c>
    </row>
    <row r="345" spans="1:16" ht="12.75">
      <c r="A345">
        <v>221</v>
      </c>
      <c r="B345">
        <v>175</v>
      </c>
      <c r="C345" s="14">
        <v>176.985</v>
      </c>
      <c r="D345">
        <v>8.2182</v>
      </c>
      <c r="E345">
        <v>33.4538</v>
      </c>
      <c r="F345">
        <v>8.2182</v>
      </c>
      <c r="G345" s="34">
        <f t="shared" si="19"/>
        <v>26.02782162260337</v>
      </c>
      <c r="H345" s="14">
        <v>176.985</v>
      </c>
      <c r="I345">
        <v>88.32</v>
      </c>
      <c r="K345" s="11">
        <v>33.4316</v>
      </c>
      <c r="L345" s="10">
        <v>3.219</v>
      </c>
      <c r="M345" s="17">
        <f t="shared" si="20"/>
        <v>140.05990297182728</v>
      </c>
      <c r="N345" s="10">
        <v>2.003931</v>
      </c>
      <c r="O345" s="14">
        <v>25.66785</v>
      </c>
      <c r="P345" s="14">
        <v>33.37751</v>
      </c>
    </row>
    <row r="346" spans="1:16" ht="12.75">
      <c r="A346">
        <v>220</v>
      </c>
      <c r="B346">
        <v>200</v>
      </c>
      <c r="C346" s="14">
        <v>200.809</v>
      </c>
      <c r="D346">
        <v>7.9405</v>
      </c>
      <c r="E346">
        <v>33.6295</v>
      </c>
      <c r="F346">
        <v>7.9405</v>
      </c>
      <c r="G346" s="34">
        <f t="shared" si="19"/>
        <v>26.206769174668125</v>
      </c>
      <c r="H346" s="14">
        <v>200.809</v>
      </c>
      <c r="I346">
        <v>88.37</v>
      </c>
      <c r="K346" s="11">
        <v>33.6186</v>
      </c>
      <c r="L346" s="10">
        <v>2.742</v>
      </c>
      <c r="M346" s="17">
        <f t="shared" si="20"/>
        <v>119.28464902269522</v>
      </c>
      <c r="N346" s="10">
        <v>2.184471</v>
      </c>
      <c r="O346" s="14">
        <v>28.78818</v>
      </c>
      <c r="P346" s="14">
        <v>37.92326</v>
      </c>
    </row>
    <row r="347" spans="1:16" ht="12.75">
      <c r="A347">
        <v>219</v>
      </c>
      <c r="B347">
        <v>250</v>
      </c>
      <c r="C347" s="14">
        <v>250.596</v>
      </c>
      <c r="D347">
        <v>7.3484</v>
      </c>
      <c r="E347">
        <v>33.8481</v>
      </c>
      <c r="F347">
        <v>7.3484</v>
      </c>
      <c r="G347" s="34">
        <f t="shared" si="19"/>
        <v>26.46354955355264</v>
      </c>
      <c r="H347" s="14">
        <v>250.596</v>
      </c>
      <c r="I347">
        <v>88.57</v>
      </c>
      <c r="K347" s="11">
        <v>33.8402</v>
      </c>
      <c r="L347" s="10">
        <v>2.841</v>
      </c>
      <c r="M347" s="17">
        <f t="shared" si="20"/>
        <v>123.56050752900133</v>
      </c>
      <c r="N347" s="10">
        <v>2.202559</v>
      </c>
      <c r="O347" s="14">
        <v>30.11439</v>
      </c>
      <c r="P347" s="14">
        <v>43.37247</v>
      </c>
    </row>
    <row r="348" spans="1:16" ht="12.75">
      <c r="A348">
        <v>218</v>
      </c>
      <c r="B348">
        <v>300</v>
      </c>
      <c r="C348" s="14">
        <v>300.466</v>
      </c>
      <c r="D348">
        <v>6.6941</v>
      </c>
      <c r="E348">
        <v>33.9213</v>
      </c>
      <c r="F348">
        <v>6.6941</v>
      </c>
      <c r="G348" s="34">
        <f t="shared" si="19"/>
        <v>26.61080180787735</v>
      </c>
      <c r="H348" s="14">
        <v>300.466</v>
      </c>
      <c r="I348">
        <v>88.64</v>
      </c>
      <c r="K348" s="11">
        <v>33.9126</v>
      </c>
      <c r="L348" s="10">
        <v>2.64</v>
      </c>
      <c r="M348" s="17">
        <f t="shared" si="20"/>
        <v>114.80216519210066</v>
      </c>
      <c r="N348" s="10">
        <v>2.316711</v>
      </c>
      <c r="O348" s="14">
        <v>32.10912</v>
      </c>
      <c r="P348" s="14">
        <v>49.57881</v>
      </c>
    </row>
    <row r="349" spans="1:16" ht="12.75">
      <c r="A349">
        <v>217</v>
      </c>
      <c r="B349">
        <v>400</v>
      </c>
      <c r="C349" s="14">
        <v>400.327</v>
      </c>
      <c r="D349">
        <v>5.612</v>
      </c>
      <c r="E349">
        <v>33.9451</v>
      </c>
      <c r="F349">
        <v>5.612</v>
      </c>
      <c r="G349" s="34">
        <f t="shared" si="19"/>
        <v>26.76732489594565</v>
      </c>
      <c r="H349" s="14">
        <v>400.327</v>
      </c>
      <c r="I349">
        <v>88.66</v>
      </c>
      <c r="K349" s="11">
        <v>33.9379</v>
      </c>
      <c r="L349" s="10">
        <v>2.147</v>
      </c>
      <c r="M349" s="17">
        <f t="shared" si="20"/>
        <v>93.34949794533802</v>
      </c>
      <c r="N349" s="10">
        <v>2.578675</v>
      </c>
      <c r="O349" s="14">
        <v>36.20575</v>
      </c>
      <c r="P349" s="14">
        <v>62.60519</v>
      </c>
    </row>
    <row r="350" spans="1:16" ht="12.75">
      <c r="A350">
        <v>216</v>
      </c>
      <c r="B350">
        <v>600</v>
      </c>
      <c r="C350" s="14">
        <v>604.909</v>
      </c>
      <c r="D350">
        <v>4.3786</v>
      </c>
      <c r="E350">
        <v>34.0507</v>
      </c>
      <c r="F350">
        <v>4.3786</v>
      </c>
      <c r="G350" s="34">
        <f t="shared" si="19"/>
        <v>26.99170699858678</v>
      </c>
      <c r="H350" s="14">
        <v>604.909</v>
      </c>
      <c r="I350">
        <v>88.76</v>
      </c>
      <c r="K350" s="11">
        <v>34.0406</v>
      </c>
      <c r="L350" s="10">
        <v>0.995</v>
      </c>
      <c r="M350" s="17">
        <f t="shared" si="20"/>
        <v>43.25219235407515</v>
      </c>
      <c r="N350" s="10">
        <v>2.998684</v>
      </c>
      <c r="O350" s="14">
        <v>42.25516</v>
      </c>
      <c r="P350" s="14">
        <v>92.05345</v>
      </c>
    </row>
    <row r="351" spans="1:16" ht="12.75">
      <c r="A351">
        <v>215</v>
      </c>
      <c r="B351">
        <v>800</v>
      </c>
      <c r="C351" s="14">
        <v>801.727</v>
      </c>
      <c r="D351">
        <v>3.8168</v>
      </c>
      <c r="E351">
        <v>34.1998</v>
      </c>
      <c r="F351">
        <v>3.8168</v>
      </c>
      <c r="G351" s="34">
        <f t="shared" si="19"/>
        <v>27.168546541417527</v>
      </c>
      <c r="H351" s="14">
        <v>801.727</v>
      </c>
      <c r="I351">
        <v>88.84</v>
      </c>
      <c r="K351" s="11">
        <v>34.1909</v>
      </c>
      <c r="L351" s="10">
        <v>0.459</v>
      </c>
      <c r="M351" s="17">
        <f t="shared" si="20"/>
        <v>19.949083816445686</v>
      </c>
      <c r="N351" s="10">
        <v>3.157897</v>
      </c>
      <c r="O351" s="14">
        <v>44.56094</v>
      </c>
      <c r="P351" s="14">
        <v>114.875</v>
      </c>
    </row>
    <row r="352" spans="1:16" ht="12.75">
      <c r="A352">
        <v>214</v>
      </c>
      <c r="B352">
        <v>1000</v>
      </c>
      <c r="C352" s="14">
        <v>1000.441</v>
      </c>
      <c r="D352">
        <v>3.3186</v>
      </c>
      <c r="E352">
        <v>34.3257</v>
      </c>
      <c r="F352">
        <v>3.3186</v>
      </c>
      <c r="G352" s="34">
        <f t="shared" si="19"/>
        <v>27.317515436776603</v>
      </c>
      <c r="H352" s="14">
        <v>1000.441</v>
      </c>
      <c r="I352">
        <v>88.86</v>
      </c>
      <c r="K352" s="11">
        <v>34.3169</v>
      </c>
      <c r="L352" s="10">
        <v>0.319</v>
      </c>
      <c r="M352" s="17">
        <f t="shared" si="20"/>
        <v>13.862385498719608</v>
      </c>
      <c r="N352" s="10">
        <v>3.213784</v>
      </c>
      <c r="O352" s="14">
        <v>44.91569</v>
      </c>
      <c r="P352" s="14">
        <v>133.5316</v>
      </c>
    </row>
    <row r="353" spans="1:18" ht="12.75">
      <c r="A353">
        <v>213</v>
      </c>
      <c r="B353">
        <v>1250</v>
      </c>
      <c r="C353" s="14">
        <v>1250.397</v>
      </c>
      <c r="D353">
        <v>2.8553</v>
      </c>
      <c r="E353">
        <v>34.421</v>
      </c>
      <c r="F353">
        <v>2.8553</v>
      </c>
      <c r="G353" s="34">
        <f t="shared" si="19"/>
        <v>27.436233109438945</v>
      </c>
      <c r="H353" s="14">
        <v>1250.397</v>
      </c>
      <c r="I353">
        <v>88.85</v>
      </c>
      <c r="K353" s="11">
        <v>34.412</v>
      </c>
      <c r="L353" s="10">
        <v>0.323</v>
      </c>
      <c r="M353" s="17">
        <f t="shared" si="20"/>
        <v>14.034586665785737</v>
      </c>
      <c r="N353" s="10">
        <v>3.222504</v>
      </c>
      <c r="O353" s="14">
        <v>45.62987</v>
      </c>
      <c r="P353" s="14">
        <v>150.0259</v>
      </c>
      <c r="R353" t="s">
        <v>82</v>
      </c>
    </row>
    <row r="354" spans="1:18" ht="12.75">
      <c r="A354">
        <v>212</v>
      </c>
      <c r="B354">
        <v>1500</v>
      </c>
      <c r="C354" s="14">
        <v>1501.509</v>
      </c>
      <c r="D354">
        <v>2.4805</v>
      </c>
      <c r="E354">
        <v>34.4889</v>
      </c>
      <c r="F354">
        <v>2.4805</v>
      </c>
      <c r="G354" s="34">
        <f t="shared" si="19"/>
        <v>27.523149462505444</v>
      </c>
      <c r="H354" s="14">
        <v>1501.509</v>
      </c>
      <c r="I354">
        <v>88.91</v>
      </c>
      <c r="K354" s="11">
        <v>34.4813</v>
      </c>
      <c r="L354" s="10">
        <v>0.48</v>
      </c>
      <c r="M354" s="17">
        <f t="shared" si="20"/>
        <v>20.854587499834587</v>
      </c>
      <c r="N354" s="10">
        <v>3.184112</v>
      </c>
      <c r="O354" s="14">
        <v>45.21438</v>
      </c>
      <c r="P354" s="14">
        <v>160.8637</v>
      </c>
      <c r="R354" t="s">
        <v>83</v>
      </c>
    </row>
    <row r="355" spans="15:16" ht="12.75">
      <c r="O355" s="14">
        <f>O340*112.5+O343*25</f>
        <v>961.0816625</v>
      </c>
      <c r="P355" s="14">
        <f>P340*112.5+P343*25</f>
        <v>1175.9384875</v>
      </c>
    </row>
    <row r="356" spans="15:16" ht="12.75">
      <c r="O356" s="14">
        <f>O340*112.5+O343*25+O344*25+O345*25+O346*37.5+O347*50+O348*25</f>
        <v>5566.0179125</v>
      </c>
      <c r="P356" s="14">
        <f>P340*112.5+P343*25+P344*25+P345*25+P346*37.5+P347*50+P348*25</f>
        <v>7588.8319875</v>
      </c>
    </row>
    <row r="357" spans="2:10" ht="12.75">
      <c r="B357" s="7" t="s">
        <v>112</v>
      </c>
      <c r="D357" s="1"/>
      <c r="E357" s="1"/>
      <c r="F357" s="1"/>
      <c r="G357" s="1"/>
      <c r="I357" s="1"/>
      <c r="J357" s="1"/>
    </row>
    <row r="358" spans="2:14" ht="12.75">
      <c r="B358" s="7" t="s">
        <v>113</v>
      </c>
      <c r="D358" s="1"/>
      <c r="E358" s="1"/>
      <c r="F358" s="1"/>
      <c r="G358" s="1"/>
      <c r="I358" s="1"/>
      <c r="J358" s="1"/>
      <c r="K358"/>
      <c r="N358" s="35"/>
    </row>
    <row r="359" spans="4:10" ht="12.75">
      <c r="D359" s="1"/>
      <c r="E359" s="1"/>
      <c r="F359" s="1"/>
      <c r="G359" s="1"/>
      <c r="I359" s="1"/>
      <c r="J359" s="1"/>
    </row>
    <row r="360" spans="2:12" ht="12.75">
      <c r="B360" s="3" t="s">
        <v>43</v>
      </c>
      <c r="C360" s="39" t="s">
        <v>44</v>
      </c>
      <c r="D360" s="5" t="s">
        <v>44</v>
      </c>
      <c r="E360" s="5" t="s">
        <v>44</v>
      </c>
      <c r="F360" s="5" t="s">
        <v>44</v>
      </c>
      <c r="G360" s="5"/>
      <c r="H360" s="39" t="s">
        <v>44</v>
      </c>
      <c r="I360" s="5"/>
      <c r="J360" s="5"/>
      <c r="K360" s="12" t="s">
        <v>45</v>
      </c>
      <c r="L360" s="15"/>
    </row>
    <row r="361" spans="2:20" ht="12.75">
      <c r="B361" s="3" t="s">
        <v>47</v>
      </c>
      <c r="C361" s="17" t="s">
        <v>47</v>
      </c>
      <c r="D361" s="5" t="s">
        <v>48</v>
      </c>
      <c r="E361" s="5" t="s">
        <v>49</v>
      </c>
      <c r="F361" s="5" t="s">
        <v>48</v>
      </c>
      <c r="G361" s="5" t="s">
        <v>50</v>
      </c>
      <c r="H361" s="17" t="s">
        <v>47</v>
      </c>
      <c r="I361" s="5" t="s">
        <v>51</v>
      </c>
      <c r="J361" s="5" t="s">
        <v>52</v>
      </c>
      <c r="K361" s="12" t="s">
        <v>53</v>
      </c>
      <c r="L361" s="15" t="s">
        <v>54</v>
      </c>
      <c r="M361" s="17" t="s">
        <v>54</v>
      </c>
      <c r="N361" s="15" t="s">
        <v>55</v>
      </c>
      <c r="O361" s="17" t="s">
        <v>56</v>
      </c>
      <c r="P361" s="17" t="s">
        <v>57</v>
      </c>
      <c r="Q361" s="4" t="s">
        <v>58</v>
      </c>
      <c r="S361" s="8"/>
      <c r="T361" s="8"/>
    </row>
    <row r="362" spans="1:20" ht="12.75">
      <c r="A362" s="2" t="s">
        <v>62</v>
      </c>
      <c r="B362" s="3" t="s">
        <v>63</v>
      </c>
      <c r="C362" s="17" t="s">
        <v>64</v>
      </c>
      <c r="D362" s="5" t="s">
        <v>65</v>
      </c>
      <c r="E362" s="5"/>
      <c r="F362" s="5" t="s">
        <v>65</v>
      </c>
      <c r="G362" s="5"/>
      <c r="H362" s="17" t="s">
        <v>64</v>
      </c>
      <c r="I362" s="5"/>
      <c r="J362" s="5"/>
      <c r="L362" s="10" t="s">
        <v>66</v>
      </c>
      <c r="M362" s="17" t="s">
        <v>67</v>
      </c>
      <c r="N362" s="15" t="s">
        <v>68</v>
      </c>
      <c r="O362" s="17" t="s">
        <v>68</v>
      </c>
      <c r="P362" s="17" t="s">
        <v>68</v>
      </c>
      <c r="Q362" s="4" t="s">
        <v>69</v>
      </c>
      <c r="R362" s="2" t="s">
        <v>70</v>
      </c>
      <c r="S362" s="8"/>
      <c r="T362" s="8"/>
    </row>
    <row r="363" spans="1:20" ht="12.75">
      <c r="A363" s="6" t="s">
        <v>73</v>
      </c>
      <c r="B363" s="6" t="s">
        <v>73</v>
      </c>
      <c r="C363" s="18" t="s">
        <v>73</v>
      </c>
      <c r="D363" s="6" t="s">
        <v>73</v>
      </c>
      <c r="E363" s="6"/>
      <c r="F363" s="6" t="s">
        <v>73</v>
      </c>
      <c r="G363" s="6"/>
      <c r="H363" s="18" t="s">
        <v>73</v>
      </c>
      <c r="I363" s="6"/>
      <c r="J363" s="6"/>
      <c r="K363" s="13" t="s">
        <v>73</v>
      </c>
      <c r="L363" s="16"/>
      <c r="M363" s="18"/>
      <c r="N363" s="16" t="s">
        <v>73</v>
      </c>
      <c r="O363" s="18" t="s">
        <v>73</v>
      </c>
      <c r="P363" s="18" t="s">
        <v>73</v>
      </c>
      <c r="Q363" s="6" t="s">
        <v>73</v>
      </c>
      <c r="R363" s="6" t="s">
        <v>73</v>
      </c>
      <c r="S363" s="8"/>
      <c r="T363" s="8"/>
    </row>
    <row r="364" spans="1:17" ht="12.75">
      <c r="A364">
        <v>251</v>
      </c>
      <c r="B364">
        <v>0</v>
      </c>
      <c r="C364" s="14">
        <v>1.445</v>
      </c>
      <c r="D364">
        <v>6.6421</v>
      </c>
      <c r="E364">
        <v>32.8398</v>
      </c>
      <c r="F364">
        <v>6.6421</v>
      </c>
      <c r="G364" s="34">
        <f aca="true" t="shared" si="21" ref="G364:G385">((999.842594+6.794*10^-2*D364-9.0953*10^-3*D364^2+1.001685*10^-4*D364^3-1.12*10^-6*D364^4+6.536*10^-9*D364^5)+(0.8245-0.00409*D364+7.6438*10^-5*D364^2-8.2467*10^-7*D364^3+5.3875*10^-9*D364^4)*E364+(-5.72466*10^-3+1.0227*10^-4*D364-1.6546*10^-6*D364^2)*E364^1.5+4.8314*10^-4*E364^2)-1000</f>
        <v>25.76509739539665</v>
      </c>
      <c r="H364" s="14">
        <v>1.445</v>
      </c>
      <c r="I364">
        <v>87.14</v>
      </c>
      <c r="K364" s="11">
        <v>32.8335</v>
      </c>
      <c r="L364" s="10">
        <v>6.827</v>
      </c>
      <c r="M364" s="17">
        <f aca="true" t="shared" si="22" ref="M364:M385">(L364*1000/22.4)/(1+G364/1000)</f>
        <v>297.12142330458425</v>
      </c>
      <c r="N364" s="10">
        <v>0.9701895</v>
      </c>
      <c r="O364" s="14">
        <v>9.209304</v>
      </c>
      <c r="P364" s="14">
        <v>13.4912</v>
      </c>
      <c r="Q364" s="30">
        <v>0.3143655589123868</v>
      </c>
    </row>
    <row r="365" spans="1:17" ht="12.75">
      <c r="A365">
        <v>250</v>
      </c>
      <c r="B365">
        <v>10</v>
      </c>
      <c r="C365" s="14">
        <v>18.979</v>
      </c>
      <c r="D365">
        <v>6.6477</v>
      </c>
      <c r="E365">
        <v>32.8382</v>
      </c>
      <c r="F365">
        <v>6.6477</v>
      </c>
      <c r="G365" s="34">
        <f t="shared" si="21"/>
        <v>25.763107481213638</v>
      </c>
      <c r="H365" s="14">
        <v>18.979</v>
      </c>
      <c r="I365">
        <v>87.21</v>
      </c>
      <c r="K365" s="11">
        <v>32.831</v>
      </c>
      <c r="L365" s="10">
        <v>6.823</v>
      </c>
      <c r="M365" s="17">
        <f t="shared" si="22"/>
        <v>296.94791327957057</v>
      </c>
      <c r="N365" s="10">
        <v>0.9884576</v>
      </c>
      <c r="O365" s="14">
        <v>9.412282</v>
      </c>
      <c r="P365" s="14">
        <v>13.6645</v>
      </c>
      <c r="Q365" s="30">
        <v>0.30931212121212126</v>
      </c>
    </row>
    <row r="366" spans="1:17" ht="12.75">
      <c r="A366">
        <v>249</v>
      </c>
      <c r="B366">
        <v>15</v>
      </c>
      <c r="C366" s="14">
        <v>8.526</v>
      </c>
      <c r="D366">
        <v>6.6511</v>
      </c>
      <c r="E366">
        <v>32.8392</v>
      </c>
      <c r="F366">
        <v>6.6511</v>
      </c>
      <c r="G366" s="34">
        <f t="shared" si="21"/>
        <v>25.7634530229584</v>
      </c>
      <c r="H366" s="14">
        <v>8.526</v>
      </c>
      <c r="I366">
        <v>87.21</v>
      </c>
      <c r="K366" s="11">
        <v>32.8326</v>
      </c>
      <c r="L366" s="10">
        <v>6.819</v>
      </c>
      <c r="M366" s="17">
        <f t="shared" si="22"/>
        <v>296.77372688606545</v>
      </c>
      <c r="N366" s="10">
        <v>0.9841715</v>
      </c>
      <c r="O366" s="14">
        <v>9.360722</v>
      </c>
      <c r="P366" s="14">
        <v>13.65895</v>
      </c>
      <c r="Q366" s="30">
        <v>0.28528787878787876</v>
      </c>
    </row>
    <row r="367" spans="1:17" ht="12.75">
      <c r="A367">
        <v>248</v>
      </c>
      <c r="B367">
        <v>20</v>
      </c>
      <c r="C367" s="14">
        <v>18.591</v>
      </c>
      <c r="D367">
        <v>6.6559</v>
      </c>
      <c r="E367">
        <v>32.8388</v>
      </c>
      <c r="F367">
        <v>6.6559</v>
      </c>
      <c r="G367" s="34">
        <f t="shared" si="21"/>
        <v>25.762512605744178</v>
      </c>
      <c r="H367" s="14">
        <v>18.591</v>
      </c>
      <c r="I367">
        <v>87.21</v>
      </c>
      <c r="K367" s="11">
        <v>32.8316</v>
      </c>
      <c r="L367" s="10">
        <v>6.811</v>
      </c>
      <c r="M367" s="17">
        <f t="shared" si="22"/>
        <v>296.42582592299084</v>
      </c>
      <c r="N367" s="10">
        <v>0.9889077</v>
      </c>
      <c r="O367" s="14">
        <v>9.410966</v>
      </c>
      <c r="P367" s="14">
        <v>13.65277</v>
      </c>
      <c r="Q367" s="30">
        <v>0.2835692771084337</v>
      </c>
    </row>
    <row r="368" spans="1:17" ht="12.75">
      <c r="A368">
        <v>247</v>
      </c>
      <c r="B368">
        <v>30</v>
      </c>
      <c r="C368" s="14">
        <v>28.317</v>
      </c>
      <c r="D368">
        <v>6.6431</v>
      </c>
      <c r="E368">
        <v>32.8373</v>
      </c>
      <c r="F368">
        <v>6.6431</v>
      </c>
      <c r="G368" s="34">
        <f t="shared" si="21"/>
        <v>25.762996759884118</v>
      </c>
      <c r="H368" s="14">
        <v>28.317</v>
      </c>
      <c r="I368">
        <v>87.24</v>
      </c>
      <c r="K368" s="11">
        <v>32.8316</v>
      </c>
      <c r="L368" s="10">
        <v>6.802</v>
      </c>
      <c r="M368" s="17">
        <f t="shared" si="22"/>
        <v>296.0339915213346</v>
      </c>
      <c r="N368" s="10">
        <v>0.9981555</v>
      </c>
      <c r="O368" s="14">
        <v>9.410307</v>
      </c>
      <c r="P368" s="14">
        <v>13.64659</v>
      </c>
      <c r="Q368" s="30">
        <v>0.28741993957703915</v>
      </c>
    </row>
    <row r="369" spans="1:17" ht="12.75">
      <c r="A369">
        <v>246</v>
      </c>
      <c r="B369">
        <v>40</v>
      </c>
      <c r="C369" s="14">
        <v>38.086</v>
      </c>
      <c r="D369">
        <v>6.6434</v>
      </c>
      <c r="E369">
        <v>32.837</v>
      </c>
      <c r="F369">
        <v>6.6434</v>
      </c>
      <c r="G369" s="34">
        <f t="shared" si="21"/>
        <v>25.762721262595505</v>
      </c>
      <c r="H369" s="14">
        <v>38.086</v>
      </c>
      <c r="I369">
        <v>87.25</v>
      </c>
      <c r="K369" s="11">
        <v>32.8296</v>
      </c>
      <c r="L369" s="10">
        <v>6.825</v>
      </c>
      <c r="M369" s="17">
        <f t="shared" si="22"/>
        <v>297.0350683294133</v>
      </c>
      <c r="N369" s="10">
        <v>0.9983713</v>
      </c>
      <c r="O369" s="14">
        <v>9.460539</v>
      </c>
      <c r="P369" s="14">
        <v>13.64041</v>
      </c>
      <c r="Q369" s="30">
        <v>0.2967065868263474</v>
      </c>
    </row>
    <row r="370" spans="1:17" ht="12.75">
      <c r="A370">
        <v>245</v>
      </c>
      <c r="B370">
        <v>50</v>
      </c>
      <c r="C370" s="14">
        <v>50.503</v>
      </c>
      <c r="D370">
        <v>6.6138</v>
      </c>
      <c r="E370">
        <v>32.834</v>
      </c>
      <c r="F370">
        <v>6.6138</v>
      </c>
      <c r="G370" s="34">
        <f t="shared" si="21"/>
        <v>25.76420297511754</v>
      </c>
      <c r="H370" s="14">
        <v>50.503</v>
      </c>
      <c r="I370">
        <v>87.3</v>
      </c>
      <c r="K370" s="11">
        <v>32.8282</v>
      </c>
      <c r="L370" s="10">
        <v>6.807</v>
      </c>
      <c r="M370" s="17">
        <f t="shared" si="22"/>
        <v>296.25125120378186</v>
      </c>
      <c r="N370" s="10">
        <v>0.9940851</v>
      </c>
      <c r="O370" s="14">
        <v>9.358089</v>
      </c>
      <c r="P370" s="14">
        <v>13.63423</v>
      </c>
      <c r="Q370" s="30">
        <v>0.29429696969696983</v>
      </c>
    </row>
    <row r="371" spans="1:17" ht="12.75">
      <c r="A371">
        <v>244</v>
      </c>
      <c r="B371">
        <v>60</v>
      </c>
      <c r="C371" s="14">
        <v>60.055</v>
      </c>
      <c r="D371">
        <v>6.6114</v>
      </c>
      <c r="E371">
        <v>32.8336</v>
      </c>
      <c r="F371">
        <v>6.6114</v>
      </c>
      <c r="G371" s="34">
        <f t="shared" si="21"/>
        <v>25.764199089978547</v>
      </c>
      <c r="H371" s="14">
        <v>60.055</v>
      </c>
      <c r="I371">
        <v>87.32</v>
      </c>
      <c r="K371" s="11">
        <v>32.8274</v>
      </c>
      <c r="L371" s="10">
        <v>6.817</v>
      </c>
      <c r="M371" s="17">
        <f t="shared" si="22"/>
        <v>296.6864679161626</v>
      </c>
      <c r="N371" s="10">
        <v>1.003336</v>
      </c>
      <c r="O371" s="14">
        <v>9.510105</v>
      </c>
      <c r="P371" s="14">
        <v>13.62805</v>
      </c>
      <c r="Q371" s="30">
        <v>0.27461445783132526</v>
      </c>
    </row>
    <row r="372" spans="1:17" ht="12.75">
      <c r="A372">
        <v>243</v>
      </c>
      <c r="B372">
        <v>80</v>
      </c>
      <c r="C372" s="14">
        <v>81.793</v>
      </c>
      <c r="D372">
        <v>6.6129</v>
      </c>
      <c r="E372">
        <v>32.8355</v>
      </c>
      <c r="F372">
        <v>6.6129</v>
      </c>
      <c r="G372" s="34">
        <f t="shared" si="21"/>
        <v>25.76550219085061</v>
      </c>
      <c r="H372" s="14">
        <v>81.793</v>
      </c>
      <c r="I372">
        <v>87.34</v>
      </c>
      <c r="K372" s="11">
        <v>32.8285</v>
      </c>
      <c r="L372" s="10">
        <v>6.816</v>
      </c>
      <c r="M372" s="17">
        <f t="shared" si="22"/>
        <v>296.64256951107706</v>
      </c>
      <c r="N372" s="10">
        <v>1.004575</v>
      </c>
      <c r="O372" s="14">
        <v>9.449634</v>
      </c>
      <c r="P372" s="14">
        <v>13.89485</v>
      </c>
      <c r="Q372" s="30">
        <v>0.2792818181818181</v>
      </c>
    </row>
    <row r="373" spans="1:17" ht="12.75">
      <c r="A373">
        <v>242</v>
      </c>
      <c r="B373">
        <v>100</v>
      </c>
      <c r="C373" s="14">
        <v>103.484</v>
      </c>
      <c r="D373">
        <v>6.8414</v>
      </c>
      <c r="E373">
        <v>33.0115</v>
      </c>
      <c r="F373">
        <v>6.8414</v>
      </c>
      <c r="G373" s="34">
        <f t="shared" si="21"/>
        <v>25.8741967335925</v>
      </c>
      <c r="H373" s="14">
        <v>103.484</v>
      </c>
      <c r="I373">
        <v>87.4</v>
      </c>
      <c r="K373" s="11">
        <v>32.8631</v>
      </c>
      <c r="L373" s="10">
        <v>6.704</v>
      </c>
      <c r="M373" s="17">
        <f t="shared" si="22"/>
        <v>291.7372473531813</v>
      </c>
      <c r="N373" s="10">
        <v>1.032519</v>
      </c>
      <c r="O373" s="14">
        <v>9.906374</v>
      </c>
      <c r="P373" s="14">
        <v>14.42286</v>
      </c>
      <c r="Q373" s="30">
        <v>0.2574803625377644</v>
      </c>
    </row>
    <row r="374" spans="1:16" ht="12.75">
      <c r="A374">
        <v>241</v>
      </c>
      <c r="B374">
        <v>125</v>
      </c>
      <c r="C374" s="14">
        <v>125.461</v>
      </c>
      <c r="D374">
        <v>7.1038</v>
      </c>
      <c r="E374">
        <v>33.8999</v>
      </c>
      <c r="F374">
        <v>7.1038</v>
      </c>
      <c r="G374" s="34">
        <f t="shared" si="21"/>
        <v>26.5383674920638</v>
      </c>
      <c r="H374" s="14">
        <v>125.461</v>
      </c>
      <c r="I374">
        <v>88.25</v>
      </c>
      <c r="K374" s="11">
        <v>33.8934</v>
      </c>
      <c r="L374" s="10">
        <v>4.124</v>
      </c>
      <c r="M374" s="17">
        <f t="shared" si="22"/>
        <v>179.34755162336023</v>
      </c>
      <c r="N374" s="10">
        <v>1.833482</v>
      </c>
      <c r="O374" s="14">
        <v>25.72975</v>
      </c>
      <c r="P374" s="14">
        <v>36.9636</v>
      </c>
    </row>
    <row r="375" spans="1:16" ht="12.75">
      <c r="A375">
        <v>240</v>
      </c>
      <c r="B375">
        <v>150</v>
      </c>
      <c r="C375" s="14">
        <v>148.446</v>
      </c>
      <c r="D375">
        <v>6.7999</v>
      </c>
      <c r="E375">
        <v>33.9234</v>
      </c>
      <c r="F375">
        <v>6.7999</v>
      </c>
      <c r="G375" s="34">
        <f t="shared" si="21"/>
        <v>26.59828265624924</v>
      </c>
      <c r="H375" s="14">
        <v>148.446</v>
      </c>
      <c r="I375">
        <v>88.3</v>
      </c>
      <c r="K375" s="11">
        <v>33.9163</v>
      </c>
      <c r="L375" s="10">
        <v>3.791</v>
      </c>
      <c r="M375" s="17">
        <f t="shared" si="22"/>
        <v>164.8561801512782</v>
      </c>
      <c r="N375" s="10">
        <v>1.958318</v>
      </c>
      <c r="O375" s="14">
        <v>27.96912</v>
      </c>
      <c r="P375" s="14">
        <v>42.34813</v>
      </c>
    </row>
    <row r="376" spans="1:16" ht="12.75">
      <c r="A376">
        <v>239</v>
      </c>
      <c r="B376">
        <v>175</v>
      </c>
      <c r="C376" s="14">
        <v>172.962</v>
      </c>
      <c r="D376">
        <v>6.5206</v>
      </c>
      <c r="E376">
        <v>33.9323</v>
      </c>
      <c r="F376">
        <v>6.5206</v>
      </c>
      <c r="G376" s="34">
        <f t="shared" si="21"/>
        <v>26.642451120805845</v>
      </c>
      <c r="H376" s="14">
        <v>172.962</v>
      </c>
      <c r="I376">
        <v>88.33</v>
      </c>
      <c r="K376" s="11">
        <v>33.9261</v>
      </c>
      <c r="L376" s="10">
        <v>3.433</v>
      </c>
      <c r="M376" s="17">
        <f t="shared" si="22"/>
        <v>149.28169822328385</v>
      </c>
      <c r="N376" s="10">
        <v>2.08184</v>
      </c>
      <c r="O376" s="14">
        <v>29.69916</v>
      </c>
      <c r="P376" s="14">
        <v>47.38021</v>
      </c>
    </row>
    <row r="377" spans="1:16" ht="12.75">
      <c r="A377">
        <v>238</v>
      </c>
      <c r="B377">
        <v>200</v>
      </c>
      <c r="C377" s="14">
        <v>199.844</v>
      </c>
      <c r="D377">
        <v>6.1837</v>
      </c>
      <c r="E377">
        <v>33.9352</v>
      </c>
      <c r="F377">
        <v>6.1837</v>
      </c>
      <c r="G377" s="34">
        <f t="shared" si="21"/>
        <v>26.688386441053126</v>
      </c>
      <c r="H377" s="14">
        <v>199.844</v>
      </c>
      <c r="I377">
        <v>88.37</v>
      </c>
      <c r="K377" s="11">
        <v>33.9274</v>
      </c>
      <c r="L377" s="10">
        <v>3.117</v>
      </c>
      <c r="M377" s="17">
        <f t="shared" si="22"/>
        <v>135.53458629900948</v>
      </c>
      <c r="N377" s="10">
        <v>2.2137</v>
      </c>
      <c r="O377" s="14">
        <v>31.42916</v>
      </c>
      <c r="P377" s="14">
        <v>52.05785</v>
      </c>
    </row>
    <row r="378" spans="1:16" ht="12.75">
      <c r="A378">
        <v>237</v>
      </c>
      <c r="B378">
        <v>250</v>
      </c>
      <c r="C378" s="14">
        <v>247.115</v>
      </c>
      <c r="D378">
        <v>5.6187</v>
      </c>
      <c r="E378">
        <v>33.9275</v>
      </c>
      <c r="F378">
        <v>5.6187</v>
      </c>
      <c r="G378" s="34">
        <f t="shared" si="21"/>
        <v>26.752589360283764</v>
      </c>
      <c r="H378" s="14">
        <v>247.115</v>
      </c>
      <c r="I378">
        <v>88.41</v>
      </c>
      <c r="K378" s="11">
        <v>33.9206</v>
      </c>
      <c r="L378" s="10">
        <v>2.676</v>
      </c>
      <c r="M378" s="17">
        <f t="shared" si="22"/>
        <v>116.3515796816424</v>
      </c>
      <c r="N378" s="10">
        <v>2.419149</v>
      </c>
      <c r="O378" s="14">
        <v>34.53561</v>
      </c>
      <c r="P378" s="14">
        <v>59.82216</v>
      </c>
    </row>
    <row r="379" spans="1:16" ht="12.75">
      <c r="A379">
        <v>236</v>
      </c>
      <c r="B379">
        <v>300</v>
      </c>
      <c r="C379" s="14">
        <v>298.908</v>
      </c>
      <c r="D379">
        <v>5.0651</v>
      </c>
      <c r="E379">
        <v>33.936</v>
      </c>
      <c r="F379">
        <v>5.0651</v>
      </c>
      <c r="G379" s="34">
        <f t="shared" si="21"/>
        <v>26.824613681233814</v>
      </c>
      <c r="H379" s="14">
        <v>298.908</v>
      </c>
      <c r="I379">
        <v>88.49</v>
      </c>
      <c r="K379" s="11">
        <v>33.929</v>
      </c>
      <c r="L379" s="10">
        <v>2.078</v>
      </c>
      <c r="M379" s="17">
        <f t="shared" si="22"/>
        <v>90.34440342277955</v>
      </c>
      <c r="N379" s="10">
        <v>2.636374</v>
      </c>
      <c r="O379" s="14">
        <v>37.48964</v>
      </c>
      <c r="P379" s="14">
        <v>69.06182</v>
      </c>
    </row>
    <row r="380" spans="1:16" ht="12.75">
      <c r="A380">
        <v>235</v>
      </c>
      <c r="B380">
        <v>500</v>
      </c>
      <c r="C380" s="14">
        <v>501.213</v>
      </c>
      <c r="D380">
        <v>4.1824</v>
      </c>
      <c r="E380">
        <v>34.0906</v>
      </c>
      <c r="F380">
        <v>4.1824</v>
      </c>
      <c r="G380" s="34">
        <f t="shared" si="21"/>
        <v>27.04416901047375</v>
      </c>
      <c r="H380" s="14">
        <v>501.213</v>
      </c>
      <c r="I380">
        <v>88.65</v>
      </c>
      <c r="K380" s="11">
        <v>34.0824</v>
      </c>
      <c r="L380" s="10">
        <v>0.795</v>
      </c>
      <c r="M380" s="17">
        <f t="shared" si="22"/>
        <v>34.556519085996094</v>
      </c>
      <c r="N380" s="10">
        <v>3.036563</v>
      </c>
      <c r="O380" s="14">
        <v>43.35239</v>
      </c>
      <c r="P380" s="14">
        <v>97.76876</v>
      </c>
    </row>
    <row r="381" spans="1:16" ht="12.75">
      <c r="A381">
        <v>234</v>
      </c>
      <c r="B381">
        <v>600</v>
      </c>
      <c r="C381" s="14">
        <v>601.261</v>
      </c>
      <c r="D381">
        <v>3.9778</v>
      </c>
      <c r="E381">
        <v>34.1615</v>
      </c>
      <c r="F381">
        <v>3.9778</v>
      </c>
      <c r="G381" s="34">
        <f t="shared" si="21"/>
        <v>27.12173301853454</v>
      </c>
      <c r="H381" s="14">
        <v>601.261</v>
      </c>
      <c r="I381">
        <v>88.69</v>
      </c>
      <c r="K381" s="11">
        <v>34.152</v>
      </c>
      <c r="L381" s="10">
        <v>0.535</v>
      </c>
      <c r="M381" s="17">
        <f t="shared" si="22"/>
        <v>23.253259865544667</v>
      </c>
      <c r="N381" s="10">
        <v>3.11361</v>
      </c>
      <c r="O381" s="14">
        <v>44.11332</v>
      </c>
      <c r="P381" s="14">
        <v>108.0583</v>
      </c>
    </row>
    <row r="382" spans="1:16" ht="12.75">
      <c r="A382">
        <v>233</v>
      </c>
      <c r="B382">
        <v>800</v>
      </c>
      <c r="C382" s="14">
        <v>800.449</v>
      </c>
      <c r="D382">
        <v>3.5147</v>
      </c>
      <c r="E382">
        <v>34.2915</v>
      </c>
      <c r="F382">
        <v>3.5147</v>
      </c>
      <c r="G382" s="34">
        <f t="shared" si="21"/>
        <v>27.27143541757937</v>
      </c>
      <c r="H382" s="14">
        <v>800.449</v>
      </c>
      <c r="I382">
        <v>88.76</v>
      </c>
      <c r="K382" s="11">
        <v>34.2814</v>
      </c>
      <c r="L382" s="10">
        <v>0.308</v>
      </c>
      <c r="M382" s="17">
        <f t="shared" si="22"/>
        <v>13.384972584593196</v>
      </c>
      <c r="N382" s="10">
        <v>3.198965</v>
      </c>
      <c r="O382" s="14">
        <v>45.5375</v>
      </c>
      <c r="P382" s="14">
        <v>126.1873</v>
      </c>
    </row>
    <row r="383" spans="1:16" ht="12.75">
      <c r="A383">
        <v>232</v>
      </c>
      <c r="B383">
        <v>1000</v>
      </c>
      <c r="C383" s="14">
        <v>999.27</v>
      </c>
      <c r="D383">
        <v>3.0248</v>
      </c>
      <c r="E383">
        <v>34.3671</v>
      </c>
      <c r="F383">
        <v>3.0248</v>
      </c>
      <c r="G383" s="34">
        <f t="shared" si="21"/>
        <v>27.377884555994797</v>
      </c>
      <c r="H383" s="14">
        <v>999.27</v>
      </c>
      <c r="I383">
        <v>88.82</v>
      </c>
      <c r="K383" s="11">
        <v>34.358</v>
      </c>
      <c r="L383" s="10">
        <v>0.336</v>
      </c>
      <c r="M383" s="17">
        <f t="shared" si="22"/>
        <v>14.60027534706239</v>
      </c>
      <c r="N383" s="10">
        <v>3.190618</v>
      </c>
      <c r="O383" s="14">
        <v>45.32862</v>
      </c>
      <c r="P383" s="14">
        <v>141.8129</v>
      </c>
    </row>
    <row r="384" spans="1:16" ht="12.75">
      <c r="A384">
        <v>231</v>
      </c>
      <c r="B384">
        <v>1250</v>
      </c>
      <c r="C384" s="14">
        <v>1249.47</v>
      </c>
      <c r="D384">
        <v>2.6503</v>
      </c>
      <c r="E384">
        <v>34.4461</v>
      </c>
      <c r="F384">
        <v>2.6503</v>
      </c>
      <c r="G384" s="34">
        <f t="shared" si="21"/>
        <v>27.474349395279205</v>
      </c>
      <c r="H384" s="14">
        <v>1249.47</v>
      </c>
      <c r="I384">
        <v>88.83</v>
      </c>
      <c r="K384" s="11">
        <v>34.4378</v>
      </c>
      <c r="L384" s="10">
        <v>0.357</v>
      </c>
      <c r="M384" s="17">
        <f t="shared" si="22"/>
        <v>15.511336131534602</v>
      </c>
      <c r="N384" s="10">
        <v>3.190778</v>
      </c>
      <c r="O384" s="14">
        <v>45.83401</v>
      </c>
      <c r="P384" s="14">
        <v>155.2652</v>
      </c>
    </row>
    <row r="385" spans="1:16" ht="12.75">
      <c r="A385">
        <v>230</v>
      </c>
      <c r="B385">
        <v>1500</v>
      </c>
      <c r="C385" s="14">
        <v>1492.88</v>
      </c>
      <c r="D385">
        <v>2.3962</v>
      </c>
      <c r="E385">
        <v>34.499</v>
      </c>
      <c r="F385">
        <v>2.3962</v>
      </c>
      <c r="G385" s="34">
        <f t="shared" si="21"/>
        <v>27.538337988248713</v>
      </c>
      <c r="H385" s="14">
        <v>1492.88</v>
      </c>
      <c r="I385">
        <v>88.86</v>
      </c>
      <c r="K385" s="11">
        <v>34.4887</v>
      </c>
      <c r="L385" s="10">
        <v>0.63</v>
      </c>
      <c r="M385" s="17">
        <f t="shared" si="22"/>
        <v>27.3712415004039</v>
      </c>
      <c r="N385" s="10">
        <v>3.156904</v>
      </c>
      <c r="O385" s="14">
        <v>45.31903</v>
      </c>
      <c r="P385" s="14">
        <v>162.5477</v>
      </c>
    </row>
    <row r="386" spans="15:16" ht="12.75">
      <c r="O386" s="14">
        <f>O367*95</f>
        <v>894.04177</v>
      </c>
      <c r="P386" s="14">
        <f>P367*95</f>
        <v>1297.01315</v>
      </c>
    </row>
    <row r="387" spans="15:16" ht="12.75">
      <c r="O387" s="14">
        <f>O367*95+O373*17.5+O374*17.5</f>
        <v>1517.6739400000001</v>
      </c>
      <c r="P387" s="14">
        <f>P367*95+P373*17.5+P374*17.5</f>
        <v>2196.2762</v>
      </c>
    </row>
  </sheetData>
  <printOptions/>
  <pageMargins left="0.75" right="0.75" top="1.75" bottom="1" header="0.5" footer="0.5"/>
  <pageSetup horizontalDpi="300" verticalDpi="300" orientation="portrait" scale="75" r:id="rId1"/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K17" sqref="K17"/>
    </sheetView>
  </sheetViews>
  <sheetFormatPr defaultColWidth="9.140625" defaultRowHeight="12.75"/>
  <sheetData>
    <row r="1" spans="1:10" ht="12.75">
      <c r="A1" t="s">
        <v>114</v>
      </c>
      <c r="D1" t="s">
        <v>115</v>
      </c>
      <c r="G1" t="s">
        <v>116</v>
      </c>
      <c r="J1" t="s">
        <v>117</v>
      </c>
    </row>
    <row r="3" spans="1:11" ht="12.75">
      <c r="A3" s="34">
        <v>25.544481531298516</v>
      </c>
      <c r="B3" s="14">
        <v>3.04</v>
      </c>
      <c r="D3">
        <v>25.310095496093254</v>
      </c>
      <c r="E3">
        <v>1.783</v>
      </c>
      <c r="G3" s="34">
        <v>25.403300520217726</v>
      </c>
      <c r="H3" s="14">
        <v>2.22</v>
      </c>
      <c r="J3">
        <f>(A3+G3)/2</f>
        <v>25.47389102575812</v>
      </c>
      <c r="K3">
        <f>(B3+H3)/2</f>
        <v>2.63</v>
      </c>
    </row>
    <row r="4" spans="1:11" ht="12.75">
      <c r="A4" s="34">
        <v>25.54646829486751</v>
      </c>
      <c r="B4" s="14">
        <v>10.008</v>
      </c>
      <c r="D4">
        <v>25.3999734295071</v>
      </c>
      <c r="E4">
        <v>8.806</v>
      </c>
      <c r="G4" s="34">
        <v>25.4111534600122</v>
      </c>
      <c r="H4" s="14">
        <v>9.527</v>
      </c>
      <c r="J4">
        <f aca="true" t="shared" si="0" ref="J4:J20">(A4+G4)/2</f>
        <v>25.478810877439855</v>
      </c>
      <c r="K4">
        <f aca="true" t="shared" si="1" ref="K4:K20">(B4+H4)/2</f>
        <v>9.767499999999998</v>
      </c>
    </row>
    <row r="5" spans="1:11" ht="12.75">
      <c r="A5" s="34">
        <v>25.64010273563963</v>
      </c>
      <c r="B5" s="14">
        <v>24.423</v>
      </c>
      <c r="D5">
        <v>25.399844537563695</v>
      </c>
      <c r="E5">
        <v>26.189</v>
      </c>
      <c r="G5" s="34">
        <v>25.41143794841446</v>
      </c>
      <c r="H5" s="14">
        <v>23.702</v>
      </c>
      <c r="J5">
        <f t="shared" si="0"/>
        <v>25.525770342027045</v>
      </c>
      <c r="K5">
        <f t="shared" si="1"/>
        <v>24.0625</v>
      </c>
    </row>
    <row r="6" spans="1:11" ht="12.75">
      <c r="A6" s="34">
        <v>25.678397685937625</v>
      </c>
      <c r="B6" s="14">
        <v>48.993</v>
      </c>
      <c r="D6">
        <v>25.40349073750008</v>
      </c>
      <c r="E6">
        <v>52.293</v>
      </c>
      <c r="G6" s="34">
        <v>25.41117308042726</v>
      </c>
      <c r="H6" s="14">
        <v>49.185</v>
      </c>
      <c r="J6">
        <f t="shared" si="0"/>
        <v>25.544785383182443</v>
      </c>
      <c r="K6">
        <f t="shared" si="1"/>
        <v>49.089</v>
      </c>
    </row>
    <row r="7" spans="1:11" ht="12.75">
      <c r="A7" s="34">
        <v>25.68018823060129</v>
      </c>
      <c r="B7" s="14">
        <v>75.374</v>
      </c>
      <c r="D7">
        <v>25.417211233727585</v>
      </c>
      <c r="E7">
        <v>72.813</v>
      </c>
      <c r="G7" s="34">
        <v>25.412419876679905</v>
      </c>
      <c r="H7" s="14">
        <v>77.477</v>
      </c>
      <c r="J7">
        <f t="shared" si="0"/>
        <v>25.546304053640597</v>
      </c>
      <c r="K7">
        <f t="shared" si="1"/>
        <v>76.4255</v>
      </c>
    </row>
    <row r="8" spans="1:11" ht="12.75">
      <c r="A8" s="34">
        <v>25.68076508274339</v>
      </c>
      <c r="B8" s="14">
        <v>100.718</v>
      </c>
      <c r="D8">
        <v>25.436789203336048</v>
      </c>
      <c r="E8">
        <v>98.765</v>
      </c>
      <c r="G8" s="34">
        <v>25.42052533740184</v>
      </c>
      <c r="H8" s="14">
        <v>98.776</v>
      </c>
      <c r="J8">
        <f t="shared" si="0"/>
        <v>25.550645210072616</v>
      </c>
      <c r="K8">
        <f t="shared" si="1"/>
        <v>99.747</v>
      </c>
    </row>
    <row r="9" spans="1:11" ht="12.75">
      <c r="A9" s="34">
        <v>26.21861609203461</v>
      </c>
      <c r="B9" s="14">
        <v>124.867</v>
      </c>
      <c r="D9">
        <v>25.514213318118436</v>
      </c>
      <c r="E9">
        <v>125.265</v>
      </c>
      <c r="G9" s="34">
        <v>25.433161788996358</v>
      </c>
      <c r="H9" s="14">
        <v>124.302</v>
      </c>
      <c r="J9">
        <f t="shared" si="0"/>
        <v>25.825888940515483</v>
      </c>
      <c r="K9">
        <f t="shared" si="1"/>
        <v>124.5845</v>
      </c>
    </row>
    <row r="10" spans="1:11" ht="12.75">
      <c r="A10" s="34">
        <v>26.493391817364</v>
      </c>
      <c r="B10" s="14">
        <v>150.116</v>
      </c>
      <c r="D10">
        <v>25.70298284066007</v>
      </c>
      <c r="E10">
        <v>147.935</v>
      </c>
      <c r="G10" s="34">
        <v>25.853926450376775</v>
      </c>
      <c r="H10" s="14">
        <v>152.488</v>
      </c>
      <c r="J10">
        <f t="shared" si="0"/>
        <v>26.173659133870387</v>
      </c>
      <c r="K10">
        <f t="shared" si="1"/>
        <v>151.30200000000002</v>
      </c>
    </row>
    <row r="11" spans="1:11" ht="12.75">
      <c r="A11" s="34">
        <v>26.542346759590146</v>
      </c>
      <c r="B11" s="14">
        <v>175.932</v>
      </c>
      <c r="D11">
        <v>26.001352826193397</v>
      </c>
      <c r="E11">
        <v>173.96</v>
      </c>
      <c r="G11" s="34">
        <v>26.02782162260337</v>
      </c>
      <c r="H11" s="14">
        <v>176.985</v>
      </c>
      <c r="J11">
        <f t="shared" si="0"/>
        <v>26.285084191096757</v>
      </c>
      <c r="K11">
        <f t="shared" si="1"/>
        <v>176.45850000000002</v>
      </c>
    </row>
    <row r="12" spans="1:11" ht="12.75">
      <c r="A12" s="34">
        <v>26.590930720623874</v>
      </c>
      <c r="B12" s="14">
        <v>199.517</v>
      </c>
      <c r="D12">
        <v>26.280677143535968</v>
      </c>
      <c r="E12">
        <v>200.23</v>
      </c>
      <c r="G12" s="34">
        <v>26.206769174668125</v>
      </c>
      <c r="H12" s="14">
        <v>200.809</v>
      </c>
      <c r="J12">
        <f t="shared" si="0"/>
        <v>26.398849947646</v>
      </c>
      <c r="K12">
        <f t="shared" si="1"/>
        <v>200.163</v>
      </c>
    </row>
    <row r="13" spans="1:11" ht="12.75">
      <c r="A13" s="34">
        <v>26.681901326872094</v>
      </c>
      <c r="B13" s="14">
        <v>248.796</v>
      </c>
      <c r="D13">
        <v>26.48019875210275</v>
      </c>
      <c r="E13">
        <v>246.034</v>
      </c>
      <c r="G13" s="34">
        <v>26.46354955355264</v>
      </c>
      <c r="H13" s="14">
        <v>250.596</v>
      </c>
      <c r="J13">
        <f t="shared" si="0"/>
        <v>26.572725440212366</v>
      </c>
      <c r="K13">
        <f t="shared" si="1"/>
        <v>249.696</v>
      </c>
    </row>
    <row r="14" spans="1:11" ht="12.75">
      <c r="A14" s="34">
        <v>26.766547428125705</v>
      </c>
      <c r="B14" s="14">
        <v>298.627</v>
      </c>
      <c r="D14">
        <v>26.617783735879584</v>
      </c>
      <c r="E14">
        <v>295.673</v>
      </c>
      <c r="G14" s="34">
        <v>26.61080180787735</v>
      </c>
      <c r="H14" s="14">
        <v>300.466</v>
      </c>
      <c r="J14">
        <f t="shared" si="0"/>
        <v>26.688674618001528</v>
      </c>
      <c r="K14">
        <f t="shared" si="1"/>
        <v>299.54650000000004</v>
      </c>
    </row>
    <row r="15" spans="1:11" ht="12.75">
      <c r="A15" s="34">
        <v>26.886167707932373</v>
      </c>
      <c r="B15" s="14">
        <v>397.363</v>
      </c>
      <c r="D15">
        <v>26.77551519953181</v>
      </c>
      <c r="E15">
        <v>397.078</v>
      </c>
      <c r="G15" s="34">
        <v>26.76732489594565</v>
      </c>
      <c r="H15" s="14">
        <v>400.327</v>
      </c>
      <c r="J15">
        <f t="shared" si="0"/>
        <v>26.82674630193901</v>
      </c>
      <c r="K15">
        <f t="shared" si="1"/>
        <v>398.845</v>
      </c>
    </row>
    <row r="16" spans="1:11" ht="12.75">
      <c r="A16" s="34">
        <v>27.091325544643496</v>
      </c>
      <c r="B16" s="14">
        <v>599.761</v>
      </c>
      <c r="D16">
        <v>27.03567960885448</v>
      </c>
      <c r="E16">
        <v>602.772</v>
      </c>
      <c r="G16" s="34">
        <v>26.99170699858678</v>
      </c>
      <c r="H16" s="14">
        <v>604.909</v>
      </c>
      <c r="J16">
        <f t="shared" si="0"/>
        <v>27.041516271615137</v>
      </c>
      <c r="K16">
        <f t="shared" si="1"/>
        <v>602.335</v>
      </c>
    </row>
    <row r="17" spans="1:11" ht="12.75">
      <c r="A17" s="34">
        <v>27.249213932849216</v>
      </c>
      <c r="B17" s="14">
        <v>799.27</v>
      </c>
      <c r="D17">
        <v>27.21441554042758</v>
      </c>
      <c r="E17">
        <v>802.237</v>
      </c>
      <c r="G17" s="34">
        <v>27.168546541417527</v>
      </c>
      <c r="H17" s="14">
        <v>801.727</v>
      </c>
      <c r="J17">
        <f t="shared" si="0"/>
        <v>27.20888023713337</v>
      </c>
      <c r="K17">
        <f t="shared" si="1"/>
        <v>800.4984999999999</v>
      </c>
    </row>
    <row r="18" spans="1:11" ht="12.75">
      <c r="A18" s="34">
        <v>27.363167070341433</v>
      </c>
      <c r="B18" s="14">
        <v>1001.142</v>
      </c>
      <c r="D18">
        <v>27.351219362227084</v>
      </c>
      <c r="E18">
        <v>1000.325</v>
      </c>
      <c r="G18" s="34">
        <v>27.317515436776603</v>
      </c>
      <c r="H18" s="14">
        <v>1000.441</v>
      </c>
      <c r="J18">
        <f t="shared" si="0"/>
        <v>27.340341253559018</v>
      </c>
      <c r="K18">
        <f t="shared" si="1"/>
        <v>1000.7915</v>
      </c>
    </row>
    <row r="19" spans="1:11" ht="12.75">
      <c r="A19" s="34">
        <v>27.461460231564615</v>
      </c>
      <c r="B19" s="14">
        <v>1247.893</v>
      </c>
      <c r="D19">
        <v>27.459058983755995</v>
      </c>
      <c r="E19">
        <v>1247.73</v>
      </c>
      <c r="G19" s="34">
        <v>27.436233109438945</v>
      </c>
      <c r="H19" s="14">
        <v>1250.397</v>
      </c>
      <c r="J19">
        <f t="shared" si="0"/>
        <v>27.44884667050178</v>
      </c>
      <c r="K19">
        <f t="shared" si="1"/>
        <v>1249.145</v>
      </c>
    </row>
    <row r="20" spans="1:11" ht="12.75">
      <c r="A20" s="34">
        <v>27.54238656323355</v>
      </c>
      <c r="B20" s="14">
        <v>1502.978</v>
      </c>
      <c r="D20">
        <v>27.53762705774534</v>
      </c>
      <c r="E20">
        <v>1498.838</v>
      </c>
      <c r="G20" s="34">
        <v>27.523149462505444</v>
      </c>
      <c r="H20" s="14">
        <v>1501.509</v>
      </c>
      <c r="J20">
        <f t="shared" si="0"/>
        <v>27.532768012869496</v>
      </c>
      <c r="K20">
        <f t="shared" si="1"/>
        <v>1502.2435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DFO</dc:creator>
  <cp:keywords/>
  <dc:description/>
  <cp:lastModifiedBy>Fisheries &amp; Oceans Canada</cp:lastModifiedBy>
  <cp:lastPrinted>1999-06-09T21:35:04Z</cp:lastPrinted>
  <dcterms:created xsi:type="dcterms:W3CDTF">1998-02-21T17:00:12Z</dcterms:created>
  <dcterms:modified xsi:type="dcterms:W3CDTF">2004-06-01T16:40:50Z</dcterms:modified>
  <cp:category/>
  <cp:version/>
  <cp:contentType/>
  <cp:contentStatus/>
</cp:coreProperties>
</file>