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05" windowHeight="13170" activeTab="0"/>
  </bookViews>
  <sheets>
    <sheet name="Sheet1" sheetId="1" r:id="rId1"/>
    <sheet name="Sheet2" sheetId="2" r:id="rId2"/>
    <sheet name="Sheet3" sheetId="3" r:id="rId3"/>
  </sheets>
  <definedNames>
    <definedName name="ANERDelv">'Sheet1'!$K$9</definedName>
    <definedName name="ASIelv">'Sheet1'!$G$9</definedName>
    <definedName name="ASOSelv">'Sheet1'!$I$9</definedName>
    <definedName name="DQelv">'Sheet1'!$B$9</definedName>
    <definedName name="HGelv">'Sheet1'!$D$9</definedName>
  </definedNames>
  <calcPr fullCalcOnLoad="1"/>
</workbook>
</file>

<file path=xl/sharedStrings.xml><?xml version="1.0" encoding="utf-8"?>
<sst xmlns="http://schemas.openxmlformats.org/spreadsheetml/2006/main" count="63" uniqueCount="51">
  <si>
    <t>COMPARATIVE BAROMETER READINGS</t>
  </si>
  <si>
    <t>NAME:</t>
  </si>
  <si>
    <t>STATION:</t>
  </si>
  <si>
    <t xml:space="preserve">NATIONAL WEATHER SERVICE WESTERN REGION  </t>
  </si>
  <si>
    <t xml:space="preserve">NATIONAL OCEANIC AND ATMOSPHERIC ADMINISTRATION    </t>
  </si>
  <si>
    <t>DIGIQUARTZ STANDARD</t>
  </si>
  <si>
    <t>COMPARED MERCURY BAROMETER</t>
  </si>
  <si>
    <t>COMPARED ASI/DASI</t>
  </si>
  <si>
    <t>COMPARED ASOS</t>
  </si>
  <si>
    <t>COMPARED PRECISION ANEROID</t>
  </si>
  <si>
    <t>WR Form B-1                                                                           U.S. DEPARTMENT OF COMMERCE</t>
  </si>
  <si>
    <t>SUM</t>
  </si>
  <si>
    <t>MEAN</t>
  </si>
  <si>
    <t>Serial Number:</t>
  </si>
  <si>
    <t>DIGIQUARTZ</t>
  </si>
  <si>
    <t>MERCURY</t>
  </si>
  <si>
    <t>ASI / DASI</t>
  </si>
  <si>
    <t>ASOS</t>
  </si>
  <si>
    <t>ACTUAL
ELEVATION (FT)</t>
  </si>
  <si>
    <t>DATE:</t>
  </si>
  <si>
    <t>HOME STATION:</t>
  </si>
  <si>
    <t>STATION ELEVATION (Hp) NEAREST FOOT</t>
  </si>
  <si>
    <t>TITLE:</t>
  </si>
  <si>
    <t>SUMMARY OF COMPARISONS BETWEEN INSTRUMENTS</t>
  </si>
  <si>
    <t>CONVERSION DATA</t>
  </si>
  <si>
    <t>GENERAL INSTRUCTIONS</t>
  </si>
  <si>
    <t>CONVERTED
STATION
PRESSURE</t>
  </si>
  <si>
    <t>MBs to IN/HG = .295299 |  IN/HG to MBs = 33.86389</t>
  </si>
  <si>
    <t>When explanatory remarks are necessary place them in the remarks section. Once completed, one copy will be filed with the inspection WS B-33 and one will be filed at the regional headquarters</t>
  </si>
  <si>
    <t>Station Pressure</t>
  </si>
  <si>
    <t>Mean Station Pressure
removal Correction</t>
  </si>
  <si>
    <t>Mean Altimeter</t>
  </si>
  <si>
    <t>ALSTG Correction
From Standard</t>
  </si>
  <si>
    <t>ALSTG Correction
From Mercury</t>
  </si>
  <si>
    <t>Mercury Scale / Caparillary Correction</t>
  </si>
  <si>
    <t>Mercury Gravity Correction</t>
  </si>
  <si>
    <t>Mercury Residual Correction</t>
  </si>
  <si>
    <t>Mercury Removal (Elevation) Correction</t>
  </si>
  <si>
    <t>Mercury Sum Correction</t>
  </si>
  <si>
    <t>TIME OF
OBSERVATION
(24 HOUR CLOCK)</t>
  </si>
  <si>
    <t>OBSERVED
READING</t>
  </si>
  <si>
    <r>
      <t>ATTACHED
THERMOMETER
(NEAREST .5</t>
    </r>
    <r>
      <rPr>
        <sz val="6"/>
        <rFont val="Courier New"/>
        <family val="0"/>
      </rPr>
      <t>°F</t>
    </r>
  </si>
  <si>
    <t>BAROMETER
READING
CORRECTED
FOR TEMP</t>
  </si>
  <si>
    <t>OBSERVED ALSTG
(MASTER)</t>
  </si>
  <si>
    <t>OBSERVED
ALSTG</t>
  </si>
  <si>
    <t>OBSERVED
STATION
PRESSURE IN/HG</t>
  </si>
  <si>
    <t>OBSERVED
STATION
PRESSURE IMBs</t>
  </si>
  <si>
    <t>PRECISION
ANEROID (IN/HG)</t>
  </si>
  <si>
    <t>PRECISION
ANEROID (MBs)</t>
  </si>
  <si>
    <t>Five comparisons readings made at intervals of not less than 15 minutes. Comparisons are required before and after any removal of barometer from its normal position. The object of comparitive readings is to asertain accutately the departure of the compared barometer or ASOS from the inspection home station standard</t>
  </si>
  <si>
    <t>REMARKS, COMMENTS AND RECOMMENDATIONS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</si>
</sst>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Red]&quot;$&quot;#,##0.00"/>
  </numFmts>
  <fonts count="11">
    <font>
      <sz val="10"/>
      <name val="Courier New"/>
      <family val="0"/>
    </font>
    <font>
      <sz val="8"/>
      <name val="Courier New"/>
      <family val="0"/>
    </font>
    <font>
      <sz val="6"/>
      <name val="Courier New"/>
      <family val="0"/>
    </font>
    <font>
      <sz val="10"/>
      <name val="Comic Sans MS"/>
      <family val="4"/>
    </font>
    <font>
      <sz val="8"/>
      <name val="Comic Sans MS"/>
      <family val="4"/>
    </font>
    <font>
      <sz val="6"/>
      <name val="Comic Sans MS"/>
      <family val="4"/>
    </font>
    <font>
      <b/>
      <sz val="10"/>
      <name val="Comic Sans MS"/>
      <family val="4"/>
    </font>
    <font>
      <sz val="5"/>
      <name val="Comic Sans MS"/>
      <family val="4"/>
    </font>
    <font>
      <sz val="7"/>
      <name val="Comic Sans MS"/>
      <family val="4"/>
    </font>
    <font>
      <b/>
      <sz val="8"/>
      <name val="Comic Sans MS"/>
      <family val="4"/>
    </font>
    <font>
      <sz val="9"/>
      <name val="Comic Sans MS"/>
      <family val="4"/>
    </font>
  </fonts>
  <fills count="3">
    <fill>
      <patternFill/>
    </fill>
    <fill>
      <patternFill patternType="gray125"/>
    </fill>
    <fill>
      <patternFill patternType="gray0625"/>
    </fill>
  </fills>
  <borders count="87">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double"/>
      <right>
        <color indexed="63"/>
      </right>
      <top style="double"/>
      <bottom>
        <color indexed="63"/>
      </bottom>
    </border>
    <border>
      <left>
        <color indexed="63"/>
      </left>
      <right style="medium"/>
      <top style="double"/>
      <bottom>
        <color indexed="63"/>
      </bottom>
    </border>
    <border>
      <left style="double"/>
      <right style="thin"/>
      <top style="thin"/>
      <bottom style="thin"/>
    </border>
    <border>
      <left style="thin"/>
      <right style="thin"/>
      <top style="thin"/>
      <bottom style="thin"/>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style="double"/>
      <right style="thin"/>
      <top style="thin"/>
      <bottom style="thick"/>
    </border>
    <border>
      <left style="thin"/>
      <right style="thin"/>
      <top style="thin"/>
      <bottom style="thick"/>
    </border>
    <border>
      <left>
        <color indexed="63"/>
      </left>
      <right style="thin"/>
      <top style="thin"/>
      <bottom style="thin"/>
    </border>
    <border>
      <left>
        <color indexed="63"/>
      </left>
      <right style="medium"/>
      <top style="thick"/>
      <bottom style="thin"/>
    </border>
    <border>
      <left style="medium"/>
      <right>
        <color indexed="63"/>
      </right>
      <top style="thick"/>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color indexed="63"/>
      </top>
      <bottom>
        <color indexed="63"/>
      </bottom>
    </border>
    <border>
      <left style="double"/>
      <right style="thin"/>
      <top style="thin"/>
      <bottom>
        <color indexed="63"/>
      </bottom>
    </border>
    <border>
      <left style="medium"/>
      <right style="thin"/>
      <top style="thin"/>
      <bottom>
        <color indexed="63"/>
      </bottom>
    </border>
    <border>
      <left>
        <color indexed="63"/>
      </left>
      <right style="thin"/>
      <top style="thin"/>
      <bottom>
        <color indexed="63"/>
      </bottom>
    </border>
    <border>
      <left style="double"/>
      <right style="thin"/>
      <top style="medium"/>
      <bottom style="thin"/>
    </border>
    <border>
      <left style="thin"/>
      <right style="thin"/>
      <top style="medium"/>
      <bottom style="thin"/>
    </border>
    <border>
      <left style="thin"/>
      <right style="medium"/>
      <top style="thin"/>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double"/>
      <top style="thin"/>
      <bottom style="thin"/>
    </border>
    <border>
      <left style="thin"/>
      <right style="medium"/>
      <top style="thin"/>
      <bottom style="thick"/>
    </border>
    <border>
      <left style="thin"/>
      <right style="double"/>
      <top style="medium"/>
      <bottom style="thin"/>
    </border>
    <border>
      <left style="thin"/>
      <right style="double"/>
      <top style="thin"/>
      <bottom style="thick"/>
    </border>
    <border>
      <left>
        <color indexed="63"/>
      </left>
      <right style="thin"/>
      <top style="medium"/>
      <bottom style="thin"/>
    </border>
    <border>
      <left>
        <color indexed="63"/>
      </left>
      <right style="thin"/>
      <top style="thin"/>
      <bottom style="thick"/>
    </border>
    <border>
      <left style="thin"/>
      <right style="thin"/>
      <top style="thin"/>
      <bottom style="double"/>
    </border>
    <border>
      <left style="double"/>
      <right>
        <color indexed="63"/>
      </right>
      <top style="thin"/>
      <bottom style="thin"/>
    </border>
    <border>
      <left style="double"/>
      <right style="thin"/>
      <top style="thin"/>
      <bottom style="double"/>
    </border>
    <border>
      <left style="medium"/>
      <right>
        <color indexed="63"/>
      </right>
      <top style="double"/>
      <bottom>
        <color indexed="63"/>
      </bottom>
    </border>
    <border>
      <left style="double"/>
      <right style="thin"/>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thin"/>
      <top style="thick"/>
      <bottom style="thin"/>
    </border>
    <border>
      <left>
        <color indexed="63"/>
      </left>
      <right>
        <color indexed="63"/>
      </right>
      <top style="thin"/>
      <bottom style="thin"/>
    </border>
    <border>
      <left style="double"/>
      <right>
        <color indexed="63"/>
      </right>
      <top style="thin"/>
      <bottom style="thick"/>
    </border>
    <border>
      <left>
        <color indexed="63"/>
      </left>
      <right>
        <color indexed="63"/>
      </right>
      <top style="thin"/>
      <bottom style="thick"/>
    </border>
    <border>
      <left style="thin"/>
      <right>
        <color indexed="63"/>
      </right>
      <top style="thin"/>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medium"/>
      <right>
        <color indexed="63"/>
      </right>
      <top>
        <color indexed="63"/>
      </top>
      <bottom>
        <color indexed="63"/>
      </bottom>
    </border>
    <border>
      <left style="medium"/>
      <right>
        <color indexed="63"/>
      </right>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color indexed="63"/>
      </top>
      <bottom style="thick"/>
    </border>
    <border>
      <left>
        <color indexed="63"/>
      </left>
      <right style="double"/>
      <top>
        <color indexed="63"/>
      </top>
      <bottom style="medium"/>
    </border>
    <border>
      <left style="medium"/>
      <right style="thin"/>
      <top style="medium"/>
      <bottom style="thin"/>
    </border>
    <border>
      <left style="thin"/>
      <right style="thin"/>
      <top style="thin"/>
      <bottom>
        <color indexed="63"/>
      </bottom>
    </border>
    <border>
      <left style="thin"/>
      <right style="double"/>
      <top style="thin"/>
      <bottom>
        <color indexed="63"/>
      </bottom>
    </border>
    <border>
      <left style="double"/>
      <right>
        <color indexed="63"/>
      </right>
      <top style="thick"/>
      <bottom>
        <color indexed="63"/>
      </bottom>
    </border>
    <border>
      <left style="thin"/>
      <right>
        <color indexed="63"/>
      </right>
      <top style="thin"/>
      <bottom style="thin"/>
    </border>
    <border>
      <left style="thin"/>
      <right>
        <color indexed="63"/>
      </right>
      <top style="thin"/>
      <bottom style="double"/>
    </border>
    <border>
      <left style="double"/>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3" xfId="0" applyFont="1" applyBorder="1" applyAlignment="1">
      <alignment horizontal="right"/>
    </xf>
    <xf numFmtId="0" fontId="7" fillId="0" borderId="0" xfId="0" applyFont="1" applyBorder="1" applyAlignment="1">
      <alignment horizontal="right"/>
    </xf>
    <xf numFmtId="0" fontId="7" fillId="0" borderId="4" xfId="0" applyFont="1" applyBorder="1" applyAlignment="1">
      <alignment horizontal="right"/>
    </xf>
    <xf numFmtId="0" fontId="8" fillId="0" borderId="3" xfId="0" applyFont="1" applyBorder="1" applyAlignment="1">
      <alignment horizontal="right"/>
    </xf>
    <xf numFmtId="0" fontId="8" fillId="0" borderId="0" xfId="0" applyFont="1" applyBorder="1" applyAlignment="1">
      <alignment horizontal="right"/>
    </xf>
    <xf numFmtId="0" fontId="8" fillId="0" borderId="4" xfId="0" applyFont="1" applyBorder="1" applyAlignment="1">
      <alignment horizontal="right"/>
    </xf>
    <xf numFmtId="0" fontId="7" fillId="0" borderId="8" xfId="0" applyFont="1" applyBorder="1" applyAlignment="1">
      <alignment horizontal="center" vertical="top"/>
    </xf>
    <xf numFmtId="0" fontId="7" fillId="0" borderId="1" xfId="0" applyFont="1" applyBorder="1" applyAlignment="1">
      <alignment horizontal="center" vertical="top"/>
    </xf>
    <xf numFmtId="0" fontId="7" fillId="0" borderId="9" xfId="0" applyFont="1" applyBorder="1" applyAlignment="1">
      <alignment horizontal="center" vertical="top"/>
    </xf>
    <xf numFmtId="0" fontId="3" fillId="0" borderId="10" xfId="0" applyFont="1" applyBorder="1" applyAlignment="1">
      <alignment/>
    </xf>
    <xf numFmtId="0" fontId="3"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3" fillId="0" borderId="15" xfId="0" applyFont="1" applyBorder="1" applyAlignment="1">
      <alignment horizontal="right"/>
    </xf>
    <xf numFmtId="0" fontId="4" fillId="0" borderId="10" xfId="0" applyFont="1" applyBorder="1" applyAlignment="1">
      <alignment horizontal="right"/>
    </xf>
    <xf numFmtId="0" fontId="4" fillId="0" borderId="11" xfId="0" applyFont="1" applyBorder="1" applyAlignment="1">
      <alignment horizontal="center" vertical="center"/>
    </xf>
    <xf numFmtId="0" fontId="8" fillId="0" borderId="11" xfId="0" applyFont="1" applyBorder="1" applyAlignment="1">
      <alignment horizontal="center" vertical="center" wrapText="1"/>
    </xf>
    <xf numFmtId="0" fontId="3" fillId="0" borderId="16" xfId="0" applyFont="1" applyBorder="1" applyAlignment="1">
      <alignment horizontal="right"/>
    </xf>
    <xf numFmtId="0" fontId="4" fillId="0" borderId="17" xfId="0" applyFont="1" applyBorder="1" applyAlignment="1">
      <alignment horizontal="right"/>
    </xf>
    <xf numFmtId="0" fontId="8" fillId="0" borderId="18" xfId="0" applyFont="1" applyBorder="1" applyAlignment="1">
      <alignment horizontal="center"/>
    </xf>
    <xf numFmtId="0" fontId="8" fillId="0" borderId="19" xfId="0" applyFont="1" applyBorder="1" applyAlignment="1">
      <alignment horizontal="center"/>
    </xf>
    <xf numFmtId="0" fontId="4" fillId="0" borderId="20" xfId="0" applyFont="1" applyBorder="1" applyAlignment="1">
      <alignment horizontal="righ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24" xfId="0" applyFont="1" applyBorder="1" applyAlignment="1">
      <alignment/>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28" xfId="0" applyFont="1" applyBorder="1" applyAlignment="1">
      <alignment horizontal="right"/>
    </xf>
    <xf numFmtId="0" fontId="3" fillId="0" borderId="29" xfId="0" applyFont="1" applyBorder="1" applyAlignment="1">
      <alignment horizontal="right"/>
    </xf>
    <xf numFmtId="0" fontId="4" fillId="0" borderId="30" xfId="0" applyFont="1" applyBorder="1" applyAlignment="1">
      <alignment horizontal="center" vertical="center"/>
    </xf>
    <xf numFmtId="0" fontId="5" fillId="0" borderId="31" xfId="0" applyFont="1" applyBorder="1" applyAlignment="1">
      <alignment horizontal="center" vertical="center" wrapText="1"/>
    </xf>
    <xf numFmtId="164" fontId="3" fillId="0" borderId="32"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164" fontId="3" fillId="0" borderId="33" xfId="0" applyNumberFormat="1" applyFont="1" applyBorder="1" applyAlignment="1">
      <alignment horizontal="center" vertical="center"/>
    </xf>
    <xf numFmtId="164" fontId="3" fillId="0" borderId="30" xfId="0" applyNumberFormat="1" applyFont="1" applyBorder="1" applyAlignment="1">
      <alignment horizontal="center" vertical="center"/>
    </xf>
    <xf numFmtId="164" fontId="3" fillId="0" borderId="32" xfId="0" applyNumberFormat="1" applyFont="1" applyBorder="1" applyAlignment="1">
      <alignment horizontal="center"/>
    </xf>
    <xf numFmtId="164" fontId="3" fillId="0" borderId="35" xfId="0" applyNumberFormat="1" applyFont="1" applyBorder="1" applyAlignment="1">
      <alignment horizontal="center"/>
    </xf>
    <xf numFmtId="164" fontId="3" fillId="0" borderId="36" xfId="0" applyNumberFormat="1" applyFont="1" applyBorder="1" applyAlignment="1">
      <alignment horizontal="center"/>
    </xf>
    <xf numFmtId="164" fontId="3" fillId="0" borderId="37" xfId="0" applyNumberFormat="1" applyFont="1" applyBorder="1" applyAlignment="1">
      <alignment horizontal="center"/>
    </xf>
    <xf numFmtId="164" fontId="3" fillId="0" borderId="38" xfId="0" applyNumberFormat="1" applyFont="1" applyBorder="1" applyAlignment="1">
      <alignment horizontal="center"/>
    </xf>
    <xf numFmtId="164" fontId="3" fillId="0" borderId="39" xfId="0" applyNumberFormat="1" applyFont="1" applyBorder="1" applyAlignment="1">
      <alignment horizontal="center"/>
    </xf>
    <xf numFmtId="164" fontId="3" fillId="0" borderId="11" xfId="0" applyNumberFormat="1" applyFont="1" applyBorder="1" applyAlignment="1">
      <alignment horizontal="center" vertical="center"/>
    </xf>
    <xf numFmtId="164" fontId="3" fillId="0" borderId="40" xfId="0" applyNumberFormat="1" applyFont="1" applyBorder="1" applyAlignment="1">
      <alignment horizontal="center" vertical="center"/>
    </xf>
    <xf numFmtId="0" fontId="0" fillId="0" borderId="0" xfId="0" applyAlignment="1">
      <alignment horizontal="center"/>
    </xf>
    <xf numFmtId="0" fontId="10" fillId="0" borderId="41"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0" xfId="0" applyFont="1" applyBorder="1" applyAlignment="1">
      <alignment horizontal="center" vertical="center"/>
    </xf>
    <xf numFmtId="0" fontId="5" fillId="0" borderId="43" xfId="0" applyFont="1" applyBorder="1" applyAlignment="1">
      <alignment/>
    </xf>
    <xf numFmtId="0" fontId="5" fillId="0" borderId="1" xfId="0" applyFont="1" applyBorder="1" applyAlignment="1">
      <alignment/>
    </xf>
    <xf numFmtId="0" fontId="5" fillId="0" borderId="9" xfId="0" applyFont="1" applyBorder="1" applyAlignment="1">
      <alignment/>
    </xf>
    <xf numFmtId="0" fontId="5" fillId="0" borderId="2" xfId="0" applyFont="1" applyBorder="1" applyAlignment="1">
      <alignment/>
    </xf>
    <xf numFmtId="164" fontId="3" fillId="2" borderId="2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3" fillId="2" borderId="38" xfId="0" applyFont="1" applyFill="1" applyBorder="1" applyAlignment="1">
      <alignment/>
    </xf>
    <xf numFmtId="0" fontId="3" fillId="2" borderId="39" xfId="0" applyFont="1" applyFill="1" applyBorder="1" applyAlignment="1">
      <alignment/>
    </xf>
    <xf numFmtId="0" fontId="3" fillId="2" borderId="33" xfId="0" applyFont="1" applyFill="1" applyBorder="1" applyAlignment="1">
      <alignment/>
    </xf>
    <xf numFmtId="0" fontId="4" fillId="2" borderId="30" xfId="0" applyFont="1" applyFill="1" applyBorder="1" applyAlignment="1">
      <alignment/>
    </xf>
    <xf numFmtId="0" fontId="3" fillId="0" borderId="12" xfId="0" applyFont="1" applyBorder="1" applyAlignment="1">
      <alignment horizontal="right"/>
    </xf>
    <xf numFmtId="0" fontId="0" fillId="0" borderId="13" xfId="0" applyBorder="1" applyAlignment="1">
      <alignment horizontal="right"/>
    </xf>
    <xf numFmtId="0" fontId="0" fillId="0" borderId="49" xfId="0" applyBorder="1" applyAlignment="1">
      <alignment horizontal="right"/>
    </xf>
    <xf numFmtId="0" fontId="3" fillId="0" borderId="41" xfId="0" applyFont="1" applyBorder="1" applyAlignment="1">
      <alignment horizontal="right"/>
    </xf>
    <xf numFmtId="0" fontId="0" fillId="0" borderId="50" xfId="0" applyBorder="1" applyAlignment="1">
      <alignment horizontal="right"/>
    </xf>
    <xf numFmtId="0" fontId="0" fillId="0" borderId="17" xfId="0" applyBorder="1" applyAlignment="1">
      <alignment horizontal="right"/>
    </xf>
    <xf numFmtId="0" fontId="3" fillId="0" borderId="51" xfId="0" applyFont="1" applyBorder="1" applyAlignment="1">
      <alignment horizontal="right"/>
    </xf>
    <xf numFmtId="0" fontId="0" fillId="0" borderId="52" xfId="0" applyBorder="1" applyAlignment="1">
      <alignment horizontal="right"/>
    </xf>
    <xf numFmtId="0" fontId="0" fillId="0" borderId="39" xfId="0" applyBorder="1" applyAlignment="1">
      <alignment horizontal="right"/>
    </xf>
    <xf numFmtId="0" fontId="3" fillId="0" borderId="53" xfId="0" applyFont="1" applyBorder="1" applyAlignment="1">
      <alignment horizontal="right"/>
    </xf>
    <xf numFmtId="0" fontId="3" fillId="2" borderId="54" xfId="0" applyFont="1" applyFill="1" applyBorder="1" applyAlignment="1">
      <alignment/>
    </xf>
    <xf numFmtId="0" fontId="0" fillId="2" borderId="55" xfId="0" applyFill="1" applyBorder="1" applyAlignment="1">
      <alignment/>
    </xf>
    <xf numFmtId="0" fontId="0" fillId="2" borderId="56" xfId="0" applyFill="1" applyBorder="1" applyAlignment="1">
      <alignment/>
    </xf>
    <xf numFmtId="0" fontId="0" fillId="2" borderId="57" xfId="0" applyFill="1" applyBorder="1" applyAlignment="1">
      <alignment/>
    </xf>
    <xf numFmtId="0" fontId="0" fillId="2" borderId="0" xfId="0" applyFill="1" applyBorder="1" applyAlignment="1">
      <alignment/>
    </xf>
    <xf numFmtId="0" fontId="0" fillId="2" borderId="24" xfId="0" applyFill="1" applyBorder="1" applyAlignment="1">
      <alignment/>
    </xf>
    <xf numFmtId="0" fontId="0" fillId="2" borderId="58" xfId="0" applyFill="1" applyBorder="1" applyAlignment="1">
      <alignment/>
    </xf>
    <xf numFmtId="0" fontId="0" fillId="2" borderId="6" xfId="0" applyFill="1" applyBorder="1" applyAlignment="1">
      <alignment/>
    </xf>
    <xf numFmtId="0" fontId="3" fillId="0" borderId="59" xfId="0" applyFont="1" applyBorder="1" applyAlignment="1" applyProtection="1">
      <alignment/>
      <protection locked="0"/>
    </xf>
    <xf numFmtId="0" fontId="3" fillId="0" borderId="60" xfId="0" applyFont="1" applyBorder="1" applyAlignment="1" applyProtection="1">
      <alignment/>
      <protection locked="0"/>
    </xf>
    <xf numFmtId="0" fontId="3" fillId="0" borderId="61" xfId="0" applyFont="1" applyBorder="1" applyAlignment="1" applyProtection="1">
      <alignment/>
      <protection locked="0"/>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58" xfId="0" applyFont="1" applyBorder="1" applyAlignment="1" applyProtection="1">
      <alignment/>
      <protection locked="0"/>
    </xf>
    <xf numFmtId="0" fontId="3" fillId="0" borderId="6" xfId="0" applyFont="1" applyBorder="1" applyAlignment="1" applyProtection="1">
      <alignment/>
      <protection locked="0"/>
    </xf>
    <xf numFmtId="0" fontId="3" fillId="0" borderId="7" xfId="0" applyFont="1" applyBorder="1" applyAlignment="1" applyProtection="1">
      <alignment/>
      <protection locked="0"/>
    </xf>
    <xf numFmtId="0" fontId="3" fillId="0" borderId="62" xfId="0" applyFont="1" applyBorder="1" applyAlignment="1" applyProtection="1">
      <alignment/>
      <protection locked="0"/>
    </xf>
    <xf numFmtId="0" fontId="3" fillId="0" borderId="63" xfId="0" applyFont="1" applyBorder="1" applyAlignment="1" applyProtection="1">
      <alignment/>
      <protection locked="0"/>
    </xf>
    <xf numFmtId="164" fontId="3" fillId="0" borderId="64" xfId="0" applyNumberFormat="1" applyFont="1" applyBorder="1" applyAlignment="1" applyProtection="1">
      <alignment horizontal="center" vertical="center"/>
      <protection locked="0"/>
    </xf>
    <xf numFmtId="164" fontId="3" fillId="0" borderId="20" xfId="0" applyNumberFormat="1" applyFont="1" applyBorder="1" applyAlignment="1" applyProtection="1">
      <alignment horizontal="center" vertical="center"/>
      <protection locked="0"/>
    </xf>
    <xf numFmtId="164" fontId="3" fillId="0" borderId="2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17"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3" fillId="0" borderId="67" xfId="0" applyFont="1" applyBorder="1" applyAlignment="1">
      <alignment horizontal="center"/>
    </xf>
    <xf numFmtId="0" fontId="0" fillId="0" borderId="55" xfId="0" applyBorder="1" applyAlignment="1">
      <alignment horizontal="center"/>
    </xf>
    <xf numFmtId="0" fontId="8" fillId="0" borderId="68" xfId="0" applyFont="1" applyBorder="1" applyAlignment="1">
      <alignment horizontal="center" vertical="center" wrapText="1"/>
    </xf>
    <xf numFmtId="164" fontId="3" fillId="0" borderId="68" xfId="0" applyNumberFormat="1" applyFont="1" applyBorder="1" applyAlignment="1">
      <alignment horizontal="center" vertical="center"/>
    </xf>
    <xf numFmtId="164" fontId="3" fillId="2" borderId="68" xfId="0" applyNumberFormat="1" applyFont="1" applyFill="1" applyBorder="1" applyAlignment="1">
      <alignment horizontal="center" vertical="center"/>
    </xf>
    <xf numFmtId="164" fontId="3" fillId="0" borderId="69" xfId="0" applyNumberFormat="1" applyFont="1" applyBorder="1" applyAlignment="1">
      <alignment horizontal="center" vertical="center"/>
    </xf>
    <xf numFmtId="0" fontId="4" fillId="0" borderId="67" xfId="0" applyFont="1" applyBorder="1" applyAlignment="1">
      <alignment horizontal="center" wrapText="1"/>
    </xf>
    <xf numFmtId="0" fontId="4" fillId="0" borderId="55" xfId="0" applyFont="1" applyBorder="1" applyAlignment="1">
      <alignment horizontal="center" wrapText="1"/>
    </xf>
    <xf numFmtId="0" fontId="4" fillId="0" borderId="56" xfId="0" applyFont="1" applyBorder="1" applyAlignment="1">
      <alignment horizontal="center" wrapText="1"/>
    </xf>
    <xf numFmtId="0" fontId="5" fillId="0" borderId="70" xfId="0" applyFont="1" applyBorder="1" applyAlignment="1">
      <alignment horizontal="center" wrapText="1"/>
    </xf>
    <xf numFmtId="0" fontId="5" fillId="0" borderId="60" xfId="0" applyFont="1" applyBorder="1" applyAlignment="1">
      <alignment horizontal="center" wrapText="1"/>
    </xf>
    <xf numFmtId="0" fontId="5" fillId="0" borderId="63" xfId="0" applyFont="1" applyBorder="1" applyAlignment="1">
      <alignment horizont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 xfId="0" applyFont="1" applyBorder="1" applyAlignment="1">
      <alignment/>
    </xf>
    <xf numFmtId="0" fontId="3" fillId="0" borderId="80" xfId="0" applyFont="1" applyBorder="1" applyAlignment="1" applyProtection="1">
      <alignment horizontal="left" vertical="top" wrapText="1"/>
      <protection locked="0"/>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85" xfId="0" applyBorder="1" applyAlignment="1">
      <alignment horizontal="left" vertical="top" wrapText="1"/>
    </xf>
    <xf numFmtId="49" fontId="3" fillId="0" borderId="28"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164" fontId="3" fillId="0" borderId="32" xfId="0" applyNumberFormat="1" applyFont="1" applyBorder="1" applyAlignment="1" applyProtection="1">
      <alignment horizontal="center" vertical="center"/>
      <protection locked="0"/>
    </xf>
    <xf numFmtId="164" fontId="3" fillId="0" borderId="33" xfId="0" applyNumberFormat="1" applyFont="1" applyBorder="1" applyAlignment="1" applyProtection="1">
      <alignment horizontal="center" vertical="center"/>
      <protection locked="0"/>
    </xf>
    <xf numFmtId="164" fontId="3" fillId="0" borderId="30" xfId="0" applyNumberFormat="1" applyFont="1" applyBorder="1" applyAlignment="1" applyProtection="1">
      <alignment horizontal="center" vertical="center"/>
      <protection locked="0"/>
    </xf>
    <xf numFmtId="0" fontId="3" fillId="0" borderId="86" xfId="0" applyFont="1" applyBorder="1" applyAlignment="1" applyProtection="1">
      <alignment horizontal="right"/>
      <protection locked="0"/>
    </xf>
    <xf numFmtId="0" fontId="3" fillId="0" borderId="68" xfId="0" applyFont="1" applyBorder="1" applyAlignment="1" applyProtection="1">
      <alignment horizontal="right"/>
      <protection locked="0"/>
    </xf>
    <xf numFmtId="165" fontId="3" fillId="0" borderId="64" xfId="0" applyNumberFormat="1" applyFont="1" applyBorder="1" applyAlignment="1" applyProtection="1">
      <alignment horizontal="center" vertical="center"/>
      <protection locked="0"/>
    </xf>
    <xf numFmtId="165" fontId="3" fillId="0" borderId="20" xfId="0" applyNumberFormat="1" applyFont="1" applyBorder="1" applyAlignment="1" applyProtection="1">
      <alignment horizontal="center" vertical="center"/>
      <protection locked="0"/>
    </xf>
    <xf numFmtId="165" fontId="3" fillId="0" borderId="26" xfId="0" applyNumberFormat="1" applyFont="1" applyBorder="1" applyAlignment="1" applyProtection="1">
      <alignment horizontal="center" vertical="center"/>
      <protection locked="0"/>
    </xf>
    <xf numFmtId="164" fontId="3" fillId="0" borderId="29" xfId="0" applyNumberFormat="1" applyFont="1" applyBorder="1" applyAlignment="1" applyProtection="1">
      <alignment horizontal="center" vertical="center"/>
      <protection locked="0"/>
    </xf>
    <xf numFmtId="164" fontId="3" fillId="0" borderId="11" xfId="0" applyNumberFormat="1" applyFont="1" applyBorder="1" applyAlignment="1" applyProtection="1">
      <alignment horizontal="center" vertical="center"/>
      <protection locked="0"/>
    </xf>
    <xf numFmtId="164" fontId="3" fillId="0" borderId="65" xfId="0" applyNumberFormat="1" applyFont="1" applyBorder="1" applyAlignment="1" applyProtection="1">
      <alignment horizontal="center" vertical="center"/>
      <protection locked="0"/>
    </xf>
    <xf numFmtId="164" fontId="3" fillId="0" borderId="34" xfId="0" applyNumberFormat="1" applyFont="1" applyBorder="1" applyAlignment="1" applyProtection="1">
      <alignment horizontal="center" vertical="center"/>
      <protection locked="0"/>
    </xf>
    <xf numFmtId="164" fontId="3" fillId="0" borderId="27" xfId="0" applyNumberFormat="1" applyFont="1" applyBorder="1" applyAlignment="1" applyProtection="1">
      <alignment horizontal="center" vertical="center"/>
      <protection locked="0"/>
    </xf>
    <xf numFmtId="164" fontId="3" fillId="0" borderId="66"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33"/>
  <sheetViews>
    <sheetView tabSelected="1" workbookViewId="0" topLeftCell="A1">
      <selection activeCell="I4" sqref="I4:K4"/>
    </sheetView>
  </sheetViews>
  <sheetFormatPr defaultColWidth="9.00390625" defaultRowHeight="13.5"/>
  <cols>
    <col min="1" max="11" width="11.125" style="0" customWidth="1"/>
  </cols>
  <sheetData>
    <row r="1" spans="1:11" ht="9.75" customHeight="1" thickTop="1">
      <c r="A1" s="15" t="s">
        <v>10</v>
      </c>
      <c r="B1" s="16"/>
      <c r="C1" s="16"/>
      <c r="D1" s="17"/>
      <c r="E1" s="67" t="s">
        <v>2</v>
      </c>
      <c r="F1" s="68"/>
      <c r="G1" s="68"/>
      <c r="H1" s="69"/>
      <c r="I1" s="67" t="s">
        <v>1</v>
      </c>
      <c r="J1" s="68"/>
      <c r="K1" s="70"/>
    </row>
    <row r="2" spans="1:11" ht="15.75" thickBot="1">
      <c r="A2" s="9" t="s">
        <v>4</v>
      </c>
      <c r="B2" s="10"/>
      <c r="C2" s="10"/>
      <c r="D2" s="11"/>
      <c r="E2" s="102"/>
      <c r="F2" s="103"/>
      <c r="G2" s="103"/>
      <c r="H2" s="104"/>
      <c r="I2" s="102"/>
      <c r="J2" s="103"/>
      <c r="K2" s="112"/>
    </row>
    <row r="3" spans="1:11" ht="9.75" customHeight="1">
      <c r="A3" s="12"/>
      <c r="B3" s="13"/>
      <c r="C3" s="13"/>
      <c r="D3" s="14"/>
      <c r="E3" s="32" t="s">
        <v>21</v>
      </c>
      <c r="F3" s="33"/>
      <c r="G3" s="33"/>
      <c r="H3" s="34"/>
      <c r="I3" s="35" t="s">
        <v>22</v>
      </c>
      <c r="J3" s="36"/>
      <c r="K3" s="37"/>
    </row>
    <row r="4" spans="1:11" ht="15.75" thickBot="1">
      <c r="A4" s="12" t="s">
        <v>3</v>
      </c>
      <c r="B4" s="13"/>
      <c r="C4" s="13"/>
      <c r="D4" s="14"/>
      <c r="E4" s="105">
        <v>100</v>
      </c>
      <c r="F4" s="106"/>
      <c r="G4" s="106"/>
      <c r="H4" s="107"/>
      <c r="I4" s="102"/>
      <c r="J4" s="103"/>
      <c r="K4" s="112"/>
    </row>
    <row r="5" spans="1:11" ht="9.75" customHeight="1">
      <c r="A5" s="3"/>
      <c r="B5" s="4"/>
      <c r="C5" s="4"/>
      <c r="D5" s="5"/>
      <c r="E5" s="32" t="s">
        <v>19</v>
      </c>
      <c r="F5" s="33"/>
      <c r="G5" s="33"/>
      <c r="H5" s="34"/>
      <c r="I5" s="35" t="s">
        <v>20</v>
      </c>
      <c r="J5" s="36"/>
      <c r="K5" s="37"/>
    </row>
    <row r="6" spans="1:11" ht="17.25" thickBot="1">
      <c r="A6" s="6" t="s">
        <v>0</v>
      </c>
      <c r="B6" s="7"/>
      <c r="C6" s="7"/>
      <c r="D6" s="8"/>
      <c r="E6" s="108"/>
      <c r="F6" s="109"/>
      <c r="G6" s="109"/>
      <c r="H6" s="110"/>
      <c r="I6" s="109"/>
      <c r="J6" s="109"/>
      <c r="K6" s="111"/>
    </row>
    <row r="7" spans="1:11" ht="14.25" thickTop="1">
      <c r="A7" s="20" t="s">
        <v>5</v>
      </c>
      <c r="B7" s="29"/>
      <c r="C7" s="30" t="s">
        <v>6</v>
      </c>
      <c r="D7" s="21"/>
      <c r="E7" s="29"/>
      <c r="F7" s="30" t="s">
        <v>7</v>
      </c>
      <c r="G7" s="29"/>
      <c r="H7" s="21" t="s">
        <v>8</v>
      </c>
      <c r="I7" s="29"/>
      <c r="J7" s="21" t="s">
        <v>9</v>
      </c>
      <c r="K7" s="22"/>
    </row>
    <row r="8" spans="1:11" ht="15">
      <c r="A8" s="24" t="s">
        <v>13</v>
      </c>
      <c r="B8" s="46"/>
      <c r="C8" s="31" t="s">
        <v>13</v>
      </c>
      <c r="D8" s="47"/>
      <c r="E8" s="82"/>
      <c r="F8" s="31" t="s">
        <v>13</v>
      </c>
      <c r="G8" s="46"/>
      <c r="H8" s="28" t="s">
        <v>13</v>
      </c>
      <c r="I8" s="46"/>
      <c r="J8" s="28" t="s">
        <v>13</v>
      </c>
      <c r="K8" s="48"/>
    </row>
    <row r="9" spans="1:11" ht="18.75" thickBot="1">
      <c r="A9" s="38" t="s">
        <v>18</v>
      </c>
      <c r="B9" s="43">
        <v>100</v>
      </c>
      <c r="C9" s="39" t="s">
        <v>18</v>
      </c>
      <c r="D9" s="119">
        <v>100</v>
      </c>
      <c r="E9" s="83"/>
      <c r="F9" s="39" t="s">
        <v>18</v>
      </c>
      <c r="G9" s="43">
        <v>100</v>
      </c>
      <c r="H9" s="40" t="s">
        <v>18</v>
      </c>
      <c r="I9" s="43">
        <v>100</v>
      </c>
      <c r="J9" s="40" t="s">
        <v>18</v>
      </c>
      <c r="K9" s="120">
        <v>100</v>
      </c>
    </row>
    <row r="10" spans="1:11" ht="33.75" customHeight="1" thickBot="1">
      <c r="A10" s="75" t="s">
        <v>39</v>
      </c>
      <c r="B10" s="44" t="s">
        <v>40</v>
      </c>
      <c r="C10" s="76" t="s">
        <v>41</v>
      </c>
      <c r="D10" s="77" t="s">
        <v>40</v>
      </c>
      <c r="E10" s="44" t="s">
        <v>42</v>
      </c>
      <c r="F10" s="76" t="s">
        <v>43</v>
      </c>
      <c r="G10" s="44" t="s">
        <v>26</v>
      </c>
      <c r="H10" s="78" t="s">
        <v>44</v>
      </c>
      <c r="I10" s="44" t="s">
        <v>26</v>
      </c>
      <c r="J10" s="78" t="s">
        <v>45</v>
      </c>
      <c r="K10" s="79" t="s">
        <v>46</v>
      </c>
    </row>
    <row r="11" spans="1:11" ht="17.25" customHeight="1">
      <c r="A11" s="158"/>
      <c r="B11" s="161"/>
      <c r="C11" s="166"/>
      <c r="D11" s="169"/>
      <c r="E11" s="45">
        <f>IF(ISBLANK(D11)=FALSE,D11-((((0.000101*(C11-32))-(0.0000102*(C11-62)))/(1+0.000101*(C11-32)))*(D11)),"")</f>
      </c>
      <c r="F11" s="113"/>
      <c r="G11" s="45">
        <f>IF(ISBLANK(F11)=FALSE,((F11^0.190263)-(0.000013126*ASIelv))^(1/0.190263),"")</f>
      </c>
      <c r="H11" s="116"/>
      <c r="I11" s="45">
        <f>IF(ISBLANK(H11)=FALSE,((H11^0.190263)-(0.000013126*ASOSelv))^(1/0.190263),"")</f>
      </c>
      <c r="J11" s="118"/>
      <c r="K11" s="175"/>
    </row>
    <row r="12" spans="1:11" ht="17.25" customHeight="1">
      <c r="A12" s="159"/>
      <c r="B12" s="162"/>
      <c r="C12" s="167"/>
      <c r="D12" s="170"/>
      <c r="E12" s="49">
        <f>IF(ISBLANK(D12)=FALSE,D12-((((0.000101*(C12-32))-(0.0000102*(C12-62)))/(1+0.000101*(C12-32)))*(D12)),"")</f>
      </c>
      <c r="F12" s="114"/>
      <c r="G12" s="49">
        <f>IF(ISBLANK(F12)=FALSE,((F12^0.190263)-(0.000013126*ASIelv))^(1/0.190263),"")</f>
      </c>
      <c r="H12" s="117"/>
      <c r="I12" s="49">
        <f>IF(ISBLANK(H12)=FALSE,((H12^0.190263)-(0.000013126*elevation))^(1/0.190263),"")</f>
      </c>
      <c r="J12" s="117"/>
      <c r="K12" s="172"/>
    </row>
    <row r="13" spans="1:11" ht="17.25" customHeight="1">
      <c r="A13" s="159"/>
      <c r="B13" s="162"/>
      <c r="C13" s="167"/>
      <c r="D13" s="170"/>
      <c r="E13" s="49">
        <f>IF(ISBLANK(D13)=FALSE,D13-((((0.000101*(C13-32))-(0.0000102*(C13-62)))/(1+0.000101*(C13-32)))*(D13)),"")</f>
      </c>
      <c r="F13" s="114"/>
      <c r="G13" s="49">
        <f>IF(ISBLANK(F13)=FALSE,((F13^0.190263)-(0.000013126*ASIelv))^(1/0.190263),"")</f>
      </c>
      <c r="H13" s="117"/>
      <c r="I13" s="49">
        <f>IF(ISBLANK(H13)=FALSE,((H13^0.190263)-(0.000013126*elevation))^(1/0.190263),"")</f>
      </c>
      <c r="J13" s="117"/>
      <c r="K13" s="172"/>
    </row>
    <row r="14" spans="1:11" ht="17.25" customHeight="1">
      <c r="A14" s="159"/>
      <c r="B14" s="162"/>
      <c r="C14" s="167"/>
      <c r="D14" s="170"/>
      <c r="E14" s="49">
        <f>IF(ISBLANK(D14)=FALSE,D14-((((0.000101*(C14-32))-(0.0000102*(C14-62)))/(1+0.000101*(C14-32)))*(D14)),"")</f>
      </c>
      <c r="F14" s="114"/>
      <c r="G14" s="49">
        <f>IF(ISBLANK(F14)=FALSE,((F14^0.190263)-(0.000013126*ASIelv))^(1/0.190263),"")</f>
      </c>
      <c r="H14" s="117"/>
      <c r="I14" s="49">
        <f>IF(ISBLANK(H14)=FALSE,((H14^0.190263)-(0.000013126*elevation))^(1/0.190263),"")</f>
      </c>
      <c r="J14" s="117"/>
      <c r="K14" s="172"/>
    </row>
    <row r="15" spans="1:11" ht="17.25" customHeight="1" thickBot="1">
      <c r="A15" s="160"/>
      <c r="B15" s="163"/>
      <c r="C15" s="168"/>
      <c r="D15" s="171"/>
      <c r="E15" s="50">
        <f>IF(ISBLANK(D15)=FALSE,D15-((((0.000101*(C15-32))-(0.0000102*(C15-62)))/(1+0.000101*(C15-32)))*(D15)),"")</f>
      </c>
      <c r="F15" s="115"/>
      <c r="G15" s="50">
        <f>IF(ISBLANK(F15)=FALSE,((F15^0.190263)-(0.000013126*ASIelv))^(1/0.190263),"")</f>
      </c>
      <c r="H15" s="71"/>
      <c r="I15" s="50">
        <f>IF(ISBLANK(H15)=FALSE,((H15^0.190263)-(0.000013126*elevation))^(1/0.190263),"")</f>
      </c>
      <c r="J15" s="173"/>
      <c r="K15" s="174"/>
    </row>
    <row r="16" spans="1:11" ht="17.25" customHeight="1">
      <c r="A16" s="41" t="s">
        <v>11</v>
      </c>
      <c r="B16" s="51">
        <f>IF(SUM(B10:B15)=0,"",SUM(B10:B15))</f>
      </c>
      <c r="C16" s="80"/>
      <c r="D16" s="42" t="s">
        <v>11</v>
      </c>
      <c r="E16" s="51">
        <f>IF(SUM(E10:E15)=0,"",SUM(E10:E15))</f>
      </c>
      <c r="F16" s="55">
        <f>IF(SUM(F10:F15)=0,"",SUM(F10:F15))</f>
      </c>
      <c r="G16" s="51">
        <f>IF(ISNUMBER(F16)=TRUE,((F16^0.190263)-(0.000013126*ASIelv))^(1/0.190263),"")</f>
      </c>
      <c r="H16" s="55">
        <f>IF(SUM(H10:H15)=0,"",SUM(H10:H15))</f>
      </c>
      <c r="I16" s="51">
        <f>IF(SUM(I10:I15)=0,"",SUM(I10:I15))</f>
      </c>
      <c r="J16" s="55">
        <f>IF(SUM(J10:J15)=0,"",SUM(J10:J15))</f>
      </c>
      <c r="K16" s="53">
        <f>IF(SUM(K10:K15)=0,"",SUM(K10:K15))</f>
      </c>
    </row>
    <row r="17" spans="1:11" ht="17.25" customHeight="1" thickBot="1">
      <c r="A17" s="23" t="s">
        <v>12</v>
      </c>
      <c r="B17" s="52">
        <f>IF(SUM(B11:B16)=0,"",AVERAGE(B11:B15))</f>
      </c>
      <c r="C17" s="81"/>
      <c r="D17" s="27" t="s">
        <v>12</v>
      </c>
      <c r="E17" s="52">
        <f>IF(SUM(E11:E16)=0,"",AVERAGE(E11:E15))</f>
      </c>
      <c r="F17" s="56">
        <f>IF(SUM(F11:F16)=0,"",AVERAGE(F11:F15))</f>
      </c>
      <c r="G17" s="52">
        <f>IF(ISNUMBER(F17)=TRUE,((F17^0.190263)-(0.000013126*ASIelv))^(1/0.190263),"")</f>
      </c>
      <c r="H17" s="56">
        <f>IF(SUM(H11:H16)=0,"",AVERAGE(H11:H15))</f>
      </c>
      <c r="I17" s="52">
        <f>IF(SUM(I11:I16)=0,"",AVERAGE(I11:I15))</f>
      </c>
      <c r="J17" s="56">
        <f>IF(SUM(J11:J16)=0,"",AVERAGE(J11:J15))</f>
      </c>
      <c r="K17" s="54">
        <f>IF(SUM(K11:K16)=0,"",AVERAGE(K11:K15))</f>
      </c>
    </row>
    <row r="18" spans="1:11" ht="16.5" customHeight="1" thickTop="1">
      <c r="A18" s="84" t="s">
        <v>34</v>
      </c>
      <c r="B18" s="85"/>
      <c r="C18" s="85"/>
      <c r="D18" s="86"/>
      <c r="E18" s="164"/>
      <c r="F18" s="94"/>
      <c r="G18" s="95"/>
      <c r="H18" s="95"/>
      <c r="I18" s="95"/>
      <c r="J18" s="95"/>
      <c r="K18" s="96"/>
    </row>
    <row r="19" spans="1:11" ht="16.5" customHeight="1">
      <c r="A19" s="87" t="s">
        <v>35</v>
      </c>
      <c r="B19" s="88"/>
      <c r="C19" s="88"/>
      <c r="D19" s="89"/>
      <c r="E19" s="165"/>
      <c r="F19" s="97"/>
      <c r="G19" s="98"/>
      <c r="H19" s="98"/>
      <c r="I19" s="98"/>
      <c r="J19" s="98"/>
      <c r="K19" s="99"/>
    </row>
    <row r="20" spans="1:11" ht="16.5" customHeight="1">
      <c r="A20" s="87" t="s">
        <v>36</v>
      </c>
      <c r="B20" s="88"/>
      <c r="C20" s="88"/>
      <c r="D20" s="89"/>
      <c r="E20" s="165"/>
      <c r="F20" s="97"/>
      <c r="G20" s="98"/>
      <c r="H20" s="98"/>
      <c r="I20" s="98"/>
      <c r="J20" s="98"/>
      <c r="K20" s="99"/>
    </row>
    <row r="21" spans="1:11" ht="16.5" customHeight="1">
      <c r="A21" s="87" t="s">
        <v>37</v>
      </c>
      <c r="B21" s="88"/>
      <c r="C21" s="88"/>
      <c r="D21" s="89"/>
      <c r="E21" s="165"/>
      <c r="F21" s="97"/>
      <c r="G21" s="98"/>
      <c r="H21" s="98"/>
      <c r="I21" s="98"/>
      <c r="J21" s="98"/>
      <c r="K21" s="99"/>
    </row>
    <row r="22" spans="1:11" ht="16.5" customHeight="1" thickBot="1">
      <c r="A22" s="90" t="s">
        <v>38</v>
      </c>
      <c r="B22" s="91"/>
      <c r="C22" s="91"/>
      <c r="D22" s="92"/>
      <c r="E22" s="93">
        <f>IF(SUM(E18:E21)&lt;&gt;0,SUM(E18:E21),"")</f>
      </c>
      <c r="F22" s="100"/>
      <c r="G22" s="101"/>
      <c r="H22" s="101"/>
      <c r="I22" s="98"/>
      <c r="J22" s="98"/>
      <c r="K22" s="99"/>
    </row>
    <row r="23" spans="1:11" ht="15.75" customHeight="1" thickTop="1">
      <c r="A23" s="121" t="s">
        <v>23</v>
      </c>
      <c r="B23" s="122"/>
      <c r="C23" s="122"/>
      <c r="D23" s="122"/>
      <c r="E23" s="122"/>
      <c r="F23" s="122"/>
      <c r="G23" s="122"/>
      <c r="H23" s="122"/>
      <c r="I23" s="127" t="s">
        <v>24</v>
      </c>
      <c r="J23" s="128"/>
      <c r="K23" s="129"/>
    </row>
    <row r="24" spans="1:11" ht="19.5" customHeight="1" thickBot="1">
      <c r="A24" s="18"/>
      <c r="B24" s="19"/>
      <c r="C24" s="25" t="s">
        <v>14</v>
      </c>
      <c r="D24" s="25" t="s">
        <v>15</v>
      </c>
      <c r="E24" s="25" t="s">
        <v>16</v>
      </c>
      <c r="F24" s="25" t="s">
        <v>17</v>
      </c>
      <c r="G24" s="26" t="s">
        <v>47</v>
      </c>
      <c r="H24" s="123" t="s">
        <v>48</v>
      </c>
      <c r="I24" s="130" t="s">
        <v>27</v>
      </c>
      <c r="J24" s="131"/>
      <c r="K24" s="132"/>
    </row>
    <row r="25" spans="1:11" ht="30" customHeight="1">
      <c r="A25" s="60" t="s">
        <v>29</v>
      </c>
      <c r="B25" s="61"/>
      <c r="C25" s="57">
        <f>IF(ISNUMBER(B17)=TRUE,B17,"")</f>
      </c>
      <c r="D25" s="57">
        <f>IF(ISNUMBER(E17)=TRUE,IF(ISNUMBER(E22)=TRUE,E17+E22,E17),"")</f>
      </c>
      <c r="E25" s="57">
        <f>IF(ISNUMBER(G17)=TRUE,G17,"")</f>
      </c>
      <c r="F25" s="57">
        <f>IF(ISNUMBER(I17)=TRUE,I17,"")</f>
      </c>
      <c r="G25" s="57">
        <f>IF(ISNUMBER(J17)=TRUE,J17,"")</f>
      </c>
      <c r="H25" s="124">
        <f>IF(ISNUMBER(K17)=TRUE,K17,"")</f>
      </c>
      <c r="I25" s="133" t="s">
        <v>25</v>
      </c>
      <c r="J25" s="134"/>
      <c r="K25" s="135"/>
    </row>
    <row r="26" spans="1:11" ht="30" customHeight="1">
      <c r="A26" s="60" t="s">
        <v>30</v>
      </c>
      <c r="B26" s="61"/>
      <c r="C26" s="72"/>
      <c r="D26" s="57">
        <f>IF(AND(ISNUMBER(B17)=TRUE,ISNUMBER(E17))=TRUE,B17-E17,"")</f>
      </c>
      <c r="E26" s="57">
        <f>IF(AND(ISNUMBER(B17)=TRUE,ISNUMBER(G17))=TRUE,B17-G17,"")</f>
      </c>
      <c r="F26" s="57">
        <f>IF(AND(ISNUMBER(B17)=TRUE,ISNUMBER(I17))=TRUE,B17-I17,"")</f>
      </c>
      <c r="G26" s="57">
        <f>IF(AND(ISNUMBER(B17)=TRUE,ISNUMBER(J17))=TRUE,B17-J17,"")</f>
      </c>
      <c r="H26" s="124">
        <f>IF(AND(ISNUMBER(B17)=TRUE,ISNUMBER(K17))=TRUE,B17*33.86389-K17,"")</f>
      </c>
      <c r="I26" s="136" t="s">
        <v>49</v>
      </c>
      <c r="J26" s="137"/>
      <c r="K26" s="138"/>
    </row>
    <row r="27" spans="1:11" ht="15" customHeight="1">
      <c r="A27" s="60"/>
      <c r="B27" s="61"/>
      <c r="C27" s="72"/>
      <c r="D27" s="72"/>
      <c r="E27" s="72"/>
      <c r="F27" s="72"/>
      <c r="G27" s="72"/>
      <c r="H27" s="125"/>
      <c r="I27" s="139"/>
      <c r="J27" s="140"/>
      <c r="K27" s="141"/>
    </row>
    <row r="28" spans="1:11" ht="30" customHeight="1">
      <c r="A28" s="62" t="s">
        <v>31</v>
      </c>
      <c r="B28" s="63"/>
      <c r="C28" s="57">
        <f>IF(ISNUMBER(B17)=TRUE,((B17^0.190263)-(0.000013126*DQelv))^(1/0.190263),"")</f>
      </c>
      <c r="D28" s="57">
        <f>IF(ISNUMBER(E17)=TRUE,IF(SUM(E18:E21)=0,((E17^0.190263)-(0.000013126*HGelv))^(1/0.190263),(((E17+E22)^0.190263)-(0.000013126*HGelv))^(1/0.190263)),"")</f>
      </c>
      <c r="E28" s="57">
        <f>IF(ISNUMBER(F17)=TRUE,F17,"")</f>
      </c>
      <c r="F28" s="57">
        <f>IF(ISNUMBER(H17)=TRUE,H17,"")</f>
      </c>
      <c r="G28" s="57">
        <f>IF(ISNUMBER(J17)=TRUE,((J17^0.190263)-(0.000013126*ANERDelv))^(1/0.190263),"")</f>
      </c>
      <c r="H28" s="57">
        <f>IF(ISNUMBER(K17)=TRUE,((((K17*0.0295299)^0.190263)-(0.000013126*ANERDelv))^(1/0.190263)),"")</f>
      </c>
      <c r="I28" s="142"/>
      <c r="J28" s="143"/>
      <c r="K28" s="144"/>
    </row>
    <row r="29" spans="1:11" ht="30" customHeight="1">
      <c r="A29" s="64" t="s">
        <v>32</v>
      </c>
      <c r="B29" s="63"/>
      <c r="C29" s="72"/>
      <c r="D29" s="57">
        <f>IF(AND(ISNUMBER(C28)=TRUE,ISNUMBER(D28)=TRUE),C28-D28,"")</f>
      </c>
      <c r="E29" s="57">
        <f>IF(AND(ISNUMBER(C28)=TRUE,ISNUMBER(E28)=TRUE),C28-E28,"")</f>
      </c>
      <c r="F29" s="57">
        <f>IF(AND(ISNUMBER(C28)=TRUE,ISNUMBER(F28)=TRUE),C28-F28,"")</f>
      </c>
      <c r="G29" s="57">
        <f>IF(AND(ISNUMBER(C28)=TRUE,ISNUMBER(G28)=TRUE),C28-G28,"")</f>
      </c>
      <c r="H29" s="124">
        <f>IF(AND(ISNUMBER(C28)=TRUE,ISNUMBER(H28)=TRUE),C28-H28,"")</f>
      </c>
      <c r="I29" s="145" t="s">
        <v>28</v>
      </c>
      <c r="J29" s="146"/>
      <c r="K29" s="147"/>
    </row>
    <row r="30" spans="1:11" ht="30" customHeight="1" thickBot="1">
      <c r="A30" s="65" t="s">
        <v>33</v>
      </c>
      <c r="B30" s="66"/>
      <c r="C30" s="73"/>
      <c r="D30" s="73"/>
      <c r="E30" s="74">
        <f>IF(AND(ISNUMBER(D28)=TRUE,ISNUMBER(E28)=TRUE),D28-E28,"")</f>
      </c>
      <c r="F30" s="73"/>
      <c r="G30" s="58">
        <f>IF(AND(ISNUMBER(D28)=TRUE,ISNUMBER(G28)=TRUE),D28-G28,"")</f>
      </c>
      <c r="H30" s="126">
        <f>IF(AND(ISNUMBER(D28)=TRUE,ISNUMBER(H28)=TRUE),D28-H28,"")</f>
      </c>
      <c r="I30" s="148"/>
      <c r="J30" s="149"/>
      <c r="K30" s="150"/>
    </row>
    <row r="31" spans="1:11" ht="15.75" customHeight="1" thickTop="1">
      <c r="A31" s="151" t="s">
        <v>50</v>
      </c>
      <c r="B31" s="1"/>
      <c r="C31" s="1"/>
      <c r="D31" s="1"/>
      <c r="E31" s="1"/>
      <c r="F31" s="1"/>
      <c r="G31" s="1"/>
      <c r="H31" s="1"/>
      <c r="I31" s="1"/>
      <c r="J31" s="1"/>
      <c r="K31" s="2"/>
    </row>
    <row r="32" spans="1:11" ht="14.25" thickBot="1">
      <c r="A32" s="152"/>
      <c r="B32" s="153"/>
      <c r="C32" s="153"/>
      <c r="D32" s="153"/>
      <c r="E32" s="153"/>
      <c r="F32" s="153"/>
      <c r="G32" s="153"/>
      <c r="H32" s="153"/>
      <c r="I32" s="153"/>
      <c r="J32" s="153"/>
      <c r="K32" s="154"/>
    </row>
    <row r="33" spans="1:11" ht="42.75" customHeight="1" thickBot="1" thickTop="1">
      <c r="A33" s="155"/>
      <c r="B33" s="156"/>
      <c r="C33" s="156"/>
      <c r="D33" s="156"/>
      <c r="E33" s="156"/>
      <c r="F33" s="156"/>
      <c r="G33" s="156"/>
      <c r="H33" s="156"/>
      <c r="I33" s="156"/>
      <c r="J33" s="156"/>
      <c r="K33" s="157"/>
    </row>
    <row r="34" ht="14.25" thickTop="1"/>
  </sheetData>
  <sheetProtection sheet="1" objects="1" scenarios="1" selectLockedCells="1"/>
  <mergeCells count="44">
    <mergeCell ref="A23:H23"/>
    <mergeCell ref="I23:K23"/>
    <mergeCell ref="I24:K24"/>
    <mergeCell ref="I25:K25"/>
    <mergeCell ref="I26:K28"/>
    <mergeCell ref="I4:K4"/>
    <mergeCell ref="I5:K5"/>
    <mergeCell ref="I6:K6"/>
    <mergeCell ref="E1:H1"/>
    <mergeCell ref="E2:H2"/>
    <mergeCell ref="E3:H3"/>
    <mergeCell ref="E4:H4"/>
    <mergeCell ref="E5:H5"/>
    <mergeCell ref="E6:H6"/>
    <mergeCell ref="J7:K7"/>
    <mergeCell ref="A1:D1"/>
    <mergeCell ref="A2:D2"/>
    <mergeCell ref="A3:D3"/>
    <mergeCell ref="A4:D4"/>
    <mergeCell ref="A5:D5"/>
    <mergeCell ref="A6:D6"/>
    <mergeCell ref="I1:K1"/>
    <mergeCell ref="I2:K2"/>
    <mergeCell ref="I3:K3"/>
    <mergeCell ref="A7:B7"/>
    <mergeCell ref="C7:E7"/>
    <mergeCell ref="F7:G7"/>
    <mergeCell ref="H7:I7"/>
    <mergeCell ref="A18:D18"/>
    <mergeCell ref="A19:D19"/>
    <mergeCell ref="A20:D20"/>
    <mergeCell ref="A21:D21"/>
    <mergeCell ref="I29:K30"/>
    <mergeCell ref="A32:K33"/>
    <mergeCell ref="A22:D22"/>
    <mergeCell ref="F18:K22"/>
    <mergeCell ref="A24:B24"/>
    <mergeCell ref="A25:B25"/>
    <mergeCell ref="A26:B26"/>
    <mergeCell ref="A27:B27"/>
    <mergeCell ref="A28:B28"/>
    <mergeCell ref="A29:B29"/>
    <mergeCell ref="A30:B30"/>
    <mergeCell ref="A31:K31"/>
  </mergeCells>
  <printOptions horizontalCentered="1" verticalCentered="1"/>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C28:J34"/>
  <sheetViews>
    <sheetView workbookViewId="0" topLeftCell="A1">
      <selection activeCell="J30" sqref="J30"/>
    </sheetView>
  </sheetViews>
  <sheetFormatPr defaultColWidth="9.00390625" defaultRowHeight="13.5"/>
  <cols>
    <col min="2" max="2" width="9.875" style="0" bestFit="1" customWidth="1"/>
    <col min="3" max="5" width="11.125" style="0" customWidth="1"/>
  </cols>
  <sheetData>
    <row r="28" spans="4:7" ht="13.5">
      <c r="D28" s="59">
        <v>0.000101</v>
      </c>
      <c r="E28" s="59">
        <v>0.5</v>
      </c>
      <c r="F28">
        <v>0.000102</v>
      </c>
      <c r="G28">
        <f>32.5-63</f>
        <v>-30.5</v>
      </c>
    </row>
    <row r="29" spans="5:10" ht="13.5">
      <c r="E29">
        <f>D28*E28</f>
        <v>5.05E-05</v>
      </c>
      <c r="F29">
        <f>F28*G28</f>
        <v>-0.003111</v>
      </c>
      <c r="H29">
        <f>E29-F29</f>
        <v>0.0031615000000000002</v>
      </c>
      <c r="I29">
        <f>C30*H29</f>
        <v>0.09471854</v>
      </c>
      <c r="J29">
        <f>C30-(I29*0.1)</f>
        <v>29.950528146</v>
      </c>
    </row>
    <row r="30" spans="3:10" ht="13.5">
      <c r="C30" s="59">
        <v>29.96</v>
      </c>
      <c r="J30">
        <f>I29/H31</f>
        <v>0.09471375695527377</v>
      </c>
    </row>
    <row r="31" spans="4:8" ht="13.5">
      <c r="D31">
        <v>1</v>
      </c>
      <c r="E31">
        <v>0.000101</v>
      </c>
      <c r="F31">
        <v>0.5</v>
      </c>
      <c r="H31">
        <f>F31*E31+D31</f>
        <v>1.0000505</v>
      </c>
    </row>
    <row r="34" spans="9:10" ht="13.5">
      <c r="I34">
        <v>29.96</v>
      </c>
      <c r="J34">
        <f>I34-I29</f>
        <v>29.865281460000002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WFO LOX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Rorke</dc:creator>
  <cp:keywords/>
  <dc:description/>
  <cp:lastModifiedBy>Andrew Rorke</cp:lastModifiedBy>
  <cp:lastPrinted>2007-07-21T06:42:55Z</cp:lastPrinted>
  <dcterms:created xsi:type="dcterms:W3CDTF">2007-07-20T10:06:28Z</dcterms:created>
  <dcterms:modified xsi:type="dcterms:W3CDTF">2007-07-24T17:49:07Z</dcterms:modified>
  <cp:category/>
  <cp:version/>
  <cp:contentType/>
  <cp:contentStatus/>
</cp:coreProperties>
</file>