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3920" windowHeight="5196" activeTab="2"/>
  </bookViews>
  <sheets>
    <sheet name="Metadata" sheetId="1" r:id="rId1"/>
    <sheet name="Conversions" sheetId="2" r:id="rId2"/>
    <sheet name="Growth" sheetId="3" r:id="rId3"/>
    <sheet name="Mortality" sheetId="4" r:id="rId4"/>
    <sheet name="Sex Ratio-male" sheetId="5" r:id="rId5"/>
    <sheet name="Sex Ratio-male (2)" sheetId="6" r:id="rId6"/>
    <sheet name="Female Maturity" sheetId="7" r:id="rId7"/>
    <sheet name="Landings" sheetId="8" r:id="rId8"/>
    <sheet name="Indices" sheetId="9" r:id="rId9"/>
    <sheet name="Length Comp" sheetId="10" r:id="rId10"/>
    <sheet name="Age Comp" sheetId="11" r:id="rId11"/>
    <sheet name="Sheet4" sheetId="12" r:id="rId12"/>
  </sheets>
  <definedNames>
    <definedName name="_xlnm.Print_Area" localSheetId="3">'Mortality'!#REF!</definedName>
  </definedNames>
  <calcPr fullCalcOnLoad="1"/>
</workbook>
</file>

<file path=xl/sharedStrings.xml><?xml version="1.0" encoding="utf-8"?>
<sst xmlns="http://schemas.openxmlformats.org/spreadsheetml/2006/main" count="525" uniqueCount="276">
  <si>
    <t>age</t>
  </si>
  <si>
    <t>Observed</t>
  </si>
  <si>
    <t>M Obs age</t>
  </si>
  <si>
    <t>M</t>
  </si>
  <si>
    <t>Source</t>
  </si>
  <si>
    <t>Max Age</t>
  </si>
  <si>
    <t>Hoenig</t>
  </si>
  <si>
    <t>Pauly</t>
  </si>
  <si>
    <t>NA</t>
  </si>
  <si>
    <t xml:space="preserve">von Bertalanffy growth </t>
  </si>
  <si>
    <t>Age range</t>
  </si>
  <si>
    <t>Length range</t>
  </si>
  <si>
    <t>n</t>
  </si>
  <si>
    <t>Linf (SE)</t>
  </si>
  <si>
    <t>K (SE)</t>
  </si>
  <si>
    <t>Length - length</t>
  </si>
  <si>
    <t>Units</t>
  </si>
  <si>
    <t>Equation</t>
  </si>
  <si>
    <t>SE</t>
  </si>
  <si>
    <t>Range of X</t>
  </si>
  <si>
    <t>mm</t>
  </si>
  <si>
    <t>1.00</t>
  </si>
  <si>
    <t>0.98</t>
  </si>
  <si>
    <r>
      <t>R</t>
    </r>
    <r>
      <rPr>
        <vertAlign val="superscript"/>
        <sz val="10"/>
        <rFont val="Arial"/>
        <family val="2"/>
      </rPr>
      <t>2</t>
    </r>
  </si>
  <si>
    <t>a (SE)</t>
  </si>
  <si>
    <t>b (SE)</t>
  </si>
  <si>
    <t>Range of length</t>
  </si>
  <si>
    <t>0.96</t>
  </si>
  <si>
    <t>WW, g    TL, mm</t>
  </si>
  <si>
    <r>
      <t>Weight - Length (weight = aL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unless noted)</t>
    </r>
  </si>
  <si>
    <t>Wyanski et al. 2000</t>
  </si>
  <si>
    <t>2.971 (0.026)</t>
  </si>
  <si>
    <t>261-1090, all</t>
  </si>
  <si>
    <t>2.950 (0.027)</t>
  </si>
  <si>
    <t>WW, g    SL, mm</t>
  </si>
  <si>
    <t>214-888, all</t>
  </si>
  <si>
    <t>Moore and Labisky 1984</t>
  </si>
  <si>
    <t>WW, kg TL, mm</t>
  </si>
  <si>
    <t>r = 0.99</t>
  </si>
  <si>
    <t>kg = 0.03-25.4</t>
  </si>
  <si>
    <t>Matheson and Huntsman 1984</t>
  </si>
  <si>
    <r>
      <t>1.779 x 10</t>
    </r>
    <r>
      <rPr>
        <vertAlign val="superscript"/>
        <sz val="10"/>
        <rFont val="Arial"/>
        <family val="2"/>
      </rPr>
      <t>-5</t>
    </r>
    <r>
      <rPr>
        <sz val="10"/>
        <rFont val="Arial"/>
        <family val="0"/>
      </rPr>
      <t xml:space="preserve"> (0.314 x 10</t>
    </r>
    <r>
      <rPr>
        <vertAlign val="superscript"/>
        <sz val="10"/>
        <rFont val="Arial"/>
        <family val="2"/>
      </rPr>
      <t>-5</t>
    </r>
    <r>
      <rPr>
        <sz val="10"/>
        <rFont val="Arial"/>
        <family val="0"/>
      </rPr>
      <t>)</t>
    </r>
  </si>
  <si>
    <r>
      <t>3.665 x 10</t>
    </r>
    <r>
      <rPr>
        <vertAlign val="superscript"/>
        <sz val="10"/>
        <rFont val="Arial"/>
        <family val="2"/>
      </rPr>
      <t>-5</t>
    </r>
    <r>
      <rPr>
        <sz val="10"/>
        <rFont val="Arial"/>
        <family val="0"/>
      </rPr>
      <t xml:space="preserve"> (0.654 x 10</t>
    </r>
    <r>
      <rPr>
        <vertAlign val="superscript"/>
        <sz val="10"/>
        <rFont val="Arial"/>
        <family val="2"/>
      </rPr>
      <t>-5</t>
    </r>
    <r>
      <rPr>
        <sz val="10"/>
        <rFont val="Arial"/>
        <family val="0"/>
      </rPr>
      <t>)</t>
    </r>
  </si>
  <si>
    <r>
      <t>2.45 x 10</t>
    </r>
    <r>
      <rPr>
        <vertAlign val="superscript"/>
        <sz val="10"/>
        <rFont val="Arial"/>
        <family val="2"/>
      </rPr>
      <t>-8</t>
    </r>
  </si>
  <si>
    <r>
      <t>7.0 x 10</t>
    </r>
    <r>
      <rPr>
        <vertAlign val="superscript"/>
        <sz val="10"/>
        <rFont val="Arial"/>
        <family val="2"/>
      </rPr>
      <t>-8</t>
    </r>
  </si>
  <si>
    <t>Bandit reel, 1979-85</t>
  </si>
  <si>
    <t>Bandit reel, 1993-94</t>
  </si>
  <si>
    <t>Longline &amp; kali pole, 1982-85</t>
  </si>
  <si>
    <t>Longline, 1993-94</t>
  </si>
  <si>
    <t>1-21</t>
  </si>
  <si>
    <t>252-1020 mm TL</t>
  </si>
  <si>
    <t>970 (24)</t>
  </si>
  <si>
    <t>0.109 (0.001)</t>
  </si>
  <si>
    <t>1-22</t>
  </si>
  <si>
    <t>226-1110 mm TL</t>
  </si>
  <si>
    <t>1201 (34)</t>
  </si>
  <si>
    <t>0.103 (0.008)</t>
  </si>
  <si>
    <t>3-29</t>
  </si>
  <si>
    <t>265-1020 mm TL</t>
  </si>
  <si>
    <t>948 (28)</t>
  </si>
  <si>
    <t>0.122 (0.017)</t>
  </si>
  <si>
    <t>273-1137 mm TL</t>
  </si>
  <si>
    <t>1117 (13)</t>
  </si>
  <si>
    <t>0.119 (0.004)</t>
  </si>
  <si>
    <t>0-27</t>
  </si>
  <si>
    <t>TL = 1.714 + 1.213(SL)</t>
  </si>
  <si>
    <t>0.829, 0.002</t>
  </si>
  <si>
    <t>182-888, all</t>
  </si>
  <si>
    <t>TL = 11.697 + 1.192(SL)</t>
  </si>
  <si>
    <t>111-1180, all</t>
  </si>
  <si>
    <t>Years</t>
  </si>
  <si>
    <t>Headboat</t>
  </si>
  <si>
    <t>0.95</t>
  </si>
  <si>
    <t>Ralston</t>
  </si>
  <si>
    <t>Parameters</t>
  </si>
  <si>
    <t>tmax</t>
  </si>
  <si>
    <t>k</t>
  </si>
  <si>
    <t>Linf, k, T</t>
  </si>
  <si>
    <t>M=0.0189+2.06*k</t>
  </si>
  <si>
    <t>Von Bert</t>
  </si>
  <si>
    <t>Linf</t>
  </si>
  <si>
    <t>Water</t>
  </si>
  <si>
    <t>Temperature</t>
  </si>
  <si>
    <t>Age</t>
  </si>
  <si>
    <t>TL_mm</t>
  </si>
  <si>
    <t>W_g</t>
  </si>
  <si>
    <t>Lorenzen Age-Specific</t>
  </si>
  <si>
    <t>M=3.69*W^(-0.305)</t>
  </si>
  <si>
    <t>(Ocean in Table 1)</t>
  </si>
  <si>
    <t>M=exp(1.46-1.01*ln(tmax))</t>
  </si>
  <si>
    <t>Upper M</t>
  </si>
  <si>
    <t>Lower M</t>
  </si>
  <si>
    <t>&amp; Carney</t>
  </si>
  <si>
    <t>Alverson</t>
  </si>
  <si>
    <t>Alverson &amp; Carney</t>
  </si>
  <si>
    <t>k, tmax</t>
  </si>
  <si>
    <t>M = 3k/(exp(0.38*tmax*k)-1)</t>
  </si>
  <si>
    <t>From Quinn &amp; Deriso:</t>
  </si>
  <si>
    <t>Snowy grouper Mortality:</t>
  </si>
  <si>
    <t>1-29</t>
  </si>
  <si>
    <t>Mortality</t>
  </si>
  <si>
    <t xml:space="preserve">Life history relationships for estimating constant M (Pauly, Hoenig, Ralston, Alverson &amp; Carney) and age-varying M </t>
  </si>
  <si>
    <t>Growth</t>
  </si>
  <si>
    <t>Sex Ratio</t>
  </si>
  <si>
    <t>Female Maturity</t>
  </si>
  <si>
    <t>Landings</t>
  </si>
  <si>
    <t>Indices</t>
  </si>
  <si>
    <t>Length Comp</t>
  </si>
  <si>
    <t>Age Comp</t>
  </si>
  <si>
    <t>Commercial landings by gear in mt; and recreational landings in numbers</t>
  </si>
  <si>
    <t>Recreational (1000)</t>
  </si>
  <si>
    <t>Define units:</t>
  </si>
  <si>
    <t>(Harris email dated 4/22/04)</t>
  </si>
  <si>
    <t>Commercial Logbook</t>
  </si>
  <si>
    <t>metric tons per hook-day</t>
  </si>
  <si>
    <t>(gear 61)</t>
  </si>
  <si>
    <t>MARMAP Vertical Longline</t>
  </si>
  <si>
    <t>MSE</t>
  </si>
  <si>
    <t>Combined MARMAP and headboat data sets:</t>
  </si>
  <si>
    <t>WW, mt TL, mm</t>
  </si>
  <si>
    <t>2.8237 (0.0137)</t>
  </si>
  <si>
    <t>N</t>
  </si>
  <si>
    <t>Commercial Handline Proportion at Length</t>
  </si>
  <si>
    <t>Commercial Longline Proportion at Length</t>
  </si>
  <si>
    <t>Recreational Headboat Proportion at Length</t>
  </si>
  <si>
    <t>Logistic Eqtn.:</t>
  </si>
  <si>
    <t>logit(p) = Intercept + slope*Age = x</t>
  </si>
  <si>
    <t>p = exp(x)/[1+exp(x)]</t>
  </si>
  <si>
    <t>Logistic parameters:</t>
  </si>
  <si>
    <t>DF</t>
  </si>
  <si>
    <t>Estimate</t>
  </si>
  <si>
    <t>Std. Err.</t>
  </si>
  <si>
    <t>Intercept</t>
  </si>
  <si>
    <t>Slope</t>
  </si>
  <si>
    <t>TL = FL</t>
  </si>
  <si>
    <t>t0</t>
  </si>
  <si>
    <t>CV</t>
  </si>
  <si>
    <t xml:space="preserve">* Average bottom water temperature from 100-175m for Snowy (Parker and Mays, 1998) was determined from data produced by </t>
  </si>
  <si>
    <t xml:space="preserve"> Blanton et al.(2003, JGR vol. 108).  Jon Hare calculated monthly bottom temperate across a subset (determined by depth) of Blanton's grid of the SAB. </t>
  </si>
  <si>
    <t>Marmap Vertical Longline Proportion at length</t>
  </si>
  <si>
    <t>Marmap Chevron Trap Proportion at Length</t>
  </si>
  <si>
    <t>Sheet</t>
  </si>
  <si>
    <t>Comments</t>
  </si>
  <si>
    <t>from Lorenzen (range based on min to max of these estimates)</t>
  </si>
  <si>
    <t>(s:\SEDAR-04\Data\Commercial\General Canvass\DWC_Commercial_Template.xls)</t>
  </si>
  <si>
    <t>Bins in 30 mm TL; mid-points range from 345 to 1005 mm TL</t>
  </si>
  <si>
    <t>Commercial longline &amp; handline</t>
  </si>
  <si>
    <t>(s:\sedar-04\data\commercial\TIP Data\SGTF_LF.xls)</t>
  </si>
  <si>
    <t>Ref: Johnson &amp; Kotz (1970)</t>
  </si>
  <si>
    <t>ln (a)=</t>
  </si>
  <si>
    <t>a=</t>
  </si>
  <si>
    <t>Continuous univariate distributions-1</t>
  </si>
  <si>
    <t>se (ln a)=</t>
  </si>
  <si>
    <t>SD (a)=</t>
  </si>
  <si>
    <t>Houghton Mifflin Co., Boston</t>
  </si>
  <si>
    <t>CV (a)</t>
  </si>
  <si>
    <t>(p. 115)</t>
  </si>
  <si>
    <t>4.630E-11 (9.694E-12)</t>
  </si>
  <si>
    <t>Estimates consistent with Model:</t>
  </si>
  <si>
    <t>All Data</t>
  </si>
  <si>
    <t>Commercial LL</t>
  </si>
  <si>
    <t>Commercial HL</t>
  </si>
  <si>
    <t>(s:\SEDAR-04\Data\Life History\Growth\snowy_tilefish_WL_rel.sas &amp; WLSnowy.xls)</t>
  </si>
  <si>
    <t>(Source: s:\SEDAR-04\Data\Life History\Growth\snowy_VB.sas, snowy_VB_Apr.sas, snowy_VB_Jun.sas &amp;</t>
  </si>
  <si>
    <t xml:space="preserve">PROC LOGISTIC applied to MARMAP data </t>
  </si>
  <si>
    <t>PROC LOGISTIC applied to MARMAP data</t>
  </si>
  <si>
    <t>Four indices:  Headboat, MARMAP vertical longline (gear 61) and chevron trap (gear 324) and commercial logbook</t>
  </si>
  <si>
    <t>MARMAP vertical longline &amp; chevron trap</t>
  </si>
  <si>
    <t>a (SD)</t>
  </si>
  <si>
    <t>MARMAP Chevron Trap</t>
  </si>
  <si>
    <t>(gear 324)</t>
  </si>
  <si>
    <t>(s:\sedar-04\Data\Survey\Snowy_LF_061_324.xls)</t>
  </si>
  <si>
    <t>(s:\SEDAR-04\Data\Recreational\Snowy_recreational.xls)</t>
  </si>
  <si>
    <t>(Will model F separately for headboat and MRFSS to represent recreational landings from 1962 - 1980)</t>
  </si>
  <si>
    <t>MARMAP Chevron trap</t>
  </si>
  <si>
    <t>(s:\sedar-04\Data\life history\growth\Snowy_MM_Ages.xls)</t>
  </si>
  <si>
    <t>MM Chevron Trap</t>
  </si>
  <si>
    <t xml:space="preserve">MARMAP </t>
  </si>
  <si>
    <t>Vertical Longline</t>
  </si>
  <si>
    <t>Chevron Trap</t>
  </si>
  <si>
    <t>Catch in numbers per trap-hr</t>
  </si>
  <si>
    <t>Catch in numbers per angler-day</t>
  </si>
  <si>
    <t>Catch in numbers per 20 hooks per hour</t>
  </si>
  <si>
    <t>1-35</t>
  </si>
  <si>
    <t>203-1078 mm TL</t>
  </si>
  <si>
    <t>Age Data from Beaufort and MARMAP:</t>
  </si>
  <si>
    <t>Sex Ratio:</t>
  </si>
  <si>
    <t>Female maturity:</t>
  </si>
  <si>
    <t>Indices for Snowy:</t>
  </si>
  <si>
    <t>Commercial logbook</t>
  </si>
  <si>
    <t>MM Vertical LL</t>
  </si>
  <si>
    <t>Age bins from 0 to 20 (20 is plus group)</t>
  </si>
  <si>
    <t>Equations for Estimating M:</t>
  </si>
  <si>
    <t>226-1137 mm TL</t>
  </si>
  <si>
    <t>203-1137 mm TL</t>
  </si>
  <si>
    <t xml:space="preserve">Beaufort Data </t>
  </si>
  <si>
    <t>(s:\sedar-04\data\life history\growth\Snowy_AgeComps.xls)</t>
  </si>
  <si>
    <t>s:\SEDAR-04\Data\Life History\Growth\snowy_MM_Ages.xls)</t>
  </si>
  <si>
    <t>MARMAP Data</t>
  </si>
  <si>
    <t>Commercial Handline Proportion at age</t>
  </si>
  <si>
    <t>Commercial Longline Proportion at age</t>
  </si>
  <si>
    <t>Recreational  Headboat Proportion at age</t>
  </si>
  <si>
    <t>FMRI Data</t>
  </si>
  <si>
    <t>+ 1 stderr (Linf and temp) and -1 std.dev. (k)</t>
  </si>
  <si>
    <t>- 1 stderr (Linf and temp) and + 1 std.dev. (k)</t>
  </si>
  <si>
    <t>Beaufort Data Only (Fix t0)</t>
  </si>
  <si>
    <t>(MARMAP: s:\SEDAR-04\Data\Survey\snowyindices.xls)</t>
  </si>
  <si>
    <t>s:\SEDAR-04\data\life history\growth\Snowy Complete Data_Potts.xls,</t>
  </si>
  <si>
    <t>(M = 0.17 from Paiva et al. 1999.  Growth and mortality parameters of the snowy grouper Epinephelus niveatus (Valenciennes) (Osteichthes: Serranidae), off southeastern Brazil. Arquivos de ciencias do mar. Fortaleza [Arq. Cienc. Mar].  32:111-117.</t>
  </si>
  <si>
    <t>(k = 0.069 from Paiva et al. 1999.  Growth and mortality parameters of the snowy grouper Epinephelus niveatus (Valenciennes) (Osteichthes: Serranidae), off southeastern Brazil. Arquivos de ciencias do mar. Fortaleza [Arq. Cienc. Mar].  32:111-117.</t>
  </si>
  <si>
    <t>(Dropped MARMAP Ages: delete chevron trap and values from commercial gear)</t>
  </si>
  <si>
    <r>
      <t>t</t>
    </r>
    <r>
      <rPr>
        <b/>
        <vertAlign val="sub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(SE)</t>
    </r>
  </si>
  <si>
    <t>-2.123 (0.336)</t>
  </si>
  <si>
    <t>-1.149 (0.231)</t>
  </si>
  <si>
    <t>-0.668 (0.681)</t>
  </si>
  <si>
    <t>-1.409 (0.121)</t>
  </si>
  <si>
    <t>0.004</t>
  </si>
  <si>
    <t xml:space="preserve">0.106 </t>
  </si>
  <si>
    <t>0.067</t>
  </si>
  <si>
    <t>M=exp(-0.0152+0.6543*ln(k)-0.279*ln(Linf, cm)+0.4634*lnT(oC))</t>
  </si>
  <si>
    <t>r</t>
  </si>
  <si>
    <t>Predicted</t>
  </si>
  <si>
    <t>(s:\SEDAR-04\Data\Life History\Logistic\SnowRepr.xls &amp; snowy_sr.lst)</t>
  </si>
  <si>
    <t>(s:\SEDAR-04\Data\Life History\Logistic\SnowRepr.xls &amp; snowy_mat.lst)</t>
  </si>
  <si>
    <t>Sex Ratio (1980s MARMAP Data Only):</t>
  </si>
  <si>
    <t>Snowy grouper Length-Length and Weight-Length Relationships</t>
  </si>
  <si>
    <t>Lorenzen Age-specific</t>
  </si>
  <si>
    <t>Snowy grouper Growth (VB):</t>
  </si>
  <si>
    <t>Historical Sources</t>
  </si>
  <si>
    <t>Conversions</t>
  </si>
  <si>
    <t>Weight - Length relationships (W=aL^b), use relationship from combined headboat and MARMAP data sets</t>
  </si>
  <si>
    <t>Beverton</t>
  </si>
  <si>
    <t>Ageing data provided by MARMAP and Beaufort:</t>
  </si>
  <si>
    <t>Use Beaufort-only fits due to uncertainty in MARMAP ageing, fix t0 at -0.5, weight with 1/N at age.</t>
  </si>
  <si>
    <t>k, am</t>
  </si>
  <si>
    <t>(am = age at 50% maturity)</t>
  </si>
  <si>
    <t>M = 3k/(exp(am*k)-1)</t>
  </si>
  <si>
    <t>[Use mid-year for calculating TL (mm)]</t>
  </si>
  <si>
    <t>Scale to median of constant-age estimates of M</t>
  </si>
  <si>
    <t>Median</t>
  </si>
  <si>
    <t>Range</t>
  </si>
  <si>
    <t>(0.11, 0.22)</t>
  </si>
  <si>
    <t>Scaled M</t>
  </si>
  <si>
    <t>Prepared by:</t>
  </si>
  <si>
    <t>Doug Vaughan</t>
  </si>
  <si>
    <t>SEDAR4</t>
  </si>
  <si>
    <t>Rob Cheshire</t>
  </si>
  <si>
    <t>Snowy Grouper Data for Input to Model:</t>
  </si>
  <si>
    <t>Beaufort Data (Fixed t0 = -0.5)</t>
  </si>
  <si>
    <t>Data Sources Combined</t>
  </si>
  <si>
    <t>W at age</t>
  </si>
  <si>
    <t>Logbook (CV)</t>
  </si>
  <si>
    <t>Headboat (CV)</t>
  </si>
  <si>
    <t>MRFSS</t>
  </si>
  <si>
    <t>CV's</t>
  </si>
  <si>
    <t>Handline</t>
  </si>
  <si>
    <t>Longline</t>
  </si>
  <si>
    <t>MM Vert. Longline (CV)</t>
  </si>
  <si>
    <t>MM Chevron Trap (CV)</t>
  </si>
  <si>
    <t>Mean CV:</t>
  </si>
  <si>
    <t>(CVs: s:\SEDAR-04\Data\MRFSS\Deepwater_MRFSS_Landings.xls)</t>
  </si>
  <si>
    <t>s:\SEDAR-04\Data\Headboat\snowy-GLM-CVs.xls; &amp; Kyle Shertzer for logbooks)</t>
  </si>
  <si>
    <t>DO NOT USE!</t>
  </si>
  <si>
    <t>(Converted TL_mm to Beaufort  Ages)*</t>
  </si>
  <si>
    <t>*Conversion:</t>
  </si>
  <si>
    <t>t = t0 - ln(1-Lt/linf)/k</t>
  </si>
  <si>
    <t>(Highlighted parameters in Growth)</t>
  </si>
  <si>
    <t>equations.</t>
  </si>
  <si>
    <t>Equations for converting fish standard length (SL) and fork length(FL) to total length(TL), use highlighted MARMAP</t>
  </si>
  <si>
    <t>Year</t>
  </si>
  <si>
    <t>Snowy Grouper Landings:</t>
  </si>
  <si>
    <t>Commercial (mt)</t>
  </si>
  <si>
    <t>(CVs: s:\SEDAR-04\Data\Survey\snowy cpue and lf - data workshop.xls;</t>
  </si>
  <si>
    <t>(s:\sedar-04\data\headboat\Lengths\Snowy_Headboat_LF.xls)</t>
  </si>
  <si>
    <t>s:\SEDAR-04\Data\Life History\Growth\snowy_VB_Fixt0.lst,</t>
  </si>
  <si>
    <t>Estimates consistent with Model (Fix t0 = -0.5):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</si>
</sst>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mm/dd/yy"/>
    <numFmt numFmtId="175" formatCode="0.0000E+00"/>
    <numFmt numFmtId="176" formatCode="0.000E+00"/>
    <numFmt numFmtId="177" formatCode="0.000%"/>
    <numFmt numFmtId="178" formatCode="0.0%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9"/>
      <color indexed="59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vertAlign val="subscript"/>
      <sz val="10"/>
      <name val="Arial"/>
      <family val="2"/>
    </font>
    <font>
      <sz val="9.25"/>
      <name val="Arial"/>
      <family val="0"/>
    </font>
    <font>
      <sz val="11.5"/>
      <name val="Arial"/>
      <family val="0"/>
    </font>
    <font>
      <sz val="9"/>
      <name val="Arial"/>
      <family val="0"/>
    </font>
    <font>
      <sz val="11"/>
      <name val="Arial"/>
      <family val="0"/>
    </font>
    <font>
      <b/>
      <sz val="11.25"/>
      <name val="Arial"/>
      <family val="0"/>
    </font>
    <font>
      <b/>
      <sz val="10.75"/>
      <name val="Arial"/>
      <family val="0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0" fontId="0" fillId="2" borderId="0" xfId="0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0" fontId="0" fillId="2" borderId="0" xfId="0" applyFill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2" borderId="0" xfId="0" applyFill="1" applyBorder="1" applyAlignment="1">
      <alignment horizontal="center" wrapText="1"/>
    </xf>
    <xf numFmtId="172" fontId="0" fillId="0" borderId="1" xfId="0" applyNumberFormat="1" applyBorder="1" applyAlignment="1">
      <alignment/>
    </xf>
    <xf numFmtId="172" fontId="0" fillId="0" borderId="1" xfId="0" applyNumberFormat="1" applyBorder="1" applyAlignment="1">
      <alignment horizontal="right"/>
    </xf>
    <xf numFmtId="0" fontId="0" fillId="0" borderId="8" xfId="0" applyBorder="1" applyAlignment="1">
      <alignment/>
    </xf>
    <xf numFmtId="172" fontId="0" fillId="0" borderId="8" xfId="0" applyNumberFormat="1" applyBorder="1" applyAlignment="1">
      <alignment/>
    </xf>
    <xf numFmtId="0" fontId="0" fillId="4" borderId="9" xfId="0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176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4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4" borderId="8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" xfId="0" applyNumberFormat="1" applyFill="1" applyBorder="1" applyAlignment="1">
      <alignment/>
    </xf>
    <xf numFmtId="0" fontId="0" fillId="2" borderId="8" xfId="0" applyNumberFormat="1" applyFill="1" applyBorder="1" applyAlignment="1">
      <alignment/>
    </xf>
    <xf numFmtId="0" fontId="0" fillId="4" borderId="1" xfId="0" applyFont="1" applyFill="1" applyBorder="1" applyAlignment="1">
      <alignment/>
    </xf>
    <xf numFmtId="172" fontId="0" fillId="0" borderId="1" xfId="0" applyNumberFormat="1" applyFill="1" applyBorder="1" applyAlignment="1">
      <alignment/>
    </xf>
    <xf numFmtId="0" fontId="0" fillId="4" borderId="8" xfId="0" applyFont="1" applyFill="1" applyBorder="1" applyAlignment="1">
      <alignment/>
    </xf>
    <xf numFmtId="172" fontId="0" fillId="0" borderId="8" xfId="0" applyNumberFormat="1" applyFill="1" applyBorder="1" applyAlignment="1">
      <alignment/>
    </xf>
    <xf numFmtId="0" fontId="0" fillId="4" borderId="9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2" borderId="0" xfId="0" applyFill="1" applyBorder="1" applyAlignment="1">
      <alignment/>
    </xf>
    <xf numFmtId="0" fontId="0" fillId="4" borderId="5" xfId="0" applyFill="1" applyBorder="1" applyAlignment="1">
      <alignment/>
    </xf>
    <xf numFmtId="0" fontId="0" fillId="2" borderId="6" xfId="0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173" fontId="0" fillId="2" borderId="9" xfId="0" applyNumberForma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NumberFormat="1" applyFill="1" applyBorder="1" applyAlignment="1">
      <alignment horizontal="center"/>
    </xf>
    <xf numFmtId="0" fontId="0" fillId="2" borderId="9" xfId="0" applyFill="1" applyBorder="1" applyAlignment="1">
      <alignment/>
    </xf>
    <xf numFmtId="172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1" fontId="0" fillId="2" borderId="9" xfId="0" applyNumberFormat="1" applyFill="1" applyBorder="1" applyAlignment="1">
      <alignment/>
    </xf>
    <xf numFmtId="1" fontId="0" fillId="0" borderId="9" xfId="0" applyNumberFormat="1" applyBorder="1" applyAlignment="1">
      <alignment/>
    </xf>
    <xf numFmtId="0" fontId="0" fillId="0" borderId="9" xfId="0" applyFill="1" applyBorder="1" applyAlignment="1">
      <alignment/>
    </xf>
    <xf numFmtId="0" fontId="11" fillId="0" borderId="0" xfId="0" applyFont="1" applyBorder="1" applyAlignment="1">
      <alignment vertical="top" wrapText="1"/>
    </xf>
    <xf numFmtId="1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3" borderId="11" xfId="0" applyFont="1" applyFill="1" applyBorder="1" applyAlignment="1">
      <alignment/>
    </xf>
    <xf numFmtId="0" fontId="0" fillId="3" borderId="11" xfId="0" applyFont="1" applyFill="1" applyBorder="1" applyAlignment="1">
      <alignment horizontal="center"/>
    </xf>
    <xf numFmtId="172" fontId="0" fillId="3" borderId="11" xfId="0" applyNumberForma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8" xfId="0" applyFont="1" applyFill="1" applyBorder="1" applyAlignment="1">
      <alignment horizontal="center"/>
    </xf>
    <xf numFmtId="172" fontId="0" fillId="3" borderId="8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172" fontId="0" fillId="0" borderId="11" xfId="0" applyNumberFormat="1" applyBorder="1" applyAlignment="1">
      <alignment/>
    </xf>
    <xf numFmtId="1" fontId="0" fillId="0" borderId="1" xfId="0" applyNumberFormat="1" applyFill="1" applyBorder="1" applyAlignment="1">
      <alignment/>
    </xf>
    <xf numFmtId="0" fontId="0" fillId="0" borderId="1" xfId="0" applyNumberFormat="1" applyFill="1" applyBorder="1" applyAlignment="1">
      <alignment/>
    </xf>
    <xf numFmtId="1" fontId="0" fillId="0" borderId="8" xfId="0" applyNumberFormat="1" applyFill="1" applyBorder="1" applyAlignment="1">
      <alignment/>
    </xf>
    <xf numFmtId="0" fontId="0" fillId="0" borderId="8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172" fontId="0" fillId="0" borderId="11" xfId="0" applyNumberFormat="1" applyFill="1" applyBorder="1" applyAlignment="1">
      <alignment/>
    </xf>
    <xf numFmtId="1" fontId="0" fillId="0" borderId="1" xfId="0" applyNumberFormat="1" applyBorder="1" applyAlignment="1">
      <alignment/>
    </xf>
    <xf numFmtId="1" fontId="0" fillId="0" borderId="8" xfId="0" applyNumberFormat="1" applyBorder="1" applyAlignment="1">
      <alignment/>
    </xf>
    <xf numFmtId="0" fontId="0" fillId="4" borderId="11" xfId="0" applyFill="1" applyBorder="1" applyAlignment="1">
      <alignment/>
    </xf>
    <xf numFmtId="1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8" fontId="0" fillId="0" borderId="0" xfId="0" applyNumberFormat="1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3" xfId="0" applyBorder="1" applyAlignment="1">
      <alignment horizontal="right"/>
    </xf>
    <xf numFmtId="2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9" xfId="0" applyBorder="1" applyAlignment="1">
      <alignment horizontal="right"/>
    </xf>
    <xf numFmtId="2" fontId="0" fillId="0" borderId="15" xfId="0" applyNumberFormat="1" applyBorder="1" applyAlignment="1">
      <alignment horizontal="center"/>
    </xf>
    <xf numFmtId="0" fontId="4" fillId="0" borderId="14" xfId="0" applyFont="1" applyBorder="1" applyAlignment="1">
      <alignment/>
    </xf>
    <xf numFmtId="0" fontId="0" fillId="2" borderId="14" xfId="0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5" fontId="4" fillId="0" borderId="0" xfId="0" applyNumberFormat="1" applyFont="1" applyAlignment="1">
      <alignment horizontal="center"/>
    </xf>
    <xf numFmtId="0" fontId="0" fillId="0" borderId="19" xfId="0" applyBorder="1" applyAlignment="1">
      <alignment/>
    </xf>
    <xf numFmtId="0" fontId="0" fillId="2" borderId="13" xfId="0" applyFill="1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3" xfId="0" applyFill="1" applyBorder="1" applyAlignment="1">
      <alignment wrapText="1"/>
    </xf>
    <xf numFmtId="0" fontId="11" fillId="0" borderId="13" xfId="0" applyFont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0" fillId="2" borderId="14" xfId="0" applyFill="1" applyBorder="1" applyAlignment="1">
      <alignment horizontal="center" wrapText="1"/>
    </xf>
    <xf numFmtId="49" fontId="0" fillId="2" borderId="14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9" xfId="0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172" fontId="0" fillId="0" borderId="11" xfId="0" applyNumberFormat="1" applyBorder="1" applyAlignment="1">
      <alignment horizontal="right"/>
    </xf>
    <xf numFmtId="172" fontId="0" fillId="0" borderId="8" xfId="0" applyNumberFormat="1" applyBorder="1" applyAlignment="1">
      <alignment horizontal="right"/>
    </xf>
    <xf numFmtId="172" fontId="0" fillId="0" borderId="4" xfId="0" applyNumberFormat="1" applyBorder="1" applyAlignment="1">
      <alignment horizontal="right"/>
    </xf>
    <xf numFmtId="172" fontId="0" fillId="0" borderId="20" xfId="0" applyNumberFormat="1" applyBorder="1" applyAlignment="1">
      <alignment horizontal="right"/>
    </xf>
    <xf numFmtId="172" fontId="0" fillId="0" borderId="7" xfId="0" applyNumberFormat="1" applyBorder="1" applyAlignment="1">
      <alignment horizontal="right"/>
    </xf>
    <xf numFmtId="172" fontId="0" fillId="5" borderId="1" xfId="0" applyNumberFormat="1" applyFill="1" applyBorder="1" applyAlignment="1">
      <alignment/>
    </xf>
    <xf numFmtId="0" fontId="0" fillId="3" borderId="9" xfId="0" applyFill="1" applyBorder="1" applyAlignment="1">
      <alignment horizontal="center"/>
    </xf>
    <xf numFmtId="0" fontId="0" fillId="0" borderId="11" xfId="0" applyBorder="1" applyAlignment="1">
      <alignment/>
    </xf>
    <xf numFmtId="172" fontId="0" fillId="5" borderId="11" xfId="0" applyNumberFormat="1" applyFill="1" applyBorder="1" applyAlignment="1">
      <alignment/>
    </xf>
    <xf numFmtId="172" fontId="0" fillId="5" borderId="8" xfId="0" applyNumberFormat="1" applyFill="1" applyBorder="1" applyAlignment="1">
      <alignment/>
    </xf>
    <xf numFmtId="172" fontId="0" fillId="5" borderId="9" xfId="0" applyNumberFormat="1" applyFill="1" applyBorder="1" applyAlignment="1">
      <alignment/>
    </xf>
    <xf numFmtId="173" fontId="0" fillId="0" borderId="11" xfId="0" applyNumberFormat="1" applyBorder="1" applyAlignment="1">
      <alignment/>
    </xf>
    <xf numFmtId="173" fontId="0" fillId="0" borderId="1" xfId="0" applyNumberFormat="1" applyBorder="1" applyAlignment="1">
      <alignment/>
    </xf>
    <xf numFmtId="173" fontId="0" fillId="0" borderId="8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0" fillId="0" borderId="11" xfId="0" applyBorder="1" applyAlignment="1">
      <alignment horizontal="right"/>
    </xf>
    <xf numFmtId="173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173" fontId="0" fillId="0" borderId="1" xfId="0" applyNumberFormat="1" applyFill="1" applyBorder="1" applyAlignment="1">
      <alignment/>
    </xf>
    <xf numFmtId="2" fontId="0" fillId="0" borderId="1" xfId="0" applyNumberFormat="1" applyBorder="1" applyAlignment="1">
      <alignment/>
    </xf>
    <xf numFmtId="173" fontId="0" fillId="0" borderId="8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8" xfId="0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right"/>
    </xf>
    <xf numFmtId="1" fontId="0" fillId="0" borderId="0" xfId="0" applyNumberForma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10" xfId="0" applyFont="1" applyFill="1" applyBorder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172" fontId="0" fillId="2" borderId="0" xfId="0" applyNumberForma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173" fontId="0" fillId="2" borderId="0" xfId="0" applyNumberForma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2" fontId="0" fillId="0" borderId="0" xfId="0" applyNumberFormat="1" applyFill="1" applyBorder="1" applyAlignment="1">
      <alignment horizontal="center"/>
    </xf>
    <xf numFmtId="172" fontId="0" fillId="0" borderId="20" xfId="0" applyNumberForma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73" fontId="0" fillId="2" borderId="6" xfId="0" applyNumberFormat="1" applyFill="1" applyBorder="1" applyAlignment="1">
      <alignment horizontal="center"/>
    </xf>
    <xf numFmtId="172" fontId="0" fillId="2" borderId="6" xfId="0" applyNumberFormat="1" applyFill="1" applyBorder="1" applyAlignment="1">
      <alignment horizontal="center"/>
    </xf>
    <xf numFmtId="172" fontId="0" fillId="2" borderId="7" xfId="0" applyNumberFormat="1" applyFill="1" applyBorder="1" applyAlignment="1">
      <alignment horizontal="center"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0" xfId="0" applyBorder="1" applyAlignment="1">
      <alignment/>
    </xf>
    <xf numFmtId="0" fontId="11" fillId="0" borderId="20" xfId="0" applyFont="1" applyBorder="1" applyAlignment="1">
      <alignment vertical="top" wrapText="1"/>
    </xf>
    <xf numFmtId="0" fontId="0" fillId="2" borderId="10" xfId="0" applyFill="1" applyBorder="1" applyAlignment="1">
      <alignment/>
    </xf>
    <xf numFmtId="173" fontId="0" fillId="0" borderId="0" xfId="0" applyNumberFormat="1" applyBorder="1" applyAlignment="1">
      <alignment/>
    </xf>
    <xf numFmtId="172" fontId="0" fillId="0" borderId="20" xfId="0" applyNumberFormat="1" applyBorder="1" applyAlignment="1">
      <alignment horizontal="center"/>
    </xf>
    <xf numFmtId="49" fontId="6" fillId="0" borderId="10" xfId="0" applyNumberFormat="1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3" borderId="10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0" xfId="0" applyFill="1" applyBorder="1" applyAlignment="1">
      <alignment/>
    </xf>
    <xf numFmtId="172" fontId="0" fillId="0" borderId="11" xfId="0" applyNumberFormat="1" applyFill="1" applyBorder="1" applyAlignment="1">
      <alignment/>
    </xf>
    <xf numFmtId="172" fontId="0" fillId="5" borderId="0" xfId="0" applyNumberFormat="1" applyFill="1" applyAlignment="1">
      <alignment/>
    </xf>
    <xf numFmtId="0" fontId="9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20" xfId="0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4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2" fontId="0" fillId="0" borderId="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1" fillId="0" borderId="26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3" xfId="0" applyFont="1" applyBorder="1" applyAlignment="1">
      <alignment horizontal="center"/>
    </xf>
    <xf numFmtId="0" fontId="11" fillId="0" borderId="24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19" fillId="6" borderId="26" xfId="0" applyFont="1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3" borderId="26" xfId="0" applyFill="1" applyBorder="1" applyAlignment="1">
      <alignment horizontal="center" wrapText="1"/>
    </xf>
    <xf numFmtId="0" fontId="0" fillId="3" borderId="24" xfId="0" applyFill="1" applyBorder="1" applyAlignment="1">
      <alignment horizontal="center" wrapText="1"/>
    </xf>
    <xf numFmtId="0" fontId="0" fillId="3" borderId="25" xfId="0" applyFill="1" applyBorder="1" applyAlignment="1">
      <alignment horizontal="center" wrapText="1"/>
    </xf>
    <xf numFmtId="0" fontId="0" fillId="2" borderId="26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4" fillId="2" borderId="1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Lorenzen M</a:t>
            </a:r>
          </a:p>
        </c:rich>
      </c:tx>
      <c:layout>
        <c:manualLayout>
          <c:xMode val="factor"/>
          <c:yMode val="factor"/>
          <c:x val="0.022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005"/>
          <c:w val="0.97475"/>
          <c:h val="0.87475"/>
        </c:manualLayout>
      </c:layout>
      <c:scatterChart>
        <c:scatterStyle val="lineMarker"/>
        <c:varyColors val="0"/>
        <c:ser>
          <c:idx val="2"/>
          <c:order val="0"/>
          <c:tx>
            <c:strRef>
              <c:f>Mortality!$H$32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Mortality!$E$33:$E$83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Mortality!$H$33:$H$83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Upper</c:v>
          </c:tx>
          <c:spPr>
            <a:ln w="3175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Mortality!$E$33:$E$83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Mortality!$I$33:$I$83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v>Lower</c:v>
          </c:tx>
          <c:spPr>
            <a:ln w="3175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Mortality!$E$33:$E$83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Mortality!$J$33:$J$83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29063864"/>
        <c:axId val="60248185"/>
      </c:scatterChart>
      <c:valAx>
        <c:axId val="29063864"/>
        <c:scaling>
          <c:orientation val="minMax"/>
          <c:max val="40"/>
        </c:scaling>
        <c:axPos val="b"/>
        <c:delete val="0"/>
        <c:numFmt formatCode="General" sourceLinked="1"/>
        <c:majorTickMark val="out"/>
        <c:minorTickMark val="none"/>
        <c:tickLblPos val="nextTo"/>
        <c:crossAx val="60248185"/>
        <c:crosses val="autoZero"/>
        <c:crossBetween val="midCat"/>
        <c:dispUnits/>
      </c:valAx>
      <c:valAx>
        <c:axId val="6024818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0638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Snowy Sex Ratio - All Data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57"/>
          <c:w val="0.98425"/>
          <c:h val="0.9295"/>
        </c:manualLayout>
      </c:layout>
      <c:scatterChart>
        <c:scatterStyle val="lineMarker"/>
        <c:varyColors val="0"/>
        <c:ser>
          <c:idx val="2"/>
          <c:order val="0"/>
          <c:tx>
            <c:strRef>
              <c:f>'Sex Ratio-male'!$D$3</c:f>
              <c:strCache>
                <c:ptCount val="1"/>
                <c:pt idx="0">
                  <c:v>Observed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'Sex Ratio-male'!$A$4:$A$47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xVal>
          <c:yVal>
            <c:numRef>
              <c:f>'Sex Ratio-male'!$D$4:$D$47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'Sex Ratio-male'!$E$3</c:f>
              <c:strCache>
                <c:ptCount val="1"/>
                <c:pt idx="0">
                  <c:v>Predicted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'Sex Ratio-male'!$A$4:$A$47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xVal>
          <c:yVal>
            <c:numRef>
              <c:f>'Sex Ratio-male'!$E$4:$E$47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yVal>
          <c:smooth val="0"/>
        </c:ser>
        <c:axId val="5362754"/>
        <c:axId val="48264787"/>
      </c:scatterChart>
      <c:valAx>
        <c:axId val="5362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64787"/>
        <c:crosses val="autoZero"/>
        <c:crossBetween val="midCat"/>
        <c:dispUnits/>
      </c:valAx>
      <c:valAx>
        <c:axId val="4826478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627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75"/>
          <c:y val="0.688"/>
          <c:w val="0.17725"/>
          <c:h val="0.07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Snowy Sex Ratio - 1980s Only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0375"/>
          <c:w val="0.984"/>
          <c:h val="0.8795"/>
        </c:manualLayout>
      </c:layout>
      <c:scatterChart>
        <c:scatterStyle val="lineMarker"/>
        <c:varyColors val="0"/>
        <c:ser>
          <c:idx val="2"/>
          <c:order val="0"/>
          <c:tx>
            <c:strRef>
              <c:f>'Sex Ratio-male (2)'!$D$3</c:f>
              <c:strCache>
                <c:ptCount val="1"/>
                <c:pt idx="0">
                  <c:v>Observed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'Sex Ratio-male (2)'!$A$4:$A$44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'Sex Ratio-male (2)'!$D$4:$D$44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'Sex Ratio-male (2)'!$E$3</c:f>
              <c:strCache>
                <c:ptCount val="1"/>
                <c:pt idx="0">
                  <c:v>Predicted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'Sex Ratio-male (2)'!$A$4:$A$44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'Sex Ratio-male (2)'!$E$4:$E$44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v>Predicted (All)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'Sex Ratio-male'!$A$4:$A$47</c:f>
              <c:numCache>
                <c:ptCount val="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45</c:v>
                </c:pt>
                <c:pt idx="43">
                  <c:v>50</c:v>
                </c:pt>
              </c:numCache>
            </c:numRef>
          </c:xVal>
          <c:yVal>
            <c:numRef>
              <c:f>'Sex Ratio-male'!$E$4:$E$47</c:f>
              <c:numCache>
                <c:ptCount val="44"/>
                <c:pt idx="0">
                  <c:v>0.0003347137832079128</c:v>
                </c:pt>
                <c:pt idx="1">
                  <c:v>0.0004970613072322452</c:v>
                </c:pt>
                <c:pt idx="2">
                  <c:v>0.0007380947402605515</c:v>
                </c:pt>
                <c:pt idx="3">
                  <c:v>0.001095881209168062</c:v>
                </c:pt>
                <c:pt idx="4">
                  <c:v>0.0016268199110342143</c:v>
                </c:pt>
                <c:pt idx="5">
                  <c:v>0.002414369051478698</c:v>
                </c:pt>
                <c:pt idx="6">
                  <c:v>0.0035818056447864065</c:v>
                </c:pt>
                <c:pt idx="7">
                  <c:v>0.005310735782593487</c:v>
                </c:pt>
                <c:pt idx="8">
                  <c:v>0.007867627364704925</c:v>
                </c:pt>
                <c:pt idx="9">
                  <c:v>0.011641145462542869</c:v>
                </c:pt>
                <c:pt idx="10">
                  <c:v>0.017193176391014843</c:v>
                </c:pt>
                <c:pt idx="11">
                  <c:v>0.02532529699436399</c:v>
                </c:pt>
                <c:pt idx="12">
                  <c:v>0.037158366237339244</c:v>
                </c:pt>
                <c:pt idx="13">
                  <c:v>0.05421282838908031</c:v>
                </c:pt>
                <c:pt idx="14">
                  <c:v>0.07845690854328127</c:v>
                </c:pt>
                <c:pt idx="15">
                  <c:v>0.11225614308724617</c:v>
                </c:pt>
                <c:pt idx="16">
                  <c:v>0.1581177699979691</c:v>
                </c:pt>
                <c:pt idx="17">
                  <c:v>0.21811248014567416</c:v>
                </c:pt>
                <c:pt idx="18">
                  <c:v>0.29294988375082437</c:v>
                </c:pt>
                <c:pt idx="19">
                  <c:v>0.3809542241316401</c:v>
                </c:pt>
                <c:pt idx="20">
                  <c:v>0.4775401247075432</c:v>
                </c:pt>
                <c:pt idx="21">
                  <c:v>0.5758353344136129</c:v>
                </c:pt>
                <c:pt idx="22">
                  <c:v>0.6684759358575728</c:v>
                </c:pt>
                <c:pt idx="23">
                  <c:v>0.7496788084600472</c:v>
                </c:pt>
                <c:pt idx="24">
                  <c:v>0.8164532124233765</c:v>
                </c:pt>
                <c:pt idx="25">
                  <c:v>0.8685387419554063</c:v>
                </c:pt>
                <c:pt idx="26">
                  <c:v>0.9075180529034025</c:v>
                </c:pt>
                <c:pt idx="27">
                  <c:v>0.9357940779576789</c:v>
                </c:pt>
                <c:pt idx="28">
                  <c:v>0.9558454391404579</c:v>
                </c:pt>
                <c:pt idx="29">
                  <c:v>0.9698366487124843</c:v>
                </c:pt>
                <c:pt idx="30">
                  <c:v>0.9794896091390056</c:v>
                </c:pt>
                <c:pt idx="31">
                  <c:v>0.9860976843327593</c:v>
                </c:pt>
                <c:pt idx="32">
                  <c:v>0.9905971955633778</c:v>
                </c:pt>
                <c:pt idx="33">
                  <c:v>0.9936498093245715</c:v>
                </c:pt>
                <c:pt idx="34">
                  <c:v>0.9957156803897211</c:v>
                </c:pt>
                <c:pt idx="35">
                  <c:v>0.9971114272377598</c:v>
                </c:pt>
                <c:pt idx="36">
                  <c:v>0.9980533562456941</c:v>
                </c:pt>
                <c:pt idx="37">
                  <c:v>0.9986885374619383</c:v>
                </c:pt>
                <c:pt idx="38">
                  <c:v>0.9994050868266467</c:v>
                </c:pt>
                <c:pt idx="39">
                  <c:v>0.9995993813973623</c:v>
                </c:pt>
                <c:pt idx="40">
                  <c:v>0.9997302378190955</c:v>
                </c:pt>
                <c:pt idx="41">
                  <c:v>0.9998183596013294</c:v>
                </c:pt>
                <c:pt idx="42">
                  <c:v>0.999944557019545</c:v>
                </c:pt>
                <c:pt idx="43">
                  <c:v>0.999992329338266</c:v>
                </c:pt>
              </c:numCache>
            </c:numRef>
          </c:yVal>
          <c:smooth val="0"/>
        </c:ser>
        <c:axId val="31729900"/>
        <c:axId val="17133645"/>
      </c:scatterChart>
      <c:valAx>
        <c:axId val="31729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33645"/>
        <c:crosses val="autoZero"/>
        <c:crossBetween val="midCat"/>
        <c:dispUnits/>
      </c:valAx>
      <c:valAx>
        <c:axId val="1713364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7299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"/>
          <c:y val="0.67025"/>
          <c:w val="0.17825"/>
          <c:h val="0.09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Snowy Female Maturity - All Data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735"/>
          <c:w val="0.98425"/>
          <c:h val="0.908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'Female Maturity'!$D$3</c:f>
              <c:strCache>
                <c:ptCount val="1"/>
                <c:pt idx="0">
                  <c:v>Observed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'Female Maturity'!$A$4:$A$27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'Female Maturity'!$D$4:$D$27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'Female Maturity'!$E$3</c:f>
              <c:strCache>
                <c:ptCount val="1"/>
                <c:pt idx="0">
                  <c:v>Predicted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'Female Maturity'!$A$4:$A$27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'Female Maturity'!$E$4:$E$27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axId val="19985078"/>
        <c:axId val="45647975"/>
      </c:scatterChart>
      <c:valAx>
        <c:axId val="19985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47975"/>
        <c:crosses val="autoZero"/>
        <c:crossBetween val="midCat"/>
        <c:dispUnits/>
      </c:valAx>
      <c:valAx>
        <c:axId val="4564797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9850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875"/>
          <c:y val="0.52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47</xdr:row>
      <xdr:rowOff>85725</xdr:rowOff>
    </xdr:from>
    <xdr:to>
      <xdr:col>4</xdr:col>
      <xdr:colOff>161925</xdr:colOff>
      <xdr:row>68</xdr:row>
      <xdr:rowOff>47625</xdr:rowOff>
    </xdr:to>
    <xdr:graphicFrame>
      <xdr:nvGraphicFramePr>
        <xdr:cNvPr id="1" name="Chart 1"/>
        <xdr:cNvGraphicFramePr/>
      </xdr:nvGraphicFramePr>
      <xdr:xfrm>
        <a:off x="104775" y="8096250"/>
        <a:ext cx="42195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59</xdr:row>
      <xdr:rowOff>133350</xdr:rowOff>
    </xdr:from>
    <xdr:to>
      <xdr:col>8</xdr:col>
      <xdr:colOff>228600</xdr:colOff>
      <xdr:row>97</xdr:row>
      <xdr:rowOff>47625</xdr:rowOff>
    </xdr:to>
    <xdr:graphicFrame>
      <xdr:nvGraphicFramePr>
        <xdr:cNvPr id="1" name="Chart 1"/>
        <xdr:cNvGraphicFramePr/>
      </xdr:nvGraphicFramePr>
      <xdr:xfrm>
        <a:off x="171450" y="9677400"/>
        <a:ext cx="53340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58</xdr:row>
      <xdr:rowOff>104775</xdr:rowOff>
    </xdr:from>
    <xdr:to>
      <xdr:col>8</xdr:col>
      <xdr:colOff>104775</xdr:colOff>
      <xdr:row>89</xdr:row>
      <xdr:rowOff>0</xdr:rowOff>
    </xdr:to>
    <xdr:graphicFrame>
      <xdr:nvGraphicFramePr>
        <xdr:cNvPr id="1" name="Chart 1"/>
        <xdr:cNvGraphicFramePr/>
      </xdr:nvGraphicFramePr>
      <xdr:xfrm>
        <a:off x="104775" y="9582150"/>
        <a:ext cx="529590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1</xdr:row>
      <xdr:rowOff>38100</xdr:rowOff>
    </xdr:from>
    <xdr:to>
      <xdr:col>16</xdr:col>
      <xdr:colOff>514350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5657850" y="228600"/>
        <a:ext cx="51816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48"/>
  <sheetViews>
    <sheetView workbookViewId="0" topLeftCell="A1">
      <selection activeCell="M22" sqref="M22"/>
    </sheetView>
  </sheetViews>
  <sheetFormatPr defaultColWidth="9.140625" defaultRowHeight="12.75"/>
  <cols>
    <col min="11" max="11" width="13.7109375" style="0" customWidth="1"/>
    <col min="13" max="13" width="13.7109375" style="0" customWidth="1"/>
  </cols>
  <sheetData>
    <row r="1" spans="1:11" ht="12.75">
      <c r="A1" s="15" t="s">
        <v>247</v>
      </c>
      <c r="F1" s="15" t="s">
        <v>243</v>
      </c>
      <c r="G1" s="15"/>
      <c r="H1" s="15" t="s">
        <v>244</v>
      </c>
      <c r="I1" s="15"/>
      <c r="J1" s="15"/>
      <c r="K1" s="49" t="s">
        <v>245</v>
      </c>
    </row>
    <row r="2" spans="6:11" ht="12.75">
      <c r="F2" s="15"/>
      <c r="G2" s="15"/>
      <c r="H2" s="15" t="s">
        <v>246</v>
      </c>
      <c r="I2" s="15"/>
      <c r="J2" s="15"/>
      <c r="K2" s="129">
        <v>38132</v>
      </c>
    </row>
    <row r="3" spans="1:12" ht="12.75">
      <c r="A3" s="222" t="s">
        <v>141</v>
      </c>
      <c r="B3" s="223"/>
      <c r="C3" s="224" t="s">
        <v>142</v>
      </c>
      <c r="D3" s="204"/>
      <c r="E3" s="204"/>
      <c r="F3" s="204"/>
      <c r="G3" s="204"/>
      <c r="H3" s="204"/>
      <c r="I3" s="204"/>
      <c r="J3" s="204"/>
      <c r="K3" s="204"/>
      <c r="L3" s="205"/>
    </row>
    <row r="4" spans="1:12" ht="12.75">
      <c r="A4" s="174"/>
      <c r="B4" s="3"/>
      <c r="C4" s="3"/>
      <c r="D4" s="3"/>
      <c r="E4" s="3"/>
      <c r="F4" s="3"/>
      <c r="G4" s="3"/>
      <c r="H4" s="3"/>
      <c r="I4" s="3"/>
      <c r="J4" s="3"/>
      <c r="K4" s="3"/>
      <c r="L4" s="206"/>
    </row>
    <row r="5" spans="1:12" ht="12.75">
      <c r="A5" s="174" t="s">
        <v>229</v>
      </c>
      <c r="B5" s="3"/>
      <c r="C5" s="3" t="s">
        <v>268</v>
      </c>
      <c r="D5" s="3"/>
      <c r="E5" s="3"/>
      <c r="F5" s="3"/>
      <c r="G5" s="3"/>
      <c r="H5" s="3"/>
      <c r="I5" s="3"/>
      <c r="J5" s="3"/>
      <c r="K5" s="3"/>
      <c r="L5" s="206"/>
    </row>
    <row r="6" spans="1:12" ht="12.75">
      <c r="A6" s="174"/>
      <c r="B6" s="3"/>
      <c r="C6" s="3"/>
      <c r="D6" s="3" t="s">
        <v>267</v>
      </c>
      <c r="E6" s="3"/>
      <c r="F6" s="3"/>
      <c r="G6" s="3"/>
      <c r="H6" s="3"/>
      <c r="I6" s="3"/>
      <c r="J6" s="3"/>
      <c r="K6" s="3"/>
      <c r="L6" s="206"/>
    </row>
    <row r="7" spans="1:12" ht="12.75">
      <c r="A7" s="174"/>
      <c r="B7" s="3"/>
      <c r="C7" s="3"/>
      <c r="D7" s="3"/>
      <c r="E7" s="3"/>
      <c r="F7" s="3"/>
      <c r="G7" s="3"/>
      <c r="H7" s="3"/>
      <c r="I7" s="3"/>
      <c r="J7" s="3"/>
      <c r="K7" s="3"/>
      <c r="L7" s="206"/>
    </row>
    <row r="8" spans="1:12" ht="12.75">
      <c r="A8" s="194"/>
      <c r="B8" s="40"/>
      <c r="C8" s="40" t="s">
        <v>230</v>
      </c>
      <c r="D8" s="40"/>
      <c r="E8" s="40"/>
      <c r="F8" s="40"/>
      <c r="G8" s="40"/>
      <c r="H8" s="40"/>
      <c r="I8" s="3"/>
      <c r="J8" s="3"/>
      <c r="K8" s="3"/>
      <c r="L8" s="206"/>
    </row>
    <row r="9" spans="1:12" ht="12.75">
      <c r="A9" s="194"/>
      <c r="B9" s="40"/>
      <c r="C9" s="3"/>
      <c r="D9" s="225" t="s">
        <v>162</v>
      </c>
      <c r="E9" s="225"/>
      <c r="F9" s="225"/>
      <c r="G9" s="225"/>
      <c r="H9" s="225"/>
      <c r="I9" s="226"/>
      <c r="J9" s="226"/>
      <c r="K9" s="226"/>
      <c r="L9" s="206"/>
    </row>
    <row r="10" spans="1:12" ht="12.75">
      <c r="A10" s="174"/>
      <c r="B10" s="3"/>
      <c r="C10" s="3"/>
      <c r="D10" s="3"/>
      <c r="E10" s="3"/>
      <c r="F10" s="3"/>
      <c r="G10" s="3"/>
      <c r="H10" s="3"/>
      <c r="I10" s="3"/>
      <c r="J10" s="3"/>
      <c r="K10" s="3"/>
      <c r="L10" s="206"/>
    </row>
    <row r="11" spans="1:13" ht="12.75">
      <c r="A11" s="194" t="s">
        <v>102</v>
      </c>
      <c r="B11" s="40"/>
      <c r="C11" s="40" t="s">
        <v>232</v>
      </c>
      <c r="D11" s="40"/>
      <c r="E11" s="40"/>
      <c r="F11" s="40"/>
      <c r="G11" s="40"/>
      <c r="H11" s="40"/>
      <c r="I11" s="40"/>
      <c r="J11" s="40"/>
      <c r="K11" s="40"/>
      <c r="L11" s="227"/>
      <c r="M11" s="23"/>
    </row>
    <row r="12" spans="1:13" ht="12.75">
      <c r="A12" s="194"/>
      <c r="B12" s="40"/>
      <c r="C12" s="40" t="s">
        <v>233</v>
      </c>
      <c r="D12" s="40"/>
      <c r="E12" s="40"/>
      <c r="F12" s="40"/>
      <c r="G12" s="40"/>
      <c r="H12" s="40"/>
      <c r="I12" s="40"/>
      <c r="J12" s="40"/>
      <c r="K12" s="40"/>
      <c r="L12" s="227"/>
      <c r="M12" s="23"/>
    </row>
    <row r="13" spans="1:13" ht="12.75">
      <c r="A13" s="194"/>
      <c r="B13" s="40"/>
      <c r="C13" s="228" t="s">
        <v>163</v>
      </c>
      <c r="D13" s="225"/>
      <c r="E13" s="228"/>
      <c r="F13" s="228"/>
      <c r="G13" s="229"/>
      <c r="H13" s="229"/>
      <c r="I13" s="228"/>
      <c r="J13" s="45"/>
      <c r="K13" s="225"/>
      <c r="L13" s="230"/>
      <c r="M13" s="23"/>
    </row>
    <row r="14" spans="1:13" ht="12.75">
      <c r="A14" s="194"/>
      <c r="B14" s="40"/>
      <c r="C14" s="228"/>
      <c r="D14" s="225" t="s">
        <v>274</v>
      </c>
      <c r="E14" s="228"/>
      <c r="F14" s="228"/>
      <c r="G14" s="229"/>
      <c r="H14" s="229"/>
      <c r="I14" s="228"/>
      <c r="J14" s="45"/>
      <c r="K14" s="225"/>
      <c r="L14" s="230"/>
      <c r="M14" s="23"/>
    </row>
    <row r="15" spans="1:13" ht="12.75">
      <c r="A15" s="194"/>
      <c r="B15" s="40"/>
      <c r="C15" s="231"/>
      <c r="D15" s="225" t="s">
        <v>207</v>
      </c>
      <c r="E15" s="3"/>
      <c r="F15" s="232"/>
      <c r="G15" s="231"/>
      <c r="H15" s="231"/>
      <c r="I15" s="232"/>
      <c r="J15" s="233"/>
      <c r="K15" s="225"/>
      <c r="L15" s="230"/>
      <c r="M15" s="23"/>
    </row>
    <row r="16" spans="1:13" ht="12.75">
      <c r="A16" s="194"/>
      <c r="B16" s="40"/>
      <c r="C16" s="231"/>
      <c r="D16" s="228" t="s">
        <v>197</v>
      </c>
      <c r="E16" s="3"/>
      <c r="F16" s="232"/>
      <c r="G16" s="231"/>
      <c r="H16" s="231"/>
      <c r="I16" s="232"/>
      <c r="J16" s="233"/>
      <c r="K16" s="225"/>
      <c r="L16" s="230"/>
      <c r="M16" s="23"/>
    </row>
    <row r="17" spans="1:13" ht="16.5" customHeight="1">
      <c r="A17" s="174"/>
      <c r="B17" s="3"/>
      <c r="C17" s="78"/>
      <c r="D17" s="78"/>
      <c r="E17" s="78"/>
      <c r="F17" s="78"/>
      <c r="G17" s="78"/>
      <c r="H17" s="78"/>
      <c r="I17" s="78"/>
      <c r="J17" s="78"/>
      <c r="K17" s="78"/>
      <c r="L17" s="207"/>
      <c r="M17" s="78"/>
    </row>
    <row r="18" spans="1:12" ht="12.75">
      <c r="A18" s="194" t="s">
        <v>100</v>
      </c>
      <c r="B18" s="3"/>
      <c r="C18" s="3" t="s">
        <v>101</v>
      </c>
      <c r="D18" s="3"/>
      <c r="E18" s="3"/>
      <c r="F18" s="3"/>
      <c r="G18" s="3"/>
      <c r="H18" s="3"/>
      <c r="I18" s="3"/>
      <c r="J18" s="3"/>
      <c r="K18" s="3"/>
      <c r="L18" s="206"/>
    </row>
    <row r="19" spans="1:12" ht="12.75">
      <c r="A19" s="174"/>
      <c r="B19" s="3"/>
      <c r="C19" s="3" t="s">
        <v>143</v>
      </c>
      <c r="D19" s="3"/>
      <c r="E19" s="3"/>
      <c r="F19" s="3"/>
      <c r="G19" s="3"/>
      <c r="H19" s="3"/>
      <c r="I19" s="3"/>
      <c r="J19" s="3"/>
      <c r="K19" s="3"/>
      <c r="L19" s="206"/>
    </row>
    <row r="20" spans="1:12" ht="12.75">
      <c r="A20" s="174"/>
      <c r="B20" s="3"/>
      <c r="C20" s="3"/>
      <c r="D20" s="3"/>
      <c r="E20" s="3"/>
      <c r="F20" s="3"/>
      <c r="G20" s="3"/>
      <c r="H20" s="3"/>
      <c r="I20" s="3"/>
      <c r="J20" s="3"/>
      <c r="K20" s="3"/>
      <c r="L20" s="206"/>
    </row>
    <row r="21" spans="1:12" ht="12.75">
      <c r="A21" s="194" t="s">
        <v>103</v>
      </c>
      <c r="B21" s="3"/>
      <c r="C21" s="3" t="s">
        <v>165</v>
      </c>
      <c r="D21" s="3"/>
      <c r="E21" s="3"/>
      <c r="F21" s="3"/>
      <c r="G21" s="3"/>
      <c r="H21" s="3"/>
      <c r="I21" s="3"/>
      <c r="J21" s="3"/>
      <c r="K21" s="3"/>
      <c r="L21" s="206"/>
    </row>
    <row r="22" spans="1:12" ht="12.75">
      <c r="A22" s="194"/>
      <c r="B22" s="3"/>
      <c r="C22" s="3"/>
      <c r="D22" s="226" t="s">
        <v>222</v>
      </c>
      <c r="E22" s="3"/>
      <c r="F22" s="3"/>
      <c r="G22" s="3"/>
      <c r="H22" s="3"/>
      <c r="I22" s="3"/>
      <c r="J22" s="3"/>
      <c r="K22" s="3"/>
      <c r="L22" s="206"/>
    </row>
    <row r="23" spans="1:12" ht="12.75">
      <c r="A23" s="194"/>
      <c r="B23" s="3"/>
      <c r="C23" s="3"/>
      <c r="D23" s="3"/>
      <c r="E23" s="3"/>
      <c r="F23" s="3"/>
      <c r="G23" s="3"/>
      <c r="H23" s="3"/>
      <c r="I23" s="3"/>
      <c r="J23" s="3"/>
      <c r="K23" s="3"/>
      <c r="L23" s="206"/>
    </row>
    <row r="24" spans="1:12" ht="12.75">
      <c r="A24" s="194" t="s">
        <v>104</v>
      </c>
      <c r="B24" s="3"/>
      <c r="C24" s="40" t="s">
        <v>164</v>
      </c>
      <c r="D24" s="40"/>
      <c r="E24" s="40"/>
      <c r="F24" s="40"/>
      <c r="G24" s="40"/>
      <c r="H24" s="40"/>
      <c r="I24" s="40"/>
      <c r="J24" s="40"/>
      <c r="K24" s="40"/>
      <c r="L24" s="206"/>
    </row>
    <row r="25" spans="1:12" ht="12.75">
      <c r="A25" s="174"/>
      <c r="B25" s="3"/>
      <c r="C25" s="3"/>
      <c r="D25" s="226" t="s">
        <v>223</v>
      </c>
      <c r="E25" s="3"/>
      <c r="F25" s="3"/>
      <c r="G25" s="3"/>
      <c r="H25" s="3"/>
      <c r="I25" s="3"/>
      <c r="J25" s="3"/>
      <c r="K25" s="3"/>
      <c r="L25" s="206"/>
    </row>
    <row r="26" spans="1:12" ht="12.75">
      <c r="A26" s="174"/>
      <c r="B26" s="3"/>
      <c r="C26" s="3"/>
      <c r="D26" s="3"/>
      <c r="E26" s="3"/>
      <c r="F26" s="3"/>
      <c r="G26" s="3"/>
      <c r="H26" s="3"/>
      <c r="I26" s="3"/>
      <c r="J26" s="3"/>
      <c r="K26" s="3"/>
      <c r="L26" s="206"/>
    </row>
    <row r="27" spans="1:12" ht="12.75">
      <c r="A27" s="174" t="s">
        <v>105</v>
      </c>
      <c r="B27" s="3"/>
      <c r="C27" s="3" t="s">
        <v>109</v>
      </c>
      <c r="D27" s="3"/>
      <c r="E27" s="3"/>
      <c r="F27" s="3"/>
      <c r="G27" s="3"/>
      <c r="H27" s="3"/>
      <c r="I27" s="3"/>
      <c r="J27" s="3"/>
      <c r="K27" s="3"/>
      <c r="L27" s="206"/>
    </row>
    <row r="28" spans="1:12" ht="12.75">
      <c r="A28" s="174"/>
      <c r="B28" s="3"/>
      <c r="C28" s="3"/>
      <c r="D28" s="226" t="s">
        <v>144</v>
      </c>
      <c r="E28" s="3"/>
      <c r="F28" s="3"/>
      <c r="G28" s="3"/>
      <c r="H28" s="3"/>
      <c r="I28" s="3"/>
      <c r="J28" s="3"/>
      <c r="K28" s="3"/>
      <c r="L28" s="206"/>
    </row>
    <row r="29" spans="1:12" ht="12.75">
      <c r="A29" s="174"/>
      <c r="B29" s="3"/>
      <c r="C29" s="3"/>
      <c r="D29" s="225" t="s">
        <v>172</v>
      </c>
      <c r="E29" s="3"/>
      <c r="F29" s="3"/>
      <c r="G29" s="3"/>
      <c r="H29" s="3"/>
      <c r="I29" s="3"/>
      <c r="J29" s="3"/>
      <c r="K29" s="3"/>
      <c r="L29" s="206"/>
    </row>
    <row r="30" spans="1:12" ht="12.75">
      <c r="A30" s="174"/>
      <c r="B30" s="3"/>
      <c r="C30" s="3"/>
      <c r="D30" s="226" t="s">
        <v>260</v>
      </c>
      <c r="E30" s="3"/>
      <c r="F30" s="3"/>
      <c r="G30" s="3"/>
      <c r="H30" s="3"/>
      <c r="I30" s="3"/>
      <c r="J30" s="3"/>
      <c r="K30" s="3"/>
      <c r="L30" s="206"/>
    </row>
    <row r="31" spans="1:12" ht="12.75">
      <c r="A31" s="174"/>
      <c r="B31" s="3"/>
      <c r="C31" s="3" t="s">
        <v>173</v>
      </c>
      <c r="D31" s="3"/>
      <c r="E31" s="3"/>
      <c r="F31" s="3"/>
      <c r="G31" s="3"/>
      <c r="H31" s="3"/>
      <c r="I31" s="3"/>
      <c r="J31" s="3"/>
      <c r="K31" s="3"/>
      <c r="L31" s="206"/>
    </row>
    <row r="32" spans="1:12" ht="12.75">
      <c r="A32" s="174"/>
      <c r="B32" s="3"/>
      <c r="C32" s="3"/>
      <c r="D32" s="3"/>
      <c r="E32" s="3"/>
      <c r="F32" s="3"/>
      <c r="G32" s="3"/>
      <c r="H32" s="3"/>
      <c r="I32" s="3"/>
      <c r="J32" s="3"/>
      <c r="K32" s="3"/>
      <c r="L32" s="206"/>
    </row>
    <row r="33" spans="1:12" ht="12.75">
      <c r="A33" s="194" t="s">
        <v>106</v>
      </c>
      <c r="B33" s="3"/>
      <c r="C33" s="3" t="s">
        <v>166</v>
      </c>
      <c r="D33" s="3"/>
      <c r="E33" s="3"/>
      <c r="F33" s="3"/>
      <c r="G33" s="3"/>
      <c r="H33" s="3"/>
      <c r="I33" s="3"/>
      <c r="J33" s="3"/>
      <c r="K33" s="3"/>
      <c r="L33" s="206"/>
    </row>
    <row r="34" spans="1:12" ht="12.75">
      <c r="A34" s="194"/>
      <c r="B34" s="3"/>
      <c r="C34" s="3"/>
      <c r="D34" s="226" t="s">
        <v>206</v>
      </c>
      <c r="E34" s="3"/>
      <c r="F34" s="3"/>
      <c r="G34" s="3"/>
      <c r="H34" s="3"/>
      <c r="I34" s="3"/>
      <c r="J34" s="3"/>
      <c r="K34" s="3"/>
      <c r="L34" s="206"/>
    </row>
    <row r="35" spans="1:12" ht="12.75">
      <c r="A35" s="194"/>
      <c r="B35" s="3"/>
      <c r="C35" s="3"/>
      <c r="D35" s="226" t="s">
        <v>272</v>
      </c>
      <c r="E35" s="3"/>
      <c r="F35" s="3"/>
      <c r="G35" s="3"/>
      <c r="H35" s="3"/>
      <c r="I35" s="3"/>
      <c r="J35" s="3"/>
      <c r="K35" s="3"/>
      <c r="L35" s="206"/>
    </row>
    <row r="36" spans="1:12" ht="12.75">
      <c r="A36" s="194"/>
      <c r="B36" s="3"/>
      <c r="C36" s="3"/>
      <c r="D36" s="226" t="s">
        <v>261</v>
      </c>
      <c r="E36" s="3"/>
      <c r="F36" s="3"/>
      <c r="G36" s="3"/>
      <c r="H36" s="3"/>
      <c r="I36" s="3"/>
      <c r="J36" s="3"/>
      <c r="K36" s="3"/>
      <c r="L36" s="206"/>
    </row>
    <row r="37" spans="1:12" ht="12.75">
      <c r="A37" s="194"/>
      <c r="B37" s="3"/>
      <c r="C37" s="3"/>
      <c r="D37" s="226"/>
      <c r="E37" s="3"/>
      <c r="F37" s="3"/>
      <c r="G37" s="3"/>
      <c r="H37" s="3"/>
      <c r="I37" s="3"/>
      <c r="J37" s="3"/>
      <c r="K37" s="3"/>
      <c r="L37" s="206"/>
    </row>
    <row r="38" spans="1:12" ht="12.75">
      <c r="A38" s="194" t="s">
        <v>107</v>
      </c>
      <c r="B38" s="3"/>
      <c r="C38" s="3" t="s">
        <v>145</v>
      </c>
      <c r="D38" s="3"/>
      <c r="E38" s="3"/>
      <c r="F38" s="3"/>
      <c r="G38" s="3"/>
      <c r="H38" s="3"/>
      <c r="I38" s="3"/>
      <c r="J38" s="3"/>
      <c r="K38" s="3"/>
      <c r="L38" s="206"/>
    </row>
    <row r="39" spans="1:12" ht="12.75">
      <c r="A39" s="174"/>
      <c r="B39" s="3"/>
      <c r="C39" s="3" t="s">
        <v>146</v>
      </c>
      <c r="D39" s="40"/>
      <c r="E39" s="40"/>
      <c r="F39" s="40"/>
      <c r="G39" s="226" t="s">
        <v>147</v>
      </c>
      <c r="H39" s="3"/>
      <c r="I39" s="3"/>
      <c r="J39" s="3"/>
      <c r="K39" s="3"/>
      <c r="L39" s="206"/>
    </row>
    <row r="40" spans="1:12" ht="12.75">
      <c r="A40" s="174"/>
      <c r="B40" s="3"/>
      <c r="C40" s="3" t="s">
        <v>71</v>
      </c>
      <c r="D40" s="40"/>
      <c r="E40" s="40"/>
      <c r="F40" s="40"/>
      <c r="G40" s="226" t="s">
        <v>273</v>
      </c>
      <c r="H40" s="3"/>
      <c r="I40" s="3"/>
      <c r="J40" s="3"/>
      <c r="K40" s="3"/>
      <c r="L40" s="206"/>
    </row>
    <row r="41" spans="1:12" ht="12.75">
      <c r="A41" s="174"/>
      <c r="B41" s="3"/>
      <c r="C41" s="40" t="s">
        <v>167</v>
      </c>
      <c r="D41" s="40"/>
      <c r="E41" s="40"/>
      <c r="F41" s="40"/>
      <c r="G41" s="225" t="s">
        <v>171</v>
      </c>
      <c r="H41" s="3"/>
      <c r="I41" s="3"/>
      <c r="J41" s="3"/>
      <c r="K41" s="3"/>
      <c r="L41" s="206"/>
    </row>
    <row r="42" spans="1:12" ht="12.75">
      <c r="A42" s="174"/>
      <c r="B42" s="3"/>
      <c r="C42" s="40"/>
      <c r="D42" s="40"/>
      <c r="E42" s="40"/>
      <c r="F42" s="40"/>
      <c r="G42" s="226"/>
      <c r="H42" s="3"/>
      <c r="I42" s="3"/>
      <c r="J42" s="3"/>
      <c r="K42" s="3"/>
      <c r="L42" s="206"/>
    </row>
    <row r="43" spans="1:12" ht="12.75">
      <c r="A43" s="174"/>
      <c r="B43" s="3"/>
      <c r="C43" s="3"/>
      <c r="D43" s="3"/>
      <c r="E43" s="3"/>
      <c r="F43" s="3"/>
      <c r="G43" s="3"/>
      <c r="H43" s="3"/>
      <c r="I43" s="3"/>
      <c r="J43" s="3"/>
      <c r="K43" s="3"/>
      <c r="L43" s="206"/>
    </row>
    <row r="44" spans="1:12" ht="12.75">
      <c r="A44" s="194" t="s">
        <v>108</v>
      </c>
      <c r="B44" s="3"/>
      <c r="C44" s="40" t="s">
        <v>191</v>
      </c>
      <c r="D44" s="40"/>
      <c r="E44" s="40"/>
      <c r="F44" s="40"/>
      <c r="G44" s="40"/>
      <c r="H44" s="40"/>
      <c r="I44" s="40"/>
      <c r="J44" s="40"/>
      <c r="K44" s="40"/>
      <c r="L44" s="206"/>
    </row>
    <row r="45" spans="1:12" ht="12.75">
      <c r="A45" s="178"/>
      <c r="B45" s="3"/>
      <c r="C45" s="40" t="s">
        <v>146</v>
      </c>
      <c r="D45" s="40"/>
      <c r="E45" s="40"/>
      <c r="F45" s="40"/>
      <c r="G45" s="225" t="s">
        <v>196</v>
      </c>
      <c r="H45" s="40"/>
      <c r="I45" s="40"/>
      <c r="J45" s="40"/>
      <c r="K45" s="40"/>
      <c r="L45" s="206"/>
    </row>
    <row r="46" spans="1:12" ht="12.75">
      <c r="A46" s="178"/>
      <c r="B46" s="3"/>
      <c r="C46" s="40" t="s">
        <v>71</v>
      </c>
      <c r="D46" s="40"/>
      <c r="E46" s="40"/>
      <c r="F46" s="40"/>
      <c r="G46" s="225" t="s">
        <v>196</v>
      </c>
      <c r="H46" s="40"/>
      <c r="I46" s="40"/>
      <c r="J46" s="40"/>
      <c r="K46" s="40"/>
      <c r="L46" s="206"/>
    </row>
    <row r="47" spans="1:12" ht="12.75">
      <c r="A47" s="178"/>
      <c r="B47" s="3"/>
      <c r="C47" s="40" t="s">
        <v>174</v>
      </c>
      <c r="D47" s="40"/>
      <c r="E47" s="40"/>
      <c r="F47" s="40"/>
      <c r="G47" s="225" t="s">
        <v>175</v>
      </c>
      <c r="H47" s="40"/>
      <c r="I47" s="40"/>
      <c r="J47" s="40"/>
      <c r="K47" s="40"/>
      <c r="L47" s="227"/>
    </row>
    <row r="48" spans="1:12" ht="12.75">
      <c r="A48" s="212"/>
      <c r="B48" s="214"/>
      <c r="C48" s="214"/>
      <c r="D48" s="234" t="s">
        <v>210</v>
      </c>
      <c r="E48" s="235"/>
      <c r="F48" s="235"/>
      <c r="G48" s="235"/>
      <c r="H48" s="235"/>
      <c r="I48" s="235"/>
      <c r="J48" s="235"/>
      <c r="K48" s="235"/>
      <c r="L48" s="236"/>
    </row>
  </sheetData>
  <printOptions/>
  <pageMargins left="0.75" right="0.75" top="1" bottom="1" header="0.5" footer="0.5"/>
  <pageSetup fitToHeight="1" fitToWidth="1" horizontalDpi="600" verticalDpi="600" orientation="landscape" scale="77" r:id="rId1"/>
  <headerFooter alignWithMargins="0">
    <oddHeader>&amp;C&amp;A</oddHeader>
    <oddFooter>&amp;CPage &amp;P&amp;R&amp;Z&amp;F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H129"/>
  <sheetViews>
    <sheetView zoomScale="75" zoomScaleNormal="75" workbookViewId="0" topLeftCell="A1">
      <selection activeCell="C10" sqref="C10"/>
    </sheetView>
  </sheetViews>
  <sheetFormatPr defaultColWidth="9.140625" defaultRowHeight="12.75"/>
  <cols>
    <col min="1" max="1" width="15.7109375" style="0" customWidth="1"/>
    <col min="2" max="2" width="7.00390625" style="0" customWidth="1"/>
    <col min="3" max="33" width="5.57421875" style="0" customWidth="1"/>
  </cols>
  <sheetData>
    <row r="1" spans="1:2" ht="15">
      <c r="A1" s="26" t="s">
        <v>122</v>
      </c>
      <c r="B1" s="26"/>
    </row>
    <row r="2" spans="1:32" s="23" customFormat="1" ht="12.75">
      <c r="A2" s="39" t="s">
        <v>161</v>
      </c>
      <c r="B2" s="69" t="s">
        <v>121</v>
      </c>
      <c r="C2" s="39">
        <v>225</v>
      </c>
      <c r="D2" s="39">
        <v>255</v>
      </c>
      <c r="E2" s="39">
        <v>285</v>
      </c>
      <c r="F2" s="39">
        <v>315</v>
      </c>
      <c r="G2" s="39">
        <v>345</v>
      </c>
      <c r="H2" s="39">
        <v>375</v>
      </c>
      <c r="I2" s="39">
        <v>405</v>
      </c>
      <c r="J2" s="39">
        <v>435</v>
      </c>
      <c r="K2" s="39">
        <v>465</v>
      </c>
      <c r="L2" s="39">
        <v>495</v>
      </c>
      <c r="M2" s="39">
        <v>525</v>
      </c>
      <c r="N2" s="39">
        <v>555</v>
      </c>
      <c r="O2" s="39">
        <v>585</v>
      </c>
      <c r="P2" s="39">
        <v>615</v>
      </c>
      <c r="Q2" s="39">
        <v>645</v>
      </c>
      <c r="R2" s="39">
        <v>675</v>
      </c>
      <c r="S2" s="39">
        <v>705</v>
      </c>
      <c r="T2" s="39">
        <v>735</v>
      </c>
      <c r="U2" s="39">
        <v>765</v>
      </c>
      <c r="V2" s="39">
        <v>795</v>
      </c>
      <c r="W2" s="39">
        <v>825</v>
      </c>
      <c r="X2" s="39">
        <v>855</v>
      </c>
      <c r="Y2" s="39">
        <v>885</v>
      </c>
      <c r="Z2" s="39">
        <v>915</v>
      </c>
      <c r="AA2" s="39">
        <v>945</v>
      </c>
      <c r="AB2" s="39">
        <v>975</v>
      </c>
      <c r="AC2" s="39">
        <v>1005</v>
      </c>
      <c r="AD2" s="39">
        <v>1035</v>
      </c>
      <c r="AE2" s="39">
        <v>1065</v>
      </c>
      <c r="AF2" s="39">
        <v>1095</v>
      </c>
    </row>
    <row r="3" spans="1:32" ht="12.75">
      <c r="A3" s="50">
        <v>1983</v>
      </c>
      <c r="B3" s="51">
        <v>95</v>
      </c>
      <c r="C3" s="90">
        <v>0</v>
      </c>
      <c r="D3" s="90">
        <v>0</v>
      </c>
      <c r="E3" s="90">
        <v>0</v>
      </c>
      <c r="F3" s="90">
        <v>0.021052631578947368</v>
      </c>
      <c r="G3" s="90">
        <v>0.05263157894736842</v>
      </c>
      <c r="H3" s="90">
        <v>0.05263157894736842</v>
      </c>
      <c r="I3" s="90">
        <v>0.09473684210526316</v>
      </c>
      <c r="J3" s="90">
        <v>0.10526315789473684</v>
      </c>
      <c r="K3" s="90">
        <v>0.1368421052631579</v>
      </c>
      <c r="L3" s="90">
        <v>0.14736842105263157</v>
      </c>
      <c r="M3" s="90">
        <v>0.05263157894736842</v>
      </c>
      <c r="N3" s="90">
        <v>0.021052631578947368</v>
      </c>
      <c r="O3" s="90">
        <v>0.06315789473684211</v>
      </c>
      <c r="P3" s="90">
        <v>0.07368421052631578</v>
      </c>
      <c r="Q3" s="90">
        <v>0.05263157894736842</v>
      </c>
      <c r="R3" s="90">
        <v>0.031578947368421054</v>
      </c>
      <c r="S3" s="90">
        <v>0.042105263157894736</v>
      </c>
      <c r="T3" s="90">
        <v>0.010526315789473684</v>
      </c>
      <c r="U3" s="90">
        <v>0.010526315789473684</v>
      </c>
      <c r="V3" s="90">
        <v>0</v>
      </c>
      <c r="W3" s="90">
        <v>0.010526315789473684</v>
      </c>
      <c r="X3" s="90">
        <v>0</v>
      </c>
      <c r="Y3" s="90">
        <v>0</v>
      </c>
      <c r="Z3" s="90">
        <v>0</v>
      </c>
      <c r="AA3" s="90">
        <v>0</v>
      </c>
      <c r="AB3" s="90">
        <v>0</v>
      </c>
      <c r="AC3" s="90">
        <v>0.021052631578947368</v>
      </c>
      <c r="AD3" s="90">
        <v>0</v>
      </c>
      <c r="AE3" s="90">
        <v>0</v>
      </c>
      <c r="AF3" s="90">
        <v>0</v>
      </c>
    </row>
    <row r="4" spans="1:32" ht="12.75">
      <c r="A4" s="50">
        <v>1984</v>
      </c>
      <c r="B4" s="51">
        <v>1774</v>
      </c>
      <c r="C4" s="35">
        <v>0</v>
      </c>
      <c r="D4" s="35">
        <v>0.0011273957158962795</v>
      </c>
      <c r="E4" s="35">
        <v>0.009582863585118376</v>
      </c>
      <c r="F4" s="35">
        <v>0.016910935738444193</v>
      </c>
      <c r="G4" s="35">
        <v>0.021984216459977453</v>
      </c>
      <c r="H4" s="35">
        <v>0.03720405862457723</v>
      </c>
      <c r="I4" s="35">
        <v>0.05749718151071026</v>
      </c>
      <c r="J4" s="35">
        <v>0.08680947012401354</v>
      </c>
      <c r="K4" s="35">
        <v>0.09864712514092447</v>
      </c>
      <c r="L4" s="35">
        <v>0.11273957158962795</v>
      </c>
      <c r="M4" s="35">
        <v>0.09413754227733935</v>
      </c>
      <c r="N4" s="35">
        <v>0.07609921082299888</v>
      </c>
      <c r="O4" s="35">
        <v>0.06708004509582864</v>
      </c>
      <c r="P4" s="35">
        <v>0.04565952649379933</v>
      </c>
      <c r="Q4" s="35">
        <v>0.03945885005636979</v>
      </c>
      <c r="R4" s="35">
        <v>0.03269447576099211</v>
      </c>
      <c r="S4" s="35">
        <v>0.02987598647125141</v>
      </c>
      <c r="T4" s="35">
        <v>0.02480270574971815</v>
      </c>
      <c r="U4" s="35">
        <v>0.018602029312288614</v>
      </c>
      <c r="V4" s="35">
        <v>0.020293122886133032</v>
      </c>
      <c r="W4" s="35">
        <v>0.016910935738444193</v>
      </c>
      <c r="X4" s="35">
        <v>0.019729425028184894</v>
      </c>
      <c r="Y4" s="35">
        <v>0.02254791431792559</v>
      </c>
      <c r="Z4" s="35">
        <v>0.018602029312288614</v>
      </c>
      <c r="AA4" s="35">
        <v>0.013528748590755355</v>
      </c>
      <c r="AB4" s="35">
        <v>0.008455467869222097</v>
      </c>
      <c r="AC4" s="35">
        <v>0.0062006764374295375</v>
      </c>
      <c r="AD4" s="35">
        <v>0.0016910935738444193</v>
      </c>
      <c r="AE4" s="35">
        <v>0.0011273957158962795</v>
      </c>
      <c r="AF4" s="35">
        <v>0</v>
      </c>
    </row>
    <row r="5" spans="1:32" ht="12.75">
      <c r="A5" s="50">
        <v>1985</v>
      </c>
      <c r="B5" s="51">
        <v>3468</v>
      </c>
      <c r="C5" s="35">
        <v>0.0002883506343713956</v>
      </c>
      <c r="D5" s="35">
        <v>0.0025951557093425604</v>
      </c>
      <c r="E5" s="35">
        <v>0.00922722029988466</v>
      </c>
      <c r="F5" s="35">
        <v>0.021337946943483274</v>
      </c>
      <c r="G5" s="35">
        <v>0.03575547866205306</v>
      </c>
      <c r="H5" s="35">
        <v>0.04267589388696655</v>
      </c>
      <c r="I5" s="35">
        <v>0.05738177623990773</v>
      </c>
      <c r="J5" s="35">
        <v>0.06487889273356401</v>
      </c>
      <c r="K5" s="35">
        <v>0.08852364475201846</v>
      </c>
      <c r="L5" s="35">
        <v>0.08794694348327567</v>
      </c>
      <c r="M5" s="35">
        <v>0.08765859284890427</v>
      </c>
      <c r="N5" s="35">
        <v>0.08621683967704728</v>
      </c>
      <c r="O5" s="35">
        <v>0.07987312572087658</v>
      </c>
      <c r="P5" s="35">
        <v>0.07006920415224914</v>
      </c>
      <c r="Q5" s="35">
        <v>0.039792387543252594</v>
      </c>
      <c r="R5" s="35">
        <v>0.022202998846597464</v>
      </c>
      <c r="S5" s="35">
        <v>0.018166089965397925</v>
      </c>
      <c r="T5" s="35">
        <v>0.012975778546712802</v>
      </c>
      <c r="U5" s="35">
        <v>0.020761245674740483</v>
      </c>
      <c r="V5" s="35">
        <v>0.020472895040369088</v>
      </c>
      <c r="W5" s="35">
        <v>0.01643598615916955</v>
      </c>
      <c r="X5" s="35">
        <v>0.023933102652825836</v>
      </c>
      <c r="Y5" s="35">
        <v>0.01845444059976932</v>
      </c>
      <c r="Z5" s="35">
        <v>0.03460207612456748</v>
      </c>
      <c r="AA5" s="35">
        <v>0.015570934256055362</v>
      </c>
      <c r="AB5" s="35">
        <v>0.010380622837370242</v>
      </c>
      <c r="AC5" s="35">
        <v>0.007785467128027681</v>
      </c>
      <c r="AD5" s="35">
        <v>0.0017301038062283738</v>
      </c>
      <c r="AE5" s="35">
        <v>0.0014417531718569781</v>
      </c>
      <c r="AF5" s="35">
        <v>0.0008650519031141869</v>
      </c>
    </row>
    <row r="6" spans="1:32" ht="12.75">
      <c r="A6" s="50">
        <v>1986</v>
      </c>
      <c r="B6" s="51">
        <v>1435</v>
      </c>
      <c r="C6" s="35">
        <v>0.0027874564459930314</v>
      </c>
      <c r="D6" s="35">
        <v>0.003484320557491289</v>
      </c>
      <c r="E6" s="35">
        <v>0.006968641114982578</v>
      </c>
      <c r="F6" s="35">
        <v>0.02857142857142857</v>
      </c>
      <c r="G6" s="35">
        <v>0.06550522648083623</v>
      </c>
      <c r="H6" s="35">
        <v>0.09965156794425087</v>
      </c>
      <c r="I6" s="35">
        <v>0.10940766550522649</v>
      </c>
      <c r="J6" s="35">
        <v>0.13588850174216027</v>
      </c>
      <c r="K6" s="35">
        <v>0.1073170731707317</v>
      </c>
      <c r="L6" s="35">
        <v>0.10313588850174216</v>
      </c>
      <c r="M6" s="35">
        <v>0.09128919860627177</v>
      </c>
      <c r="N6" s="35">
        <v>0.05505226480836237</v>
      </c>
      <c r="O6" s="35">
        <v>0.05156794425087108</v>
      </c>
      <c r="P6" s="35">
        <v>0.0397212543554007</v>
      </c>
      <c r="Q6" s="35">
        <v>0.03414634146341464</v>
      </c>
      <c r="R6" s="35">
        <v>0.017421602787456445</v>
      </c>
      <c r="S6" s="35">
        <v>0.009059233449477353</v>
      </c>
      <c r="T6" s="35">
        <v>0.009059233449477353</v>
      </c>
      <c r="U6" s="35">
        <v>0.005574912891986063</v>
      </c>
      <c r="V6" s="35">
        <v>0.006968641114982578</v>
      </c>
      <c r="W6" s="35">
        <v>0.0027874564459930314</v>
      </c>
      <c r="X6" s="35">
        <v>0.003484320557491289</v>
      </c>
      <c r="Y6" s="35">
        <v>0.003484320557491289</v>
      </c>
      <c r="Z6" s="35">
        <v>0.0013937282229965157</v>
      </c>
      <c r="AA6" s="35">
        <v>0.0020905923344947735</v>
      </c>
      <c r="AB6" s="35">
        <v>0.0006968641114982578</v>
      </c>
      <c r="AC6" s="35">
        <v>0</v>
      </c>
      <c r="AD6" s="35">
        <v>0.0020905923344947735</v>
      </c>
      <c r="AE6" s="35">
        <v>0</v>
      </c>
      <c r="AF6" s="35">
        <v>0.0013937282229965157</v>
      </c>
    </row>
    <row r="7" spans="1:32" ht="12.75">
      <c r="A7" s="50">
        <v>1987</v>
      </c>
      <c r="B7" s="51">
        <v>1306</v>
      </c>
      <c r="C7" s="35">
        <v>0.0007656967840735069</v>
      </c>
      <c r="D7" s="35">
        <v>0.002297090352220521</v>
      </c>
      <c r="E7" s="35">
        <v>0.015313935681470138</v>
      </c>
      <c r="F7" s="35">
        <v>0.039816232771822356</v>
      </c>
      <c r="G7" s="35">
        <v>0.08269525267993874</v>
      </c>
      <c r="H7" s="35">
        <v>0.10490045941807044</v>
      </c>
      <c r="I7" s="35">
        <v>0.11715160796324656</v>
      </c>
      <c r="J7" s="35">
        <v>0.10872894333843798</v>
      </c>
      <c r="K7" s="35">
        <v>0.11026033690658499</v>
      </c>
      <c r="L7" s="35">
        <v>0.10413476263399694</v>
      </c>
      <c r="M7" s="35">
        <v>0.09111791730474732</v>
      </c>
      <c r="N7" s="35">
        <v>0.07044410413476264</v>
      </c>
      <c r="O7" s="35">
        <v>0.042879019908116385</v>
      </c>
      <c r="P7" s="35">
        <v>0.03139356814701378</v>
      </c>
      <c r="Q7" s="35">
        <v>0.026033690658499236</v>
      </c>
      <c r="R7" s="35">
        <v>0.015313935681470138</v>
      </c>
      <c r="S7" s="35">
        <v>0.006891271056661562</v>
      </c>
      <c r="T7" s="35">
        <v>0.0030627871362940277</v>
      </c>
      <c r="U7" s="35">
        <v>0.006125574272588055</v>
      </c>
      <c r="V7" s="35">
        <v>0.002297090352220521</v>
      </c>
      <c r="W7" s="35">
        <v>0.0038284839203675345</v>
      </c>
      <c r="X7" s="35">
        <v>0.005359877488514548</v>
      </c>
      <c r="Y7" s="35">
        <v>0.0015313935681470138</v>
      </c>
      <c r="Z7" s="35">
        <v>0.0015313935681470138</v>
      </c>
      <c r="AA7" s="35">
        <v>0.002297090352220521</v>
      </c>
      <c r="AB7" s="35">
        <v>0.0030627871362940277</v>
      </c>
      <c r="AC7" s="35">
        <v>0.0007656967840735069</v>
      </c>
      <c r="AD7" s="35">
        <v>0</v>
      </c>
      <c r="AE7" s="35">
        <v>0</v>
      </c>
      <c r="AF7" s="35">
        <v>0</v>
      </c>
    </row>
    <row r="8" spans="1:32" ht="12.75">
      <c r="A8" s="50">
        <v>1988</v>
      </c>
      <c r="B8" s="51">
        <v>740</v>
      </c>
      <c r="C8" s="35">
        <v>0.005405405405405406</v>
      </c>
      <c r="D8" s="35">
        <v>0.013513513513513514</v>
      </c>
      <c r="E8" s="35">
        <v>0.024324324324324326</v>
      </c>
      <c r="F8" s="35">
        <v>0.04864864864864865</v>
      </c>
      <c r="G8" s="35">
        <v>0.09864864864864865</v>
      </c>
      <c r="H8" s="35">
        <v>0.10810810810810811</v>
      </c>
      <c r="I8" s="35">
        <v>0.13243243243243244</v>
      </c>
      <c r="J8" s="35">
        <v>0.12972972972972974</v>
      </c>
      <c r="K8" s="35">
        <v>0.11891891891891893</v>
      </c>
      <c r="L8" s="35">
        <v>0.07297297297297298</v>
      </c>
      <c r="M8" s="35">
        <v>0.07702702702702703</v>
      </c>
      <c r="N8" s="35">
        <v>0.062162162162162166</v>
      </c>
      <c r="O8" s="35">
        <v>0.03918918918918919</v>
      </c>
      <c r="P8" s="35">
        <v>0.02972972972972973</v>
      </c>
      <c r="Q8" s="35">
        <v>0.014864864864864866</v>
      </c>
      <c r="R8" s="35">
        <v>0.008108108108108109</v>
      </c>
      <c r="S8" s="35">
        <v>0.002702702702702703</v>
      </c>
      <c r="T8" s="35">
        <v>0.004054054054054054</v>
      </c>
      <c r="U8" s="35">
        <v>0.0013513513513513514</v>
      </c>
      <c r="V8" s="35">
        <v>0.0013513513513513514</v>
      </c>
      <c r="W8" s="35">
        <v>0.002702702702702703</v>
      </c>
      <c r="X8" s="35">
        <v>0.002702702702702703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0.0013513513513513514</v>
      </c>
      <c r="AF8" s="35">
        <v>0</v>
      </c>
    </row>
    <row r="9" spans="1:32" ht="12.75">
      <c r="A9" s="50">
        <v>1989</v>
      </c>
      <c r="B9" s="51">
        <v>1335</v>
      </c>
      <c r="C9" s="35">
        <v>0.00149812734082397</v>
      </c>
      <c r="D9" s="35">
        <v>0.006741573033707865</v>
      </c>
      <c r="E9" s="35">
        <v>0.018726591760299626</v>
      </c>
      <c r="F9" s="35">
        <v>0.06292134831460675</v>
      </c>
      <c r="G9" s="35">
        <v>0.08089887640449438</v>
      </c>
      <c r="H9" s="35">
        <v>0.11310861423220973</v>
      </c>
      <c r="I9" s="35">
        <v>0.11835205992509364</v>
      </c>
      <c r="J9" s="35">
        <v>0.11910112359550562</v>
      </c>
      <c r="K9" s="35">
        <v>0.10187265917602996</v>
      </c>
      <c r="L9" s="35">
        <v>0.0951310861423221</v>
      </c>
      <c r="M9" s="35">
        <v>0.0696629213483146</v>
      </c>
      <c r="N9" s="35">
        <v>0.044194756554307116</v>
      </c>
      <c r="O9" s="35">
        <v>0.05093632958801498</v>
      </c>
      <c r="P9" s="35">
        <v>0.03445692883895131</v>
      </c>
      <c r="Q9" s="35">
        <v>0.02546816479400749</v>
      </c>
      <c r="R9" s="35">
        <v>0.014232209737827715</v>
      </c>
      <c r="S9" s="35">
        <v>0.009737827715355805</v>
      </c>
      <c r="T9" s="35">
        <v>0.0044943820224719105</v>
      </c>
      <c r="U9" s="35">
        <v>0.00599250936329588</v>
      </c>
      <c r="V9" s="35">
        <v>0.0022471910112359553</v>
      </c>
      <c r="W9" s="35">
        <v>0.00299625468164794</v>
      </c>
      <c r="X9" s="35">
        <v>0.00299625468164794</v>
      </c>
      <c r="Y9" s="35">
        <v>0.00299625468164794</v>
      </c>
      <c r="Z9" s="35">
        <v>0.00299625468164794</v>
      </c>
      <c r="AA9" s="35">
        <v>0</v>
      </c>
      <c r="AB9" s="35">
        <v>0.00299625468164794</v>
      </c>
      <c r="AC9" s="35">
        <v>0.00299625468164794</v>
      </c>
      <c r="AD9" s="35">
        <v>0.00149812734082397</v>
      </c>
      <c r="AE9" s="35">
        <v>0.000749063670411985</v>
      </c>
      <c r="AF9" s="35">
        <v>0</v>
      </c>
    </row>
    <row r="10" spans="1:32" ht="12.75">
      <c r="A10" s="50">
        <v>1990</v>
      </c>
      <c r="B10" s="51">
        <v>1543</v>
      </c>
      <c r="C10" s="57">
        <v>0.001</v>
      </c>
      <c r="D10" s="35">
        <v>0.005184705119896306</v>
      </c>
      <c r="E10" s="35">
        <v>0.01101749837977965</v>
      </c>
      <c r="F10" s="35">
        <v>0.018794556059624108</v>
      </c>
      <c r="G10" s="35">
        <v>0.03499675955930007</v>
      </c>
      <c r="H10" s="35">
        <v>0.06545690213869086</v>
      </c>
      <c r="I10" s="35">
        <v>0.1049902786779002</v>
      </c>
      <c r="J10" s="35">
        <v>0.13998703823720027</v>
      </c>
      <c r="K10" s="35">
        <v>0.12119248217757615</v>
      </c>
      <c r="L10" s="35">
        <v>0.11924821775761503</v>
      </c>
      <c r="M10" s="35">
        <v>0.08554763447828904</v>
      </c>
      <c r="N10" s="35">
        <v>0.06804925469863901</v>
      </c>
      <c r="O10" s="35">
        <v>0.05832793259883344</v>
      </c>
      <c r="P10" s="35">
        <v>0.05119896305897602</v>
      </c>
      <c r="Q10" s="35">
        <v>0.029812054439403757</v>
      </c>
      <c r="R10" s="35">
        <v>0.023331173039533377</v>
      </c>
      <c r="S10" s="35">
        <v>0.015554115359688918</v>
      </c>
      <c r="T10" s="35">
        <v>0.014257939079714841</v>
      </c>
      <c r="U10" s="35">
        <v>0.01101749837977965</v>
      </c>
      <c r="V10" s="35">
        <v>0.0064808813998703824</v>
      </c>
      <c r="W10" s="35">
        <v>0.0012961762799740765</v>
      </c>
      <c r="X10" s="35">
        <v>0.0012961762799740765</v>
      </c>
      <c r="Y10" s="35">
        <v>0.0019442644199611147</v>
      </c>
      <c r="Z10" s="35">
        <v>0.0012961762799740765</v>
      </c>
      <c r="AA10" s="35">
        <v>0.0019442644199611147</v>
      </c>
      <c r="AB10" s="35">
        <v>0.0019442644199611147</v>
      </c>
      <c r="AC10" s="35">
        <v>0.0019442644199611147</v>
      </c>
      <c r="AD10" s="35">
        <v>0.0019442644199611147</v>
      </c>
      <c r="AE10" s="35">
        <v>0.0006480881399870382</v>
      </c>
      <c r="AF10" s="35">
        <v>0.0006480881399870382</v>
      </c>
    </row>
    <row r="11" spans="1:32" ht="12.75">
      <c r="A11" s="50">
        <v>1991</v>
      </c>
      <c r="B11" s="51">
        <v>1644</v>
      </c>
      <c r="C11" s="35">
        <v>0.0018248175182481751</v>
      </c>
      <c r="D11" s="35">
        <v>0.006082725060827251</v>
      </c>
      <c r="E11" s="35">
        <v>0.024330900243309004</v>
      </c>
      <c r="F11" s="35">
        <v>0.057177615571776155</v>
      </c>
      <c r="G11" s="35">
        <v>0.060218978102189784</v>
      </c>
      <c r="H11" s="35">
        <v>0.07968369829683698</v>
      </c>
      <c r="I11" s="35">
        <v>0.08576642335766424</v>
      </c>
      <c r="J11" s="35">
        <v>0.08029197080291971</v>
      </c>
      <c r="K11" s="35">
        <v>0.09854014598540146</v>
      </c>
      <c r="L11" s="35">
        <v>0.09245742092457421</v>
      </c>
      <c r="M11" s="35">
        <v>0.08941605839416059</v>
      </c>
      <c r="N11" s="35">
        <v>0.06508515815085159</v>
      </c>
      <c r="O11" s="35">
        <v>0.05170316301703163</v>
      </c>
      <c r="P11" s="35">
        <v>0.03527980535279805</v>
      </c>
      <c r="Q11" s="35">
        <v>0.03223844282238443</v>
      </c>
      <c r="R11" s="35">
        <v>0.026155717761557177</v>
      </c>
      <c r="S11" s="35">
        <v>0.020072992700729927</v>
      </c>
      <c r="T11" s="35">
        <v>0.019464720194647202</v>
      </c>
      <c r="U11" s="35">
        <v>0.015206812652068127</v>
      </c>
      <c r="V11" s="35">
        <v>0.010340632603406326</v>
      </c>
      <c r="W11" s="35">
        <v>0.00851581508515815</v>
      </c>
      <c r="X11" s="35">
        <v>0.0036496350364963502</v>
      </c>
      <c r="Y11" s="35">
        <v>0.006690997566909975</v>
      </c>
      <c r="Z11" s="35">
        <v>0.004866180048661801</v>
      </c>
      <c r="AA11" s="35">
        <v>0.009732360097323601</v>
      </c>
      <c r="AB11" s="35">
        <v>0.0072992700729927005</v>
      </c>
      <c r="AC11" s="35">
        <v>0.004257907542579075</v>
      </c>
      <c r="AD11" s="35">
        <v>0.0018248175182481751</v>
      </c>
      <c r="AE11" s="35">
        <v>0.0012165450121654502</v>
      </c>
      <c r="AF11" s="35">
        <v>0.0006082725060827251</v>
      </c>
    </row>
    <row r="12" spans="1:32" ht="12.75">
      <c r="A12" s="50">
        <v>1992</v>
      </c>
      <c r="B12" s="51">
        <v>2983</v>
      </c>
      <c r="C12" s="35">
        <v>0.0006704659738518271</v>
      </c>
      <c r="D12" s="35">
        <v>0.0010056989607777405</v>
      </c>
      <c r="E12" s="35">
        <v>0.005698960777740529</v>
      </c>
      <c r="F12" s="35">
        <v>0.016761649346295676</v>
      </c>
      <c r="G12" s="35">
        <v>0.03519946362722092</v>
      </c>
      <c r="H12" s="35">
        <v>0.04190412336573919</v>
      </c>
      <c r="I12" s="35">
        <v>0.06134763660744217</v>
      </c>
      <c r="J12" s="35">
        <v>0.07341602413677506</v>
      </c>
      <c r="K12" s="35">
        <v>0.07643312101910828</v>
      </c>
      <c r="L12" s="35">
        <v>0.08280254777070063</v>
      </c>
      <c r="M12" s="35">
        <v>0.09353000335232987</v>
      </c>
      <c r="N12" s="35">
        <v>0.08783104257458935</v>
      </c>
      <c r="O12" s="35">
        <v>0.07743881997988603</v>
      </c>
      <c r="P12" s="35">
        <v>0.06369426751592357</v>
      </c>
      <c r="Q12" s="35">
        <v>0.04927924907810929</v>
      </c>
      <c r="R12" s="35">
        <v>0.039557492457257794</v>
      </c>
      <c r="S12" s="35">
        <v>0.02950050284948039</v>
      </c>
      <c r="T12" s="35">
        <v>0.030170968823332214</v>
      </c>
      <c r="U12" s="35">
        <v>0.027153871940998994</v>
      </c>
      <c r="V12" s="35">
        <v>0.010727455581629233</v>
      </c>
      <c r="W12" s="35">
        <v>0.011062688568555145</v>
      </c>
      <c r="X12" s="35">
        <v>0.015085484411666107</v>
      </c>
      <c r="Y12" s="35">
        <v>0.015755950385517935</v>
      </c>
      <c r="Z12" s="35">
        <v>0.018102581293999328</v>
      </c>
      <c r="AA12" s="35">
        <v>0.01709688233322159</v>
      </c>
      <c r="AB12" s="35">
        <v>0.009721756620851492</v>
      </c>
      <c r="AC12" s="35">
        <v>0.006034193764666443</v>
      </c>
      <c r="AD12" s="35">
        <v>0.002011397921555481</v>
      </c>
      <c r="AE12" s="35">
        <v>0.00033523298692591353</v>
      </c>
      <c r="AF12" s="35">
        <v>0.0006704659738518271</v>
      </c>
    </row>
    <row r="13" spans="1:32" ht="12.75">
      <c r="A13" s="50">
        <v>1993</v>
      </c>
      <c r="B13" s="51">
        <v>2392</v>
      </c>
      <c r="C13" s="35">
        <v>0.0004180602006688963</v>
      </c>
      <c r="D13" s="35">
        <v>0.002926421404682274</v>
      </c>
      <c r="E13" s="35">
        <v>0.01254180602006689</v>
      </c>
      <c r="F13" s="35">
        <v>0.01839464882943144</v>
      </c>
      <c r="G13" s="35">
        <v>0.02717391304347826</v>
      </c>
      <c r="H13" s="35">
        <v>0.03762541806020067</v>
      </c>
      <c r="I13" s="35">
        <v>0.06145484949832776</v>
      </c>
      <c r="J13" s="35">
        <v>0.07901337792642141</v>
      </c>
      <c r="K13" s="35">
        <v>0.09949832775919733</v>
      </c>
      <c r="L13" s="35">
        <v>0.09782608695652174</v>
      </c>
      <c r="M13" s="35">
        <v>0.09113712374581939</v>
      </c>
      <c r="N13" s="35">
        <v>0.10033444816053512</v>
      </c>
      <c r="O13" s="35">
        <v>0.0898829431438127</v>
      </c>
      <c r="P13" s="35">
        <v>0.0677257525083612</v>
      </c>
      <c r="Q13" s="35">
        <v>0.056020066889632104</v>
      </c>
      <c r="R13" s="35">
        <v>0.030100334448160536</v>
      </c>
      <c r="S13" s="35">
        <v>0.025919732441471572</v>
      </c>
      <c r="T13" s="35">
        <v>0.016304347826086956</v>
      </c>
      <c r="U13" s="35">
        <v>0.017140468227424748</v>
      </c>
      <c r="V13" s="35">
        <v>0.008779264214046822</v>
      </c>
      <c r="W13" s="35">
        <v>0.014214046822742474</v>
      </c>
      <c r="X13" s="35">
        <v>0.006270903010033445</v>
      </c>
      <c r="Y13" s="35">
        <v>0.014214046822742474</v>
      </c>
      <c r="Z13" s="35">
        <v>0.008779264214046822</v>
      </c>
      <c r="AA13" s="35">
        <v>0.00919732441471572</v>
      </c>
      <c r="AB13" s="35">
        <v>0.003762541806020067</v>
      </c>
      <c r="AC13" s="35">
        <v>0.0016722408026755853</v>
      </c>
      <c r="AD13" s="35">
        <v>0.001254180602006689</v>
      </c>
      <c r="AE13" s="35">
        <v>0.0004180602006688963</v>
      </c>
      <c r="AF13" s="35">
        <v>0</v>
      </c>
    </row>
    <row r="14" spans="1:32" ht="12.75">
      <c r="A14" s="50">
        <v>1994</v>
      </c>
      <c r="B14" s="51">
        <v>1911</v>
      </c>
      <c r="C14" s="35">
        <v>0.0015698587127158557</v>
      </c>
      <c r="D14" s="35">
        <v>0.004709576138147566</v>
      </c>
      <c r="E14" s="35">
        <v>0.0141287284144427</v>
      </c>
      <c r="F14" s="35">
        <v>0.04814233385661957</v>
      </c>
      <c r="G14" s="35">
        <v>0.08110936682365254</v>
      </c>
      <c r="H14" s="35">
        <v>0.09628466771323914</v>
      </c>
      <c r="I14" s="35">
        <v>0.08791208791208792</v>
      </c>
      <c r="J14" s="35">
        <v>0.09157509157509157</v>
      </c>
      <c r="K14" s="35">
        <v>0.10570381998953428</v>
      </c>
      <c r="L14" s="35">
        <v>0.10204081632653061</v>
      </c>
      <c r="M14" s="35">
        <v>0.08686551543694401</v>
      </c>
      <c r="N14" s="35">
        <v>0.0695970695970696</v>
      </c>
      <c r="O14" s="35">
        <v>0.05023547880690738</v>
      </c>
      <c r="P14" s="35">
        <v>0.04081632653061224</v>
      </c>
      <c r="Q14" s="35">
        <v>0.02878074306645735</v>
      </c>
      <c r="R14" s="35">
        <v>0.023547880690737835</v>
      </c>
      <c r="S14" s="35">
        <v>0.014652014652014652</v>
      </c>
      <c r="T14" s="35">
        <v>0.01098901098901099</v>
      </c>
      <c r="U14" s="35">
        <v>0.008895866038723181</v>
      </c>
      <c r="V14" s="35">
        <v>0.006802721088435374</v>
      </c>
      <c r="W14" s="35">
        <v>0.003663003663003663</v>
      </c>
      <c r="X14" s="35">
        <v>0.004186289900575615</v>
      </c>
      <c r="Y14" s="35">
        <v>0.0031397174254317113</v>
      </c>
      <c r="Z14" s="35">
        <v>0.0031397174254317113</v>
      </c>
      <c r="AA14" s="35">
        <v>0.0031397174254317113</v>
      </c>
      <c r="AB14" s="35">
        <v>0.003663003663003663</v>
      </c>
      <c r="AC14" s="35">
        <v>0.0026164311878597592</v>
      </c>
      <c r="AD14" s="35">
        <v>0.0005232862375719519</v>
      </c>
      <c r="AE14" s="35">
        <v>0.0010465724751439038</v>
      </c>
      <c r="AF14" s="35">
        <v>0.0005232862375719519</v>
      </c>
    </row>
    <row r="15" spans="1:32" ht="12.75">
      <c r="A15" s="50">
        <v>1995</v>
      </c>
      <c r="B15" s="51">
        <v>4095</v>
      </c>
      <c r="C15" s="35">
        <v>0.0004884004884004884</v>
      </c>
      <c r="D15" s="35">
        <v>0.0029304029304029304</v>
      </c>
      <c r="E15" s="35">
        <v>0.008547008547008548</v>
      </c>
      <c r="F15" s="35">
        <v>0.021733821733821733</v>
      </c>
      <c r="G15" s="35">
        <v>0.04004884004884005</v>
      </c>
      <c r="H15" s="35">
        <v>0.05641025641025641</v>
      </c>
      <c r="I15" s="35">
        <v>0.07912087912087912</v>
      </c>
      <c r="J15" s="35">
        <v>0.10476190476190476</v>
      </c>
      <c r="K15" s="35">
        <v>0.12380952380952381</v>
      </c>
      <c r="L15" s="35">
        <v>0.10647130647130647</v>
      </c>
      <c r="M15" s="35">
        <v>0.09255189255189256</v>
      </c>
      <c r="N15" s="35">
        <v>0.08498168498168499</v>
      </c>
      <c r="O15" s="35">
        <v>0.07521367521367521</v>
      </c>
      <c r="P15" s="35">
        <v>0.05274725274725275</v>
      </c>
      <c r="Q15" s="35">
        <v>0.04297924297924298</v>
      </c>
      <c r="R15" s="35">
        <v>0.0315018315018315</v>
      </c>
      <c r="S15" s="35">
        <v>0.021001221001221003</v>
      </c>
      <c r="T15" s="35">
        <v>0.01221001221001221</v>
      </c>
      <c r="U15" s="35">
        <v>0.012942612942612943</v>
      </c>
      <c r="V15" s="35">
        <v>0.008547008547008548</v>
      </c>
      <c r="W15" s="35">
        <v>0.005128205128205128</v>
      </c>
      <c r="X15" s="35">
        <v>0.004395604395604396</v>
      </c>
      <c r="Y15" s="35">
        <v>0.0029304029304029304</v>
      </c>
      <c r="Z15" s="35">
        <v>0.0017094017094017094</v>
      </c>
      <c r="AA15" s="35">
        <v>0.003663003663003663</v>
      </c>
      <c r="AB15" s="35">
        <v>0.0014652014652014652</v>
      </c>
      <c r="AC15" s="35">
        <v>0.0009768009768009768</v>
      </c>
      <c r="AD15" s="35">
        <v>0.0002442002442002442</v>
      </c>
      <c r="AE15" s="35">
        <v>0.0004884004884004884</v>
      </c>
      <c r="AF15" s="35">
        <v>0</v>
      </c>
    </row>
    <row r="16" spans="1:32" ht="12.75">
      <c r="A16" s="50">
        <v>1996</v>
      </c>
      <c r="B16" s="51">
        <v>2102</v>
      </c>
      <c r="C16" s="35">
        <v>0.0009514747859181732</v>
      </c>
      <c r="D16" s="35">
        <v>0.002378686964795433</v>
      </c>
      <c r="E16" s="35">
        <v>0.012369172216936251</v>
      </c>
      <c r="F16" s="35">
        <v>0.037107516650808754</v>
      </c>
      <c r="G16" s="35">
        <v>0.05851569933396765</v>
      </c>
      <c r="H16" s="35">
        <v>0.07849666983824928</v>
      </c>
      <c r="I16" s="35">
        <v>0.10846812559467174</v>
      </c>
      <c r="J16" s="35">
        <v>0.12892483349191247</v>
      </c>
      <c r="K16" s="35">
        <v>0.1279733587059943</v>
      </c>
      <c r="L16" s="35">
        <v>0.1170313986679353</v>
      </c>
      <c r="M16" s="35">
        <v>0.09419600380589914</v>
      </c>
      <c r="N16" s="35">
        <v>0.07183634633682208</v>
      </c>
      <c r="O16" s="35">
        <v>0.03853472882968601</v>
      </c>
      <c r="P16" s="35">
        <v>0.02759276879162702</v>
      </c>
      <c r="Q16" s="35">
        <v>0.019029495718363463</v>
      </c>
      <c r="R16" s="35">
        <v>0.019029495718363463</v>
      </c>
      <c r="S16" s="35">
        <v>0.013320647002854425</v>
      </c>
      <c r="T16" s="35">
        <v>0.012844909609895337</v>
      </c>
      <c r="U16" s="35">
        <v>0.007611798287345386</v>
      </c>
      <c r="V16" s="35">
        <v>0.008087535680304472</v>
      </c>
      <c r="W16" s="35">
        <v>0.004281636536631779</v>
      </c>
      <c r="X16" s="35">
        <v>0.0028544243577545195</v>
      </c>
      <c r="Y16" s="35">
        <v>0.002378686964795433</v>
      </c>
      <c r="Z16" s="35">
        <v>0.0004757373929590866</v>
      </c>
      <c r="AA16" s="35">
        <v>0.0014272121788772598</v>
      </c>
      <c r="AB16" s="35">
        <v>0.0009514747859181732</v>
      </c>
      <c r="AC16" s="35">
        <v>0.0014272121788772598</v>
      </c>
      <c r="AD16" s="35">
        <v>0.0009514747859181732</v>
      </c>
      <c r="AE16" s="35">
        <v>0.0004757373929590866</v>
      </c>
      <c r="AF16" s="35">
        <v>0.0004757373929590866</v>
      </c>
    </row>
    <row r="17" spans="1:32" ht="12.75">
      <c r="A17" s="50">
        <v>1997</v>
      </c>
      <c r="B17" s="51">
        <v>1046</v>
      </c>
      <c r="C17" s="35">
        <v>0</v>
      </c>
      <c r="D17" s="35">
        <v>0.0057361376673040155</v>
      </c>
      <c r="E17" s="35">
        <v>0.02581261950286807</v>
      </c>
      <c r="F17" s="35">
        <v>0.04875717017208413</v>
      </c>
      <c r="G17" s="35">
        <v>0.045889101338432124</v>
      </c>
      <c r="H17" s="35">
        <v>0.06118546845124283</v>
      </c>
      <c r="I17" s="35">
        <v>0.09560229445506692</v>
      </c>
      <c r="J17" s="35">
        <v>0.10611854684512428</v>
      </c>
      <c r="K17" s="35">
        <v>0.13288718929254303</v>
      </c>
      <c r="L17" s="35">
        <v>0.14149139579349904</v>
      </c>
      <c r="M17" s="35">
        <v>0.09560229445506692</v>
      </c>
      <c r="N17" s="35">
        <v>0.07743785850860421</v>
      </c>
      <c r="O17" s="35">
        <v>0.05736137667304015</v>
      </c>
      <c r="P17" s="35">
        <v>0.027724665391969407</v>
      </c>
      <c r="Q17" s="35">
        <v>0.016252390057361378</v>
      </c>
      <c r="R17" s="35">
        <v>0.010516252390057362</v>
      </c>
      <c r="S17" s="35">
        <v>0.008604206500956023</v>
      </c>
      <c r="T17" s="35">
        <v>0.0076481835564053535</v>
      </c>
      <c r="U17" s="35">
        <v>0</v>
      </c>
      <c r="V17" s="35">
        <v>0.0057361376673040155</v>
      </c>
      <c r="W17" s="35">
        <v>0.0057361376673040155</v>
      </c>
      <c r="X17" s="35">
        <v>0.0076481835564053535</v>
      </c>
      <c r="Y17" s="35">
        <v>0.0038240917782026767</v>
      </c>
      <c r="Z17" s="35">
        <v>0.0038240917782026767</v>
      </c>
      <c r="AA17" s="35">
        <v>0.0028680688336520078</v>
      </c>
      <c r="AB17" s="35">
        <v>0.004780114722753346</v>
      </c>
      <c r="AC17" s="35">
        <v>0</v>
      </c>
      <c r="AD17" s="35">
        <v>0</v>
      </c>
      <c r="AE17" s="35">
        <v>0.0009560229445506692</v>
      </c>
      <c r="AF17" s="35">
        <v>0</v>
      </c>
    </row>
    <row r="18" spans="1:32" ht="12.75">
      <c r="A18" s="50">
        <v>1998</v>
      </c>
      <c r="B18" s="51">
        <v>1656</v>
      </c>
      <c r="C18" s="35">
        <v>0.0012077294685990338</v>
      </c>
      <c r="D18" s="35">
        <v>0.0024154589371980675</v>
      </c>
      <c r="E18" s="35">
        <v>0.008454106280193236</v>
      </c>
      <c r="F18" s="35">
        <v>0.03321256038647343</v>
      </c>
      <c r="G18" s="35">
        <v>0.050120772946859904</v>
      </c>
      <c r="H18" s="35">
        <v>0.08574879227053141</v>
      </c>
      <c r="I18" s="35">
        <v>0.09903381642512077</v>
      </c>
      <c r="J18" s="35">
        <v>0.11594202898550725</v>
      </c>
      <c r="K18" s="35">
        <v>0.10567632850241546</v>
      </c>
      <c r="L18" s="35">
        <v>0.12077294685990338</v>
      </c>
      <c r="M18" s="35">
        <v>0.09963768115942029</v>
      </c>
      <c r="N18" s="35">
        <v>0.0748792270531401</v>
      </c>
      <c r="O18" s="35">
        <v>0.0640096618357488</v>
      </c>
      <c r="P18" s="35">
        <v>0.03985507246376811</v>
      </c>
      <c r="Q18" s="35">
        <v>0.03321256038647343</v>
      </c>
      <c r="R18" s="35">
        <v>0.021739130434782608</v>
      </c>
      <c r="S18" s="35">
        <v>0.011473429951690822</v>
      </c>
      <c r="T18" s="35">
        <v>0.007246376811594203</v>
      </c>
      <c r="U18" s="35">
        <v>0.008454106280193236</v>
      </c>
      <c r="V18" s="35">
        <v>0.004227053140096618</v>
      </c>
      <c r="W18" s="35">
        <v>0.0018115942028985507</v>
      </c>
      <c r="X18" s="35">
        <v>0.0036231884057971015</v>
      </c>
      <c r="Y18" s="35">
        <v>0.0024154589371980675</v>
      </c>
      <c r="Z18" s="35">
        <v>0.0018115942028985507</v>
      </c>
      <c r="AA18" s="35">
        <v>0.0006038647342995169</v>
      </c>
      <c r="AB18" s="35">
        <v>0.0012077294685990338</v>
      </c>
      <c r="AC18" s="35">
        <v>0.0006038647342995169</v>
      </c>
      <c r="AD18" s="35">
        <v>0</v>
      </c>
      <c r="AE18" s="35">
        <v>0.0006038647342995169</v>
      </c>
      <c r="AF18" s="35">
        <v>0</v>
      </c>
    </row>
    <row r="19" spans="1:32" ht="12.75">
      <c r="A19" s="50">
        <v>1999</v>
      </c>
      <c r="B19" s="51">
        <v>2205</v>
      </c>
      <c r="C19" s="35">
        <v>0</v>
      </c>
      <c r="D19" s="35">
        <v>0.0036281179138321997</v>
      </c>
      <c r="E19" s="35">
        <v>0.007709750566893424</v>
      </c>
      <c r="F19" s="35">
        <v>0.02040816326530612</v>
      </c>
      <c r="G19" s="35">
        <v>0.04217687074829932</v>
      </c>
      <c r="H19" s="35">
        <v>0.05124716553287982</v>
      </c>
      <c r="I19" s="35">
        <v>0.07755102040816327</v>
      </c>
      <c r="J19" s="35">
        <v>0.09750566893424037</v>
      </c>
      <c r="K19" s="35">
        <v>0.09297052154195011</v>
      </c>
      <c r="L19" s="35">
        <v>0.09478458049886622</v>
      </c>
      <c r="M19" s="35">
        <v>0.07755102040816327</v>
      </c>
      <c r="N19" s="35">
        <v>0.06394557823129252</v>
      </c>
      <c r="O19" s="35">
        <v>0.06213151927437642</v>
      </c>
      <c r="P19" s="35">
        <v>0.04353741496598639</v>
      </c>
      <c r="Q19" s="35">
        <v>0.04671201814058957</v>
      </c>
      <c r="R19" s="35">
        <v>0.03219954648526077</v>
      </c>
      <c r="S19" s="35">
        <v>0.025396825396825397</v>
      </c>
      <c r="T19" s="35">
        <v>0.015873015873015872</v>
      </c>
      <c r="U19" s="35">
        <v>0.013605442176870748</v>
      </c>
      <c r="V19" s="35">
        <v>0.0163265306122449</v>
      </c>
      <c r="W19" s="35">
        <v>0.011337868480725623</v>
      </c>
      <c r="X19" s="35">
        <v>0.017687074829931974</v>
      </c>
      <c r="Y19" s="35">
        <v>0.018594104308390022</v>
      </c>
      <c r="Z19" s="35">
        <v>0.014965986394557823</v>
      </c>
      <c r="AA19" s="35">
        <v>0.013605442176870748</v>
      </c>
      <c r="AB19" s="35">
        <v>0.015873015873015872</v>
      </c>
      <c r="AC19" s="35">
        <v>0.009977324263038548</v>
      </c>
      <c r="AD19" s="35">
        <v>0.009523809523809525</v>
      </c>
      <c r="AE19" s="35">
        <v>0.0018140589569160999</v>
      </c>
      <c r="AF19" s="35">
        <v>0.0013605442176870747</v>
      </c>
    </row>
    <row r="20" spans="1:32" ht="12.75">
      <c r="A20" s="50">
        <v>2000</v>
      </c>
      <c r="B20" s="51">
        <v>2165</v>
      </c>
      <c r="C20" s="35">
        <v>0.00046189376443418013</v>
      </c>
      <c r="D20" s="35">
        <v>0.0023094688221709007</v>
      </c>
      <c r="E20" s="35">
        <v>0.007390300230946882</v>
      </c>
      <c r="F20" s="35">
        <v>0.02401847575057737</v>
      </c>
      <c r="G20" s="35">
        <v>0.04849884526558892</v>
      </c>
      <c r="H20" s="35">
        <v>0.08129330254041571</v>
      </c>
      <c r="I20" s="35">
        <v>0.08314087759815242</v>
      </c>
      <c r="J20" s="35">
        <v>0.10023094688221709</v>
      </c>
      <c r="K20" s="35">
        <v>0.09699769053117784</v>
      </c>
      <c r="L20" s="35">
        <v>0.09653579676674365</v>
      </c>
      <c r="M20" s="35">
        <v>0.10346420323325635</v>
      </c>
      <c r="N20" s="35">
        <v>0.06558891454965358</v>
      </c>
      <c r="O20" s="35">
        <v>0.04434180138568129</v>
      </c>
      <c r="P20" s="35">
        <v>0.04295612009237875</v>
      </c>
      <c r="Q20" s="35">
        <v>0.029099307159353348</v>
      </c>
      <c r="R20" s="35">
        <v>0.022632794457274827</v>
      </c>
      <c r="S20" s="35">
        <v>0.016166281755196306</v>
      </c>
      <c r="T20" s="35">
        <v>0.013394919168591224</v>
      </c>
      <c r="U20" s="35">
        <v>0.009699769053117783</v>
      </c>
      <c r="V20" s="35">
        <v>0.004157043879907622</v>
      </c>
      <c r="W20" s="35">
        <v>0.008314087759815243</v>
      </c>
      <c r="X20" s="35">
        <v>0.011085450346420323</v>
      </c>
      <c r="Y20" s="35">
        <v>0.010161662817551964</v>
      </c>
      <c r="Z20" s="35">
        <v>0.012471131639722863</v>
      </c>
      <c r="AA20" s="35">
        <v>0.012009237875288684</v>
      </c>
      <c r="AB20" s="35">
        <v>0.021709006928406466</v>
      </c>
      <c r="AC20" s="35">
        <v>0.016166281755196306</v>
      </c>
      <c r="AD20" s="35">
        <v>0.007390300230946882</v>
      </c>
      <c r="AE20" s="35">
        <v>0.004157043879907622</v>
      </c>
      <c r="AF20" s="35">
        <v>0.004157043879907622</v>
      </c>
    </row>
    <row r="21" spans="1:32" ht="12.75">
      <c r="A21" s="50">
        <v>2001</v>
      </c>
      <c r="B21" s="51">
        <v>1686</v>
      </c>
      <c r="C21" s="35">
        <v>0.0005931198102016608</v>
      </c>
      <c r="D21" s="35">
        <v>0.004744958481613286</v>
      </c>
      <c r="E21" s="35">
        <v>0.01601423487544484</v>
      </c>
      <c r="F21" s="35">
        <v>0.046263345195729534</v>
      </c>
      <c r="G21" s="35">
        <v>0.06761565836298933</v>
      </c>
      <c r="H21" s="35">
        <v>0.08600237247924081</v>
      </c>
      <c r="I21" s="35">
        <v>0.08540925266903915</v>
      </c>
      <c r="J21" s="35">
        <v>0.10320284697508897</v>
      </c>
      <c r="K21" s="35">
        <v>0.09074733096085409</v>
      </c>
      <c r="L21" s="35">
        <v>0.0937129300118624</v>
      </c>
      <c r="M21" s="35">
        <v>0.09727164887307237</v>
      </c>
      <c r="N21" s="35">
        <v>0.07236061684460261</v>
      </c>
      <c r="O21" s="35">
        <v>0.046263345195729534</v>
      </c>
      <c r="P21" s="35">
        <v>0.04389086595492289</v>
      </c>
      <c r="Q21" s="35">
        <v>0.04033214709371293</v>
      </c>
      <c r="R21" s="35">
        <v>0.02491103202846975</v>
      </c>
      <c r="S21" s="35">
        <v>0.0166073546856465</v>
      </c>
      <c r="T21" s="35">
        <v>0.020759193357058125</v>
      </c>
      <c r="U21" s="35">
        <v>0.00771055753262159</v>
      </c>
      <c r="V21" s="35">
        <v>0.00830367734282325</v>
      </c>
      <c r="W21" s="35">
        <v>0.005338078291814947</v>
      </c>
      <c r="X21" s="35">
        <v>0.0035587188612099642</v>
      </c>
      <c r="Y21" s="35">
        <v>0.005338078291814947</v>
      </c>
      <c r="Z21" s="35">
        <v>0.0035587188612099642</v>
      </c>
      <c r="AA21" s="35">
        <v>0.0029655990510083037</v>
      </c>
      <c r="AB21" s="35">
        <v>0.0005931198102016608</v>
      </c>
      <c r="AC21" s="35">
        <v>0.0029655990510083037</v>
      </c>
      <c r="AD21" s="35">
        <v>0.002372479240806643</v>
      </c>
      <c r="AE21" s="35">
        <v>0.0005931198102016608</v>
      </c>
      <c r="AF21" s="35">
        <v>0</v>
      </c>
    </row>
    <row r="22" spans="1:32" ht="12.75">
      <c r="A22" s="52">
        <v>2002</v>
      </c>
      <c r="B22" s="53">
        <v>1184</v>
      </c>
      <c r="C22" s="38">
        <v>0</v>
      </c>
      <c r="D22" s="38">
        <v>0</v>
      </c>
      <c r="E22" s="38">
        <v>0.015202702702702704</v>
      </c>
      <c r="F22" s="38">
        <v>0.04222972972972973</v>
      </c>
      <c r="G22" s="38">
        <v>0.07347972972972973</v>
      </c>
      <c r="H22" s="38">
        <v>0.10557432432432433</v>
      </c>
      <c r="I22" s="38">
        <v>0.11064189189189189</v>
      </c>
      <c r="J22" s="38">
        <v>0.12837837837837837</v>
      </c>
      <c r="K22" s="38">
        <v>0.12331081081081081</v>
      </c>
      <c r="L22" s="38">
        <v>0.09881756756756757</v>
      </c>
      <c r="M22" s="38">
        <v>0.09121621621621621</v>
      </c>
      <c r="N22" s="38">
        <v>0.059966216216216214</v>
      </c>
      <c r="O22" s="38">
        <v>0.028716216216216218</v>
      </c>
      <c r="P22" s="38">
        <v>0.03209459459459459</v>
      </c>
      <c r="Q22" s="38">
        <v>0.026182432432432432</v>
      </c>
      <c r="R22" s="38">
        <v>0.02195945945945946</v>
      </c>
      <c r="S22" s="38">
        <v>0.010135135135135136</v>
      </c>
      <c r="T22" s="38">
        <v>0.011824324324324325</v>
      </c>
      <c r="U22" s="38">
        <v>0.0059121621621621625</v>
      </c>
      <c r="V22" s="38">
        <v>0.0033783783783783786</v>
      </c>
      <c r="W22" s="38">
        <v>0.0008445945945945946</v>
      </c>
      <c r="X22" s="38">
        <v>0.0008445945945945946</v>
      </c>
      <c r="Y22" s="38">
        <v>0.0033783783783783786</v>
      </c>
      <c r="Z22" s="38">
        <v>0.0016891891891891893</v>
      </c>
      <c r="AA22" s="38">
        <v>0</v>
      </c>
      <c r="AB22" s="38">
        <v>0</v>
      </c>
      <c r="AC22" s="38">
        <v>0.0008445945945945946</v>
      </c>
      <c r="AD22" s="38">
        <v>0.0016891891891891893</v>
      </c>
      <c r="AE22" s="38">
        <v>0.0016891891891891893</v>
      </c>
      <c r="AF22" s="38">
        <v>0</v>
      </c>
    </row>
    <row r="25" spans="3:32" ht="12.75"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</row>
    <row r="27" spans="1:2" ht="15">
      <c r="A27" s="26" t="s">
        <v>123</v>
      </c>
      <c r="B27" s="26"/>
    </row>
    <row r="28" spans="1:32" ht="12.75">
      <c r="A28" s="39" t="s">
        <v>160</v>
      </c>
      <c r="B28" s="69" t="s">
        <v>121</v>
      </c>
      <c r="C28" s="39">
        <v>225</v>
      </c>
      <c r="D28" s="39">
        <v>255</v>
      </c>
      <c r="E28" s="39">
        <v>285</v>
      </c>
      <c r="F28" s="39">
        <v>315</v>
      </c>
      <c r="G28" s="39">
        <v>345</v>
      </c>
      <c r="H28" s="39">
        <v>375</v>
      </c>
      <c r="I28" s="39">
        <v>405</v>
      </c>
      <c r="J28" s="39">
        <v>435</v>
      </c>
      <c r="K28" s="39">
        <v>465</v>
      </c>
      <c r="L28" s="39">
        <v>495</v>
      </c>
      <c r="M28" s="39">
        <v>525</v>
      </c>
      <c r="N28" s="39">
        <v>555</v>
      </c>
      <c r="O28" s="39">
        <v>585</v>
      </c>
      <c r="P28" s="39">
        <v>615</v>
      </c>
      <c r="Q28" s="39">
        <v>645</v>
      </c>
      <c r="R28" s="39">
        <v>675</v>
      </c>
      <c r="S28" s="39">
        <v>705</v>
      </c>
      <c r="T28" s="39">
        <v>735</v>
      </c>
      <c r="U28" s="39">
        <v>765</v>
      </c>
      <c r="V28" s="39">
        <v>795</v>
      </c>
      <c r="W28" s="39">
        <v>825</v>
      </c>
      <c r="X28" s="39">
        <v>855</v>
      </c>
      <c r="Y28" s="39">
        <v>885</v>
      </c>
      <c r="Z28" s="39">
        <v>915</v>
      </c>
      <c r="AA28" s="39">
        <v>945</v>
      </c>
      <c r="AB28" s="39">
        <v>975</v>
      </c>
      <c r="AC28" s="39">
        <v>1005</v>
      </c>
      <c r="AD28" s="39">
        <v>1035</v>
      </c>
      <c r="AE28" s="39">
        <v>1065</v>
      </c>
      <c r="AF28" s="39">
        <v>1095</v>
      </c>
    </row>
    <row r="29" spans="1:32" ht="12.75">
      <c r="A29" s="50">
        <v>1984</v>
      </c>
      <c r="B29" s="51">
        <v>1070</v>
      </c>
      <c r="C29" s="35">
        <v>0</v>
      </c>
      <c r="D29" s="35">
        <v>0.002803738317757009</v>
      </c>
      <c r="E29" s="35">
        <v>0.001869158878504673</v>
      </c>
      <c r="F29" s="35">
        <v>0.002803738317757009</v>
      </c>
      <c r="G29" s="35">
        <v>0.011214953271028037</v>
      </c>
      <c r="H29" s="35">
        <v>0.014018691588785047</v>
      </c>
      <c r="I29" s="35">
        <v>0.014018691588785047</v>
      </c>
      <c r="J29" s="35">
        <v>0.026168224299065422</v>
      </c>
      <c r="K29" s="35">
        <v>0.0308411214953271</v>
      </c>
      <c r="L29" s="35">
        <v>0.03177570093457944</v>
      </c>
      <c r="M29" s="35">
        <v>0.022429906542056073</v>
      </c>
      <c r="N29" s="35">
        <v>0.016822429906542057</v>
      </c>
      <c r="O29" s="35">
        <v>0.029906542056074768</v>
      </c>
      <c r="P29" s="35">
        <v>0.0308411214953271</v>
      </c>
      <c r="Q29" s="35">
        <v>0.04579439252336449</v>
      </c>
      <c r="R29" s="35">
        <v>0.03925233644859813</v>
      </c>
      <c r="S29" s="35">
        <v>0.06542056074766354</v>
      </c>
      <c r="T29" s="35">
        <v>0.059813084112149535</v>
      </c>
      <c r="U29" s="35">
        <v>0.07570093457943926</v>
      </c>
      <c r="V29" s="35">
        <v>0.07009345794392523</v>
      </c>
      <c r="W29" s="35">
        <v>0.048598130841121495</v>
      </c>
      <c r="X29" s="35">
        <v>0.06448598130841121</v>
      </c>
      <c r="Y29" s="35">
        <v>0.052336448598130844</v>
      </c>
      <c r="Z29" s="35">
        <v>0.07102803738317758</v>
      </c>
      <c r="AA29" s="35">
        <v>0.06448598130841121</v>
      </c>
      <c r="AB29" s="35">
        <v>0.052336448598130844</v>
      </c>
      <c r="AC29" s="35">
        <v>0.028037383177570093</v>
      </c>
      <c r="AD29" s="90">
        <v>0.019626168224299065</v>
      </c>
      <c r="AE29" s="90">
        <v>0.004672897196261682</v>
      </c>
      <c r="AF29" s="90">
        <v>0.002803738317757009</v>
      </c>
    </row>
    <row r="30" spans="1:32" ht="12.75">
      <c r="A30" s="50">
        <v>1985</v>
      </c>
      <c r="B30" s="51">
        <v>988</v>
      </c>
      <c r="C30" s="35">
        <v>0</v>
      </c>
      <c r="D30" s="35">
        <v>0</v>
      </c>
      <c r="E30" s="35">
        <v>0</v>
      </c>
      <c r="F30" s="35">
        <v>0.006072874493927126</v>
      </c>
      <c r="G30" s="35">
        <v>0.013157894736842105</v>
      </c>
      <c r="H30" s="35">
        <v>0.03340080971659919</v>
      </c>
      <c r="I30" s="35">
        <v>0.04251012145748988</v>
      </c>
      <c r="J30" s="35">
        <v>0.05465587044534413</v>
      </c>
      <c r="K30" s="35">
        <v>0.057692307692307696</v>
      </c>
      <c r="L30" s="35">
        <v>0.057692307692307696</v>
      </c>
      <c r="M30" s="35">
        <v>0.07894736842105263</v>
      </c>
      <c r="N30" s="35">
        <v>0.07894736842105263</v>
      </c>
      <c r="O30" s="35">
        <v>0.08299595141700405</v>
      </c>
      <c r="P30" s="35">
        <v>0.08299595141700405</v>
      </c>
      <c r="Q30" s="35">
        <v>0.06983805668016195</v>
      </c>
      <c r="R30" s="35">
        <v>0.0597165991902834</v>
      </c>
      <c r="S30" s="35">
        <v>0.06275303643724696</v>
      </c>
      <c r="T30" s="35">
        <v>0.04757085020242915</v>
      </c>
      <c r="U30" s="35">
        <v>0.043522267206477734</v>
      </c>
      <c r="V30" s="35">
        <v>0.03137651821862348</v>
      </c>
      <c r="W30" s="35">
        <v>0.02834008097165992</v>
      </c>
      <c r="X30" s="35">
        <v>0.020242914979757085</v>
      </c>
      <c r="Y30" s="35">
        <v>0.018218623481781375</v>
      </c>
      <c r="Z30" s="35">
        <v>0.005060728744939271</v>
      </c>
      <c r="AA30" s="35">
        <v>0.010121457489878543</v>
      </c>
      <c r="AB30" s="35">
        <v>0.008097165991902834</v>
      </c>
      <c r="AC30" s="35">
        <v>0.005060728744939271</v>
      </c>
      <c r="AD30" s="35">
        <v>0.0010121457489878543</v>
      </c>
      <c r="AE30" s="35">
        <v>0</v>
      </c>
      <c r="AF30" s="35">
        <v>0</v>
      </c>
    </row>
    <row r="31" spans="1:32" ht="12.75">
      <c r="A31" s="50">
        <v>1986</v>
      </c>
      <c r="B31" s="51">
        <v>1292</v>
      </c>
      <c r="C31" s="35">
        <v>0</v>
      </c>
      <c r="D31" s="35">
        <v>0</v>
      </c>
      <c r="E31" s="35">
        <v>0.0015479876160990713</v>
      </c>
      <c r="F31" s="35">
        <v>0.006191950464396285</v>
      </c>
      <c r="G31" s="35">
        <v>0.021671826625386997</v>
      </c>
      <c r="H31" s="35">
        <v>0.0348297213622291</v>
      </c>
      <c r="I31" s="35">
        <v>0.058823529411764705</v>
      </c>
      <c r="J31" s="35">
        <v>0.07120743034055728</v>
      </c>
      <c r="K31" s="35">
        <v>0.053405572755417956</v>
      </c>
      <c r="L31" s="35">
        <v>0.04721362229102167</v>
      </c>
      <c r="M31" s="35">
        <v>0.05185758513931889</v>
      </c>
      <c r="N31" s="35">
        <v>0.0565015479876161</v>
      </c>
      <c r="O31" s="35">
        <v>0.06191950464396285</v>
      </c>
      <c r="P31" s="35">
        <v>0.05417956656346749</v>
      </c>
      <c r="Q31" s="35">
        <v>0.058823529411764705</v>
      </c>
      <c r="R31" s="35">
        <v>0.0696594427244582</v>
      </c>
      <c r="S31" s="35">
        <v>0.04721362229102167</v>
      </c>
      <c r="T31" s="35">
        <v>0.04411764705882353</v>
      </c>
      <c r="U31" s="35">
        <v>0.048761609907120744</v>
      </c>
      <c r="V31" s="35">
        <v>0.037925696594427245</v>
      </c>
      <c r="W31" s="35">
        <v>0.03173374613003096</v>
      </c>
      <c r="X31" s="35">
        <v>0.02631578947368421</v>
      </c>
      <c r="Y31" s="35">
        <v>0.03018575851393189</v>
      </c>
      <c r="Z31" s="35">
        <v>0.02786377708978328</v>
      </c>
      <c r="AA31" s="35">
        <v>0.020123839009287926</v>
      </c>
      <c r="AB31" s="35">
        <v>0.02321981424148607</v>
      </c>
      <c r="AC31" s="35">
        <v>0.010835913312693499</v>
      </c>
      <c r="AD31" s="35">
        <v>0.0023219814241486067</v>
      </c>
      <c r="AE31" s="35">
        <v>0.0015479876160990713</v>
      </c>
      <c r="AF31" s="35">
        <v>0</v>
      </c>
    </row>
    <row r="32" spans="1:32" ht="12.75">
      <c r="A32" s="50">
        <v>1987</v>
      </c>
      <c r="B32" s="51">
        <v>492</v>
      </c>
      <c r="C32" s="35">
        <v>0</v>
      </c>
      <c r="D32" s="35">
        <v>0.0020325203252032522</v>
      </c>
      <c r="E32" s="35">
        <v>0</v>
      </c>
      <c r="F32" s="35">
        <v>0</v>
      </c>
      <c r="G32" s="35">
        <v>0.016260162601626018</v>
      </c>
      <c r="H32" s="35">
        <v>0.03861788617886179</v>
      </c>
      <c r="I32" s="35">
        <v>0.07723577235772358</v>
      </c>
      <c r="J32" s="35">
        <v>0.054878048780487805</v>
      </c>
      <c r="K32" s="35">
        <v>0.046747967479674794</v>
      </c>
      <c r="L32" s="35">
        <v>0.04878048780487805</v>
      </c>
      <c r="M32" s="35">
        <v>0.042682926829268296</v>
      </c>
      <c r="N32" s="35">
        <v>0.03861788617886179</v>
      </c>
      <c r="O32" s="35">
        <v>0.046747967479674794</v>
      </c>
      <c r="P32" s="35">
        <v>0.04065040650406504</v>
      </c>
      <c r="Q32" s="35">
        <v>0.034552845528455285</v>
      </c>
      <c r="R32" s="35">
        <v>0.04065040650406504</v>
      </c>
      <c r="S32" s="35">
        <v>0.042682926829268296</v>
      </c>
      <c r="T32" s="35">
        <v>0.03048780487804878</v>
      </c>
      <c r="U32" s="35">
        <v>0.03861788617886179</v>
      </c>
      <c r="V32" s="35">
        <v>0.034552845528455285</v>
      </c>
      <c r="W32" s="35">
        <v>0.042682926829268296</v>
      </c>
      <c r="X32" s="35">
        <v>0.04878048780487805</v>
      </c>
      <c r="Y32" s="35">
        <v>0.036585365853658534</v>
      </c>
      <c r="Z32" s="35">
        <v>0.04065040650406504</v>
      </c>
      <c r="AA32" s="35">
        <v>0.028455284552845527</v>
      </c>
      <c r="AB32" s="35">
        <v>0.04065040650406504</v>
      </c>
      <c r="AC32" s="35">
        <v>0.028455284552845527</v>
      </c>
      <c r="AD32" s="35">
        <v>0.024390243902439025</v>
      </c>
      <c r="AE32" s="35">
        <v>0.014227642276422764</v>
      </c>
      <c r="AF32" s="35">
        <v>0.02032520325203252</v>
      </c>
    </row>
    <row r="33" spans="1:32" ht="12.75">
      <c r="A33" s="50">
        <v>1988</v>
      </c>
      <c r="B33" s="51">
        <v>461</v>
      </c>
      <c r="C33" s="35">
        <v>0</v>
      </c>
      <c r="D33" s="35">
        <v>0.004338394793926247</v>
      </c>
      <c r="E33" s="35">
        <v>0.0021691973969631237</v>
      </c>
      <c r="F33" s="35">
        <v>0.04338394793926247</v>
      </c>
      <c r="G33" s="35">
        <v>0.0650759219088937</v>
      </c>
      <c r="H33" s="35">
        <v>0.0911062906724512</v>
      </c>
      <c r="I33" s="35">
        <v>0.10412147505422993</v>
      </c>
      <c r="J33" s="35">
        <v>0.12147505422993492</v>
      </c>
      <c r="K33" s="35">
        <v>0.10629067245119306</v>
      </c>
      <c r="L33" s="35">
        <v>0.0911062906724512</v>
      </c>
      <c r="M33" s="35">
        <v>0.10845986984815618</v>
      </c>
      <c r="N33" s="35">
        <v>0.08026030368763558</v>
      </c>
      <c r="O33" s="35">
        <v>0.04121475054229935</v>
      </c>
      <c r="P33" s="35">
        <v>0.015184381778741865</v>
      </c>
      <c r="Q33" s="35">
        <v>0.021691973969631236</v>
      </c>
      <c r="R33" s="35">
        <v>0.026030368763557483</v>
      </c>
      <c r="S33" s="35">
        <v>0.01735357917570499</v>
      </c>
      <c r="T33" s="35">
        <v>0.0021691973969631237</v>
      </c>
      <c r="U33" s="35">
        <v>0.004338394793926247</v>
      </c>
      <c r="V33" s="35">
        <v>0.008676789587852495</v>
      </c>
      <c r="W33" s="35">
        <v>0.004338394793926247</v>
      </c>
      <c r="X33" s="35">
        <v>0.013015184381778741</v>
      </c>
      <c r="Y33" s="35">
        <v>0.004338394793926247</v>
      </c>
      <c r="Z33" s="35">
        <v>0.008676789587852495</v>
      </c>
      <c r="AA33" s="35">
        <v>0.010845986984815618</v>
      </c>
      <c r="AB33" s="35">
        <v>0.0021691973969631237</v>
      </c>
      <c r="AC33" s="35">
        <v>0</v>
      </c>
      <c r="AD33" s="35">
        <v>0</v>
      </c>
      <c r="AE33" s="35">
        <v>0</v>
      </c>
      <c r="AF33" s="35">
        <v>0.0021691973969631237</v>
      </c>
    </row>
    <row r="34" spans="1:32" ht="12.75">
      <c r="A34" s="50">
        <v>1989</v>
      </c>
      <c r="B34" s="51">
        <v>154</v>
      </c>
      <c r="C34" s="35">
        <v>0</v>
      </c>
      <c r="D34" s="35">
        <v>0</v>
      </c>
      <c r="E34" s="35">
        <v>0</v>
      </c>
      <c r="F34" s="35">
        <v>0</v>
      </c>
      <c r="G34" s="35">
        <v>0.025974025974025976</v>
      </c>
      <c r="H34" s="35">
        <v>0.01948051948051948</v>
      </c>
      <c r="I34" s="35">
        <v>0.06493506493506493</v>
      </c>
      <c r="J34" s="35">
        <v>0.07792207792207792</v>
      </c>
      <c r="K34" s="35">
        <v>0.05844155844155844</v>
      </c>
      <c r="L34" s="35">
        <v>0.09740259740259741</v>
      </c>
      <c r="M34" s="35">
        <v>0.07142857142857142</v>
      </c>
      <c r="N34" s="35">
        <v>0.03896103896103896</v>
      </c>
      <c r="O34" s="35">
        <v>0.03896103896103896</v>
      </c>
      <c r="P34" s="35">
        <v>0.025974025974025976</v>
      </c>
      <c r="Q34" s="35">
        <v>0.05844155844155844</v>
      </c>
      <c r="R34" s="35">
        <v>0.012987012987012988</v>
      </c>
      <c r="S34" s="35">
        <v>0.03896103896103896</v>
      </c>
      <c r="T34" s="35">
        <v>0.012987012987012988</v>
      </c>
      <c r="U34" s="35">
        <v>0.025974025974025976</v>
      </c>
      <c r="V34" s="35">
        <v>0.03896103896103896</v>
      </c>
      <c r="W34" s="35">
        <v>0.006493506493506494</v>
      </c>
      <c r="X34" s="35">
        <v>0.09740259740259741</v>
      </c>
      <c r="Y34" s="35">
        <v>0.006493506493506494</v>
      </c>
      <c r="Z34" s="35">
        <v>0.025974025974025976</v>
      </c>
      <c r="AA34" s="35">
        <v>0.05194805194805195</v>
      </c>
      <c r="AB34" s="35">
        <v>0.05844155844155844</v>
      </c>
      <c r="AC34" s="35">
        <v>0.03896103896103896</v>
      </c>
      <c r="AD34" s="35">
        <v>0.006493506493506494</v>
      </c>
      <c r="AE34" s="35">
        <v>0</v>
      </c>
      <c r="AF34" s="35">
        <v>0</v>
      </c>
    </row>
    <row r="35" spans="1:32" ht="12.75">
      <c r="A35" s="50">
        <v>1990</v>
      </c>
      <c r="B35" s="51">
        <v>539</v>
      </c>
      <c r="C35" s="35">
        <v>0</v>
      </c>
      <c r="D35" s="35">
        <v>0.0018552875695732839</v>
      </c>
      <c r="E35" s="35">
        <v>0.0037105751391465678</v>
      </c>
      <c r="F35" s="35">
        <v>0.01855287569573284</v>
      </c>
      <c r="G35" s="35">
        <v>0.022263450834879406</v>
      </c>
      <c r="H35" s="35">
        <v>0.029684601113172542</v>
      </c>
      <c r="I35" s="35">
        <v>0.06679035250463822</v>
      </c>
      <c r="J35" s="35">
        <v>0.07792207792207792</v>
      </c>
      <c r="K35" s="35">
        <v>0.08905380333951762</v>
      </c>
      <c r="L35" s="35">
        <v>0.08719851576994433</v>
      </c>
      <c r="M35" s="35">
        <v>0.11688311688311688</v>
      </c>
      <c r="N35" s="35">
        <v>0.07606679035250463</v>
      </c>
      <c r="O35" s="35">
        <v>0.09833024118738404</v>
      </c>
      <c r="P35" s="35">
        <v>0.08719851576994433</v>
      </c>
      <c r="Q35" s="35">
        <v>0.07606679035250463</v>
      </c>
      <c r="R35" s="35">
        <v>0.05194805194805195</v>
      </c>
      <c r="S35" s="35">
        <v>0.03339517625231911</v>
      </c>
      <c r="T35" s="35">
        <v>0.0037105751391465678</v>
      </c>
      <c r="U35" s="35">
        <v>0.01855287569573284</v>
      </c>
      <c r="V35" s="35">
        <v>0.00927643784786642</v>
      </c>
      <c r="W35" s="35">
        <v>0.0074211502782931356</v>
      </c>
      <c r="X35" s="35">
        <v>0.0055658627087198514</v>
      </c>
      <c r="Y35" s="35">
        <v>0.0055658627087198514</v>
      </c>
      <c r="Z35" s="35">
        <v>0.0018552875695732839</v>
      </c>
      <c r="AA35" s="35">
        <v>0.0018552875695732839</v>
      </c>
      <c r="AB35" s="35">
        <v>0.0018552875695732839</v>
      </c>
      <c r="AC35" s="35">
        <v>0</v>
      </c>
      <c r="AD35" s="35">
        <v>0.0018552875695732839</v>
      </c>
      <c r="AE35" s="35">
        <v>0.0037105751391465678</v>
      </c>
      <c r="AF35" s="35">
        <v>0.0018552875695732839</v>
      </c>
    </row>
    <row r="36" spans="1:32" ht="12.75">
      <c r="A36" s="50">
        <v>1991</v>
      </c>
      <c r="B36" s="51">
        <v>897</v>
      </c>
      <c r="C36" s="35">
        <v>0</v>
      </c>
      <c r="D36" s="35">
        <v>0</v>
      </c>
      <c r="E36" s="35">
        <v>0.002229654403567447</v>
      </c>
      <c r="F36" s="35">
        <v>0.011148272017837236</v>
      </c>
      <c r="G36" s="35">
        <v>0.013377926421404682</v>
      </c>
      <c r="H36" s="35">
        <v>0.021181716833890748</v>
      </c>
      <c r="I36" s="35">
        <v>0.030100334448160536</v>
      </c>
      <c r="J36" s="35">
        <v>0.06243032329988852</v>
      </c>
      <c r="K36" s="35">
        <v>0.0758082497212932</v>
      </c>
      <c r="L36" s="35">
        <v>0.0858416945373467</v>
      </c>
      <c r="M36" s="35">
        <v>0.10033444816053512</v>
      </c>
      <c r="N36" s="35">
        <v>0.07803790412486064</v>
      </c>
      <c r="O36" s="35">
        <v>0.06020066889632107</v>
      </c>
      <c r="P36" s="35">
        <v>0.055741360089186176</v>
      </c>
      <c r="Q36" s="35">
        <v>0.056856187290969896</v>
      </c>
      <c r="R36" s="35">
        <v>0.043478260869565216</v>
      </c>
      <c r="S36" s="35">
        <v>0.03901895206243032</v>
      </c>
      <c r="T36" s="35">
        <v>0.028985507246376812</v>
      </c>
      <c r="U36" s="35">
        <v>0.022296544035674472</v>
      </c>
      <c r="V36" s="35">
        <v>0.014492753623188406</v>
      </c>
      <c r="W36" s="35">
        <v>0.017837235228539576</v>
      </c>
      <c r="X36" s="35">
        <v>0.01560758082497213</v>
      </c>
      <c r="Y36" s="35">
        <v>0.022296544035674472</v>
      </c>
      <c r="Z36" s="35">
        <v>0.022296544035674472</v>
      </c>
      <c r="AA36" s="35">
        <v>0.028985507246376812</v>
      </c>
      <c r="AB36" s="35">
        <v>0.030100334448160536</v>
      </c>
      <c r="AC36" s="35">
        <v>0.032329988851727984</v>
      </c>
      <c r="AD36" s="35">
        <v>0.012263099219620958</v>
      </c>
      <c r="AE36" s="35">
        <v>0.008918617614269788</v>
      </c>
      <c r="AF36" s="35">
        <v>0.007803790412486065</v>
      </c>
    </row>
    <row r="37" spans="1:32" ht="12.75">
      <c r="A37" s="50">
        <v>1992</v>
      </c>
      <c r="B37" s="51">
        <v>1604</v>
      </c>
      <c r="C37" s="35">
        <v>0</v>
      </c>
      <c r="D37" s="35">
        <v>0</v>
      </c>
      <c r="E37" s="35">
        <v>0</v>
      </c>
      <c r="F37" s="35">
        <v>0.0012468827930174563</v>
      </c>
      <c r="G37" s="35">
        <v>0.005610972568578554</v>
      </c>
      <c r="H37" s="35">
        <v>0.014339152119700748</v>
      </c>
      <c r="I37" s="35">
        <v>0.021820448877805487</v>
      </c>
      <c r="J37" s="35">
        <v>0.02805486284289277</v>
      </c>
      <c r="K37" s="35">
        <v>0.05548628428927681</v>
      </c>
      <c r="L37" s="35">
        <v>0.07543640897755612</v>
      </c>
      <c r="M37" s="35">
        <v>0.07481296758104738</v>
      </c>
      <c r="N37" s="35">
        <v>0.08229426433915212</v>
      </c>
      <c r="O37" s="35">
        <v>0.10785536159600997</v>
      </c>
      <c r="P37" s="35">
        <v>0.10785536159600997</v>
      </c>
      <c r="Q37" s="35">
        <v>0.09351620947630923</v>
      </c>
      <c r="R37" s="35">
        <v>0.07231920199501247</v>
      </c>
      <c r="S37" s="35">
        <v>0.05112219451371571</v>
      </c>
      <c r="T37" s="35">
        <v>0.04114713216957606</v>
      </c>
      <c r="U37" s="35">
        <v>0.034912718204488775</v>
      </c>
      <c r="V37" s="35">
        <v>0.023067331670822942</v>
      </c>
      <c r="W37" s="35">
        <v>0.014962593516209476</v>
      </c>
      <c r="X37" s="35">
        <v>0.013092269326683292</v>
      </c>
      <c r="Y37" s="35">
        <v>0.013092269326683292</v>
      </c>
      <c r="Z37" s="35">
        <v>0.01059850374064838</v>
      </c>
      <c r="AA37" s="35">
        <v>0.012468827930174564</v>
      </c>
      <c r="AB37" s="35">
        <v>0.014339152119700748</v>
      </c>
      <c r="AC37" s="35">
        <v>0.01371571072319202</v>
      </c>
      <c r="AD37" s="35">
        <v>0.00997506234413965</v>
      </c>
      <c r="AE37" s="35">
        <v>0.004987531172069825</v>
      </c>
      <c r="AF37" s="35">
        <v>0.0018703241895261845</v>
      </c>
    </row>
    <row r="38" spans="1:32" ht="12.75">
      <c r="A38" s="50">
        <v>1993</v>
      </c>
      <c r="B38" s="51">
        <v>4427</v>
      </c>
      <c r="C38" s="35">
        <v>0</v>
      </c>
      <c r="D38" s="35">
        <v>0</v>
      </c>
      <c r="E38" s="35">
        <v>0.00022588660492432798</v>
      </c>
      <c r="F38" s="35">
        <v>0.0040659588886379034</v>
      </c>
      <c r="G38" s="35">
        <v>0.00903546419697312</v>
      </c>
      <c r="H38" s="35">
        <v>0.02575107296137339</v>
      </c>
      <c r="I38" s="35">
        <v>0.04020781567653038</v>
      </c>
      <c r="J38" s="35">
        <v>0.06257058956403885</v>
      </c>
      <c r="K38" s="35">
        <v>0.06799186808222273</v>
      </c>
      <c r="L38" s="35">
        <v>0.08041563135306076</v>
      </c>
      <c r="M38" s="35">
        <v>0.08515925005647165</v>
      </c>
      <c r="N38" s="35">
        <v>0.11158798283261803</v>
      </c>
      <c r="O38" s="35">
        <v>0.112943302462164</v>
      </c>
      <c r="P38" s="35">
        <v>0.09532414727806642</v>
      </c>
      <c r="Q38" s="35">
        <v>0.08041563135306076</v>
      </c>
      <c r="R38" s="35">
        <v>0.0661847752428281</v>
      </c>
      <c r="S38" s="35">
        <v>0.04675852721933589</v>
      </c>
      <c r="T38" s="35">
        <v>0.029817031850011295</v>
      </c>
      <c r="U38" s="35">
        <v>0.020329794443189518</v>
      </c>
      <c r="V38" s="35">
        <v>0.01468262932008132</v>
      </c>
      <c r="W38" s="35">
        <v>0.009939010616670432</v>
      </c>
      <c r="X38" s="35">
        <v>0.007002484752654168</v>
      </c>
      <c r="Y38" s="35">
        <v>0.004969505308335216</v>
      </c>
      <c r="Z38" s="35">
        <v>0.0036141856787892477</v>
      </c>
      <c r="AA38" s="35">
        <v>0.0056471651231082</v>
      </c>
      <c r="AB38" s="35">
        <v>0.0056471651231082</v>
      </c>
      <c r="AC38" s="35">
        <v>0.0054212785181838715</v>
      </c>
      <c r="AD38" s="35">
        <v>0.003162412468940592</v>
      </c>
      <c r="AE38" s="35">
        <v>0.0006776598147729839</v>
      </c>
      <c r="AF38" s="35">
        <v>0.00045177320984865596</v>
      </c>
    </row>
    <row r="39" spans="1:32" ht="12.75">
      <c r="A39" s="50">
        <v>1994</v>
      </c>
      <c r="B39" s="51">
        <v>521</v>
      </c>
      <c r="C39" s="35">
        <v>0</v>
      </c>
      <c r="D39" s="35">
        <v>0.0019193857965451055</v>
      </c>
      <c r="E39" s="35">
        <v>0.003838771593090211</v>
      </c>
      <c r="F39" s="35">
        <v>0.026871401151631478</v>
      </c>
      <c r="G39" s="35">
        <v>0.028790786948176585</v>
      </c>
      <c r="H39" s="35">
        <v>0.04798464491362764</v>
      </c>
      <c r="I39" s="35">
        <v>0.05950095969289827</v>
      </c>
      <c r="J39" s="35">
        <v>0.0690978886756238</v>
      </c>
      <c r="K39" s="35">
        <v>0.08253358925143954</v>
      </c>
      <c r="L39" s="35">
        <v>0.0690978886756238</v>
      </c>
      <c r="M39" s="35">
        <v>0.08445297504798464</v>
      </c>
      <c r="N39" s="35">
        <v>0.07677543186180422</v>
      </c>
      <c r="O39" s="35">
        <v>0.06333973128598848</v>
      </c>
      <c r="P39" s="35">
        <v>0.08445297504798464</v>
      </c>
      <c r="Q39" s="35">
        <v>0.0710172744721689</v>
      </c>
      <c r="R39" s="35">
        <v>0.0690978886756238</v>
      </c>
      <c r="S39" s="35">
        <v>0.05182341650671785</v>
      </c>
      <c r="T39" s="35">
        <v>0.03262955854126679</v>
      </c>
      <c r="U39" s="35">
        <v>0.01727447216890595</v>
      </c>
      <c r="V39" s="35">
        <v>0.013435700575815739</v>
      </c>
      <c r="W39" s="35">
        <v>0.009596928982725527</v>
      </c>
      <c r="X39" s="35">
        <v>0.007677543186180422</v>
      </c>
      <c r="Y39" s="35">
        <v>0.007677543186180422</v>
      </c>
      <c r="Z39" s="35">
        <v>0.0019193857965451055</v>
      </c>
      <c r="AA39" s="35">
        <v>0.003838771593090211</v>
      </c>
      <c r="AB39" s="35">
        <v>0.007677543186180422</v>
      </c>
      <c r="AC39" s="35">
        <v>0</v>
      </c>
      <c r="AD39" s="35">
        <v>0.0019193857965451055</v>
      </c>
      <c r="AE39" s="35">
        <v>0.003838771593090211</v>
      </c>
      <c r="AF39" s="35">
        <v>0.0019193857965451055</v>
      </c>
    </row>
    <row r="40" spans="1:32" ht="12.75">
      <c r="A40" s="50">
        <v>1995</v>
      </c>
      <c r="B40" s="51">
        <v>1407</v>
      </c>
      <c r="C40" s="35">
        <v>0</v>
      </c>
      <c r="D40" s="35">
        <v>0</v>
      </c>
      <c r="E40" s="35">
        <v>0</v>
      </c>
      <c r="F40" s="35">
        <v>0.005685856432125089</v>
      </c>
      <c r="G40" s="35">
        <v>0.021321961620469083</v>
      </c>
      <c r="H40" s="35">
        <v>0.05828002842928216</v>
      </c>
      <c r="I40" s="35">
        <v>0.09026297085998579</v>
      </c>
      <c r="J40" s="35">
        <v>0.1300639658848614</v>
      </c>
      <c r="K40" s="35">
        <v>0.1499644633972992</v>
      </c>
      <c r="L40" s="35">
        <v>0.1478322672352523</v>
      </c>
      <c r="M40" s="35">
        <v>0.11869225302061123</v>
      </c>
      <c r="N40" s="35">
        <v>0.0845771144278607</v>
      </c>
      <c r="O40" s="35">
        <v>0.06609808102345416</v>
      </c>
      <c r="P40" s="35">
        <v>0.03695806680881308</v>
      </c>
      <c r="Q40" s="35">
        <v>0.03837953091684435</v>
      </c>
      <c r="R40" s="35">
        <v>0.021321961620469083</v>
      </c>
      <c r="S40" s="35">
        <v>0.016346837242359632</v>
      </c>
      <c r="T40" s="35">
        <v>0.005685856432125089</v>
      </c>
      <c r="U40" s="35">
        <v>0.0028429282160625444</v>
      </c>
      <c r="V40" s="35">
        <v>0.0007107320540156361</v>
      </c>
      <c r="W40" s="35">
        <v>0.0014214641080312722</v>
      </c>
      <c r="X40" s="35">
        <v>0.0007107320540156361</v>
      </c>
      <c r="Y40" s="35">
        <v>0.0007107320540156361</v>
      </c>
      <c r="Z40" s="35">
        <v>0</v>
      </c>
      <c r="AA40" s="35">
        <v>0.0007107320540156361</v>
      </c>
      <c r="AB40" s="35">
        <v>0.0014214641080312722</v>
      </c>
      <c r="AC40" s="35">
        <v>0</v>
      </c>
      <c r="AD40" s="35">
        <v>0</v>
      </c>
      <c r="AE40" s="35">
        <v>0</v>
      </c>
      <c r="AF40" s="35">
        <v>0</v>
      </c>
    </row>
    <row r="41" spans="1:32" ht="12.75">
      <c r="A41" s="50">
        <v>1996</v>
      </c>
      <c r="B41" s="51">
        <v>387</v>
      </c>
      <c r="C41" s="35">
        <v>0</v>
      </c>
      <c r="D41" s="35">
        <v>0</v>
      </c>
      <c r="E41" s="35">
        <v>0</v>
      </c>
      <c r="F41" s="35">
        <v>0.0103359173126615</v>
      </c>
      <c r="G41" s="35">
        <v>0.00516795865633075</v>
      </c>
      <c r="H41" s="35">
        <v>0.041343669250646</v>
      </c>
      <c r="I41" s="35">
        <v>0.10077519379844961</v>
      </c>
      <c r="J41" s="35">
        <v>0.12919896640826872</v>
      </c>
      <c r="K41" s="35">
        <v>0.12919896640826872</v>
      </c>
      <c r="L41" s="35">
        <v>0.14470284237726097</v>
      </c>
      <c r="M41" s="35">
        <v>0.13178294573643412</v>
      </c>
      <c r="N41" s="35">
        <v>0.10594315245478036</v>
      </c>
      <c r="O41" s="35">
        <v>0.056847545219638244</v>
      </c>
      <c r="P41" s="35">
        <v>0.05167958656330749</v>
      </c>
      <c r="Q41" s="35">
        <v>0.028423772609819122</v>
      </c>
      <c r="R41" s="35">
        <v>0.01808785529715762</v>
      </c>
      <c r="S41" s="35">
        <v>0.0103359173126615</v>
      </c>
      <c r="T41" s="35">
        <v>0.0103359173126615</v>
      </c>
      <c r="U41" s="35">
        <v>0.00516795865633075</v>
      </c>
      <c r="V41" s="35">
        <v>0.002583979328165375</v>
      </c>
      <c r="W41" s="35">
        <v>0.007751937984496124</v>
      </c>
      <c r="X41" s="35">
        <v>0.002583979328165375</v>
      </c>
      <c r="Y41" s="35">
        <v>0.002583979328165375</v>
      </c>
      <c r="Z41" s="35">
        <v>0.002583979328165375</v>
      </c>
      <c r="AA41" s="35">
        <v>0</v>
      </c>
      <c r="AB41" s="35">
        <v>0.002583979328165375</v>
      </c>
      <c r="AC41" s="35">
        <v>0</v>
      </c>
      <c r="AD41" s="35">
        <v>0</v>
      </c>
      <c r="AE41" s="35">
        <v>0</v>
      </c>
      <c r="AF41" s="35">
        <v>0</v>
      </c>
    </row>
    <row r="42" spans="1:32" ht="12.75">
      <c r="A42" s="50">
        <v>1997</v>
      </c>
      <c r="B42" s="51">
        <v>1367</v>
      </c>
      <c r="C42" s="35">
        <v>0</v>
      </c>
      <c r="D42" s="35">
        <v>0.000731528895391368</v>
      </c>
      <c r="E42" s="35">
        <v>0.0021945866861741038</v>
      </c>
      <c r="F42" s="35">
        <v>0.008046817849305048</v>
      </c>
      <c r="G42" s="35">
        <v>0.019751280175566936</v>
      </c>
      <c r="H42" s="35">
        <v>0.02267739575713241</v>
      </c>
      <c r="I42" s="35">
        <v>0.043891733723482075</v>
      </c>
      <c r="J42" s="35">
        <v>0.09070958302852963</v>
      </c>
      <c r="K42" s="35">
        <v>0.13094367227505485</v>
      </c>
      <c r="L42" s="35">
        <v>0.14264813460131676</v>
      </c>
      <c r="M42" s="35">
        <v>0.13533284564740308</v>
      </c>
      <c r="N42" s="35">
        <v>0.1097293343087052</v>
      </c>
      <c r="O42" s="35">
        <v>0.08119970738844184</v>
      </c>
      <c r="P42" s="35">
        <v>0.05193855157278712</v>
      </c>
      <c r="Q42" s="35">
        <v>0.04023408924652524</v>
      </c>
      <c r="R42" s="35">
        <v>0.029992684711046085</v>
      </c>
      <c r="S42" s="35">
        <v>0.023408924652523776</v>
      </c>
      <c r="T42" s="35">
        <v>0.020482809070958303</v>
      </c>
      <c r="U42" s="35">
        <v>0.011704462326261888</v>
      </c>
      <c r="V42" s="35">
        <v>0.008778346744696415</v>
      </c>
      <c r="W42" s="35">
        <v>0.0073152889539136795</v>
      </c>
      <c r="X42" s="35">
        <v>0.005120702267739576</v>
      </c>
      <c r="Y42" s="35">
        <v>0.0043891733723482075</v>
      </c>
      <c r="Z42" s="35">
        <v>0.000731528895391368</v>
      </c>
      <c r="AA42" s="35">
        <v>0.001463057790782736</v>
      </c>
      <c r="AB42" s="35">
        <v>0.0021945866861741038</v>
      </c>
      <c r="AC42" s="35">
        <v>0.002926115581565472</v>
      </c>
      <c r="AD42" s="35">
        <v>0.000731528895391368</v>
      </c>
      <c r="AE42" s="35">
        <v>0.000731528895391368</v>
      </c>
      <c r="AF42" s="35">
        <v>0</v>
      </c>
    </row>
    <row r="43" spans="1:32" ht="12.75">
      <c r="A43" s="50">
        <v>1998</v>
      </c>
      <c r="B43" s="51">
        <v>443</v>
      </c>
      <c r="C43" s="35">
        <v>0</v>
      </c>
      <c r="D43" s="35">
        <v>0.002257336343115124</v>
      </c>
      <c r="E43" s="35">
        <v>0.006772009029345372</v>
      </c>
      <c r="F43" s="35">
        <v>0.03160270880361174</v>
      </c>
      <c r="G43" s="35">
        <v>0.029345372460496615</v>
      </c>
      <c r="H43" s="35">
        <v>0.056433408577878104</v>
      </c>
      <c r="I43" s="35">
        <v>0.06772009029345373</v>
      </c>
      <c r="J43" s="35">
        <v>0.11738148984198646</v>
      </c>
      <c r="K43" s="35">
        <v>0.12415349887133183</v>
      </c>
      <c r="L43" s="35">
        <v>0.08803611738148984</v>
      </c>
      <c r="M43" s="35">
        <v>0.11963882618510158</v>
      </c>
      <c r="N43" s="35">
        <v>0.0835214446952596</v>
      </c>
      <c r="O43" s="35">
        <v>0.05869074492099323</v>
      </c>
      <c r="P43" s="35">
        <v>0.05417607223476298</v>
      </c>
      <c r="Q43" s="35">
        <v>0.024830699774266364</v>
      </c>
      <c r="R43" s="35">
        <v>0.03837471783295711</v>
      </c>
      <c r="S43" s="35">
        <v>0.022573363431151242</v>
      </c>
      <c r="T43" s="35">
        <v>0.01580135440180587</v>
      </c>
      <c r="U43" s="35">
        <v>0.020316027088036117</v>
      </c>
      <c r="V43" s="35">
        <v>0.006772009029345372</v>
      </c>
      <c r="W43" s="35">
        <v>0.006772009029345372</v>
      </c>
      <c r="X43" s="35">
        <v>0.002257336343115124</v>
      </c>
      <c r="Y43" s="35">
        <v>0.011286681715575621</v>
      </c>
      <c r="Z43" s="35">
        <v>0.004514672686230248</v>
      </c>
      <c r="AA43" s="35">
        <v>0.002257336343115124</v>
      </c>
      <c r="AB43" s="35">
        <v>0</v>
      </c>
      <c r="AC43" s="35">
        <v>0</v>
      </c>
      <c r="AD43" s="35">
        <v>0.002257336343115124</v>
      </c>
      <c r="AE43" s="35">
        <v>0</v>
      </c>
      <c r="AF43" s="35">
        <v>0.002257336343115124</v>
      </c>
    </row>
    <row r="44" spans="1:32" ht="12.75">
      <c r="A44" s="50">
        <v>1999</v>
      </c>
      <c r="B44" s="51">
        <v>1246</v>
      </c>
      <c r="C44" s="35">
        <v>0.0008025682182985554</v>
      </c>
      <c r="D44" s="35">
        <v>0.0016051364365971107</v>
      </c>
      <c r="E44" s="35">
        <v>0.0032102728731942215</v>
      </c>
      <c r="F44" s="35">
        <v>0.0056179775280898875</v>
      </c>
      <c r="G44" s="35">
        <v>0.03691813804173355</v>
      </c>
      <c r="H44" s="35">
        <v>0.03290529695024077</v>
      </c>
      <c r="I44" s="35">
        <v>0.051364365971107544</v>
      </c>
      <c r="J44" s="35">
        <v>0.08426966292134831</v>
      </c>
      <c r="K44" s="35">
        <v>0.10112359550561797</v>
      </c>
      <c r="L44" s="35">
        <v>0.11476725521669343</v>
      </c>
      <c r="M44" s="35">
        <v>0.10192616372391654</v>
      </c>
      <c r="N44" s="35">
        <v>0.12279293739967898</v>
      </c>
      <c r="O44" s="35">
        <v>0.08426966292134831</v>
      </c>
      <c r="P44" s="35">
        <v>0.058587479935794544</v>
      </c>
      <c r="Q44" s="35">
        <v>0.06902086677367576</v>
      </c>
      <c r="R44" s="35">
        <v>0.04173354735152488</v>
      </c>
      <c r="S44" s="35">
        <v>0.033707865168539325</v>
      </c>
      <c r="T44" s="35">
        <v>0.02086677367576244</v>
      </c>
      <c r="U44" s="35">
        <v>0.008025682182985553</v>
      </c>
      <c r="V44" s="35">
        <v>0.009630818619582664</v>
      </c>
      <c r="W44" s="35">
        <v>0.0056179775280898875</v>
      </c>
      <c r="X44" s="35">
        <v>0.0032102728731942215</v>
      </c>
      <c r="Y44" s="35">
        <v>0.0032102728731942215</v>
      </c>
      <c r="Z44" s="35">
        <v>0.0016051364365971107</v>
      </c>
      <c r="AA44" s="35">
        <v>0</v>
      </c>
      <c r="AB44" s="35">
        <v>0.0008025682182985554</v>
      </c>
      <c r="AC44" s="35">
        <v>0.0016051364365971107</v>
      </c>
      <c r="AD44" s="35">
        <v>0</v>
      </c>
      <c r="AE44" s="35">
        <v>0.0008025682182985554</v>
      </c>
      <c r="AF44" s="35">
        <v>0</v>
      </c>
    </row>
    <row r="45" spans="1:32" ht="12.75">
      <c r="A45" s="50">
        <v>2000</v>
      </c>
      <c r="B45" s="51">
        <v>832</v>
      </c>
      <c r="C45" s="35">
        <v>0</v>
      </c>
      <c r="D45" s="35">
        <v>0.001201923076923077</v>
      </c>
      <c r="E45" s="35">
        <v>0.002403846153846154</v>
      </c>
      <c r="F45" s="35">
        <v>0.008413461538461538</v>
      </c>
      <c r="G45" s="35">
        <v>0.02283653846153846</v>
      </c>
      <c r="H45" s="35">
        <v>0.037259615384615384</v>
      </c>
      <c r="I45" s="35">
        <v>0.046875</v>
      </c>
      <c r="J45" s="35">
        <v>0.06971153846153846</v>
      </c>
      <c r="K45" s="35">
        <v>0.06490384615384616</v>
      </c>
      <c r="L45" s="35">
        <v>0.08774038461538461</v>
      </c>
      <c r="M45" s="35">
        <v>0.12259615384615384</v>
      </c>
      <c r="N45" s="35">
        <v>0.0889423076923077</v>
      </c>
      <c r="O45" s="35">
        <v>0.09014423076923077</v>
      </c>
      <c r="P45" s="35">
        <v>0.06971153846153846</v>
      </c>
      <c r="Q45" s="35">
        <v>0.06610576923076923</v>
      </c>
      <c r="R45" s="35">
        <v>0.037259615384615384</v>
      </c>
      <c r="S45" s="35">
        <v>0.039663461538461536</v>
      </c>
      <c r="T45" s="35">
        <v>0.03245192307692308</v>
      </c>
      <c r="U45" s="35">
        <v>0.02283653846153846</v>
      </c>
      <c r="V45" s="35">
        <v>0.02283653846153846</v>
      </c>
      <c r="W45" s="35">
        <v>0.015625</v>
      </c>
      <c r="X45" s="35">
        <v>0.004807692307692308</v>
      </c>
      <c r="Y45" s="35">
        <v>0.009615384615384616</v>
      </c>
      <c r="Z45" s="35">
        <v>0.004807692307692308</v>
      </c>
      <c r="AA45" s="35">
        <v>0.007211538461538462</v>
      </c>
      <c r="AB45" s="35">
        <v>0.01201923076923077</v>
      </c>
      <c r="AC45" s="35">
        <v>0.004807692307692308</v>
      </c>
      <c r="AD45" s="35">
        <v>0.003605769230769231</v>
      </c>
      <c r="AE45" s="35">
        <v>0.003605769230769231</v>
      </c>
      <c r="AF45" s="35">
        <v>0</v>
      </c>
    </row>
    <row r="46" spans="1:32" ht="12.75">
      <c r="A46" s="50">
        <v>2001</v>
      </c>
      <c r="B46" s="51">
        <v>871</v>
      </c>
      <c r="C46" s="35">
        <v>0</v>
      </c>
      <c r="D46" s="35">
        <v>0.002296211251435132</v>
      </c>
      <c r="E46" s="35">
        <v>0.016073478760045924</v>
      </c>
      <c r="F46" s="35">
        <v>0.010332950631458095</v>
      </c>
      <c r="G46" s="35">
        <v>0.012629161882893225</v>
      </c>
      <c r="H46" s="35">
        <v>0.024110218140068886</v>
      </c>
      <c r="I46" s="35">
        <v>0.030998851894374284</v>
      </c>
      <c r="J46" s="35">
        <v>0.06314580941446613</v>
      </c>
      <c r="K46" s="35">
        <v>0.05855338691159587</v>
      </c>
      <c r="L46" s="35">
        <v>0.09529276693455797</v>
      </c>
      <c r="M46" s="35">
        <v>0.09758897818599312</v>
      </c>
      <c r="N46" s="35">
        <v>0.09070034443168772</v>
      </c>
      <c r="O46" s="35">
        <v>0.08725602755453502</v>
      </c>
      <c r="P46" s="35">
        <v>0.07233065442020666</v>
      </c>
      <c r="Q46" s="35">
        <v>0.07462686567164178</v>
      </c>
      <c r="R46" s="35">
        <v>0.06199770378874857</v>
      </c>
      <c r="S46" s="35">
        <v>0.05166475315729047</v>
      </c>
      <c r="T46" s="35">
        <v>0.0574052812858783</v>
      </c>
      <c r="U46" s="35">
        <v>0.02870264064293915</v>
      </c>
      <c r="V46" s="35">
        <v>0.014925373134328358</v>
      </c>
      <c r="W46" s="35">
        <v>0.01722158438576349</v>
      </c>
      <c r="X46" s="35">
        <v>0.012629161882893225</v>
      </c>
      <c r="Y46" s="35">
        <v>0.0057405281285878304</v>
      </c>
      <c r="Z46" s="35">
        <v>0.002296211251435132</v>
      </c>
      <c r="AA46" s="35">
        <v>0.003444316877152698</v>
      </c>
      <c r="AB46" s="35">
        <v>0.001148105625717566</v>
      </c>
      <c r="AC46" s="35">
        <v>0.003444316877152698</v>
      </c>
      <c r="AD46" s="35">
        <v>0</v>
      </c>
      <c r="AE46" s="35">
        <v>0.003444316877152698</v>
      </c>
      <c r="AF46" s="35">
        <v>0</v>
      </c>
    </row>
    <row r="47" spans="1:32" ht="12.75">
      <c r="A47" s="52">
        <v>2002</v>
      </c>
      <c r="B47" s="53">
        <v>831</v>
      </c>
      <c r="C47" s="38">
        <v>0</v>
      </c>
      <c r="D47" s="38">
        <v>0</v>
      </c>
      <c r="E47" s="38">
        <v>0.0048134777376654635</v>
      </c>
      <c r="F47" s="38">
        <v>0.006016847172081829</v>
      </c>
      <c r="G47" s="38">
        <v>0.015643802647412757</v>
      </c>
      <c r="H47" s="38">
        <v>0.049338146811071</v>
      </c>
      <c r="I47" s="38">
        <v>0.03730445246690734</v>
      </c>
      <c r="J47" s="38">
        <v>0.07099879663056559</v>
      </c>
      <c r="K47" s="38">
        <v>0.09987966305655836</v>
      </c>
      <c r="L47" s="38">
        <v>0.10830324909747292</v>
      </c>
      <c r="M47" s="38">
        <v>0.09025270758122744</v>
      </c>
      <c r="N47" s="38">
        <v>0.08543922984356198</v>
      </c>
      <c r="O47" s="38">
        <v>0.06377858002406739</v>
      </c>
      <c r="P47" s="38">
        <v>0.05174488567990373</v>
      </c>
      <c r="Q47" s="38">
        <v>0.07099879663056559</v>
      </c>
      <c r="R47" s="38">
        <v>0.04332129963898917</v>
      </c>
      <c r="S47" s="38">
        <v>0.04332129963898917</v>
      </c>
      <c r="T47" s="38">
        <v>0.036101083032490974</v>
      </c>
      <c r="U47" s="38">
        <v>0.019253910950661854</v>
      </c>
      <c r="V47" s="38">
        <v>0.02045728038507822</v>
      </c>
      <c r="W47" s="38">
        <v>0.018050541516245487</v>
      </c>
      <c r="X47" s="38">
        <v>0.019253910950661854</v>
      </c>
      <c r="Y47" s="38">
        <v>0.01444043321299639</v>
      </c>
      <c r="Z47" s="38">
        <v>0.009626955475330927</v>
      </c>
      <c r="AA47" s="38">
        <v>0.015643802647412757</v>
      </c>
      <c r="AB47" s="38">
        <v>0.0024067388688327317</v>
      </c>
      <c r="AC47" s="38">
        <v>0.0024067388688327317</v>
      </c>
      <c r="AD47" s="38">
        <v>0.0012033694344163659</v>
      </c>
      <c r="AE47" s="38">
        <v>0</v>
      </c>
      <c r="AF47" s="38">
        <v>0</v>
      </c>
    </row>
    <row r="51" ht="15">
      <c r="B51" s="26"/>
    </row>
    <row r="52" spans="1:2" ht="15">
      <c r="A52" s="26" t="s">
        <v>124</v>
      </c>
      <c r="B52" s="40"/>
    </row>
    <row r="53" spans="1:34" ht="12.75">
      <c r="A53" s="39" t="s">
        <v>71</v>
      </c>
      <c r="B53" s="69" t="s">
        <v>121</v>
      </c>
      <c r="C53" s="39">
        <v>225</v>
      </c>
      <c r="D53" s="39">
        <v>255</v>
      </c>
      <c r="E53" s="39">
        <v>285</v>
      </c>
      <c r="F53" s="39">
        <v>315</v>
      </c>
      <c r="G53" s="39">
        <v>345</v>
      </c>
      <c r="H53" s="39">
        <v>375</v>
      </c>
      <c r="I53" s="39">
        <v>405</v>
      </c>
      <c r="J53" s="39">
        <v>435</v>
      </c>
      <c r="K53" s="39">
        <v>465</v>
      </c>
      <c r="L53" s="39">
        <v>495</v>
      </c>
      <c r="M53" s="39">
        <v>525</v>
      </c>
      <c r="N53" s="39">
        <v>555</v>
      </c>
      <c r="O53" s="39">
        <v>585</v>
      </c>
      <c r="P53" s="39">
        <v>615</v>
      </c>
      <c r="Q53" s="39">
        <v>645</v>
      </c>
      <c r="R53" s="39">
        <v>675</v>
      </c>
      <c r="S53" s="39">
        <v>705</v>
      </c>
      <c r="T53" s="39">
        <v>735</v>
      </c>
      <c r="U53" s="39">
        <v>765</v>
      </c>
      <c r="V53" s="39">
        <v>795</v>
      </c>
      <c r="W53" s="39">
        <v>825</v>
      </c>
      <c r="X53" s="39">
        <v>855</v>
      </c>
      <c r="Y53" s="39">
        <v>885</v>
      </c>
      <c r="Z53" s="39">
        <v>915</v>
      </c>
      <c r="AA53" s="39">
        <v>945</v>
      </c>
      <c r="AB53" s="39">
        <v>975</v>
      </c>
      <c r="AC53" s="39">
        <v>1005</v>
      </c>
      <c r="AD53" s="39">
        <v>1035</v>
      </c>
      <c r="AE53" s="39">
        <v>1065</v>
      </c>
      <c r="AF53" s="39">
        <v>1095</v>
      </c>
      <c r="AG53" s="40"/>
      <c r="AH53" s="23"/>
    </row>
    <row r="54" spans="1:33" ht="12.75">
      <c r="A54" s="50">
        <v>1972</v>
      </c>
      <c r="B54" s="54">
        <v>67</v>
      </c>
      <c r="C54" s="96">
        <v>0</v>
      </c>
      <c r="D54" s="90">
        <v>0</v>
      </c>
      <c r="E54" s="90">
        <v>0</v>
      </c>
      <c r="F54" s="90">
        <v>0.014925373134328358</v>
      </c>
      <c r="G54" s="90">
        <v>0.029850746268656716</v>
      </c>
      <c r="H54" s="90">
        <v>0.029850746268656716</v>
      </c>
      <c r="I54" s="90">
        <v>0.014925373134328358</v>
      </c>
      <c r="J54" s="90">
        <v>0.029850746268656716</v>
      </c>
      <c r="K54" s="90">
        <v>0.029850746268656716</v>
      </c>
      <c r="L54" s="90">
        <v>0.04477611940298507</v>
      </c>
      <c r="M54" s="90">
        <v>0.029850746268656716</v>
      </c>
      <c r="N54" s="90">
        <v>0.014925373134328358</v>
      </c>
      <c r="O54" s="90">
        <v>0.05970149253731343</v>
      </c>
      <c r="P54" s="90">
        <v>0.05970149253731343</v>
      </c>
      <c r="Q54" s="90">
        <v>0.13432835820895522</v>
      </c>
      <c r="R54" s="90">
        <v>0.08955223880597014</v>
      </c>
      <c r="S54" s="90">
        <v>0.04477611940298507</v>
      </c>
      <c r="T54" s="90">
        <v>0.029850746268656716</v>
      </c>
      <c r="U54" s="90">
        <v>0.029850746268656716</v>
      </c>
      <c r="V54" s="90">
        <v>0.029850746268656716</v>
      </c>
      <c r="W54" s="90">
        <v>0.04477611940298507</v>
      </c>
      <c r="X54" s="90">
        <v>0.1044776119402985</v>
      </c>
      <c r="Y54" s="90">
        <v>0.014925373134328358</v>
      </c>
      <c r="Z54" s="90">
        <v>0.05970149253731343</v>
      </c>
      <c r="AA54" s="90">
        <v>0.029850746268656716</v>
      </c>
      <c r="AB54" s="90">
        <v>0.029850746268656716</v>
      </c>
      <c r="AC54" s="90">
        <v>0</v>
      </c>
      <c r="AD54" s="90">
        <v>0</v>
      </c>
      <c r="AE54" s="90">
        <v>0</v>
      </c>
      <c r="AF54" s="90">
        <v>0</v>
      </c>
      <c r="AG54" s="17"/>
    </row>
    <row r="55" spans="1:33" ht="12.75">
      <c r="A55" s="50">
        <v>1973</v>
      </c>
      <c r="B55" s="54">
        <v>23</v>
      </c>
      <c r="C55" s="57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0.043478260869565216</v>
      </c>
      <c r="J55" s="35">
        <v>0.043478260869565216</v>
      </c>
      <c r="K55" s="35">
        <v>0.043478260869565216</v>
      </c>
      <c r="L55" s="35">
        <v>0.13043478260869565</v>
      </c>
      <c r="M55" s="35">
        <v>0</v>
      </c>
      <c r="N55" s="35">
        <v>0</v>
      </c>
      <c r="O55" s="35">
        <v>0.08695652173913043</v>
      </c>
      <c r="P55" s="35">
        <v>0.13043478260869565</v>
      </c>
      <c r="Q55" s="35">
        <v>0</v>
      </c>
      <c r="R55" s="35">
        <v>0.043478260869565216</v>
      </c>
      <c r="S55" s="35">
        <v>0.043478260869565216</v>
      </c>
      <c r="T55" s="35">
        <v>0.08695652173913043</v>
      </c>
      <c r="U55" s="35">
        <v>0.043478260869565216</v>
      </c>
      <c r="V55" s="35">
        <v>0</v>
      </c>
      <c r="W55" s="35">
        <v>0.043478260869565216</v>
      </c>
      <c r="X55" s="35">
        <v>0.08695652173913043</v>
      </c>
      <c r="Y55" s="35">
        <v>0.08695652173913043</v>
      </c>
      <c r="Z55" s="35">
        <v>0.043478260869565216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0.043478260869565216</v>
      </c>
      <c r="AG55" s="17"/>
    </row>
    <row r="56" spans="1:33" ht="12.75">
      <c r="A56" s="50">
        <v>1974</v>
      </c>
      <c r="B56" s="54">
        <v>180</v>
      </c>
      <c r="C56" s="57">
        <v>0</v>
      </c>
      <c r="D56" s="35">
        <v>0</v>
      </c>
      <c r="E56" s="35">
        <v>0</v>
      </c>
      <c r="F56" s="35">
        <v>0.016666666666666666</v>
      </c>
      <c r="G56" s="35">
        <v>0.011111111111111112</v>
      </c>
      <c r="H56" s="35">
        <v>0.011111111111111112</v>
      </c>
      <c r="I56" s="35">
        <v>0.03333333333333333</v>
      </c>
      <c r="J56" s="35">
        <v>0.027777777777777776</v>
      </c>
      <c r="K56" s="35">
        <v>0.03333333333333333</v>
      </c>
      <c r="L56" s="35">
        <v>0.03333333333333333</v>
      </c>
      <c r="M56" s="35">
        <v>0.044444444444444446</v>
      </c>
      <c r="N56" s="35">
        <v>0.06111111111111111</v>
      </c>
      <c r="O56" s="35">
        <v>0.06666666666666667</v>
      </c>
      <c r="P56" s="35">
        <v>0.05</v>
      </c>
      <c r="Q56" s="35">
        <v>0.03888888888888889</v>
      </c>
      <c r="R56" s="35">
        <v>0.05</v>
      </c>
      <c r="S56" s="35">
        <v>0.06111111111111111</v>
      </c>
      <c r="T56" s="35">
        <v>0.07777777777777778</v>
      </c>
      <c r="U56" s="35">
        <v>0.07222222222222222</v>
      </c>
      <c r="V56" s="35">
        <v>0.1111111111111111</v>
      </c>
      <c r="W56" s="35">
        <v>0.05555555555555555</v>
      </c>
      <c r="X56" s="35">
        <v>0.044444444444444446</v>
      </c>
      <c r="Y56" s="35">
        <v>0.03888888888888889</v>
      </c>
      <c r="Z56" s="35">
        <v>0.022222222222222223</v>
      </c>
      <c r="AA56" s="35">
        <v>0.016666666666666666</v>
      </c>
      <c r="AB56" s="35">
        <v>0.011111111111111112</v>
      </c>
      <c r="AC56" s="35">
        <v>0.005555555555555556</v>
      </c>
      <c r="AD56" s="35">
        <v>0</v>
      </c>
      <c r="AE56" s="35">
        <v>0</v>
      </c>
      <c r="AF56" s="35">
        <v>0.005555555555555556</v>
      </c>
      <c r="AG56" s="17"/>
    </row>
    <row r="57" spans="1:33" ht="12.75">
      <c r="A57" s="50">
        <v>1975</v>
      </c>
      <c r="B57" s="54">
        <v>145</v>
      </c>
      <c r="C57" s="57">
        <v>0</v>
      </c>
      <c r="D57" s="35">
        <v>0.006896551724137931</v>
      </c>
      <c r="E57" s="35">
        <v>0.020689655172413793</v>
      </c>
      <c r="F57" s="35">
        <v>0.04827586206896552</v>
      </c>
      <c r="G57" s="35">
        <v>0.020689655172413793</v>
      </c>
      <c r="H57" s="35">
        <v>0.027586206896551724</v>
      </c>
      <c r="I57" s="35">
        <v>0.013793103448275862</v>
      </c>
      <c r="J57" s="35">
        <v>0.027586206896551724</v>
      </c>
      <c r="K57" s="35">
        <v>0.041379310344827586</v>
      </c>
      <c r="L57" s="35">
        <v>0.034482758620689655</v>
      </c>
      <c r="M57" s="35">
        <v>0.09655172413793103</v>
      </c>
      <c r="N57" s="35">
        <v>0.06896551724137931</v>
      </c>
      <c r="O57" s="35">
        <v>0.027586206896551724</v>
      </c>
      <c r="P57" s="35">
        <v>0.06206896551724138</v>
      </c>
      <c r="Q57" s="35">
        <v>0.05517241379310345</v>
      </c>
      <c r="R57" s="35">
        <v>0.041379310344827586</v>
      </c>
      <c r="S57" s="35">
        <v>0.04827586206896552</v>
      </c>
      <c r="T57" s="35">
        <v>0.06206896551724138</v>
      </c>
      <c r="U57" s="35">
        <v>0.06896551724137931</v>
      </c>
      <c r="V57" s="35">
        <v>0.041379310344827586</v>
      </c>
      <c r="W57" s="35">
        <v>0.034482758620689655</v>
      </c>
      <c r="X57" s="35">
        <v>0.027586206896551724</v>
      </c>
      <c r="Y57" s="35">
        <v>0.04827586206896552</v>
      </c>
      <c r="Z57" s="35">
        <v>0.020689655172413793</v>
      </c>
      <c r="AA57" s="35">
        <v>0.013793103448275862</v>
      </c>
      <c r="AB57" s="35">
        <v>0.006896551724137931</v>
      </c>
      <c r="AC57" s="35">
        <v>0.027586206896551724</v>
      </c>
      <c r="AD57" s="35">
        <v>0</v>
      </c>
      <c r="AE57" s="35">
        <v>0</v>
      </c>
      <c r="AF57" s="35">
        <v>0.006896551724137931</v>
      </c>
      <c r="AG57" s="17"/>
    </row>
    <row r="58" spans="1:33" ht="12.75">
      <c r="A58" s="50">
        <v>1976</v>
      </c>
      <c r="B58" s="54">
        <v>104</v>
      </c>
      <c r="C58" s="57">
        <v>0.009615384615384616</v>
      </c>
      <c r="D58" s="35">
        <v>0</v>
      </c>
      <c r="E58" s="35">
        <v>0</v>
      </c>
      <c r="F58" s="35">
        <v>0</v>
      </c>
      <c r="G58" s="35">
        <v>0.028846153846153848</v>
      </c>
      <c r="H58" s="35">
        <v>0</v>
      </c>
      <c r="I58" s="35">
        <v>0.08653846153846154</v>
      </c>
      <c r="J58" s="35">
        <v>0.057692307692307696</v>
      </c>
      <c r="K58" s="35">
        <v>0.028846153846153848</v>
      </c>
      <c r="L58" s="35">
        <v>0.0673076923076923</v>
      </c>
      <c r="M58" s="35">
        <v>0.0673076923076923</v>
      </c>
      <c r="N58" s="35">
        <v>0.038461538461538464</v>
      </c>
      <c r="O58" s="35">
        <v>0.028846153846153848</v>
      </c>
      <c r="P58" s="35">
        <v>0.057692307692307696</v>
      </c>
      <c r="Q58" s="35">
        <v>0.07692307692307693</v>
      </c>
      <c r="R58" s="35">
        <v>0.11538461538461539</v>
      </c>
      <c r="S58" s="35">
        <v>0.057692307692307696</v>
      </c>
      <c r="T58" s="35">
        <v>0.038461538461538464</v>
      </c>
      <c r="U58" s="35">
        <v>0.028846153846153848</v>
      </c>
      <c r="V58" s="35">
        <v>0.028846153846153848</v>
      </c>
      <c r="W58" s="35">
        <v>0.028846153846153848</v>
      </c>
      <c r="X58" s="35">
        <v>0.038461538461538464</v>
      </c>
      <c r="Y58" s="35">
        <v>0.038461538461538464</v>
      </c>
      <c r="Z58" s="35">
        <v>0.038461538461538464</v>
      </c>
      <c r="AA58" s="35">
        <v>0.019230769230769232</v>
      </c>
      <c r="AB58" s="35">
        <v>0.009615384615384616</v>
      </c>
      <c r="AC58" s="35">
        <v>0</v>
      </c>
      <c r="AD58" s="35">
        <v>0</v>
      </c>
      <c r="AE58" s="35">
        <v>0.009615384615384616</v>
      </c>
      <c r="AF58" s="35">
        <v>0</v>
      </c>
      <c r="AG58" s="17"/>
    </row>
    <row r="59" spans="1:33" ht="12.75">
      <c r="A59" s="50">
        <v>1977</v>
      </c>
      <c r="B59" s="54">
        <v>39</v>
      </c>
      <c r="C59" s="57">
        <v>0</v>
      </c>
      <c r="D59" s="35">
        <v>0.02564102564102564</v>
      </c>
      <c r="E59" s="35">
        <v>0</v>
      </c>
      <c r="F59" s="35">
        <v>0.05128205128205128</v>
      </c>
      <c r="G59" s="35">
        <v>0</v>
      </c>
      <c r="H59" s="35">
        <v>0.07692307692307693</v>
      </c>
      <c r="I59" s="35">
        <v>0.1282051282051282</v>
      </c>
      <c r="J59" s="35">
        <v>0.02564102564102564</v>
      </c>
      <c r="K59" s="35">
        <v>0.15384615384615385</v>
      </c>
      <c r="L59" s="35">
        <v>0.02564102564102564</v>
      </c>
      <c r="M59" s="35">
        <v>0.02564102564102564</v>
      </c>
      <c r="N59" s="35">
        <v>0.15384615384615385</v>
      </c>
      <c r="O59" s="35">
        <v>0.02564102564102564</v>
      </c>
      <c r="P59" s="35">
        <v>0.07692307692307693</v>
      </c>
      <c r="Q59" s="35">
        <v>0</v>
      </c>
      <c r="R59" s="35">
        <v>0.02564102564102564</v>
      </c>
      <c r="S59" s="35">
        <v>0.05128205128205128</v>
      </c>
      <c r="T59" s="35">
        <v>0</v>
      </c>
      <c r="U59" s="35">
        <v>0.07692307692307693</v>
      </c>
      <c r="V59" s="35">
        <v>0</v>
      </c>
      <c r="W59" s="35">
        <v>0.02564102564102564</v>
      </c>
      <c r="X59" s="35">
        <v>0.02564102564102564</v>
      </c>
      <c r="Y59" s="35">
        <v>0.02564102564102564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17"/>
    </row>
    <row r="60" spans="1:33" ht="12.75">
      <c r="A60" s="50">
        <v>1978</v>
      </c>
      <c r="B60" s="54">
        <v>29</v>
      </c>
      <c r="C60" s="57">
        <v>0.06896551724137931</v>
      </c>
      <c r="D60" s="35">
        <v>0</v>
      </c>
      <c r="E60" s="35">
        <v>0.10344827586206896</v>
      </c>
      <c r="F60" s="35">
        <v>0.034482758620689655</v>
      </c>
      <c r="G60" s="35">
        <v>0.06896551724137931</v>
      </c>
      <c r="H60" s="35">
        <v>0</v>
      </c>
      <c r="I60" s="35">
        <v>0.13793103448275862</v>
      </c>
      <c r="J60" s="35">
        <v>0.034482758620689655</v>
      </c>
      <c r="K60" s="35">
        <v>0.034482758620689655</v>
      </c>
      <c r="L60" s="35">
        <v>0.06896551724137931</v>
      </c>
      <c r="M60" s="35">
        <v>0.13793103448275862</v>
      </c>
      <c r="N60" s="35">
        <v>0.034482758620689655</v>
      </c>
      <c r="O60" s="35">
        <v>0.06896551724137931</v>
      </c>
      <c r="P60" s="35">
        <v>0.06896551724137931</v>
      </c>
      <c r="Q60" s="35">
        <v>0.034482758620689655</v>
      </c>
      <c r="R60" s="35">
        <v>0.06896551724137931</v>
      </c>
      <c r="S60" s="35">
        <v>0.034482758620689655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17"/>
    </row>
    <row r="61" spans="1:33" ht="12.75">
      <c r="A61" s="50">
        <v>1979</v>
      </c>
      <c r="B61" s="54">
        <v>32</v>
      </c>
      <c r="C61" s="57">
        <v>0</v>
      </c>
      <c r="D61" s="35">
        <v>0</v>
      </c>
      <c r="E61" s="35">
        <v>0</v>
      </c>
      <c r="F61" s="35">
        <v>0</v>
      </c>
      <c r="G61" s="35">
        <v>0.03125</v>
      </c>
      <c r="H61" s="35">
        <v>0.0625</v>
      </c>
      <c r="I61" s="35">
        <v>0.03125</v>
      </c>
      <c r="J61" s="35">
        <v>0</v>
      </c>
      <c r="K61" s="35">
        <v>0.125</v>
      </c>
      <c r="L61" s="35">
        <v>0.0625</v>
      </c>
      <c r="M61" s="35">
        <v>0</v>
      </c>
      <c r="N61" s="35">
        <v>0.125</v>
      </c>
      <c r="O61" s="35">
        <v>0.125</v>
      </c>
      <c r="P61" s="35">
        <v>0.125</v>
      </c>
      <c r="Q61" s="35">
        <v>0.09375</v>
      </c>
      <c r="R61" s="35">
        <v>0</v>
      </c>
      <c r="S61" s="35">
        <v>0.03125</v>
      </c>
      <c r="T61" s="35">
        <v>0.0625</v>
      </c>
      <c r="U61" s="35">
        <v>0.03125</v>
      </c>
      <c r="V61" s="35">
        <v>0</v>
      </c>
      <c r="W61" s="35">
        <v>0.03125</v>
      </c>
      <c r="X61" s="35">
        <v>0.0625</v>
      </c>
      <c r="Y61" s="35">
        <v>0</v>
      </c>
      <c r="Z61" s="35">
        <v>0</v>
      </c>
      <c r="AA61" s="35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17"/>
    </row>
    <row r="62" spans="1:33" ht="12.75">
      <c r="A62" s="50">
        <v>1980</v>
      </c>
      <c r="B62" s="54">
        <v>51</v>
      </c>
      <c r="C62" s="57">
        <v>0</v>
      </c>
      <c r="D62" s="35">
        <v>0.0196078431372549</v>
      </c>
      <c r="E62" s="35">
        <v>0</v>
      </c>
      <c r="F62" s="35">
        <v>0</v>
      </c>
      <c r="G62" s="35">
        <v>0</v>
      </c>
      <c r="H62" s="35">
        <v>0.0196078431372549</v>
      </c>
      <c r="I62" s="35">
        <v>0.0784313725490196</v>
      </c>
      <c r="J62" s="35">
        <v>0.09803921568627451</v>
      </c>
      <c r="K62" s="35">
        <v>0.058823529411764705</v>
      </c>
      <c r="L62" s="35">
        <v>0.0784313725490196</v>
      </c>
      <c r="M62" s="35">
        <v>0.09803921568627451</v>
      </c>
      <c r="N62" s="35">
        <v>0.0784313725490196</v>
      </c>
      <c r="O62" s="35">
        <v>0.11764705882352941</v>
      </c>
      <c r="P62" s="35">
        <v>0.0392156862745098</v>
      </c>
      <c r="Q62" s="35">
        <v>0.0392156862745098</v>
      </c>
      <c r="R62" s="35">
        <v>0.0392156862745098</v>
      </c>
      <c r="S62" s="35">
        <v>0.0784313725490196</v>
      </c>
      <c r="T62" s="35">
        <v>0.0392156862745098</v>
      </c>
      <c r="U62" s="35">
        <v>0.0196078431372549</v>
      </c>
      <c r="V62" s="35">
        <v>0.0392156862745098</v>
      </c>
      <c r="W62" s="35">
        <v>0</v>
      </c>
      <c r="X62" s="35">
        <v>0</v>
      </c>
      <c r="Y62" s="35">
        <v>0.0196078431372549</v>
      </c>
      <c r="Z62" s="35">
        <v>0</v>
      </c>
      <c r="AA62" s="35">
        <v>0.0196078431372549</v>
      </c>
      <c r="AB62" s="35">
        <v>0.0196078431372549</v>
      </c>
      <c r="AC62" s="35">
        <v>0</v>
      </c>
      <c r="AD62" s="35">
        <v>0</v>
      </c>
      <c r="AE62" s="35">
        <v>0</v>
      </c>
      <c r="AF62" s="35">
        <v>0</v>
      </c>
      <c r="AG62" s="17"/>
    </row>
    <row r="63" spans="1:33" ht="12.75">
      <c r="A63" s="50">
        <v>1981</v>
      </c>
      <c r="B63" s="54">
        <v>65</v>
      </c>
      <c r="C63" s="57">
        <v>0</v>
      </c>
      <c r="D63" s="35">
        <v>0</v>
      </c>
      <c r="E63" s="35">
        <v>0.00042918454935622315</v>
      </c>
      <c r="F63" s="35">
        <v>0.05407725321888412</v>
      </c>
      <c r="G63" s="35">
        <v>0.006008583690987125</v>
      </c>
      <c r="H63" s="35">
        <v>0.08583690987124463</v>
      </c>
      <c r="I63" s="35">
        <v>0.04206008583690987</v>
      </c>
      <c r="J63" s="35">
        <v>0.21502145922746782</v>
      </c>
      <c r="K63" s="35">
        <v>0.014163090128755365</v>
      </c>
      <c r="L63" s="35">
        <v>0.005150214592274678</v>
      </c>
      <c r="M63" s="35">
        <v>0.29656652360515023</v>
      </c>
      <c r="N63" s="35">
        <v>0.1313304721030043</v>
      </c>
      <c r="O63" s="35">
        <v>0.09184549356223176</v>
      </c>
      <c r="P63" s="35">
        <v>0.04721030042918455</v>
      </c>
      <c r="Q63" s="35">
        <v>0.005150214592274678</v>
      </c>
      <c r="R63" s="35">
        <v>0.002575107296137339</v>
      </c>
      <c r="S63" s="35">
        <v>0</v>
      </c>
      <c r="T63" s="35">
        <v>0</v>
      </c>
      <c r="U63" s="35">
        <v>0.002575107296137339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0</v>
      </c>
      <c r="AF63" s="35">
        <v>0</v>
      </c>
      <c r="AG63" s="17"/>
    </row>
    <row r="64" spans="1:33" ht="12.75">
      <c r="A64" s="50">
        <v>1982</v>
      </c>
      <c r="B64" s="54">
        <v>36</v>
      </c>
      <c r="C64" s="57">
        <v>0</v>
      </c>
      <c r="D64" s="35">
        <v>0</v>
      </c>
      <c r="E64" s="35">
        <v>0.05293072824156306</v>
      </c>
      <c r="F64" s="35">
        <v>0.015985790408525755</v>
      </c>
      <c r="G64" s="35">
        <v>0.04920071047957371</v>
      </c>
      <c r="H64" s="35">
        <v>0.09857904085257549</v>
      </c>
      <c r="I64" s="35">
        <v>0.05381882770870337</v>
      </c>
      <c r="J64" s="35">
        <v>0.00017761989342806393</v>
      </c>
      <c r="K64" s="35">
        <v>0.15985790408525755</v>
      </c>
      <c r="L64" s="35">
        <v>0</v>
      </c>
      <c r="M64" s="35">
        <v>0.046181172291296625</v>
      </c>
      <c r="N64" s="35">
        <v>0</v>
      </c>
      <c r="O64" s="35">
        <v>0.19680284191829484</v>
      </c>
      <c r="P64" s="35">
        <v>0.04920071047957371</v>
      </c>
      <c r="Q64" s="35">
        <v>0.0017761989342806395</v>
      </c>
      <c r="R64" s="35">
        <v>0.04920071047957371</v>
      </c>
      <c r="S64" s="35">
        <v>0.04920071047957371</v>
      </c>
      <c r="T64" s="35">
        <v>0.07868561278863233</v>
      </c>
      <c r="U64" s="35">
        <v>0.04920071047957371</v>
      </c>
      <c r="V64" s="35">
        <v>0</v>
      </c>
      <c r="W64" s="35">
        <v>0</v>
      </c>
      <c r="X64" s="35">
        <v>0.04920071047957371</v>
      </c>
      <c r="Y64" s="35">
        <v>0</v>
      </c>
      <c r="Z64" s="35">
        <v>0</v>
      </c>
      <c r="AA64" s="35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0</v>
      </c>
      <c r="AG64" s="17"/>
    </row>
    <row r="65" spans="1:33" ht="12.75">
      <c r="A65" s="50">
        <v>1983</v>
      </c>
      <c r="B65" s="54">
        <v>78</v>
      </c>
      <c r="C65" s="57">
        <v>0.00011211558369241464</v>
      </c>
      <c r="D65" s="35">
        <v>1.1211558369241463E-05</v>
      </c>
      <c r="E65" s="35">
        <v>1.4948744492321951E-05</v>
      </c>
      <c r="F65" s="35">
        <v>0.041187528262470054</v>
      </c>
      <c r="G65" s="35">
        <v>0.06223909769378244</v>
      </c>
      <c r="H65" s="35">
        <v>0.004387456508496493</v>
      </c>
      <c r="I65" s="35">
        <v>0.020666639260635097</v>
      </c>
      <c r="J65" s="35">
        <v>0.08355600733983355</v>
      </c>
      <c r="K65" s="35">
        <v>0.26761242390154755</v>
      </c>
      <c r="L65" s="35">
        <v>0.10292210582963664</v>
      </c>
      <c r="M65" s="35">
        <v>0.020584421165927326</v>
      </c>
      <c r="N65" s="35">
        <v>0.06251938665301349</v>
      </c>
      <c r="O65" s="35">
        <v>0.06327056106375266</v>
      </c>
      <c r="P65" s="35">
        <v>0.10292210582963664</v>
      </c>
      <c r="Q65" s="35">
        <v>0.0239030424432228</v>
      </c>
      <c r="R65" s="35">
        <v>0.020584421165927326</v>
      </c>
      <c r="S65" s="35">
        <v>0.04116884233185465</v>
      </c>
      <c r="T65" s="35">
        <v>0</v>
      </c>
      <c r="U65" s="35">
        <v>0</v>
      </c>
      <c r="V65" s="35">
        <v>0</v>
      </c>
      <c r="W65" s="35">
        <v>0</v>
      </c>
      <c r="X65" s="35">
        <v>0.04116884233185465</v>
      </c>
      <c r="Y65" s="35">
        <v>0</v>
      </c>
      <c r="Z65" s="35">
        <v>0.020584421165927326</v>
      </c>
      <c r="AA65" s="35">
        <v>0.020584421165927326</v>
      </c>
      <c r="AB65" s="35">
        <v>0</v>
      </c>
      <c r="AC65" s="35">
        <v>0</v>
      </c>
      <c r="AD65" s="35">
        <v>0</v>
      </c>
      <c r="AE65" s="35">
        <v>0</v>
      </c>
      <c r="AF65" s="35">
        <v>0</v>
      </c>
      <c r="AG65" s="17"/>
    </row>
    <row r="66" spans="1:33" ht="12.75">
      <c r="A66" s="50">
        <v>1984</v>
      </c>
      <c r="B66" s="54">
        <v>45</v>
      </c>
      <c r="C66" s="57">
        <v>0</v>
      </c>
      <c r="D66" s="35">
        <v>0</v>
      </c>
      <c r="E66" s="35">
        <v>0.018518518518518517</v>
      </c>
      <c r="F66" s="35">
        <v>0.10978835978835978</v>
      </c>
      <c r="G66" s="35">
        <v>0.05026455026455026</v>
      </c>
      <c r="H66" s="35">
        <v>0.3055555555555556</v>
      </c>
      <c r="I66" s="35">
        <v>0.027777777777777776</v>
      </c>
      <c r="J66" s="35">
        <v>0.01455026455026455</v>
      </c>
      <c r="K66" s="35">
        <v>0.12169312169312169</v>
      </c>
      <c r="L66" s="35">
        <v>0.1574074074074074</v>
      </c>
      <c r="M66" s="35">
        <v>0.09788359788359788</v>
      </c>
      <c r="N66" s="35">
        <v>0.027777777777777776</v>
      </c>
      <c r="O66" s="35">
        <v>0.041005291005291</v>
      </c>
      <c r="P66" s="35">
        <v>0</v>
      </c>
      <c r="Q66" s="35">
        <v>0</v>
      </c>
      <c r="R66" s="35">
        <v>0.009259259259259259</v>
      </c>
      <c r="S66" s="35">
        <v>0</v>
      </c>
      <c r="T66" s="35">
        <v>0</v>
      </c>
      <c r="U66" s="35">
        <v>0.009259259259259259</v>
      </c>
      <c r="V66" s="35">
        <v>0.009259259259259259</v>
      </c>
      <c r="W66" s="35">
        <v>0</v>
      </c>
      <c r="X66" s="35">
        <v>0</v>
      </c>
      <c r="Y66" s="35">
        <v>0</v>
      </c>
      <c r="Z66" s="35">
        <v>0</v>
      </c>
      <c r="AA66" s="35">
        <v>0</v>
      </c>
      <c r="AB66" s="35">
        <v>0</v>
      </c>
      <c r="AC66" s="35">
        <v>0</v>
      </c>
      <c r="AD66" s="35">
        <v>0</v>
      </c>
      <c r="AE66" s="35">
        <v>0</v>
      </c>
      <c r="AF66" s="35">
        <v>0</v>
      </c>
      <c r="AG66" s="17"/>
    </row>
    <row r="67" spans="1:33" ht="12.75">
      <c r="A67" s="50">
        <v>1985</v>
      </c>
      <c r="B67" s="54">
        <v>72</v>
      </c>
      <c r="C67" s="57">
        <v>0</v>
      </c>
      <c r="D67" s="35">
        <v>0.011533343190891616</v>
      </c>
      <c r="E67" s="35">
        <v>0.015525654295431022</v>
      </c>
      <c r="F67" s="35">
        <v>0.04909064024841047</v>
      </c>
      <c r="G67" s="35">
        <v>0.054413721721129675</v>
      </c>
      <c r="H67" s="35">
        <v>0.2050865000739317</v>
      </c>
      <c r="I67" s="35">
        <v>0.08088126571048351</v>
      </c>
      <c r="J67" s="35">
        <v>0.04746414313174627</v>
      </c>
      <c r="K67" s="35">
        <v>0.16738133964217064</v>
      </c>
      <c r="L67" s="35">
        <v>0.04332396865296466</v>
      </c>
      <c r="M67" s="35">
        <v>0.0019222238651486027</v>
      </c>
      <c r="N67" s="35">
        <v>0.09788555374833653</v>
      </c>
      <c r="O67" s="35">
        <v>0.11903001626497117</v>
      </c>
      <c r="P67" s="35">
        <v>0.008723939080289813</v>
      </c>
      <c r="Q67" s="35">
        <v>0</v>
      </c>
      <c r="R67" s="35">
        <v>0.03947952092266745</v>
      </c>
      <c r="S67" s="35">
        <v>0</v>
      </c>
      <c r="T67" s="35">
        <v>0.05766671595445808</v>
      </c>
      <c r="U67" s="35">
        <v>0.0005914534969688008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  <c r="AB67" s="35">
        <v>0</v>
      </c>
      <c r="AC67" s="35">
        <v>0</v>
      </c>
      <c r="AD67" s="35">
        <v>0</v>
      </c>
      <c r="AE67" s="35">
        <v>0</v>
      </c>
      <c r="AF67" s="35">
        <v>0</v>
      </c>
      <c r="AG67" s="17"/>
    </row>
    <row r="68" spans="1:33" ht="12.75">
      <c r="A68" s="50">
        <v>1986</v>
      </c>
      <c r="B68" s="54">
        <v>82</v>
      </c>
      <c r="C68" s="57">
        <v>0.020277427490542246</v>
      </c>
      <c r="D68" s="35">
        <v>0.028045397225725095</v>
      </c>
      <c r="E68" s="35">
        <v>0.005952080706179067</v>
      </c>
      <c r="F68" s="35">
        <v>0.05477931904161412</v>
      </c>
      <c r="G68" s="35">
        <v>0.135031525851198</v>
      </c>
      <c r="H68" s="35">
        <v>0.08665825977301388</v>
      </c>
      <c r="I68" s="35">
        <v>0.09210592686002522</v>
      </c>
      <c r="J68" s="35">
        <v>0.14900378310214377</v>
      </c>
      <c r="K68" s="35">
        <v>0.10617906683480453</v>
      </c>
      <c r="L68" s="35">
        <v>0.08010088272383355</v>
      </c>
      <c r="M68" s="35">
        <v>0.10012610340479193</v>
      </c>
      <c r="N68" s="35">
        <v>0.06007566204287516</v>
      </c>
      <c r="O68" s="35">
        <v>0.0015636822194199243</v>
      </c>
      <c r="P68" s="35">
        <v>0.06007566204287516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0.020025220680958387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17"/>
    </row>
    <row r="69" spans="1:33" ht="12.75">
      <c r="A69" s="50">
        <v>1987</v>
      </c>
      <c r="B69" s="54">
        <v>37</v>
      </c>
      <c r="C69" s="57">
        <v>0.0009886307464162135</v>
      </c>
      <c r="D69" s="35">
        <v>0.004448838358872961</v>
      </c>
      <c r="E69" s="35">
        <v>0</v>
      </c>
      <c r="F69" s="35">
        <v>0.011369253583786456</v>
      </c>
      <c r="G69" s="35">
        <v>0.08551655956500247</v>
      </c>
      <c r="H69" s="35">
        <v>0.04201680672268908</v>
      </c>
      <c r="I69" s="35">
        <v>0.002471576866040534</v>
      </c>
      <c r="J69" s="35">
        <v>0.008897676717745922</v>
      </c>
      <c r="K69" s="35">
        <v>0.541769649036085</v>
      </c>
      <c r="L69" s="35">
        <v>0.06821552150271873</v>
      </c>
      <c r="M69" s="35">
        <v>0.08452792881858626</v>
      </c>
      <c r="N69" s="35">
        <v>0.10232328225407811</v>
      </c>
      <c r="O69" s="35">
        <v>0.013346515076618883</v>
      </c>
      <c r="P69" s="35">
        <v>0.034107760751359364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17"/>
    </row>
    <row r="70" spans="1:33" ht="12.75">
      <c r="A70" s="50">
        <v>1988</v>
      </c>
      <c r="B70" s="54">
        <v>50</v>
      </c>
      <c r="C70" s="57">
        <v>0.023617960031144563</v>
      </c>
      <c r="D70" s="35">
        <v>0.047235920062289126</v>
      </c>
      <c r="E70" s="35">
        <v>0.0007786140669608098</v>
      </c>
      <c r="F70" s="35">
        <v>0.14092914611990656</v>
      </c>
      <c r="G70" s="35">
        <v>0.047235920062289126</v>
      </c>
      <c r="H70" s="35">
        <v>0.005450298468725669</v>
      </c>
      <c r="I70" s="35">
        <v>0.0724111082273553</v>
      </c>
      <c r="J70" s="35">
        <v>0.06825849987023098</v>
      </c>
      <c r="K70" s="35">
        <v>0.1276927069815728</v>
      </c>
      <c r="L70" s="35">
        <v>0.07085388009343369</v>
      </c>
      <c r="M70" s="35">
        <v>0.1889436802491565</v>
      </c>
      <c r="N70" s="35">
        <v>0.14118868414222682</v>
      </c>
      <c r="O70" s="35">
        <v>0</v>
      </c>
      <c r="P70" s="35">
        <v>0</v>
      </c>
      <c r="Q70" s="35">
        <v>0.023617960031144563</v>
      </c>
      <c r="R70" s="35">
        <v>0.023617960031144563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0.018167661562418894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17"/>
    </row>
    <row r="71" spans="1:33" ht="12.75">
      <c r="A71" s="50">
        <v>1989</v>
      </c>
      <c r="B71" s="54">
        <v>50</v>
      </c>
      <c r="C71" s="57">
        <v>0</v>
      </c>
      <c r="D71" s="35">
        <v>0</v>
      </c>
      <c r="E71" s="35">
        <v>0.004326663061114116</v>
      </c>
      <c r="F71" s="35">
        <v>0.04218496484586263</v>
      </c>
      <c r="G71" s="35">
        <v>0.11087074094104922</v>
      </c>
      <c r="H71" s="35">
        <v>0.2920497566252028</v>
      </c>
      <c r="I71" s="35">
        <v>0.11627906976744186</v>
      </c>
      <c r="J71" s="35">
        <v>0.014061654948620876</v>
      </c>
      <c r="K71" s="35">
        <v>0.1746890210924824</v>
      </c>
      <c r="L71" s="35">
        <v>0.004326663061114116</v>
      </c>
      <c r="M71" s="35">
        <v>0.025959978366684695</v>
      </c>
      <c r="N71" s="35">
        <v>0.10816657652785289</v>
      </c>
      <c r="O71" s="35">
        <v>0.022714981070849107</v>
      </c>
      <c r="P71" s="35">
        <v>0.02163331530557058</v>
      </c>
      <c r="Q71" s="35">
        <v>0.008653326122228232</v>
      </c>
      <c r="R71" s="35">
        <v>0.03948080043266631</v>
      </c>
      <c r="S71" s="35">
        <v>0.005949161709031909</v>
      </c>
      <c r="T71" s="35">
        <v>0.004326663061114116</v>
      </c>
      <c r="U71" s="35">
        <v>0.004326663061114116</v>
      </c>
      <c r="V71" s="35">
        <v>0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17"/>
    </row>
    <row r="72" spans="1:33" ht="12.75">
      <c r="A72" s="50">
        <v>1990</v>
      </c>
      <c r="B72" s="54">
        <v>15</v>
      </c>
      <c r="C72" s="57">
        <v>0</v>
      </c>
      <c r="D72" s="35">
        <v>0</v>
      </c>
      <c r="E72" s="35">
        <v>0.05921052631578947</v>
      </c>
      <c r="F72" s="35">
        <v>0.2532894736842105</v>
      </c>
      <c r="G72" s="35">
        <v>0.26973684210526316</v>
      </c>
      <c r="H72" s="35">
        <v>0</v>
      </c>
      <c r="I72" s="35">
        <v>0</v>
      </c>
      <c r="J72" s="35">
        <v>0.40625</v>
      </c>
      <c r="K72" s="35">
        <v>0</v>
      </c>
      <c r="L72" s="35">
        <v>0</v>
      </c>
      <c r="M72" s="35">
        <v>0</v>
      </c>
      <c r="N72" s="35">
        <v>0</v>
      </c>
      <c r="O72" s="35">
        <v>0.011513157894736841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17"/>
    </row>
    <row r="73" spans="1:33" ht="12.75">
      <c r="A73" s="50">
        <v>1991</v>
      </c>
      <c r="B73" s="54">
        <v>7</v>
      </c>
      <c r="C73" s="57">
        <v>0</v>
      </c>
      <c r="D73" s="35">
        <v>0</v>
      </c>
      <c r="E73" s="35">
        <v>0</v>
      </c>
      <c r="F73" s="35">
        <v>0</v>
      </c>
      <c r="G73" s="35">
        <v>0.09491525423728814</v>
      </c>
      <c r="H73" s="35">
        <v>0.006779661016949152</v>
      </c>
      <c r="I73" s="35">
        <v>0</v>
      </c>
      <c r="J73" s="35">
        <v>0.8983050847457628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  <c r="AB73" s="35">
        <v>0</v>
      </c>
      <c r="AC73" s="35">
        <v>0</v>
      </c>
      <c r="AD73" s="35">
        <v>0</v>
      </c>
      <c r="AE73" s="35">
        <v>0</v>
      </c>
      <c r="AF73" s="35">
        <v>0</v>
      </c>
      <c r="AG73" s="17"/>
    </row>
    <row r="74" spans="1:33" ht="12.75">
      <c r="A74" s="50">
        <v>1992</v>
      </c>
      <c r="B74" s="54">
        <v>5</v>
      </c>
      <c r="C74" s="57">
        <v>0</v>
      </c>
      <c r="D74" s="35">
        <v>0</v>
      </c>
      <c r="E74" s="35">
        <v>1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G74" s="17"/>
    </row>
    <row r="75" spans="1:33" ht="12.75">
      <c r="A75" s="50">
        <v>1993</v>
      </c>
      <c r="B75" s="54">
        <v>21</v>
      </c>
      <c r="C75" s="57">
        <v>0</v>
      </c>
      <c r="D75" s="35">
        <v>0.35714285714285715</v>
      </c>
      <c r="E75" s="35">
        <v>0.1956521739130435</v>
      </c>
      <c r="F75" s="35">
        <v>0</v>
      </c>
      <c r="G75" s="35">
        <v>0.2515527950310559</v>
      </c>
      <c r="H75" s="35">
        <v>0.1956521739130435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  <c r="X75" s="35">
        <v>0</v>
      </c>
      <c r="Y75" s="35">
        <v>0</v>
      </c>
      <c r="Z75" s="35">
        <v>0</v>
      </c>
      <c r="AA75" s="35">
        <v>0</v>
      </c>
      <c r="AB75" s="35">
        <v>0</v>
      </c>
      <c r="AC75" s="35">
        <v>0</v>
      </c>
      <c r="AD75" s="35">
        <v>0</v>
      </c>
      <c r="AE75" s="35">
        <v>0</v>
      </c>
      <c r="AF75" s="35">
        <v>0</v>
      </c>
      <c r="AG75" s="17"/>
    </row>
    <row r="76" spans="1:33" ht="12.75">
      <c r="A76" s="50">
        <v>1994</v>
      </c>
      <c r="B76" s="54">
        <v>24</v>
      </c>
      <c r="C76" s="57">
        <v>0</v>
      </c>
      <c r="D76" s="35">
        <v>0.14435146443514643</v>
      </c>
      <c r="E76" s="35">
        <v>0.5774058577405857</v>
      </c>
      <c r="F76" s="35">
        <v>0.1108786610878661</v>
      </c>
      <c r="G76" s="35">
        <v>0.06276150627615062</v>
      </c>
      <c r="H76" s="35">
        <v>0.060669456066945605</v>
      </c>
      <c r="I76" s="35">
        <v>0</v>
      </c>
      <c r="J76" s="35">
        <v>0.04184100418410042</v>
      </c>
      <c r="K76" s="35">
        <v>0.0020920502092050207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17"/>
    </row>
    <row r="77" spans="1:33" ht="12.75">
      <c r="A77" s="50">
        <v>1995</v>
      </c>
      <c r="B77" s="54">
        <v>21</v>
      </c>
      <c r="C77" s="57">
        <v>0.029914529914529916</v>
      </c>
      <c r="D77" s="35">
        <v>0</v>
      </c>
      <c r="E77" s="35">
        <v>0</v>
      </c>
      <c r="F77" s="35">
        <v>0.46794871794871795</v>
      </c>
      <c r="G77" s="35">
        <v>0.049145299145299144</v>
      </c>
      <c r="H77" s="35">
        <v>0</v>
      </c>
      <c r="I77" s="35">
        <v>0</v>
      </c>
      <c r="J77" s="35">
        <v>0.19444444444444445</v>
      </c>
      <c r="K77" s="35">
        <v>0</v>
      </c>
      <c r="L77" s="35">
        <v>0.09829059829059829</v>
      </c>
      <c r="M77" s="35">
        <v>0.16025641025641027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17"/>
    </row>
    <row r="78" spans="1:33" ht="12.75">
      <c r="A78" s="50">
        <v>1996</v>
      </c>
      <c r="B78" s="54">
        <v>18</v>
      </c>
      <c r="C78" s="57">
        <v>0.019230769230769232</v>
      </c>
      <c r="D78" s="35">
        <v>0.020903010033444816</v>
      </c>
      <c r="E78" s="35">
        <v>0.010869565217391304</v>
      </c>
      <c r="F78" s="35">
        <v>0.008361204013377926</v>
      </c>
      <c r="G78" s="35">
        <v>0</v>
      </c>
      <c r="H78" s="35">
        <v>0.21153846153846154</v>
      </c>
      <c r="I78" s="35">
        <v>0.10451505016722408</v>
      </c>
      <c r="J78" s="35">
        <v>0.11204013377926421</v>
      </c>
      <c r="K78" s="35">
        <v>0.18227424749163879</v>
      </c>
      <c r="L78" s="35">
        <v>0.11872909698996656</v>
      </c>
      <c r="M78" s="35">
        <v>0.10702341137123746</v>
      </c>
      <c r="N78" s="35">
        <v>0.10451505016722408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17"/>
    </row>
    <row r="79" spans="1:33" ht="12.75">
      <c r="A79" s="50">
        <v>1997</v>
      </c>
      <c r="B79" s="54">
        <v>33</v>
      </c>
      <c r="C79" s="57">
        <v>0</v>
      </c>
      <c r="D79" s="35">
        <v>0.05542725173210162</v>
      </c>
      <c r="E79" s="35">
        <v>0</v>
      </c>
      <c r="F79" s="35">
        <v>0.020785219399538105</v>
      </c>
      <c r="G79" s="35">
        <v>0.03002309468822171</v>
      </c>
      <c r="H79" s="35">
        <v>0.13163972286374134</v>
      </c>
      <c r="I79" s="35">
        <v>0.4133949191685912</v>
      </c>
      <c r="J79" s="35">
        <v>0.10623556581986143</v>
      </c>
      <c r="K79" s="35">
        <v>0.05542725173210162</v>
      </c>
      <c r="L79" s="35">
        <v>0.02771362586605081</v>
      </c>
      <c r="M79" s="35">
        <v>0.009237875288683603</v>
      </c>
      <c r="N79" s="35">
        <v>0.02771362586605081</v>
      </c>
      <c r="O79" s="35">
        <v>0.009237875288683603</v>
      </c>
      <c r="P79" s="35">
        <v>0.018475750577367205</v>
      </c>
      <c r="Q79" s="35">
        <v>0</v>
      </c>
      <c r="R79" s="35">
        <v>0.03926096997690531</v>
      </c>
      <c r="S79" s="35">
        <v>0</v>
      </c>
      <c r="T79" s="35">
        <v>0.018475750577367205</v>
      </c>
      <c r="U79" s="35">
        <v>0</v>
      </c>
      <c r="V79" s="35">
        <v>0.03695150115473441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17"/>
    </row>
    <row r="80" spans="1:33" ht="12.75">
      <c r="A80" s="50">
        <v>1998</v>
      </c>
      <c r="B80" s="54">
        <v>23</v>
      </c>
      <c r="C80" s="57">
        <v>0</v>
      </c>
      <c r="D80" s="35">
        <v>0</v>
      </c>
      <c r="E80" s="35">
        <v>0</v>
      </c>
      <c r="F80" s="35">
        <v>0.06832298136645963</v>
      </c>
      <c r="G80" s="35">
        <v>0.38509316770186336</v>
      </c>
      <c r="H80" s="35">
        <v>0.391304347826087</v>
      </c>
      <c r="I80" s="35">
        <v>0</v>
      </c>
      <c r="J80" s="35">
        <v>0</v>
      </c>
      <c r="K80" s="35">
        <v>0.031055900621118012</v>
      </c>
      <c r="L80" s="35">
        <v>0.043478260869565216</v>
      </c>
      <c r="M80" s="35">
        <v>0</v>
      </c>
      <c r="N80" s="35">
        <v>0</v>
      </c>
      <c r="O80" s="35">
        <v>0</v>
      </c>
      <c r="P80" s="35">
        <v>0.08074534161490683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17"/>
    </row>
    <row r="81" spans="1:33" ht="12.75">
      <c r="A81" s="50">
        <v>1999</v>
      </c>
      <c r="B81" s="54">
        <v>12</v>
      </c>
      <c r="C81" s="57">
        <v>0</v>
      </c>
      <c r="D81" s="35">
        <v>0</v>
      </c>
      <c r="E81" s="35">
        <v>0</v>
      </c>
      <c r="F81" s="35">
        <v>1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17"/>
    </row>
    <row r="82" spans="1:33" ht="12.75">
      <c r="A82" s="50">
        <v>2000</v>
      </c>
      <c r="B82" s="54">
        <v>10</v>
      </c>
      <c r="C82" s="57">
        <v>0</v>
      </c>
      <c r="D82" s="35">
        <v>0</v>
      </c>
      <c r="E82" s="35">
        <v>0.23717948717948717</v>
      </c>
      <c r="F82" s="35">
        <v>0</v>
      </c>
      <c r="G82" s="35">
        <v>0.5576923076923077</v>
      </c>
      <c r="H82" s="35">
        <v>0.11538461538461539</v>
      </c>
      <c r="I82" s="35">
        <v>0</v>
      </c>
      <c r="J82" s="35">
        <v>0.08974358974358974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17"/>
    </row>
    <row r="83" spans="1:33" ht="12.75">
      <c r="A83" s="50">
        <v>2001</v>
      </c>
      <c r="B83" s="54">
        <v>18</v>
      </c>
      <c r="C83" s="57">
        <v>0</v>
      </c>
      <c r="D83" s="35">
        <v>0.04878048780487805</v>
      </c>
      <c r="E83" s="35">
        <v>0.0975609756097561</v>
      </c>
      <c r="F83" s="35">
        <v>0</v>
      </c>
      <c r="G83" s="35">
        <v>0.532520325203252</v>
      </c>
      <c r="H83" s="35">
        <v>0.02032520325203252</v>
      </c>
      <c r="I83" s="35">
        <v>0</v>
      </c>
      <c r="J83" s="35">
        <v>0</v>
      </c>
      <c r="K83" s="35">
        <v>0.0975609756097561</v>
      </c>
      <c r="L83" s="35">
        <v>0</v>
      </c>
      <c r="M83" s="35">
        <v>0.04065040650406504</v>
      </c>
      <c r="N83" s="35">
        <v>0</v>
      </c>
      <c r="O83" s="35">
        <v>0.16260162601626016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17"/>
    </row>
    <row r="84" spans="1:33" ht="12.75">
      <c r="A84" s="52">
        <v>2002</v>
      </c>
      <c r="B84" s="55">
        <v>10</v>
      </c>
      <c r="C84" s="59">
        <v>0</v>
      </c>
      <c r="D84" s="38">
        <v>0.7435897435897436</v>
      </c>
      <c r="E84" s="38">
        <v>0.23076923076923078</v>
      </c>
      <c r="F84" s="38">
        <v>0</v>
      </c>
      <c r="G84" s="38">
        <v>0</v>
      </c>
      <c r="H84" s="38">
        <v>0</v>
      </c>
      <c r="I84" s="38">
        <v>0.02564102564102564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38">
        <v>0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17"/>
    </row>
    <row r="85" spans="30:33" ht="12.75">
      <c r="AD85" s="3"/>
      <c r="AE85" s="3"/>
      <c r="AF85" s="3"/>
      <c r="AG85" s="3"/>
    </row>
    <row r="86" spans="30:33" ht="12.75">
      <c r="AD86" s="3"/>
      <c r="AE86" s="3"/>
      <c r="AF86" s="3"/>
      <c r="AG86" s="3"/>
    </row>
    <row r="87" spans="30:33" ht="12.75">
      <c r="AD87" s="3"/>
      <c r="AE87" s="3"/>
      <c r="AF87" s="3"/>
      <c r="AG87" s="3"/>
    </row>
    <row r="88" spans="30:33" ht="12.75">
      <c r="AD88" s="3"/>
      <c r="AE88" s="3"/>
      <c r="AF88" s="3"/>
      <c r="AG88" s="3"/>
    </row>
    <row r="89" spans="30:33" ht="12.75">
      <c r="AD89" s="3"/>
      <c r="AE89" s="3"/>
      <c r="AF89" s="3"/>
      <c r="AG89" s="3"/>
    </row>
    <row r="90" spans="30:33" ht="12.75">
      <c r="AD90" s="3"/>
      <c r="AE90" s="3"/>
      <c r="AF90" s="3"/>
      <c r="AG90" s="3"/>
    </row>
    <row r="91" spans="30:33" ht="12.75">
      <c r="AD91" s="3"/>
      <c r="AE91" s="3"/>
      <c r="AF91" s="3"/>
      <c r="AG91" s="3"/>
    </row>
    <row r="92" spans="30:33" ht="12.75">
      <c r="AD92" s="3"/>
      <c r="AE92" s="3"/>
      <c r="AF92" s="3"/>
      <c r="AG92" s="3"/>
    </row>
    <row r="93" spans="30:33" ht="12.75">
      <c r="AD93" s="3"/>
      <c r="AE93" s="3"/>
      <c r="AF93" s="3"/>
      <c r="AG93" s="3"/>
    </row>
    <row r="94" spans="30:33" ht="12.75">
      <c r="AD94" s="3"/>
      <c r="AE94" s="3"/>
      <c r="AF94" s="3"/>
      <c r="AG94" s="3"/>
    </row>
    <row r="95" spans="30:33" ht="12.75">
      <c r="AD95" s="3"/>
      <c r="AE95" s="3"/>
      <c r="AF95" s="3"/>
      <c r="AG95" s="3"/>
    </row>
    <row r="96" spans="30:33" ht="12.75">
      <c r="AD96" s="3"/>
      <c r="AE96" s="3"/>
      <c r="AF96" s="3"/>
      <c r="AG96" s="3"/>
    </row>
    <row r="97" spans="30:33" ht="12.75">
      <c r="AD97" s="3"/>
      <c r="AE97" s="3"/>
      <c r="AF97" s="3"/>
      <c r="AG97" s="3"/>
    </row>
    <row r="98" spans="30:33" ht="12.75">
      <c r="AD98" s="3"/>
      <c r="AE98" s="3"/>
      <c r="AF98" s="3"/>
      <c r="AG98" s="3"/>
    </row>
    <row r="99" spans="30:33" ht="12.75">
      <c r="AD99" s="3"/>
      <c r="AE99" s="3"/>
      <c r="AF99" s="3"/>
      <c r="AG99" s="3"/>
    </row>
    <row r="100" spans="30:33" ht="12.75">
      <c r="AD100" s="3"/>
      <c r="AE100" s="3"/>
      <c r="AF100" s="3"/>
      <c r="AG100" s="3"/>
    </row>
    <row r="101" spans="30:33" ht="12.75">
      <c r="AD101" s="3"/>
      <c r="AE101" s="3"/>
      <c r="AF101" s="3"/>
      <c r="AG101" s="3"/>
    </row>
    <row r="102" spans="30:33" ht="12.75">
      <c r="AD102" s="3"/>
      <c r="AE102" s="3"/>
      <c r="AF102" s="3"/>
      <c r="AG102" s="3"/>
    </row>
    <row r="104" ht="15">
      <c r="A104" s="26" t="s">
        <v>139</v>
      </c>
    </row>
    <row r="105" spans="1:32" s="23" customFormat="1" ht="12.75">
      <c r="A105" s="60" t="s">
        <v>190</v>
      </c>
      <c r="B105" s="69" t="s">
        <v>121</v>
      </c>
      <c r="C105" s="39">
        <v>225</v>
      </c>
      <c r="D105" s="39">
        <v>255</v>
      </c>
      <c r="E105" s="39">
        <v>285</v>
      </c>
      <c r="F105" s="39">
        <v>315</v>
      </c>
      <c r="G105" s="39">
        <v>345</v>
      </c>
      <c r="H105" s="39">
        <v>375</v>
      </c>
      <c r="I105" s="39">
        <v>405</v>
      </c>
      <c r="J105" s="39">
        <v>435</v>
      </c>
      <c r="K105" s="39">
        <v>465</v>
      </c>
      <c r="L105" s="39">
        <v>495</v>
      </c>
      <c r="M105" s="39">
        <v>525</v>
      </c>
      <c r="N105" s="39">
        <v>555</v>
      </c>
      <c r="O105" s="39">
        <v>585</v>
      </c>
      <c r="P105" s="39">
        <v>615</v>
      </c>
      <c r="Q105" s="39">
        <v>645</v>
      </c>
      <c r="R105" s="39">
        <v>675</v>
      </c>
      <c r="S105" s="39">
        <v>705</v>
      </c>
      <c r="T105" s="39">
        <v>735</v>
      </c>
      <c r="U105" s="39">
        <v>765</v>
      </c>
      <c r="V105" s="39">
        <v>795</v>
      </c>
      <c r="W105" s="39">
        <v>825</v>
      </c>
      <c r="X105" s="39">
        <v>855</v>
      </c>
      <c r="Y105" s="39">
        <v>885</v>
      </c>
      <c r="Z105" s="39">
        <v>915</v>
      </c>
      <c r="AA105" s="39">
        <v>945</v>
      </c>
      <c r="AB105" s="39">
        <v>975</v>
      </c>
      <c r="AC105" s="39">
        <v>1005</v>
      </c>
      <c r="AD105" s="39">
        <v>1035</v>
      </c>
      <c r="AE105" s="39">
        <v>1065</v>
      </c>
      <c r="AF105" s="39">
        <v>1095</v>
      </c>
    </row>
    <row r="106" spans="1:32" ht="12.75">
      <c r="A106" s="56">
        <v>1996</v>
      </c>
      <c r="B106" s="51">
        <v>13</v>
      </c>
      <c r="C106" s="97">
        <v>0</v>
      </c>
      <c r="D106" s="97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0.23076923076923078</v>
      </c>
      <c r="J106" s="35">
        <v>0</v>
      </c>
      <c r="K106" s="35">
        <v>0</v>
      </c>
      <c r="L106" s="35">
        <v>0.15384615384615385</v>
      </c>
      <c r="M106" s="35">
        <v>0.23076923076923078</v>
      </c>
      <c r="N106" s="35">
        <v>0</v>
      </c>
      <c r="O106" s="35">
        <v>0</v>
      </c>
      <c r="P106" s="35">
        <v>0</v>
      </c>
      <c r="Q106" s="35">
        <v>0</v>
      </c>
      <c r="R106" s="35">
        <v>0.07692307692307693</v>
      </c>
      <c r="S106" s="35">
        <v>0.07692307692307693</v>
      </c>
      <c r="T106" s="35">
        <v>0.15384615384615385</v>
      </c>
      <c r="U106" s="35">
        <v>0.07692307692307693</v>
      </c>
      <c r="V106" s="35">
        <v>0</v>
      </c>
      <c r="W106" s="35">
        <v>0</v>
      </c>
      <c r="X106" s="35">
        <v>0</v>
      </c>
      <c r="Y106" s="97">
        <v>0</v>
      </c>
      <c r="Z106" s="35">
        <v>0</v>
      </c>
      <c r="AA106" s="35">
        <v>0</v>
      </c>
      <c r="AB106" s="57">
        <v>0</v>
      </c>
      <c r="AC106" s="88">
        <v>0</v>
      </c>
      <c r="AD106" s="88">
        <v>0</v>
      </c>
      <c r="AE106" s="88">
        <v>0</v>
      </c>
      <c r="AF106" s="88">
        <v>0</v>
      </c>
    </row>
    <row r="107" spans="1:32" ht="12.75">
      <c r="A107" s="56">
        <v>1997</v>
      </c>
      <c r="B107" s="51">
        <v>43</v>
      </c>
      <c r="C107" s="97">
        <v>0</v>
      </c>
      <c r="D107" s="97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0.046511627906976744</v>
      </c>
      <c r="L107" s="35">
        <v>0.046511627906976744</v>
      </c>
      <c r="M107" s="35">
        <v>0.11627906976744186</v>
      </c>
      <c r="N107" s="35">
        <v>0.13953488372093023</v>
      </c>
      <c r="O107" s="35">
        <v>0.18604651162790697</v>
      </c>
      <c r="P107" s="35">
        <v>0.09302325581395349</v>
      </c>
      <c r="Q107" s="35">
        <v>0.046511627906976744</v>
      </c>
      <c r="R107" s="35">
        <v>0.023255813953488372</v>
      </c>
      <c r="S107" s="35">
        <v>0</v>
      </c>
      <c r="T107" s="35">
        <v>0.046511627906976744</v>
      </c>
      <c r="U107" s="35">
        <v>0.09302325581395349</v>
      </c>
      <c r="V107" s="35">
        <v>0.046511627906976744</v>
      </c>
      <c r="W107" s="35">
        <v>0.046511627906976744</v>
      </c>
      <c r="X107" s="35">
        <v>0.046511627906976744</v>
      </c>
      <c r="Y107" s="97">
        <v>0</v>
      </c>
      <c r="Z107" s="35">
        <v>0.023255813953488372</v>
      </c>
      <c r="AA107" s="35">
        <v>0</v>
      </c>
      <c r="AB107" s="57">
        <v>0</v>
      </c>
      <c r="AC107" s="91">
        <v>0</v>
      </c>
      <c r="AD107" s="91">
        <v>0</v>
      </c>
      <c r="AE107" s="91">
        <v>0</v>
      </c>
      <c r="AF107" s="91">
        <v>0</v>
      </c>
    </row>
    <row r="108" spans="1:32" ht="12.75">
      <c r="A108" s="56">
        <v>1998</v>
      </c>
      <c r="B108" s="51">
        <v>45</v>
      </c>
      <c r="C108" s="97">
        <v>0</v>
      </c>
      <c r="D108" s="97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0.022222222222222223</v>
      </c>
      <c r="J108" s="35">
        <v>0</v>
      </c>
      <c r="K108" s="35">
        <v>0.08888888888888889</v>
      </c>
      <c r="L108" s="35">
        <v>0.022222222222222223</v>
      </c>
      <c r="M108" s="35">
        <v>0.044444444444444446</v>
      </c>
      <c r="N108" s="35">
        <v>0.1111111111111111</v>
      </c>
      <c r="O108" s="35">
        <v>0.1111111111111111</v>
      </c>
      <c r="P108" s="35">
        <v>0.1111111111111111</v>
      </c>
      <c r="Q108" s="35">
        <v>0.08888888888888889</v>
      </c>
      <c r="R108" s="35">
        <v>0.08888888888888889</v>
      </c>
      <c r="S108" s="35">
        <v>0.08888888888888889</v>
      </c>
      <c r="T108" s="35">
        <v>0.08888888888888889</v>
      </c>
      <c r="U108" s="35">
        <v>0.044444444444444446</v>
      </c>
      <c r="V108" s="35">
        <v>0</v>
      </c>
      <c r="W108" s="35">
        <v>0.022222222222222223</v>
      </c>
      <c r="X108" s="35">
        <v>0</v>
      </c>
      <c r="Y108" s="97">
        <v>0</v>
      </c>
      <c r="Z108" s="35">
        <v>0.044444444444444446</v>
      </c>
      <c r="AA108" s="35">
        <v>0.022222222222222223</v>
      </c>
      <c r="AB108" s="57">
        <v>0</v>
      </c>
      <c r="AC108" s="91">
        <v>0</v>
      </c>
      <c r="AD108" s="91">
        <v>0</v>
      </c>
      <c r="AE108" s="91">
        <v>0</v>
      </c>
      <c r="AF108" s="91">
        <v>0</v>
      </c>
    </row>
    <row r="109" spans="1:32" ht="12.75">
      <c r="A109" s="56">
        <v>1999</v>
      </c>
      <c r="B109" s="51">
        <v>63</v>
      </c>
      <c r="C109" s="97">
        <v>0</v>
      </c>
      <c r="D109" s="97">
        <v>0</v>
      </c>
      <c r="E109" s="35">
        <v>0.031746031746031744</v>
      </c>
      <c r="F109" s="35">
        <v>0.015873015873015872</v>
      </c>
      <c r="G109" s="35">
        <v>0</v>
      </c>
      <c r="H109" s="35">
        <v>0</v>
      </c>
      <c r="I109" s="35">
        <v>0.015873015873015872</v>
      </c>
      <c r="J109" s="35">
        <v>0.06349206349206349</v>
      </c>
      <c r="K109" s="35">
        <v>0.07936507936507936</v>
      </c>
      <c r="L109" s="35">
        <v>0.07936507936507936</v>
      </c>
      <c r="M109" s="35">
        <v>0.1111111111111111</v>
      </c>
      <c r="N109" s="35">
        <v>0.14285714285714285</v>
      </c>
      <c r="O109" s="35">
        <v>0.15873015873015872</v>
      </c>
      <c r="P109" s="35">
        <v>0.09523809523809523</v>
      </c>
      <c r="Q109" s="35">
        <v>0.015873015873015872</v>
      </c>
      <c r="R109" s="35">
        <v>0.047619047619047616</v>
      </c>
      <c r="S109" s="35">
        <v>0.015873015873015872</v>
      </c>
      <c r="T109" s="35">
        <v>0.015873015873015872</v>
      </c>
      <c r="U109" s="35">
        <v>0.047619047619047616</v>
      </c>
      <c r="V109" s="35">
        <v>0</v>
      </c>
      <c r="W109" s="35">
        <v>0.031746031746031744</v>
      </c>
      <c r="X109" s="35">
        <v>0.015873015873015872</v>
      </c>
      <c r="Y109" s="97">
        <v>0</v>
      </c>
      <c r="Z109" s="35">
        <v>0</v>
      </c>
      <c r="AA109" s="35">
        <v>0.015873015873015872</v>
      </c>
      <c r="AB109" s="57">
        <v>0</v>
      </c>
      <c r="AC109" s="91">
        <v>0</v>
      </c>
      <c r="AD109" s="91">
        <v>0</v>
      </c>
      <c r="AE109" s="91">
        <v>0</v>
      </c>
      <c r="AF109" s="91">
        <v>0</v>
      </c>
    </row>
    <row r="110" spans="1:32" ht="12.75">
      <c r="A110" s="56">
        <v>2000</v>
      </c>
      <c r="B110" s="51">
        <v>36</v>
      </c>
      <c r="C110" s="97">
        <v>0</v>
      </c>
      <c r="D110" s="97">
        <v>0</v>
      </c>
      <c r="E110" s="35">
        <v>0</v>
      </c>
      <c r="F110" s="35">
        <v>0.027777777777777776</v>
      </c>
      <c r="G110" s="35">
        <v>0.027777777777777776</v>
      </c>
      <c r="H110" s="35">
        <v>0.05555555555555555</v>
      </c>
      <c r="I110" s="35">
        <v>0.05555555555555555</v>
      </c>
      <c r="J110" s="35">
        <v>0.08333333333333333</v>
      </c>
      <c r="K110" s="35">
        <v>0.05555555555555555</v>
      </c>
      <c r="L110" s="35">
        <v>0.08333333333333333</v>
      </c>
      <c r="M110" s="35">
        <v>0.05555555555555555</v>
      </c>
      <c r="N110" s="35">
        <v>0.027777777777777776</v>
      </c>
      <c r="O110" s="35">
        <v>0.08333333333333333</v>
      </c>
      <c r="P110" s="35">
        <v>0.05555555555555555</v>
      </c>
      <c r="Q110" s="35">
        <v>0.1388888888888889</v>
      </c>
      <c r="R110" s="35">
        <v>0.027777777777777776</v>
      </c>
      <c r="S110" s="35">
        <v>0.05555555555555555</v>
      </c>
      <c r="T110" s="35">
        <v>0</v>
      </c>
      <c r="U110" s="35">
        <v>0.027777777777777776</v>
      </c>
      <c r="V110" s="35">
        <v>0.05555555555555555</v>
      </c>
      <c r="W110" s="35">
        <v>0.027777777777777776</v>
      </c>
      <c r="X110" s="35">
        <v>0</v>
      </c>
      <c r="Y110" s="97">
        <v>0</v>
      </c>
      <c r="Z110" s="35">
        <v>0</v>
      </c>
      <c r="AA110" s="35">
        <v>0</v>
      </c>
      <c r="AB110" s="57">
        <v>0.05555555555555555</v>
      </c>
      <c r="AC110" s="91">
        <v>0</v>
      </c>
      <c r="AD110" s="91">
        <v>0</v>
      </c>
      <c r="AE110" s="91">
        <v>0</v>
      </c>
      <c r="AF110" s="91">
        <v>0</v>
      </c>
    </row>
    <row r="111" spans="1:32" ht="12.75">
      <c r="A111" s="56">
        <v>2001</v>
      </c>
      <c r="B111" s="51">
        <v>43</v>
      </c>
      <c r="C111" s="97">
        <v>0</v>
      </c>
      <c r="D111" s="97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0.046511627906976744</v>
      </c>
      <c r="J111" s="35">
        <v>0.046511627906976744</v>
      </c>
      <c r="K111" s="35">
        <v>0.09302325581395349</v>
      </c>
      <c r="L111" s="35">
        <v>0.16279069767441862</v>
      </c>
      <c r="M111" s="35">
        <v>0.06976744186046512</v>
      </c>
      <c r="N111" s="35">
        <v>0.06976744186046512</v>
      </c>
      <c r="O111" s="35">
        <v>0.046511627906976744</v>
      </c>
      <c r="P111" s="35">
        <v>0.023255813953488372</v>
      </c>
      <c r="Q111" s="35">
        <v>0.023255813953488372</v>
      </c>
      <c r="R111" s="35">
        <v>0.11627906976744186</v>
      </c>
      <c r="S111" s="35">
        <v>0.09302325581395349</v>
      </c>
      <c r="T111" s="35">
        <v>0.09302325581395349</v>
      </c>
      <c r="U111" s="35">
        <v>0.046511627906976744</v>
      </c>
      <c r="V111" s="35">
        <v>0</v>
      </c>
      <c r="W111" s="35">
        <v>0.023255813953488372</v>
      </c>
      <c r="X111" s="35">
        <v>0</v>
      </c>
      <c r="Y111" s="97">
        <v>0</v>
      </c>
      <c r="Z111" s="35">
        <v>0.046511627906976744</v>
      </c>
      <c r="AA111" s="35">
        <v>0</v>
      </c>
      <c r="AB111" s="57">
        <v>0</v>
      </c>
      <c r="AC111" s="91">
        <v>0</v>
      </c>
      <c r="AD111" s="91">
        <v>0</v>
      </c>
      <c r="AE111" s="91">
        <v>0</v>
      </c>
      <c r="AF111" s="91">
        <v>0</v>
      </c>
    </row>
    <row r="112" spans="1:32" ht="12.75">
      <c r="A112" s="58">
        <v>2002</v>
      </c>
      <c r="B112" s="53">
        <v>27</v>
      </c>
      <c r="C112" s="98">
        <v>0</v>
      </c>
      <c r="D112" s="98">
        <v>0</v>
      </c>
      <c r="E112" s="38">
        <v>0</v>
      </c>
      <c r="F112" s="38">
        <v>0</v>
      </c>
      <c r="G112" s="38">
        <v>0</v>
      </c>
      <c r="H112" s="38">
        <v>0.07407407407407407</v>
      </c>
      <c r="I112" s="38">
        <v>0.2962962962962963</v>
      </c>
      <c r="J112" s="38">
        <v>0.18518518518518517</v>
      </c>
      <c r="K112" s="38">
        <v>0.037037037037037035</v>
      </c>
      <c r="L112" s="38">
        <v>0.07407407407407407</v>
      </c>
      <c r="M112" s="38">
        <v>0.1111111111111111</v>
      </c>
      <c r="N112" s="38">
        <v>0.07407407407407407</v>
      </c>
      <c r="O112" s="38">
        <v>0.1111111111111111</v>
      </c>
      <c r="P112" s="38">
        <v>0.037037037037037035</v>
      </c>
      <c r="Q112" s="38">
        <v>0</v>
      </c>
      <c r="R112" s="38">
        <v>0</v>
      </c>
      <c r="S112" s="38">
        <v>0</v>
      </c>
      <c r="T112" s="38">
        <v>0</v>
      </c>
      <c r="U112" s="38">
        <v>0</v>
      </c>
      <c r="V112" s="38">
        <v>0</v>
      </c>
      <c r="W112" s="38">
        <v>0</v>
      </c>
      <c r="X112" s="38">
        <v>0</v>
      </c>
      <c r="Y112" s="98">
        <v>0</v>
      </c>
      <c r="Z112" s="38">
        <v>0</v>
      </c>
      <c r="AA112" s="38">
        <v>0</v>
      </c>
      <c r="AB112" s="59">
        <v>0</v>
      </c>
      <c r="AC112" s="93">
        <v>0</v>
      </c>
      <c r="AD112" s="93">
        <v>0</v>
      </c>
      <c r="AE112" s="93">
        <v>0</v>
      </c>
      <c r="AF112" s="93">
        <v>0</v>
      </c>
    </row>
    <row r="113" spans="2:29" ht="12.75"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</row>
    <row r="114" ht="15">
      <c r="A114" s="26" t="s">
        <v>140</v>
      </c>
    </row>
    <row r="115" spans="1:32" ht="12.75">
      <c r="A115" s="39" t="s">
        <v>176</v>
      </c>
      <c r="B115" s="69" t="s">
        <v>121</v>
      </c>
      <c r="C115" s="99">
        <v>225</v>
      </c>
      <c r="D115" s="99">
        <v>255</v>
      </c>
      <c r="E115" s="99">
        <v>285</v>
      </c>
      <c r="F115" s="99">
        <v>315</v>
      </c>
      <c r="G115" s="99">
        <v>345</v>
      </c>
      <c r="H115" s="99">
        <v>375</v>
      </c>
      <c r="I115" s="99">
        <v>405</v>
      </c>
      <c r="J115" s="99">
        <v>435</v>
      </c>
      <c r="K115" s="99">
        <v>465</v>
      </c>
      <c r="L115" s="99">
        <v>495</v>
      </c>
      <c r="M115" s="99">
        <v>525</v>
      </c>
      <c r="N115" s="99">
        <v>555</v>
      </c>
      <c r="O115" s="99">
        <v>585</v>
      </c>
      <c r="P115" s="99">
        <v>615</v>
      </c>
      <c r="Q115" s="99">
        <v>645</v>
      </c>
      <c r="R115" s="99">
        <v>675</v>
      </c>
      <c r="S115" s="99">
        <v>705</v>
      </c>
      <c r="T115" s="99">
        <v>735</v>
      </c>
      <c r="U115" s="99">
        <v>765</v>
      </c>
      <c r="V115" s="99">
        <v>795</v>
      </c>
      <c r="W115" s="99">
        <v>825</v>
      </c>
      <c r="X115" s="99">
        <v>855</v>
      </c>
      <c r="Y115" s="99">
        <v>885</v>
      </c>
      <c r="Z115" s="99">
        <v>915</v>
      </c>
      <c r="AA115" s="99">
        <v>945</v>
      </c>
      <c r="AB115" s="99">
        <v>975</v>
      </c>
      <c r="AC115" s="99">
        <v>1005</v>
      </c>
      <c r="AD115" s="99">
        <v>1035</v>
      </c>
      <c r="AE115" s="99">
        <v>1065</v>
      </c>
      <c r="AF115" s="99">
        <v>1095</v>
      </c>
    </row>
    <row r="116" spans="1:32" ht="12.75">
      <c r="A116" s="61">
        <v>1990</v>
      </c>
      <c r="B116" s="62">
        <v>9</v>
      </c>
      <c r="C116" s="90">
        <v>0.1111111111111111</v>
      </c>
      <c r="D116" s="90">
        <v>0.1111111111111111</v>
      </c>
      <c r="E116" s="90">
        <v>0.1111111111111111</v>
      </c>
      <c r="F116" s="90">
        <v>0</v>
      </c>
      <c r="G116" s="90">
        <v>0</v>
      </c>
      <c r="H116" s="90">
        <v>0</v>
      </c>
      <c r="I116" s="90">
        <v>0</v>
      </c>
      <c r="J116" s="90">
        <v>0.3333333333333333</v>
      </c>
      <c r="K116" s="90">
        <v>0</v>
      </c>
      <c r="L116" s="90">
        <v>0.2222222222222222</v>
      </c>
      <c r="M116" s="90">
        <v>0</v>
      </c>
      <c r="N116" s="90">
        <v>0.1111111111111111</v>
      </c>
      <c r="O116" s="90">
        <v>0</v>
      </c>
      <c r="P116" s="90">
        <v>0</v>
      </c>
      <c r="Q116" s="90">
        <v>0</v>
      </c>
      <c r="R116" s="90">
        <v>0</v>
      </c>
      <c r="S116" s="90">
        <v>0</v>
      </c>
      <c r="T116" s="100">
        <v>0</v>
      </c>
      <c r="U116" s="90">
        <v>0</v>
      </c>
      <c r="V116" s="100">
        <v>0</v>
      </c>
      <c r="W116" s="100">
        <v>0</v>
      </c>
      <c r="X116" s="100">
        <v>0</v>
      </c>
      <c r="Y116" s="100">
        <v>0</v>
      </c>
      <c r="Z116" s="100">
        <v>0</v>
      </c>
      <c r="AA116" s="100">
        <v>0</v>
      </c>
      <c r="AB116" s="100">
        <v>0</v>
      </c>
      <c r="AC116" s="100">
        <v>0</v>
      </c>
      <c r="AD116" s="100">
        <v>0</v>
      </c>
      <c r="AE116" s="100">
        <v>0</v>
      </c>
      <c r="AF116" s="100">
        <v>0</v>
      </c>
    </row>
    <row r="117" spans="1:32" ht="12.75">
      <c r="A117" s="61">
        <v>1991</v>
      </c>
      <c r="B117" s="62">
        <v>1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1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97">
        <v>0</v>
      </c>
      <c r="U117" s="35">
        <v>0</v>
      </c>
      <c r="V117" s="97">
        <v>0</v>
      </c>
      <c r="W117" s="97">
        <v>0</v>
      </c>
      <c r="X117" s="97">
        <v>0</v>
      </c>
      <c r="Y117" s="97">
        <v>0</v>
      </c>
      <c r="Z117" s="97">
        <v>0</v>
      </c>
      <c r="AA117" s="97">
        <v>0</v>
      </c>
      <c r="AB117" s="97">
        <v>0</v>
      </c>
      <c r="AC117" s="97">
        <v>0</v>
      </c>
      <c r="AD117" s="97">
        <v>0</v>
      </c>
      <c r="AE117" s="97">
        <v>0</v>
      </c>
      <c r="AF117" s="97">
        <v>0</v>
      </c>
    </row>
    <row r="118" spans="1:32" ht="12.75">
      <c r="A118" s="61">
        <v>1993</v>
      </c>
      <c r="B118" s="62">
        <v>19</v>
      </c>
      <c r="C118" s="35">
        <v>0</v>
      </c>
      <c r="D118" s="35">
        <v>0</v>
      </c>
      <c r="E118" s="35">
        <v>0.05263157894736842</v>
      </c>
      <c r="F118" s="35">
        <v>0.15789473684210525</v>
      </c>
      <c r="G118" s="35">
        <v>0.10526315789473684</v>
      </c>
      <c r="H118" s="35">
        <v>0</v>
      </c>
      <c r="I118" s="35">
        <v>0.05263157894736842</v>
      </c>
      <c r="J118" s="35">
        <v>0.05263157894736842</v>
      </c>
      <c r="K118" s="35">
        <v>0.21052631578947367</v>
      </c>
      <c r="L118" s="35">
        <v>0.05263157894736842</v>
      </c>
      <c r="M118" s="35">
        <v>0.15789473684210525</v>
      </c>
      <c r="N118" s="35">
        <v>0.05263157894736842</v>
      </c>
      <c r="O118" s="35">
        <v>0</v>
      </c>
      <c r="P118" s="35">
        <v>0.10526315789473684</v>
      </c>
      <c r="Q118" s="35">
        <v>0</v>
      </c>
      <c r="R118" s="35">
        <v>0</v>
      </c>
      <c r="S118" s="35">
        <v>0</v>
      </c>
      <c r="T118" s="97">
        <v>0</v>
      </c>
      <c r="U118" s="35">
        <v>0</v>
      </c>
      <c r="V118" s="97">
        <v>0</v>
      </c>
      <c r="W118" s="97">
        <v>0</v>
      </c>
      <c r="X118" s="97">
        <v>0</v>
      </c>
      <c r="Y118" s="97">
        <v>0</v>
      </c>
      <c r="Z118" s="97">
        <v>0</v>
      </c>
      <c r="AA118" s="97">
        <v>0</v>
      </c>
      <c r="AB118" s="97">
        <v>0</v>
      </c>
      <c r="AC118" s="97">
        <v>0</v>
      </c>
      <c r="AD118" s="97">
        <v>0</v>
      </c>
      <c r="AE118" s="97">
        <v>0</v>
      </c>
      <c r="AF118" s="97">
        <v>0</v>
      </c>
    </row>
    <row r="119" spans="1:32" ht="12.75">
      <c r="A119" s="61">
        <v>1994</v>
      </c>
      <c r="B119" s="62">
        <v>59</v>
      </c>
      <c r="C119" s="35">
        <v>0</v>
      </c>
      <c r="D119" s="35">
        <v>0.01694915254237288</v>
      </c>
      <c r="E119" s="35">
        <v>0.06779661016949153</v>
      </c>
      <c r="F119" s="35">
        <v>0.1016949152542373</v>
      </c>
      <c r="G119" s="35">
        <v>0.0847457627118644</v>
      </c>
      <c r="H119" s="35">
        <v>0.1016949152542373</v>
      </c>
      <c r="I119" s="35">
        <v>0.0847457627118644</v>
      </c>
      <c r="J119" s="35">
        <v>0.05084745762711865</v>
      </c>
      <c r="K119" s="35">
        <v>0.11864406779661017</v>
      </c>
      <c r="L119" s="35">
        <v>0.0847457627118644</v>
      </c>
      <c r="M119" s="35">
        <v>0.0847457627118644</v>
      </c>
      <c r="N119" s="35">
        <v>0.01694915254237288</v>
      </c>
      <c r="O119" s="35">
        <v>0.1016949152542373</v>
      </c>
      <c r="P119" s="35">
        <v>0.06779661016949153</v>
      </c>
      <c r="Q119" s="35">
        <v>0.01694915254237288</v>
      </c>
      <c r="R119" s="35">
        <v>0</v>
      </c>
      <c r="S119" s="35">
        <v>0</v>
      </c>
      <c r="T119" s="97">
        <v>0</v>
      </c>
      <c r="U119" s="35">
        <v>0</v>
      </c>
      <c r="V119" s="97">
        <v>0</v>
      </c>
      <c r="W119" s="97">
        <v>0</v>
      </c>
      <c r="X119" s="97">
        <v>0</v>
      </c>
      <c r="Y119" s="97">
        <v>0</v>
      </c>
      <c r="Z119" s="97">
        <v>0</v>
      </c>
      <c r="AA119" s="97">
        <v>0</v>
      </c>
      <c r="AB119" s="97">
        <v>0</v>
      </c>
      <c r="AC119" s="97">
        <v>0</v>
      </c>
      <c r="AD119" s="97">
        <v>0</v>
      </c>
      <c r="AE119" s="97">
        <v>0</v>
      </c>
      <c r="AF119" s="97">
        <v>0</v>
      </c>
    </row>
    <row r="120" spans="1:32" ht="12.75">
      <c r="A120" s="61">
        <v>1995</v>
      </c>
      <c r="B120" s="62">
        <v>22</v>
      </c>
      <c r="C120" s="35">
        <v>0</v>
      </c>
      <c r="D120" s="35">
        <v>0</v>
      </c>
      <c r="E120" s="35">
        <v>0</v>
      </c>
      <c r="F120" s="35">
        <v>0</v>
      </c>
      <c r="G120" s="35">
        <v>0.09090909090909091</v>
      </c>
      <c r="H120" s="35">
        <v>0.045454545454545456</v>
      </c>
      <c r="I120" s="35">
        <v>0.2727272727272727</v>
      </c>
      <c r="J120" s="35">
        <v>0.09090909090909091</v>
      </c>
      <c r="K120" s="35">
        <v>0.13636363636363635</v>
      </c>
      <c r="L120" s="35">
        <v>0.13636363636363635</v>
      </c>
      <c r="M120" s="35">
        <v>0.09090909090909091</v>
      </c>
      <c r="N120" s="35">
        <v>0.045454545454545456</v>
      </c>
      <c r="O120" s="35">
        <v>0.045454545454545456</v>
      </c>
      <c r="P120" s="35">
        <v>0.045454545454545456</v>
      </c>
      <c r="Q120" s="35">
        <v>0</v>
      </c>
      <c r="R120" s="35">
        <v>0</v>
      </c>
      <c r="S120" s="35">
        <v>0</v>
      </c>
      <c r="T120" s="97">
        <v>0</v>
      </c>
      <c r="U120" s="35">
        <v>0</v>
      </c>
      <c r="V120" s="97">
        <v>0</v>
      </c>
      <c r="W120" s="97">
        <v>0</v>
      </c>
      <c r="X120" s="97">
        <v>0</v>
      </c>
      <c r="Y120" s="97">
        <v>0</v>
      </c>
      <c r="Z120" s="97">
        <v>0</v>
      </c>
      <c r="AA120" s="97">
        <v>0</v>
      </c>
      <c r="AB120" s="97">
        <v>0</v>
      </c>
      <c r="AC120" s="97">
        <v>0</v>
      </c>
      <c r="AD120" s="97">
        <v>0</v>
      </c>
      <c r="AE120" s="97">
        <v>0</v>
      </c>
      <c r="AF120" s="97">
        <v>0</v>
      </c>
    </row>
    <row r="121" spans="1:32" ht="12.75">
      <c r="A121" s="61">
        <v>1996</v>
      </c>
      <c r="B121" s="62">
        <v>60</v>
      </c>
      <c r="C121" s="35">
        <v>0.03333333333333333</v>
      </c>
      <c r="D121" s="35">
        <v>0</v>
      </c>
      <c r="E121" s="35">
        <v>0.016666666666666666</v>
      </c>
      <c r="F121" s="35">
        <v>0.06666666666666667</v>
      </c>
      <c r="G121" s="35">
        <v>0.06666666666666667</v>
      </c>
      <c r="H121" s="35">
        <v>0.1</v>
      </c>
      <c r="I121" s="35">
        <v>0.11666666666666667</v>
      </c>
      <c r="J121" s="35">
        <v>0.13333333333333333</v>
      </c>
      <c r="K121" s="35">
        <v>0.13333333333333333</v>
      </c>
      <c r="L121" s="35">
        <v>0.1</v>
      </c>
      <c r="M121" s="35">
        <v>0.06666666666666667</v>
      </c>
      <c r="N121" s="35">
        <v>0.05</v>
      </c>
      <c r="O121" s="35">
        <v>0.05</v>
      </c>
      <c r="P121" s="35">
        <v>0.016666666666666666</v>
      </c>
      <c r="Q121" s="35">
        <v>0.016666666666666666</v>
      </c>
      <c r="R121" s="35">
        <v>0.016666666666666666</v>
      </c>
      <c r="S121" s="35">
        <v>0.016666666666666666</v>
      </c>
      <c r="T121" s="97">
        <v>0</v>
      </c>
      <c r="U121" s="35">
        <v>0</v>
      </c>
      <c r="V121" s="97">
        <v>0</v>
      </c>
      <c r="W121" s="97">
        <v>0</v>
      </c>
      <c r="X121" s="97">
        <v>0</v>
      </c>
      <c r="Y121" s="97">
        <v>0</v>
      </c>
      <c r="Z121" s="97">
        <v>0</v>
      </c>
      <c r="AA121" s="97">
        <v>0</v>
      </c>
      <c r="AB121" s="97">
        <v>0</v>
      </c>
      <c r="AC121" s="97">
        <v>0</v>
      </c>
      <c r="AD121" s="97">
        <v>0</v>
      </c>
      <c r="AE121" s="97">
        <v>0</v>
      </c>
      <c r="AF121" s="97">
        <v>0</v>
      </c>
    </row>
    <row r="122" spans="1:32" ht="12.75">
      <c r="A122" s="61">
        <v>1997</v>
      </c>
      <c r="B122" s="62">
        <v>59</v>
      </c>
      <c r="C122" s="35">
        <v>0</v>
      </c>
      <c r="D122" s="35">
        <v>0.03389830508474576</v>
      </c>
      <c r="E122" s="35">
        <v>0.03389830508474576</v>
      </c>
      <c r="F122" s="35">
        <v>0.06779661016949153</v>
      </c>
      <c r="G122" s="35">
        <v>0.11864406779661017</v>
      </c>
      <c r="H122" s="35">
        <v>0.05084745762711865</v>
      </c>
      <c r="I122" s="35">
        <v>0.05084745762711865</v>
      </c>
      <c r="J122" s="35">
        <v>0.13559322033898305</v>
      </c>
      <c r="K122" s="35">
        <v>0.2033898305084746</v>
      </c>
      <c r="L122" s="35">
        <v>0.1016949152542373</v>
      </c>
      <c r="M122" s="35">
        <v>0.0847457627118644</v>
      </c>
      <c r="N122" s="35">
        <v>0.05084745762711865</v>
      </c>
      <c r="O122" s="35">
        <v>0.03389830508474576</v>
      </c>
      <c r="P122" s="35">
        <v>0</v>
      </c>
      <c r="Q122" s="35">
        <v>0.01694915254237288</v>
      </c>
      <c r="R122" s="35">
        <v>0</v>
      </c>
      <c r="S122" s="35">
        <v>0</v>
      </c>
      <c r="T122" s="97">
        <v>0</v>
      </c>
      <c r="U122" s="35">
        <v>0.01694915254237288</v>
      </c>
      <c r="V122" s="97">
        <v>0</v>
      </c>
      <c r="W122" s="97">
        <v>0</v>
      </c>
      <c r="X122" s="97">
        <v>0</v>
      </c>
      <c r="Y122" s="97">
        <v>0</v>
      </c>
      <c r="Z122" s="97">
        <v>0</v>
      </c>
      <c r="AA122" s="97">
        <v>0</v>
      </c>
      <c r="AB122" s="97">
        <v>0</v>
      </c>
      <c r="AC122" s="97">
        <v>0</v>
      </c>
      <c r="AD122" s="97">
        <v>0</v>
      </c>
      <c r="AE122" s="97">
        <v>0</v>
      </c>
      <c r="AF122" s="97">
        <v>0</v>
      </c>
    </row>
    <row r="123" spans="1:32" ht="12.75">
      <c r="A123" s="61">
        <v>1998</v>
      </c>
      <c r="B123" s="62">
        <v>22</v>
      </c>
      <c r="C123" s="35">
        <v>0.09090909090909091</v>
      </c>
      <c r="D123" s="35">
        <v>0.09090909090909091</v>
      </c>
      <c r="E123" s="35">
        <v>0</v>
      </c>
      <c r="F123" s="35">
        <v>0.09090909090909091</v>
      </c>
      <c r="G123" s="35">
        <v>0.045454545454545456</v>
      </c>
      <c r="H123" s="35">
        <v>0.045454545454545456</v>
      </c>
      <c r="I123" s="35">
        <v>0.045454545454545456</v>
      </c>
      <c r="J123" s="35">
        <v>0.13636363636363635</v>
      </c>
      <c r="K123" s="35">
        <v>0.045454545454545456</v>
      </c>
      <c r="L123" s="35">
        <v>0.18181818181818182</v>
      </c>
      <c r="M123" s="35">
        <v>0.045454545454545456</v>
      </c>
      <c r="N123" s="35">
        <v>0.13636363636363635</v>
      </c>
      <c r="O123" s="35">
        <v>0</v>
      </c>
      <c r="P123" s="35">
        <v>0.045454545454545456</v>
      </c>
      <c r="Q123" s="35">
        <v>0</v>
      </c>
      <c r="R123" s="35">
        <v>0</v>
      </c>
      <c r="S123" s="35">
        <v>0</v>
      </c>
      <c r="T123" s="97">
        <v>0</v>
      </c>
      <c r="U123" s="35">
        <v>0</v>
      </c>
      <c r="V123" s="97">
        <v>0</v>
      </c>
      <c r="W123" s="97">
        <v>0</v>
      </c>
      <c r="X123" s="97">
        <v>0</v>
      </c>
      <c r="Y123" s="97">
        <v>0</v>
      </c>
      <c r="Z123" s="97">
        <v>0</v>
      </c>
      <c r="AA123" s="97">
        <v>0</v>
      </c>
      <c r="AB123" s="97">
        <v>0</v>
      </c>
      <c r="AC123" s="97">
        <v>0</v>
      </c>
      <c r="AD123" s="97">
        <v>0</v>
      </c>
      <c r="AE123" s="97">
        <v>0</v>
      </c>
      <c r="AF123" s="97">
        <v>0</v>
      </c>
    </row>
    <row r="124" spans="1:32" ht="12.75">
      <c r="A124" s="61">
        <v>1999</v>
      </c>
      <c r="B124" s="62">
        <v>7</v>
      </c>
      <c r="C124" s="35">
        <v>0</v>
      </c>
      <c r="D124" s="35">
        <v>0</v>
      </c>
      <c r="E124" s="35">
        <v>0.14285714285714285</v>
      </c>
      <c r="F124" s="35">
        <v>0.2857142857142857</v>
      </c>
      <c r="G124" s="35">
        <v>0</v>
      </c>
      <c r="H124" s="35">
        <v>0.14285714285714285</v>
      </c>
      <c r="I124" s="35">
        <v>0.14285714285714285</v>
      </c>
      <c r="J124" s="35">
        <v>0.14285714285714285</v>
      </c>
      <c r="K124" s="35">
        <v>0</v>
      </c>
      <c r="L124" s="35">
        <v>0</v>
      </c>
      <c r="M124" s="35">
        <v>0.14285714285714285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97">
        <v>0</v>
      </c>
      <c r="U124" s="35">
        <v>0</v>
      </c>
      <c r="V124" s="97">
        <v>0</v>
      </c>
      <c r="W124" s="97">
        <v>0</v>
      </c>
      <c r="X124" s="97">
        <v>0</v>
      </c>
      <c r="Y124" s="97">
        <v>0</v>
      </c>
      <c r="Z124" s="97">
        <v>0</v>
      </c>
      <c r="AA124" s="97">
        <v>0</v>
      </c>
      <c r="AB124" s="97">
        <v>0</v>
      </c>
      <c r="AC124" s="97">
        <v>0</v>
      </c>
      <c r="AD124" s="97">
        <v>0</v>
      </c>
      <c r="AE124" s="97">
        <v>0</v>
      </c>
      <c r="AF124" s="97">
        <v>0</v>
      </c>
    </row>
    <row r="125" spans="1:32" ht="12.75">
      <c r="A125" s="61">
        <v>2000</v>
      </c>
      <c r="B125" s="62">
        <v>5</v>
      </c>
      <c r="C125" s="35">
        <v>0.2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0.4</v>
      </c>
      <c r="K125" s="35">
        <v>0.2</v>
      </c>
      <c r="L125" s="35">
        <v>0</v>
      </c>
      <c r="M125" s="35">
        <v>0.2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97">
        <v>0</v>
      </c>
      <c r="U125" s="35">
        <v>0</v>
      </c>
      <c r="V125" s="97">
        <v>0</v>
      </c>
      <c r="W125" s="97">
        <v>0</v>
      </c>
      <c r="X125" s="97">
        <v>0</v>
      </c>
      <c r="Y125" s="97">
        <v>0</v>
      </c>
      <c r="Z125" s="97">
        <v>0</v>
      </c>
      <c r="AA125" s="97">
        <v>0</v>
      </c>
      <c r="AB125" s="97">
        <v>0</v>
      </c>
      <c r="AC125" s="97">
        <v>0</v>
      </c>
      <c r="AD125" s="97">
        <v>0</v>
      </c>
      <c r="AE125" s="97">
        <v>0</v>
      </c>
      <c r="AF125" s="97">
        <v>0</v>
      </c>
    </row>
    <row r="126" spans="1:32" ht="12.75">
      <c r="A126" s="61">
        <v>2001</v>
      </c>
      <c r="B126" s="62">
        <v>39</v>
      </c>
      <c r="C126" s="35">
        <v>0</v>
      </c>
      <c r="D126" s="35">
        <v>0.02564102564102564</v>
      </c>
      <c r="E126" s="35">
        <v>0.05128205128205128</v>
      </c>
      <c r="F126" s="35">
        <v>0.1282051282051282</v>
      </c>
      <c r="G126" s="35">
        <v>0.10256410256410256</v>
      </c>
      <c r="H126" s="35">
        <v>0.10256410256410256</v>
      </c>
      <c r="I126" s="35">
        <v>0</v>
      </c>
      <c r="J126" s="35">
        <v>0.10256410256410256</v>
      </c>
      <c r="K126" s="35">
        <v>0.07692307692307693</v>
      </c>
      <c r="L126" s="35">
        <v>0.1282051282051282</v>
      </c>
      <c r="M126" s="35">
        <v>0.10256410256410256</v>
      </c>
      <c r="N126" s="35">
        <v>0.07692307692307693</v>
      </c>
      <c r="O126" s="35">
        <v>0.05128205128205128</v>
      </c>
      <c r="P126" s="35">
        <v>0.02564102564102564</v>
      </c>
      <c r="Q126" s="35">
        <v>0</v>
      </c>
      <c r="R126" s="35">
        <v>0</v>
      </c>
      <c r="S126" s="35">
        <v>0.02564102564102564</v>
      </c>
      <c r="T126" s="97">
        <v>0</v>
      </c>
      <c r="U126" s="35">
        <v>0</v>
      </c>
      <c r="V126" s="97">
        <v>0</v>
      </c>
      <c r="W126" s="97">
        <v>0</v>
      </c>
      <c r="X126" s="97">
        <v>0</v>
      </c>
      <c r="Y126" s="97">
        <v>0</v>
      </c>
      <c r="Z126" s="97">
        <v>0</v>
      </c>
      <c r="AA126" s="97">
        <v>0</v>
      </c>
      <c r="AB126" s="97">
        <v>0</v>
      </c>
      <c r="AC126" s="97">
        <v>0</v>
      </c>
      <c r="AD126" s="97">
        <v>0</v>
      </c>
      <c r="AE126" s="97">
        <v>0</v>
      </c>
      <c r="AF126" s="97">
        <v>0</v>
      </c>
    </row>
    <row r="127" spans="1:32" ht="12.75">
      <c r="A127" s="63">
        <v>2002</v>
      </c>
      <c r="B127" s="64">
        <v>29</v>
      </c>
      <c r="C127" s="38">
        <v>0</v>
      </c>
      <c r="D127" s="38">
        <v>0</v>
      </c>
      <c r="E127" s="38">
        <v>0.13793103448275862</v>
      </c>
      <c r="F127" s="38">
        <v>0.034482758620689655</v>
      </c>
      <c r="G127" s="38">
        <v>0.1724137931034483</v>
      </c>
      <c r="H127" s="38">
        <v>0.13793103448275862</v>
      </c>
      <c r="I127" s="38">
        <v>0.13793103448275862</v>
      </c>
      <c r="J127" s="38">
        <v>0.2413793103448276</v>
      </c>
      <c r="K127" s="38">
        <v>0.13793103448275862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0</v>
      </c>
      <c r="S127" s="38">
        <v>0</v>
      </c>
      <c r="T127" s="98">
        <v>0</v>
      </c>
      <c r="U127" s="38">
        <v>0</v>
      </c>
      <c r="V127" s="98">
        <v>0</v>
      </c>
      <c r="W127" s="98">
        <v>0</v>
      </c>
      <c r="X127" s="98">
        <v>0</v>
      </c>
      <c r="Y127" s="98">
        <v>0</v>
      </c>
      <c r="Z127" s="98">
        <v>0</v>
      </c>
      <c r="AA127" s="98">
        <v>0</v>
      </c>
      <c r="AB127" s="98">
        <v>0</v>
      </c>
      <c r="AC127" s="98">
        <v>0</v>
      </c>
      <c r="AD127" s="98">
        <v>0</v>
      </c>
      <c r="AE127" s="98">
        <v>0</v>
      </c>
      <c r="AF127" s="98">
        <v>0</v>
      </c>
    </row>
    <row r="129" spans="3:29" ht="12.75"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</row>
  </sheetData>
  <printOptions/>
  <pageMargins left="0.25" right="0.25" top="1" bottom="1" header="0.5" footer="0.5"/>
  <pageSetup fitToHeight="3" fitToWidth="1" horizontalDpi="600" verticalDpi="600" orientation="landscape" pageOrder="overThenDown" scale="72" r:id="rId1"/>
  <headerFooter alignWithMargins="0">
    <oddHeader>&amp;C&amp;A</oddHeader>
    <oddFooter>&amp;CPage &amp;P&amp;RSnowy_Input.xls</oddFooter>
  </headerFooter>
  <rowBreaks count="1" manualBreakCount="1">
    <brk id="5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L43"/>
  <sheetViews>
    <sheetView zoomScale="50" zoomScaleNormal="50" workbookViewId="0" topLeftCell="A1">
      <selection activeCell="C11" sqref="C11"/>
    </sheetView>
  </sheetViews>
  <sheetFormatPr defaultColWidth="9.140625" defaultRowHeight="12.75"/>
  <cols>
    <col min="1" max="1" width="7.28125" style="0" customWidth="1"/>
    <col min="2" max="2" width="4.7109375" style="0" customWidth="1"/>
    <col min="3" max="3" width="4.421875" style="0" customWidth="1"/>
    <col min="4" max="23" width="6.421875" style="0" customWidth="1"/>
  </cols>
  <sheetData>
    <row r="1" ht="12.75">
      <c r="A1" t="s">
        <v>199</v>
      </c>
    </row>
    <row r="2" spans="1:38" ht="12.75">
      <c r="A2" s="72" t="s">
        <v>83</v>
      </c>
      <c r="B2" s="72" t="s">
        <v>121</v>
      </c>
      <c r="C2" s="72">
        <v>0</v>
      </c>
      <c r="D2" s="72">
        <v>1</v>
      </c>
      <c r="E2" s="72">
        <v>2</v>
      </c>
      <c r="F2" s="72">
        <v>3</v>
      </c>
      <c r="G2" s="72">
        <v>4</v>
      </c>
      <c r="H2" s="72">
        <v>5</v>
      </c>
      <c r="I2" s="72">
        <v>6</v>
      </c>
      <c r="J2" s="72">
        <v>7</v>
      </c>
      <c r="K2" s="72">
        <v>8</v>
      </c>
      <c r="L2" s="72">
        <v>9</v>
      </c>
      <c r="M2" s="72">
        <v>10</v>
      </c>
      <c r="N2" s="72">
        <v>11</v>
      </c>
      <c r="O2" s="72">
        <v>12</v>
      </c>
      <c r="P2" s="72">
        <v>13</v>
      </c>
      <c r="Q2" s="72">
        <v>14</v>
      </c>
      <c r="R2" s="72">
        <v>15</v>
      </c>
      <c r="S2" s="72">
        <v>16</v>
      </c>
      <c r="T2" s="72">
        <v>17</v>
      </c>
      <c r="U2" s="72">
        <v>18</v>
      </c>
      <c r="V2" s="72">
        <v>19</v>
      </c>
      <c r="W2" s="72">
        <v>20</v>
      </c>
      <c r="X2" s="72">
        <v>21</v>
      </c>
      <c r="Y2" s="72">
        <v>22</v>
      </c>
      <c r="Z2" s="72">
        <v>23</v>
      </c>
      <c r="AA2" s="72">
        <v>24</v>
      </c>
      <c r="AB2" s="72">
        <v>25</v>
      </c>
      <c r="AC2" s="72">
        <v>26</v>
      </c>
      <c r="AD2" s="72">
        <v>27</v>
      </c>
      <c r="AE2" s="72">
        <v>28</v>
      </c>
      <c r="AF2" s="72">
        <v>29</v>
      </c>
      <c r="AG2" s="72">
        <v>30</v>
      </c>
      <c r="AH2" s="72">
        <v>31</v>
      </c>
      <c r="AI2" s="72">
        <v>32</v>
      </c>
      <c r="AJ2" s="72">
        <v>33</v>
      </c>
      <c r="AK2" s="72">
        <v>34</v>
      </c>
      <c r="AL2" s="72">
        <v>35</v>
      </c>
    </row>
    <row r="3" spans="1:38" ht="12.75">
      <c r="A3" s="72">
        <v>1992</v>
      </c>
      <c r="B3" s="39">
        <v>38</v>
      </c>
      <c r="C3" s="77">
        <v>0</v>
      </c>
      <c r="D3" s="73">
        <v>0</v>
      </c>
      <c r="E3" s="73">
        <v>0</v>
      </c>
      <c r="F3" s="73">
        <v>0</v>
      </c>
      <c r="G3" s="73">
        <v>0</v>
      </c>
      <c r="H3" s="73">
        <v>0</v>
      </c>
      <c r="I3" s="73">
        <v>0.21052631578947367</v>
      </c>
      <c r="J3" s="73">
        <v>0.39473684210526316</v>
      </c>
      <c r="K3" s="73">
        <v>0.21052631578947367</v>
      </c>
      <c r="L3" s="73">
        <v>0.07894736842105263</v>
      </c>
      <c r="M3" s="73">
        <v>0.05263157894736842</v>
      </c>
      <c r="N3" s="73">
        <v>0</v>
      </c>
      <c r="O3" s="73">
        <v>0</v>
      </c>
      <c r="P3" s="73">
        <v>0</v>
      </c>
      <c r="Q3" s="73">
        <v>0</v>
      </c>
      <c r="R3" s="73">
        <v>0</v>
      </c>
      <c r="S3" s="73">
        <v>0</v>
      </c>
      <c r="T3" s="73">
        <v>0.02631578947368421</v>
      </c>
      <c r="U3" s="73">
        <v>0</v>
      </c>
      <c r="V3" s="73">
        <v>0</v>
      </c>
      <c r="W3" s="73">
        <v>0</v>
      </c>
      <c r="X3" s="73">
        <v>0</v>
      </c>
      <c r="Y3" s="73">
        <v>0</v>
      </c>
      <c r="Z3" s="76">
        <v>0</v>
      </c>
      <c r="AA3" s="76">
        <v>0</v>
      </c>
      <c r="AB3" s="73">
        <v>0.02631578947368421</v>
      </c>
      <c r="AC3" s="73">
        <v>0</v>
      </c>
      <c r="AD3" s="76">
        <v>0</v>
      </c>
      <c r="AE3" s="76">
        <v>0</v>
      </c>
      <c r="AF3" s="76">
        <v>0</v>
      </c>
      <c r="AG3" s="76">
        <v>0</v>
      </c>
      <c r="AH3" s="76">
        <v>0</v>
      </c>
      <c r="AI3" s="73">
        <v>0</v>
      </c>
      <c r="AJ3" s="76">
        <v>0</v>
      </c>
      <c r="AK3" s="76">
        <v>0</v>
      </c>
      <c r="AL3" s="76">
        <v>0</v>
      </c>
    </row>
    <row r="4" spans="1:38" ht="12.75">
      <c r="A4" s="72">
        <v>1993</v>
      </c>
      <c r="B4" s="39">
        <v>2</v>
      </c>
      <c r="C4" s="77">
        <v>0</v>
      </c>
      <c r="D4" s="73">
        <v>0</v>
      </c>
      <c r="E4" s="73">
        <v>0</v>
      </c>
      <c r="F4" s="73">
        <v>0</v>
      </c>
      <c r="G4" s="73">
        <v>0</v>
      </c>
      <c r="H4" s="73">
        <v>0.5</v>
      </c>
      <c r="I4" s="73">
        <v>0</v>
      </c>
      <c r="J4" s="73">
        <v>0</v>
      </c>
      <c r="K4" s="73">
        <v>0.5</v>
      </c>
      <c r="L4" s="73">
        <v>0</v>
      </c>
      <c r="M4" s="73">
        <v>0</v>
      </c>
      <c r="N4" s="73">
        <v>0</v>
      </c>
      <c r="O4" s="73">
        <v>0</v>
      </c>
      <c r="P4" s="73">
        <v>0</v>
      </c>
      <c r="Q4" s="73">
        <v>0</v>
      </c>
      <c r="R4" s="73">
        <v>0</v>
      </c>
      <c r="S4" s="73">
        <v>0</v>
      </c>
      <c r="T4" s="73">
        <v>0</v>
      </c>
      <c r="U4" s="73">
        <v>0</v>
      </c>
      <c r="V4" s="73">
        <v>0</v>
      </c>
      <c r="W4" s="73">
        <v>0</v>
      </c>
      <c r="X4" s="73">
        <v>0</v>
      </c>
      <c r="Y4" s="73">
        <v>0</v>
      </c>
      <c r="Z4" s="76">
        <v>0</v>
      </c>
      <c r="AA4" s="76">
        <v>0</v>
      </c>
      <c r="AB4" s="73">
        <v>0</v>
      </c>
      <c r="AC4" s="73">
        <v>0</v>
      </c>
      <c r="AD4" s="76">
        <v>0</v>
      </c>
      <c r="AE4" s="76">
        <v>0</v>
      </c>
      <c r="AF4" s="76">
        <v>0</v>
      </c>
      <c r="AG4" s="76">
        <v>0</v>
      </c>
      <c r="AH4" s="76">
        <v>0</v>
      </c>
      <c r="AI4" s="73">
        <v>0</v>
      </c>
      <c r="AJ4" s="76">
        <v>0</v>
      </c>
      <c r="AK4" s="76">
        <v>0</v>
      </c>
      <c r="AL4" s="76">
        <v>0</v>
      </c>
    </row>
    <row r="5" spans="1:38" ht="12.75">
      <c r="A5" s="72">
        <v>1995</v>
      </c>
      <c r="B5" s="39">
        <v>1</v>
      </c>
      <c r="C5" s="77">
        <v>0</v>
      </c>
      <c r="D5" s="73">
        <v>0</v>
      </c>
      <c r="E5" s="73">
        <v>0</v>
      </c>
      <c r="F5" s="73">
        <v>1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  <c r="O5" s="73">
        <v>0</v>
      </c>
      <c r="P5" s="73">
        <v>0</v>
      </c>
      <c r="Q5" s="73">
        <v>0</v>
      </c>
      <c r="R5" s="73">
        <v>0</v>
      </c>
      <c r="S5" s="73">
        <v>0</v>
      </c>
      <c r="T5" s="73">
        <v>0</v>
      </c>
      <c r="U5" s="73">
        <v>0</v>
      </c>
      <c r="V5" s="73">
        <v>0</v>
      </c>
      <c r="W5" s="73">
        <v>0</v>
      </c>
      <c r="X5" s="73">
        <v>0</v>
      </c>
      <c r="Y5" s="73">
        <v>0</v>
      </c>
      <c r="Z5" s="76">
        <v>0</v>
      </c>
      <c r="AA5" s="76">
        <v>0</v>
      </c>
      <c r="AB5" s="73">
        <v>0</v>
      </c>
      <c r="AC5" s="73">
        <v>0</v>
      </c>
      <c r="AD5" s="76">
        <v>0</v>
      </c>
      <c r="AE5" s="76">
        <v>0</v>
      </c>
      <c r="AF5" s="76">
        <v>0</v>
      </c>
      <c r="AG5" s="76">
        <v>0</v>
      </c>
      <c r="AH5" s="76">
        <v>0</v>
      </c>
      <c r="AI5" s="73">
        <v>0</v>
      </c>
      <c r="AJ5" s="76">
        <v>0</v>
      </c>
      <c r="AK5" s="76">
        <v>0</v>
      </c>
      <c r="AL5" s="76">
        <v>0</v>
      </c>
    </row>
    <row r="6" spans="1:38" ht="12.75">
      <c r="A6" s="72">
        <v>1996</v>
      </c>
      <c r="B6" s="39">
        <v>5</v>
      </c>
      <c r="C6" s="77">
        <v>0</v>
      </c>
      <c r="D6" s="73">
        <v>0</v>
      </c>
      <c r="E6" s="73">
        <v>0</v>
      </c>
      <c r="F6" s="73">
        <v>0</v>
      </c>
      <c r="G6" s="73">
        <v>0</v>
      </c>
      <c r="H6" s="73">
        <v>0.4</v>
      </c>
      <c r="I6" s="73">
        <v>0.2</v>
      </c>
      <c r="J6" s="73">
        <v>0.2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  <c r="Q6" s="73">
        <v>0</v>
      </c>
      <c r="R6" s="73">
        <v>0</v>
      </c>
      <c r="S6" s="73">
        <v>0</v>
      </c>
      <c r="T6" s="73">
        <v>0</v>
      </c>
      <c r="U6" s="73">
        <v>0</v>
      </c>
      <c r="V6" s="73">
        <v>0</v>
      </c>
      <c r="W6" s="73">
        <v>0</v>
      </c>
      <c r="X6" s="73">
        <v>0</v>
      </c>
      <c r="Y6" s="73">
        <v>0</v>
      </c>
      <c r="Z6" s="76">
        <v>0</v>
      </c>
      <c r="AA6" s="76">
        <v>0</v>
      </c>
      <c r="AB6" s="73">
        <v>0.2</v>
      </c>
      <c r="AC6" s="73">
        <v>0</v>
      </c>
      <c r="AD6" s="76">
        <v>0</v>
      </c>
      <c r="AE6" s="76">
        <v>0</v>
      </c>
      <c r="AF6" s="76">
        <v>0</v>
      </c>
      <c r="AG6" s="76">
        <v>0</v>
      </c>
      <c r="AH6" s="76">
        <v>0</v>
      </c>
      <c r="AI6" s="73">
        <v>0</v>
      </c>
      <c r="AJ6" s="76">
        <v>0</v>
      </c>
      <c r="AK6" s="76">
        <v>0</v>
      </c>
      <c r="AL6" s="76">
        <v>0</v>
      </c>
    </row>
    <row r="7" spans="1:38" ht="12.75">
      <c r="A7" s="72">
        <v>1997</v>
      </c>
      <c r="B7" s="39">
        <v>47</v>
      </c>
      <c r="C7" s="77">
        <v>0</v>
      </c>
      <c r="D7" s="73">
        <v>0</v>
      </c>
      <c r="E7" s="73">
        <v>0</v>
      </c>
      <c r="F7" s="73">
        <v>0.0851063829787234</v>
      </c>
      <c r="G7" s="73">
        <v>0.2553191489361702</v>
      </c>
      <c r="H7" s="73">
        <v>0.3404255319148936</v>
      </c>
      <c r="I7" s="73">
        <v>0.06382978723404255</v>
      </c>
      <c r="J7" s="73">
        <v>0.10638297872340426</v>
      </c>
      <c r="K7" s="73">
        <v>0.10638297872340426</v>
      </c>
      <c r="L7" s="73">
        <v>0.02127659574468085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0.02127659574468085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6">
        <v>0</v>
      </c>
      <c r="AA7" s="76">
        <v>0</v>
      </c>
      <c r="AB7" s="73">
        <v>0</v>
      </c>
      <c r="AC7" s="73">
        <v>0</v>
      </c>
      <c r="AD7" s="76">
        <v>0</v>
      </c>
      <c r="AE7" s="76">
        <v>0</v>
      </c>
      <c r="AF7" s="76">
        <v>0</v>
      </c>
      <c r="AG7" s="76">
        <v>0</v>
      </c>
      <c r="AH7" s="76">
        <v>0</v>
      </c>
      <c r="AI7" s="73">
        <v>0</v>
      </c>
      <c r="AJ7" s="76">
        <v>0</v>
      </c>
      <c r="AK7" s="76">
        <v>0</v>
      </c>
      <c r="AL7" s="76">
        <v>0</v>
      </c>
    </row>
    <row r="8" spans="1:38" ht="12.75">
      <c r="A8" s="72">
        <v>1998</v>
      </c>
      <c r="B8" s="39">
        <v>61</v>
      </c>
      <c r="C8" s="77">
        <v>0</v>
      </c>
      <c r="D8" s="73">
        <v>0</v>
      </c>
      <c r="E8" s="73">
        <v>0.06557377049180328</v>
      </c>
      <c r="F8" s="73">
        <v>0.18032786885245902</v>
      </c>
      <c r="G8" s="73">
        <v>0.19672131147540983</v>
      </c>
      <c r="H8" s="73">
        <v>0.16393442622950818</v>
      </c>
      <c r="I8" s="73">
        <v>0.06557377049180328</v>
      </c>
      <c r="J8" s="73">
        <v>0.11475409836065574</v>
      </c>
      <c r="K8" s="73">
        <v>0.03278688524590164</v>
      </c>
      <c r="L8" s="73">
        <v>0.03278688524590164</v>
      </c>
      <c r="M8" s="73">
        <v>0.04918032786885246</v>
      </c>
      <c r="N8" s="73">
        <v>0</v>
      </c>
      <c r="O8" s="73">
        <v>0.01639344262295082</v>
      </c>
      <c r="P8" s="73">
        <v>0.03278688524590164</v>
      </c>
      <c r="Q8" s="73">
        <v>0.01639344262295082</v>
      </c>
      <c r="R8" s="73">
        <v>0.01639344262295082</v>
      </c>
      <c r="S8" s="73">
        <v>0</v>
      </c>
      <c r="T8" s="73">
        <v>0</v>
      </c>
      <c r="U8" s="73">
        <v>0.01639344262295082</v>
      </c>
      <c r="V8" s="73">
        <v>0</v>
      </c>
      <c r="W8" s="73">
        <v>0</v>
      </c>
      <c r="X8" s="73">
        <v>0</v>
      </c>
      <c r="Y8" s="73">
        <v>0</v>
      </c>
      <c r="Z8" s="76">
        <v>0</v>
      </c>
      <c r="AA8" s="76">
        <v>0</v>
      </c>
      <c r="AB8" s="73">
        <v>0</v>
      </c>
      <c r="AC8" s="73">
        <v>0</v>
      </c>
      <c r="AD8" s="76">
        <v>0</v>
      </c>
      <c r="AE8" s="76">
        <v>0</v>
      </c>
      <c r="AF8" s="76">
        <v>0</v>
      </c>
      <c r="AG8" s="76">
        <v>0</v>
      </c>
      <c r="AH8" s="76">
        <v>0</v>
      </c>
      <c r="AI8" s="73">
        <v>0</v>
      </c>
      <c r="AJ8" s="76">
        <v>0</v>
      </c>
      <c r="AK8" s="76">
        <v>0</v>
      </c>
      <c r="AL8" s="76">
        <v>0</v>
      </c>
    </row>
    <row r="9" spans="1:38" ht="12.75">
      <c r="A9" s="72">
        <v>1999</v>
      </c>
      <c r="B9" s="39">
        <v>67</v>
      </c>
      <c r="C9" s="77">
        <v>0</v>
      </c>
      <c r="D9" s="73">
        <v>0</v>
      </c>
      <c r="E9" s="73">
        <v>0.014925373134328358</v>
      </c>
      <c r="F9" s="73">
        <v>0.029850746268656716</v>
      </c>
      <c r="G9" s="73">
        <v>0.05970149253731343</v>
      </c>
      <c r="H9" s="73">
        <v>0.1044776119402985</v>
      </c>
      <c r="I9" s="73">
        <v>0.14925373134328357</v>
      </c>
      <c r="J9" s="73">
        <v>0.11940298507462686</v>
      </c>
      <c r="K9" s="73">
        <v>0.2537313432835821</v>
      </c>
      <c r="L9" s="73">
        <v>0.11940298507462686</v>
      </c>
      <c r="M9" s="73">
        <v>0.014925373134328358</v>
      </c>
      <c r="N9" s="73">
        <v>0.029850746268656716</v>
      </c>
      <c r="O9" s="73">
        <v>0.014925373134328358</v>
      </c>
      <c r="P9" s="73">
        <v>0</v>
      </c>
      <c r="Q9" s="73">
        <v>0.029850746268656716</v>
      </c>
      <c r="R9" s="73">
        <v>0</v>
      </c>
      <c r="S9" s="73">
        <v>0</v>
      </c>
      <c r="T9" s="73">
        <v>0</v>
      </c>
      <c r="U9" s="73">
        <v>0.014925373134328358</v>
      </c>
      <c r="V9" s="73">
        <v>0.014925373134328358</v>
      </c>
      <c r="W9" s="73">
        <v>0</v>
      </c>
      <c r="X9" s="73">
        <v>0.029850746268656716</v>
      </c>
      <c r="Y9" s="73">
        <v>0</v>
      </c>
      <c r="Z9" s="76">
        <v>0</v>
      </c>
      <c r="AA9" s="76">
        <v>0</v>
      </c>
      <c r="AB9" s="73">
        <v>0</v>
      </c>
      <c r="AC9" s="73">
        <v>0</v>
      </c>
      <c r="AD9" s="76">
        <v>0</v>
      </c>
      <c r="AE9" s="76">
        <v>0</v>
      </c>
      <c r="AF9" s="76">
        <v>0</v>
      </c>
      <c r="AG9" s="76">
        <v>0</v>
      </c>
      <c r="AH9" s="76">
        <v>0</v>
      </c>
      <c r="AI9" s="73">
        <v>0</v>
      </c>
      <c r="AJ9" s="76">
        <v>0</v>
      </c>
      <c r="AK9" s="76">
        <v>0</v>
      </c>
      <c r="AL9" s="76">
        <v>0</v>
      </c>
    </row>
    <row r="10" spans="1:38" ht="12.75">
      <c r="A10" s="72">
        <v>2000</v>
      </c>
      <c r="B10" s="39">
        <v>100</v>
      </c>
      <c r="C10" s="77">
        <v>0</v>
      </c>
      <c r="D10" s="73">
        <v>0</v>
      </c>
      <c r="E10" s="73">
        <v>0.01</v>
      </c>
      <c r="F10" s="73">
        <v>0.03</v>
      </c>
      <c r="G10" s="73">
        <v>0.08</v>
      </c>
      <c r="H10" s="73">
        <v>0.14</v>
      </c>
      <c r="I10" s="73">
        <v>0.13</v>
      </c>
      <c r="J10" s="73">
        <v>0.15</v>
      </c>
      <c r="K10" s="73">
        <v>0.14</v>
      </c>
      <c r="L10" s="73">
        <v>0.05</v>
      </c>
      <c r="M10" s="73">
        <v>0.02</v>
      </c>
      <c r="N10" s="73">
        <v>0.08</v>
      </c>
      <c r="O10" s="73">
        <v>0.06</v>
      </c>
      <c r="P10" s="73">
        <v>0.01</v>
      </c>
      <c r="Q10" s="73">
        <v>0.01</v>
      </c>
      <c r="R10" s="73">
        <v>0</v>
      </c>
      <c r="S10" s="73">
        <v>0.01</v>
      </c>
      <c r="T10" s="73">
        <v>0.01</v>
      </c>
      <c r="U10" s="73">
        <v>0</v>
      </c>
      <c r="V10" s="73">
        <v>0.01</v>
      </c>
      <c r="W10" s="73">
        <v>0.01</v>
      </c>
      <c r="X10" s="73">
        <v>0.01</v>
      </c>
      <c r="Y10" s="73">
        <v>0.01</v>
      </c>
      <c r="Z10" s="76">
        <v>0</v>
      </c>
      <c r="AA10" s="76">
        <v>0</v>
      </c>
      <c r="AB10" s="73">
        <v>0.01</v>
      </c>
      <c r="AC10" s="73">
        <v>0.01</v>
      </c>
      <c r="AD10" s="76">
        <v>0</v>
      </c>
      <c r="AE10" s="76">
        <v>0</v>
      </c>
      <c r="AF10" s="76">
        <v>0</v>
      </c>
      <c r="AG10" s="76">
        <v>0</v>
      </c>
      <c r="AH10" s="76">
        <v>0</v>
      </c>
      <c r="AI10" s="73">
        <v>0.01</v>
      </c>
      <c r="AJ10" s="76">
        <v>0</v>
      </c>
      <c r="AK10" s="76">
        <v>0</v>
      </c>
      <c r="AL10" s="76">
        <v>0</v>
      </c>
    </row>
    <row r="11" spans="1:38" ht="12.75">
      <c r="A11" s="72">
        <v>2001</v>
      </c>
      <c r="B11" s="39">
        <v>70</v>
      </c>
      <c r="C11" s="77">
        <v>0</v>
      </c>
      <c r="D11" s="73">
        <v>0.014285714285714285</v>
      </c>
      <c r="E11" s="73">
        <v>0.014285714285714285</v>
      </c>
      <c r="F11" s="73">
        <v>0.02857142857142857</v>
      </c>
      <c r="G11" s="73">
        <v>0.15714285714285714</v>
      </c>
      <c r="H11" s="73">
        <v>0.17142857142857143</v>
      </c>
      <c r="I11" s="73">
        <v>0.22857142857142856</v>
      </c>
      <c r="J11" s="73">
        <v>0.14285714285714285</v>
      </c>
      <c r="K11" s="73">
        <v>0.12857142857142856</v>
      </c>
      <c r="L11" s="73">
        <v>0.014285714285714285</v>
      </c>
      <c r="M11" s="73">
        <v>0.014285714285714285</v>
      </c>
      <c r="N11" s="73">
        <v>0.014285714285714285</v>
      </c>
      <c r="O11" s="73">
        <v>0.04285714285714286</v>
      </c>
      <c r="P11" s="73">
        <v>0.014285714285714285</v>
      </c>
      <c r="Q11" s="73">
        <v>0</v>
      </c>
      <c r="R11" s="73">
        <v>0.014285714285714285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6">
        <v>0</v>
      </c>
      <c r="AA11" s="76">
        <v>0</v>
      </c>
      <c r="AB11" s="73">
        <v>0</v>
      </c>
      <c r="AC11" s="73">
        <v>0</v>
      </c>
      <c r="AD11" s="76">
        <v>0</v>
      </c>
      <c r="AE11" s="76">
        <v>0</v>
      </c>
      <c r="AF11" s="76">
        <v>0</v>
      </c>
      <c r="AG11" s="76">
        <v>0</v>
      </c>
      <c r="AH11" s="76">
        <v>0</v>
      </c>
      <c r="AI11" s="73">
        <v>0</v>
      </c>
      <c r="AJ11" s="76">
        <v>0</v>
      </c>
      <c r="AK11" s="76">
        <v>0</v>
      </c>
      <c r="AL11" s="76">
        <v>0</v>
      </c>
    </row>
    <row r="12" spans="1:38" ht="12.75">
      <c r="A12" s="72">
        <v>2002</v>
      </c>
      <c r="B12" s="39">
        <v>53</v>
      </c>
      <c r="C12" s="77">
        <v>0</v>
      </c>
      <c r="D12" s="73">
        <v>0.03773584905660377</v>
      </c>
      <c r="E12" s="73">
        <v>0.1320754716981132</v>
      </c>
      <c r="F12" s="73">
        <v>0.1509433962264151</v>
      </c>
      <c r="G12" s="73">
        <v>0.22641509433962265</v>
      </c>
      <c r="H12" s="73">
        <v>0.22641509433962265</v>
      </c>
      <c r="I12" s="73">
        <v>0.05660377358490566</v>
      </c>
      <c r="J12" s="73">
        <v>0.07547169811320754</v>
      </c>
      <c r="K12" s="73">
        <v>0.05660377358490566</v>
      </c>
      <c r="L12" s="73">
        <v>0</v>
      </c>
      <c r="M12" s="73">
        <v>0</v>
      </c>
      <c r="N12" s="73">
        <v>0.018867924528301886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0.018867924528301886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6">
        <v>0</v>
      </c>
      <c r="AA12" s="76">
        <v>0</v>
      </c>
      <c r="AB12" s="73">
        <v>0</v>
      </c>
      <c r="AC12" s="73">
        <v>0</v>
      </c>
      <c r="AD12" s="76">
        <v>0</v>
      </c>
      <c r="AE12" s="76">
        <v>0</v>
      </c>
      <c r="AF12" s="76">
        <v>0</v>
      </c>
      <c r="AG12" s="76">
        <v>0</v>
      </c>
      <c r="AH12" s="76">
        <v>0</v>
      </c>
      <c r="AI12" s="73">
        <v>0</v>
      </c>
      <c r="AJ12" s="76">
        <v>0</v>
      </c>
      <c r="AK12" s="76">
        <v>0</v>
      </c>
      <c r="AL12" s="76">
        <v>0</v>
      </c>
    </row>
    <row r="14" spans="1:3" ht="12.75">
      <c r="A14" s="40"/>
      <c r="B14" s="40"/>
      <c r="C14" s="40"/>
    </row>
    <row r="15" ht="12.75">
      <c r="A15" t="s">
        <v>200</v>
      </c>
    </row>
    <row r="16" spans="1:38" ht="12.75">
      <c r="A16" s="72" t="s">
        <v>83</v>
      </c>
      <c r="B16" s="72" t="s">
        <v>121</v>
      </c>
      <c r="C16" s="72">
        <v>0</v>
      </c>
      <c r="D16" s="72">
        <v>1</v>
      </c>
      <c r="E16" s="72">
        <v>2</v>
      </c>
      <c r="F16" s="72">
        <v>3</v>
      </c>
      <c r="G16" s="72">
        <v>4</v>
      </c>
      <c r="H16" s="72">
        <v>5</v>
      </c>
      <c r="I16" s="72">
        <v>6</v>
      </c>
      <c r="J16" s="72">
        <v>7</v>
      </c>
      <c r="K16" s="72">
        <v>8</v>
      </c>
      <c r="L16" s="72">
        <v>9</v>
      </c>
      <c r="M16" s="72">
        <v>10</v>
      </c>
      <c r="N16" s="72">
        <v>11</v>
      </c>
      <c r="O16" s="72">
        <v>12</v>
      </c>
      <c r="P16" s="72">
        <v>13</v>
      </c>
      <c r="Q16" s="72">
        <v>14</v>
      </c>
      <c r="R16" s="72">
        <v>15</v>
      </c>
      <c r="S16" s="72">
        <v>16</v>
      </c>
      <c r="T16" s="72">
        <v>17</v>
      </c>
      <c r="U16" s="72">
        <v>18</v>
      </c>
      <c r="V16" s="72">
        <v>19</v>
      </c>
      <c r="W16" s="72">
        <v>20</v>
      </c>
      <c r="X16" s="72">
        <v>21</v>
      </c>
      <c r="Y16" s="72">
        <v>22</v>
      </c>
      <c r="Z16" s="72">
        <v>23</v>
      </c>
      <c r="AA16" s="72">
        <v>24</v>
      </c>
      <c r="AB16" s="72">
        <v>25</v>
      </c>
      <c r="AC16" s="72">
        <v>26</v>
      </c>
      <c r="AD16" s="72">
        <v>27</v>
      </c>
      <c r="AE16" s="72">
        <v>28</v>
      </c>
      <c r="AF16" s="72">
        <v>29</v>
      </c>
      <c r="AG16" s="72">
        <v>30</v>
      </c>
      <c r="AH16" s="72">
        <v>31</v>
      </c>
      <c r="AI16" s="72">
        <v>32</v>
      </c>
      <c r="AJ16" s="72">
        <v>33</v>
      </c>
      <c r="AK16" s="72">
        <v>34</v>
      </c>
      <c r="AL16" s="72">
        <v>35</v>
      </c>
    </row>
    <row r="17" spans="1:38" ht="12.75">
      <c r="A17" s="72">
        <v>1992</v>
      </c>
      <c r="B17" s="39">
        <v>1</v>
      </c>
      <c r="C17" s="77">
        <v>0</v>
      </c>
      <c r="D17" s="74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1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v>0</v>
      </c>
      <c r="AD17" s="76">
        <v>0</v>
      </c>
      <c r="AE17" s="76">
        <v>0</v>
      </c>
      <c r="AF17" s="76">
        <v>0</v>
      </c>
      <c r="AG17" s="76">
        <v>0</v>
      </c>
      <c r="AH17" s="76">
        <v>0</v>
      </c>
      <c r="AI17" s="73">
        <v>0</v>
      </c>
      <c r="AJ17" s="73">
        <v>0</v>
      </c>
      <c r="AK17" s="76">
        <v>0</v>
      </c>
      <c r="AL17" s="73">
        <v>0</v>
      </c>
    </row>
    <row r="18" spans="1:38" ht="12.75">
      <c r="A18" s="72">
        <v>1997</v>
      </c>
      <c r="B18" s="39">
        <v>99</v>
      </c>
      <c r="C18" s="77">
        <v>0</v>
      </c>
      <c r="D18" s="74">
        <v>0</v>
      </c>
      <c r="E18" s="73">
        <v>0.04040404040404041</v>
      </c>
      <c r="F18" s="73">
        <v>0.16161616161616163</v>
      </c>
      <c r="G18" s="73">
        <v>0.1414141414141414</v>
      </c>
      <c r="H18" s="73">
        <v>0.21212121212121213</v>
      </c>
      <c r="I18" s="73">
        <v>0.1414141414141414</v>
      </c>
      <c r="J18" s="73">
        <v>0.12121212121212122</v>
      </c>
      <c r="K18" s="73">
        <v>0.0707070707070707</v>
      </c>
      <c r="L18" s="73">
        <v>0.04040404040404041</v>
      </c>
      <c r="M18" s="73">
        <v>0.030303030303030304</v>
      </c>
      <c r="N18" s="73">
        <v>0.010101010101010102</v>
      </c>
      <c r="O18" s="73">
        <v>0</v>
      </c>
      <c r="P18" s="73">
        <v>0.010101010101010102</v>
      </c>
      <c r="Q18" s="73">
        <v>0.010101010101010102</v>
      </c>
      <c r="R18" s="73">
        <v>0</v>
      </c>
      <c r="S18" s="73">
        <v>0.010101010101010102</v>
      </c>
      <c r="T18" s="73">
        <v>0</v>
      </c>
      <c r="U18" s="73">
        <v>0</v>
      </c>
      <c r="V18" s="73">
        <v>0</v>
      </c>
      <c r="W18" s="73">
        <v>0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v>0</v>
      </c>
      <c r="AD18" s="76">
        <v>0</v>
      </c>
      <c r="AE18" s="76">
        <v>0</v>
      </c>
      <c r="AF18" s="76">
        <v>0</v>
      </c>
      <c r="AG18" s="76">
        <v>0</v>
      </c>
      <c r="AH18" s="76">
        <v>0</v>
      </c>
      <c r="AI18" s="73">
        <v>0</v>
      </c>
      <c r="AJ18" s="73">
        <v>0</v>
      </c>
      <c r="AK18" s="76">
        <v>0</v>
      </c>
      <c r="AL18" s="73">
        <v>0</v>
      </c>
    </row>
    <row r="19" spans="1:38" ht="12.75">
      <c r="A19" s="72">
        <v>1998</v>
      </c>
      <c r="B19" s="39">
        <v>84</v>
      </c>
      <c r="C19" s="77">
        <v>0</v>
      </c>
      <c r="D19" s="74">
        <v>0</v>
      </c>
      <c r="E19" s="73">
        <v>0.10714285714285714</v>
      </c>
      <c r="F19" s="73">
        <v>0.17857142857142858</v>
      </c>
      <c r="G19" s="73">
        <v>0.2619047619047619</v>
      </c>
      <c r="H19" s="73">
        <v>0.20238095238095238</v>
      </c>
      <c r="I19" s="73">
        <v>0.09523809523809523</v>
      </c>
      <c r="J19" s="73">
        <v>0.09523809523809523</v>
      </c>
      <c r="K19" s="73">
        <v>0.023809523809523808</v>
      </c>
      <c r="L19" s="73">
        <v>0</v>
      </c>
      <c r="M19" s="73">
        <v>0.023809523809523808</v>
      </c>
      <c r="N19" s="73">
        <v>0.011904761904761904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v>0</v>
      </c>
      <c r="AD19" s="76">
        <v>0</v>
      </c>
      <c r="AE19" s="76">
        <v>0</v>
      </c>
      <c r="AF19" s="76">
        <v>0</v>
      </c>
      <c r="AG19" s="76">
        <v>0</v>
      </c>
      <c r="AH19" s="76">
        <v>0</v>
      </c>
      <c r="AI19" s="73">
        <v>0</v>
      </c>
      <c r="AJ19" s="73">
        <v>0</v>
      </c>
      <c r="AK19" s="76">
        <v>0</v>
      </c>
      <c r="AL19" s="73">
        <v>0</v>
      </c>
    </row>
    <row r="20" spans="1:38" ht="12.75">
      <c r="A20" s="72">
        <v>1999</v>
      </c>
      <c r="B20" s="39">
        <v>95</v>
      </c>
      <c r="C20" s="77">
        <v>0</v>
      </c>
      <c r="D20" s="74">
        <v>0</v>
      </c>
      <c r="E20" s="73">
        <v>0</v>
      </c>
      <c r="F20" s="73">
        <v>0.05263157894736842</v>
      </c>
      <c r="G20" s="73">
        <v>0.11578947368421053</v>
      </c>
      <c r="H20" s="73">
        <v>0.22105263157894736</v>
      </c>
      <c r="I20" s="73">
        <v>0.25263157894736843</v>
      </c>
      <c r="J20" s="73">
        <v>0.18947368421052632</v>
      </c>
      <c r="K20" s="73">
        <v>0.06315789473684211</v>
      </c>
      <c r="L20" s="73">
        <v>0.021052631578947368</v>
      </c>
      <c r="M20" s="73">
        <v>0.031578947368421054</v>
      </c>
      <c r="N20" s="73">
        <v>0.010526315789473684</v>
      </c>
      <c r="O20" s="73">
        <v>0</v>
      </c>
      <c r="P20" s="73">
        <v>0</v>
      </c>
      <c r="Q20" s="73">
        <v>0.021052631578947368</v>
      </c>
      <c r="R20" s="73">
        <v>0.010526315789473684</v>
      </c>
      <c r="S20" s="73">
        <v>0.010526315789473684</v>
      </c>
      <c r="T20" s="73">
        <v>0</v>
      </c>
      <c r="U20" s="73">
        <v>0</v>
      </c>
      <c r="V20" s="73">
        <v>0</v>
      </c>
      <c r="W20" s="73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v>0</v>
      </c>
      <c r="AD20" s="76">
        <v>0</v>
      </c>
      <c r="AE20" s="76">
        <v>0</v>
      </c>
      <c r="AF20" s="76">
        <v>0</v>
      </c>
      <c r="AG20" s="76">
        <v>0</v>
      </c>
      <c r="AH20" s="76">
        <v>0</v>
      </c>
      <c r="AI20" s="73">
        <v>0</v>
      </c>
      <c r="AJ20" s="73">
        <v>0</v>
      </c>
      <c r="AK20" s="76">
        <v>0</v>
      </c>
      <c r="AL20" s="73">
        <v>0</v>
      </c>
    </row>
    <row r="21" spans="1:38" ht="12.75">
      <c r="A21" s="72">
        <v>2000</v>
      </c>
      <c r="B21" s="39">
        <v>95</v>
      </c>
      <c r="C21" s="77">
        <v>0</v>
      </c>
      <c r="D21" s="74">
        <v>0</v>
      </c>
      <c r="E21" s="73">
        <v>0</v>
      </c>
      <c r="F21" s="73">
        <v>0.031578947368421054</v>
      </c>
      <c r="G21" s="73">
        <v>0.11578947368421053</v>
      </c>
      <c r="H21" s="73">
        <v>0.15789473684210525</v>
      </c>
      <c r="I21" s="73">
        <v>0.12631578947368421</v>
      </c>
      <c r="J21" s="73">
        <v>0.2</v>
      </c>
      <c r="K21" s="73">
        <v>0.14736842105263157</v>
      </c>
      <c r="L21" s="73">
        <v>0.05263157894736842</v>
      </c>
      <c r="M21" s="73">
        <v>0.05263157894736842</v>
      </c>
      <c r="N21" s="73">
        <v>0.021052631578947368</v>
      </c>
      <c r="O21" s="73">
        <v>0.031578947368421054</v>
      </c>
      <c r="P21" s="73">
        <v>0.042105263157894736</v>
      </c>
      <c r="Q21" s="73">
        <v>0.010526315789473684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0.010526315789473684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v>0</v>
      </c>
      <c r="AD21" s="76">
        <v>0</v>
      </c>
      <c r="AE21" s="76">
        <v>0</v>
      </c>
      <c r="AF21" s="76">
        <v>0</v>
      </c>
      <c r="AG21" s="76">
        <v>0</v>
      </c>
      <c r="AH21" s="76">
        <v>0</v>
      </c>
      <c r="AI21" s="73">
        <v>0</v>
      </c>
      <c r="AJ21" s="73">
        <v>0</v>
      </c>
      <c r="AK21" s="76">
        <v>0</v>
      </c>
      <c r="AL21" s="73">
        <v>0</v>
      </c>
    </row>
    <row r="22" spans="1:38" ht="12.75">
      <c r="A22" s="72">
        <v>2001</v>
      </c>
      <c r="B22" s="39">
        <v>109</v>
      </c>
      <c r="C22" s="77">
        <v>0</v>
      </c>
      <c r="D22" s="74">
        <v>0</v>
      </c>
      <c r="E22" s="73">
        <v>0.009174311926605505</v>
      </c>
      <c r="F22" s="73">
        <v>0.045871559633027525</v>
      </c>
      <c r="G22" s="73">
        <v>0.06422018348623854</v>
      </c>
      <c r="H22" s="73">
        <v>0.11926605504587157</v>
      </c>
      <c r="I22" s="73">
        <v>0.14678899082568808</v>
      </c>
      <c r="J22" s="73">
        <v>0.21100917431192662</v>
      </c>
      <c r="K22" s="73">
        <v>0.11926605504587157</v>
      </c>
      <c r="L22" s="73">
        <v>0.08256880733944955</v>
      </c>
      <c r="M22" s="73">
        <v>0.07339449541284404</v>
      </c>
      <c r="N22" s="73">
        <v>0.045871559633027525</v>
      </c>
      <c r="O22" s="73">
        <v>0.01834862385321101</v>
      </c>
      <c r="P22" s="73">
        <v>0.027522935779816515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0.009174311926605505</v>
      </c>
      <c r="W22" s="73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>
        <v>0</v>
      </c>
      <c r="AH22" s="76">
        <v>0</v>
      </c>
      <c r="AI22" s="73">
        <v>0.009174311926605505</v>
      </c>
      <c r="AJ22" s="73">
        <v>0.009174311926605505</v>
      </c>
      <c r="AK22" s="76">
        <v>0</v>
      </c>
      <c r="AL22" s="73">
        <v>0.009174311926605505</v>
      </c>
    </row>
    <row r="23" spans="1:38" ht="12.75">
      <c r="A23" s="72">
        <v>2002</v>
      </c>
      <c r="B23" s="39">
        <v>127</v>
      </c>
      <c r="C23" s="77">
        <v>0</v>
      </c>
      <c r="D23" s="74">
        <v>0</v>
      </c>
      <c r="E23" s="73">
        <v>0.07086614173228346</v>
      </c>
      <c r="F23" s="73">
        <v>0.11023622047244094</v>
      </c>
      <c r="G23" s="73">
        <v>0.2677165354330709</v>
      </c>
      <c r="H23" s="73">
        <v>0.18110236220472442</v>
      </c>
      <c r="I23" s="73">
        <v>0.11023622047244094</v>
      </c>
      <c r="J23" s="73">
        <v>0.10236220472440945</v>
      </c>
      <c r="K23" s="73">
        <v>0.03937007874015748</v>
      </c>
      <c r="L23" s="73">
        <v>0.031496062992125984</v>
      </c>
      <c r="M23" s="73">
        <v>0.007874015748031496</v>
      </c>
      <c r="N23" s="73">
        <v>0.007874015748031496</v>
      </c>
      <c r="O23" s="73">
        <v>0.023622047244094488</v>
      </c>
      <c r="P23" s="73">
        <v>0.015748031496062992</v>
      </c>
      <c r="Q23" s="73">
        <v>0</v>
      </c>
      <c r="R23" s="73">
        <v>0</v>
      </c>
      <c r="S23" s="73">
        <v>0.007874015748031496</v>
      </c>
      <c r="T23" s="73">
        <v>0.007874015748031496</v>
      </c>
      <c r="U23" s="73">
        <v>0.015748031496062992</v>
      </c>
      <c r="V23" s="73">
        <v>0</v>
      </c>
      <c r="W23" s="73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v>0</v>
      </c>
      <c r="AD23" s="76">
        <v>0</v>
      </c>
      <c r="AE23" s="76">
        <v>0</v>
      </c>
      <c r="AF23" s="76">
        <v>0</v>
      </c>
      <c r="AG23" s="76">
        <v>0</v>
      </c>
      <c r="AH23" s="76">
        <v>0</v>
      </c>
      <c r="AI23" s="73">
        <v>0</v>
      </c>
      <c r="AJ23" s="73">
        <v>0</v>
      </c>
      <c r="AK23" s="76">
        <v>0</v>
      </c>
      <c r="AL23" s="73">
        <v>0</v>
      </c>
    </row>
    <row r="26" ht="12.75">
      <c r="A26" t="s">
        <v>201</v>
      </c>
    </row>
    <row r="27" spans="1:38" ht="12.75">
      <c r="A27" s="72" t="s">
        <v>83</v>
      </c>
      <c r="B27" s="72" t="s">
        <v>121</v>
      </c>
      <c r="C27" s="72">
        <v>0</v>
      </c>
      <c r="D27" s="75">
        <v>1</v>
      </c>
      <c r="E27" s="75">
        <v>2</v>
      </c>
      <c r="F27" s="75">
        <v>3</v>
      </c>
      <c r="G27" s="75">
        <v>4</v>
      </c>
      <c r="H27" s="75">
        <v>5</v>
      </c>
      <c r="I27" s="75">
        <v>6</v>
      </c>
      <c r="J27" s="75">
        <v>7</v>
      </c>
      <c r="K27" s="75">
        <v>8</v>
      </c>
      <c r="L27" s="75">
        <v>9</v>
      </c>
      <c r="M27" s="75">
        <v>10</v>
      </c>
      <c r="N27" s="75">
        <v>11</v>
      </c>
      <c r="O27" s="75">
        <v>12</v>
      </c>
      <c r="P27" s="75">
        <v>13</v>
      </c>
      <c r="Q27" s="75">
        <v>14</v>
      </c>
      <c r="R27" s="75">
        <v>15</v>
      </c>
      <c r="S27" s="75">
        <v>16</v>
      </c>
      <c r="T27" s="75">
        <v>17</v>
      </c>
      <c r="U27" s="75">
        <v>18</v>
      </c>
      <c r="V27" s="75">
        <v>19</v>
      </c>
      <c r="W27" s="75">
        <v>20</v>
      </c>
      <c r="X27" s="75">
        <v>21</v>
      </c>
      <c r="Y27" s="75">
        <v>22</v>
      </c>
      <c r="Z27" s="75">
        <v>23</v>
      </c>
      <c r="AA27" s="75">
        <v>24</v>
      </c>
      <c r="AB27" s="75">
        <v>25</v>
      </c>
      <c r="AC27" s="75">
        <v>26</v>
      </c>
      <c r="AD27" s="75">
        <v>27</v>
      </c>
      <c r="AE27" s="75">
        <v>28</v>
      </c>
      <c r="AF27" s="75">
        <v>29</v>
      </c>
      <c r="AG27" s="75">
        <v>30</v>
      </c>
      <c r="AH27" s="75">
        <v>31</v>
      </c>
      <c r="AI27" s="75">
        <v>32</v>
      </c>
      <c r="AJ27" s="75">
        <v>33</v>
      </c>
      <c r="AK27" s="75">
        <v>34</v>
      </c>
      <c r="AL27" s="75">
        <v>35</v>
      </c>
    </row>
    <row r="28" spans="1:38" ht="12.75">
      <c r="A28" s="72">
        <v>1980</v>
      </c>
      <c r="B28" s="39">
        <v>21</v>
      </c>
      <c r="C28" s="77">
        <v>0</v>
      </c>
      <c r="D28" s="73">
        <v>0</v>
      </c>
      <c r="E28" s="73">
        <v>0</v>
      </c>
      <c r="F28" s="73">
        <v>0.09523809523809523</v>
      </c>
      <c r="G28" s="73">
        <v>0.14285714285714285</v>
      </c>
      <c r="H28" s="73">
        <v>0.14285714285714285</v>
      </c>
      <c r="I28" s="73">
        <v>0.19047619047619047</v>
      </c>
      <c r="J28" s="73">
        <v>0.38095238095238093</v>
      </c>
      <c r="K28" s="73">
        <v>0.047619047619047616</v>
      </c>
      <c r="L28" s="73">
        <v>0</v>
      </c>
      <c r="M28" s="73">
        <v>0</v>
      </c>
      <c r="N28" s="73">
        <v>0</v>
      </c>
      <c r="O28" s="76">
        <v>0</v>
      </c>
      <c r="P28" s="73">
        <v>0</v>
      </c>
      <c r="Q28" s="73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v>0</v>
      </c>
      <c r="AD28" s="76">
        <v>0</v>
      </c>
      <c r="AE28" s="76">
        <v>0</v>
      </c>
      <c r="AF28" s="76">
        <v>0</v>
      </c>
      <c r="AG28" s="76">
        <v>0</v>
      </c>
      <c r="AH28" s="76">
        <v>0</v>
      </c>
      <c r="AI28" s="76">
        <v>0</v>
      </c>
      <c r="AJ28" s="76">
        <v>0</v>
      </c>
      <c r="AK28" s="76">
        <v>0</v>
      </c>
      <c r="AL28" s="76">
        <v>0</v>
      </c>
    </row>
    <row r="29" spans="1:38" ht="12.75">
      <c r="A29" s="72">
        <v>1981</v>
      </c>
      <c r="B29" s="39">
        <v>49</v>
      </c>
      <c r="C29" s="77">
        <v>0</v>
      </c>
      <c r="D29" s="73">
        <v>0</v>
      </c>
      <c r="E29" s="73">
        <v>0.04081632653061224</v>
      </c>
      <c r="F29" s="73">
        <v>0</v>
      </c>
      <c r="G29" s="73">
        <v>0.10204081632653061</v>
      </c>
      <c r="H29" s="73">
        <v>0.12244897959183673</v>
      </c>
      <c r="I29" s="73">
        <v>0.2857142857142857</v>
      </c>
      <c r="J29" s="73">
        <v>0.16326530612244897</v>
      </c>
      <c r="K29" s="73">
        <v>0.12244897959183673</v>
      </c>
      <c r="L29" s="73">
        <v>0.02040816326530612</v>
      </c>
      <c r="M29" s="73">
        <v>0.10204081632653061</v>
      </c>
      <c r="N29" s="73">
        <v>0.04081632653061224</v>
      </c>
      <c r="O29" s="76">
        <v>0</v>
      </c>
      <c r="P29" s="73">
        <v>0</v>
      </c>
      <c r="Q29" s="73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v>0</v>
      </c>
      <c r="AD29" s="76">
        <v>0</v>
      </c>
      <c r="AE29" s="76">
        <v>0</v>
      </c>
      <c r="AF29" s="76">
        <v>0</v>
      </c>
      <c r="AG29" s="76">
        <v>0</v>
      </c>
      <c r="AH29" s="76">
        <v>0</v>
      </c>
      <c r="AI29" s="76">
        <v>0</v>
      </c>
      <c r="AJ29" s="76">
        <v>0</v>
      </c>
      <c r="AK29" s="76">
        <v>0</v>
      </c>
      <c r="AL29" s="76">
        <v>0</v>
      </c>
    </row>
    <row r="30" spans="1:38" ht="12.75">
      <c r="A30" s="72">
        <v>1982</v>
      </c>
      <c r="B30" s="39">
        <v>1</v>
      </c>
      <c r="C30" s="77">
        <v>0</v>
      </c>
      <c r="D30" s="73">
        <v>0</v>
      </c>
      <c r="E30" s="73">
        <v>0</v>
      </c>
      <c r="F30" s="73">
        <v>1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6">
        <v>0</v>
      </c>
      <c r="P30" s="73">
        <v>0</v>
      </c>
      <c r="Q30" s="73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v>0</v>
      </c>
      <c r="AD30" s="76">
        <v>0</v>
      </c>
      <c r="AE30" s="76">
        <v>0</v>
      </c>
      <c r="AF30" s="76">
        <v>0</v>
      </c>
      <c r="AG30" s="76">
        <v>0</v>
      </c>
      <c r="AH30" s="76">
        <v>0</v>
      </c>
      <c r="AI30" s="76">
        <v>0</v>
      </c>
      <c r="AJ30" s="76">
        <v>0</v>
      </c>
      <c r="AK30" s="76">
        <v>0</v>
      </c>
      <c r="AL30" s="76">
        <v>0</v>
      </c>
    </row>
    <row r="31" spans="1:38" ht="12.75">
      <c r="A31" s="72">
        <v>1983</v>
      </c>
      <c r="B31" s="39">
        <v>17</v>
      </c>
      <c r="C31" s="77">
        <v>0</v>
      </c>
      <c r="D31" s="73">
        <v>0</v>
      </c>
      <c r="E31" s="73">
        <v>0</v>
      </c>
      <c r="F31" s="73">
        <v>0.11764705882352941</v>
      </c>
      <c r="G31" s="73">
        <v>0.058823529411764705</v>
      </c>
      <c r="H31" s="73">
        <v>0.29411764705882354</v>
      </c>
      <c r="I31" s="73">
        <v>0.11764705882352941</v>
      </c>
      <c r="J31" s="73">
        <v>0.29411764705882354</v>
      </c>
      <c r="K31" s="73">
        <v>0</v>
      </c>
      <c r="L31" s="73">
        <v>0</v>
      </c>
      <c r="M31" s="73">
        <v>0</v>
      </c>
      <c r="N31" s="73">
        <v>0</v>
      </c>
      <c r="O31" s="76">
        <v>0</v>
      </c>
      <c r="P31" s="73">
        <v>0.058823529411764705</v>
      </c>
      <c r="Q31" s="73">
        <v>0.058823529411764705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v>0</v>
      </c>
      <c r="AD31" s="76">
        <v>0</v>
      </c>
      <c r="AE31" s="76">
        <v>0</v>
      </c>
      <c r="AF31" s="76">
        <v>0</v>
      </c>
      <c r="AG31" s="76">
        <v>0</v>
      </c>
      <c r="AH31" s="76">
        <v>0</v>
      </c>
      <c r="AI31" s="76">
        <v>0</v>
      </c>
      <c r="AJ31" s="76">
        <v>0</v>
      </c>
      <c r="AK31" s="76">
        <v>0</v>
      </c>
      <c r="AL31" s="76">
        <v>0</v>
      </c>
    </row>
    <row r="32" spans="1:38" ht="12.75">
      <c r="A32" s="72">
        <v>1984</v>
      </c>
      <c r="B32" s="39">
        <v>12</v>
      </c>
      <c r="C32" s="77">
        <v>0</v>
      </c>
      <c r="D32" s="73">
        <v>0</v>
      </c>
      <c r="E32" s="73">
        <v>0</v>
      </c>
      <c r="F32" s="73">
        <v>0.3333333333333333</v>
      </c>
      <c r="G32" s="73">
        <v>0.16666666666666666</v>
      </c>
      <c r="H32" s="73">
        <v>0.16666666666666666</v>
      </c>
      <c r="I32" s="73">
        <v>0</v>
      </c>
      <c r="J32" s="73">
        <v>0.16666666666666666</v>
      </c>
      <c r="K32" s="73">
        <v>0.08333333333333333</v>
      </c>
      <c r="L32" s="73">
        <v>0.08333333333333333</v>
      </c>
      <c r="M32" s="73">
        <v>0</v>
      </c>
      <c r="N32" s="73">
        <v>0</v>
      </c>
      <c r="O32" s="76">
        <v>0</v>
      </c>
      <c r="P32" s="73">
        <v>0</v>
      </c>
      <c r="Q32" s="73">
        <v>0</v>
      </c>
      <c r="R32" s="76">
        <v>0</v>
      </c>
      <c r="S32" s="76">
        <v>0</v>
      </c>
      <c r="T32" s="76">
        <v>0</v>
      </c>
      <c r="U32" s="76">
        <v>0</v>
      </c>
      <c r="V32" s="76">
        <v>0</v>
      </c>
      <c r="W32" s="76">
        <v>0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v>0</v>
      </c>
      <c r="AD32" s="76">
        <v>0</v>
      </c>
      <c r="AE32" s="76">
        <v>0</v>
      </c>
      <c r="AF32" s="76">
        <v>0</v>
      </c>
      <c r="AG32" s="76">
        <v>0</v>
      </c>
      <c r="AH32" s="76">
        <v>0</v>
      </c>
      <c r="AI32" s="76">
        <v>0</v>
      </c>
      <c r="AJ32" s="76">
        <v>0</v>
      </c>
      <c r="AK32" s="76">
        <v>0</v>
      </c>
      <c r="AL32" s="76">
        <v>0</v>
      </c>
    </row>
    <row r="33" spans="1:38" ht="12.75">
      <c r="A33" s="72">
        <v>1985</v>
      </c>
      <c r="B33" s="39">
        <v>6</v>
      </c>
      <c r="C33" s="77">
        <v>0</v>
      </c>
      <c r="D33" s="73">
        <v>0.16666666666666666</v>
      </c>
      <c r="E33" s="73">
        <v>0.3333333333333333</v>
      </c>
      <c r="F33" s="73">
        <v>0</v>
      </c>
      <c r="G33" s="73">
        <v>0.3333333333333333</v>
      </c>
      <c r="H33" s="73">
        <v>0</v>
      </c>
      <c r="I33" s="73">
        <v>0.16666666666666666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6">
        <v>0</v>
      </c>
      <c r="P33" s="73">
        <v>0</v>
      </c>
      <c r="Q33" s="73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0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v>0</v>
      </c>
      <c r="AD33" s="76">
        <v>0</v>
      </c>
      <c r="AE33" s="76">
        <v>0</v>
      </c>
      <c r="AF33" s="76">
        <v>0</v>
      </c>
      <c r="AG33" s="76">
        <v>0</v>
      </c>
      <c r="AH33" s="76">
        <v>0</v>
      </c>
      <c r="AI33" s="76">
        <v>0</v>
      </c>
      <c r="AJ33" s="76">
        <v>0</v>
      </c>
      <c r="AK33" s="76">
        <v>0</v>
      </c>
      <c r="AL33" s="76">
        <v>0</v>
      </c>
    </row>
    <row r="34" spans="1:38" ht="12.75">
      <c r="A34" s="72">
        <v>1986</v>
      </c>
      <c r="B34" s="39">
        <v>29</v>
      </c>
      <c r="C34" s="77">
        <v>0</v>
      </c>
      <c r="D34" s="73">
        <v>0.034482758620689655</v>
      </c>
      <c r="E34" s="73">
        <v>0.1724137931034483</v>
      </c>
      <c r="F34" s="73">
        <v>0.2413793103448276</v>
      </c>
      <c r="G34" s="73">
        <v>0.20689655172413793</v>
      </c>
      <c r="H34" s="73">
        <v>0.20689655172413793</v>
      </c>
      <c r="I34" s="73">
        <v>0.10344827586206896</v>
      </c>
      <c r="J34" s="73">
        <v>0.034482758620689655</v>
      </c>
      <c r="K34" s="73">
        <v>0</v>
      </c>
      <c r="L34" s="73">
        <v>0</v>
      </c>
      <c r="M34" s="73">
        <v>0</v>
      </c>
      <c r="N34" s="73">
        <v>0</v>
      </c>
      <c r="O34" s="76">
        <v>0</v>
      </c>
      <c r="P34" s="73">
        <v>0</v>
      </c>
      <c r="Q34" s="73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0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v>0</v>
      </c>
      <c r="AD34" s="76">
        <v>0</v>
      </c>
      <c r="AE34" s="76">
        <v>0</v>
      </c>
      <c r="AF34" s="76">
        <v>0</v>
      </c>
      <c r="AG34" s="76">
        <v>0</v>
      </c>
      <c r="AH34" s="76">
        <v>0</v>
      </c>
      <c r="AI34" s="76">
        <v>0</v>
      </c>
      <c r="AJ34" s="76">
        <v>0</v>
      </c>
      <c r="AK34" s="76">
        <v>0</v>
      </c>
      <c r="AL34" s="76">
        <v>0</v>
      </c>
    </row>
    <row r="35" spans="1:38" ht="12.75">
      <c r="A35" s="72">
        <v>1989</v>
      </c>
      <c r="B35" s="39">
        <v>4</v>
      </c>
      <c r="C35" s="77">
        <v>0</v>
      </c>
      <c r="D35" s="73">
        <v>0</v>
      </c>
      <c r="E35" s="73">
        <v>0</v>
      </c>
      <c r="F35" s="73">
        <v>0.5</v>
      </c>
      <c r="G35" s="73">
        <v>0.25</v>
      </c>
      <c r="H35" s="73">
        <v>0.25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6">
        <v>0</v>
      </c>
      <c r="P35" s="73">
        <v>0</v>
      </c>
      <c r="Q35" s="73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76">
        <v>0</v>
      </c>
      <c r="AE35" s="76">
        <v>0</v>
      </c>
      <c r="AF35" s="76">
        <v>0</v>
      </c>
      <c r="AG35" s="76">
        <v>0</v>
      </c>
      <c r="AH35" s="76">
        <v>0</v>
      </c>
      <c r="AI35" s="76">
        <v>0</v>
      </c>
      <c r="AJ35" s="76">
        <v>0</v>
      </c>
      <c r="AK35" s="76">
        <v>0</v>
      </c>
      <c r="AL35" s="76">
        <v>0</v>
      </c>
    </row>
    <row r="36" spans="1:38" ht="12.75">
      <c r="A36" s="72">
        <v>1990</v>
      </c>
      <c r="B36" s="39">
        <v>2</v>
      </c>
      <c r="C36" s="77">
        <v>0</v>
      </c>
      <c r="D36" s="73">
        <v>0</v>
      </c>
      <c r="E36" s="73">
        <v>0</v>
      </c>
      <c r="F36" s="73">
        <v>0</v>
      </c>
      <c r="G36" s="73">
        <v>0.5</v>
      </c>
      <c r="H36" s="73">
        <v>0</v>
      </c>
      <c r="I36" s="73">
        <v>0</v>
      </c>
      <c r="J36" s="73">
        <v>0.5</v>
      </c>
      <c r="K36" s="73">
        <v>0</v>
      </c>
      <c r="L36" s="73">
        <v>0</v>
      </c>
      <c r="M36" s="73">
        <v>0</v>
      </c>
      <c r="N36" s="73">
        <v>0</v>
      </c>
      <c r="O36" s="76">
        <v>0</v>
      </c>
      <c r="P36" s="73">
        <v>0</v>
      </c>
      <c r="Q36" s="73">
        <v>0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0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  <c r="AC36" s="76">
        <v>0</v>
      </c>
      <c r="AD36" s="76">
        <v>0</v>
      </c>
      <c r="AE36" s="76">
        <v>0</v>
      </c>
      <c r="AF36" s="76">
        <v>0</v>
      </c>
      <c r="AG36" s="76">
        <v>0</v>
      </c>
      <c r="AH36" s="76">
        <v>0</v>
      </c>
      <c r="AI36" s="76">
        <v>0</v>
      </c>
      <c r="AJ36" s="76">
        <v>0</v>
      </c>
      <c r="AK36" s="76">
        <v>0</v>
      </c>
      <c r="AL36" s="76">
        <v>0</v>
      </c>
    </row>
    <row r="37" spans="1:38" ht="12.75">
      <c r="A37" s="72">
        <v>1991</v>
      </c>
      <c r="B37" s="39">
        <v>2</v>
      </c>
      <c r="C37" s="77">
        <v>0</v>
      </c>
      <c r="D37" s="73">
        <v>0</v>
      </c>
      <c r="E37" s="73">
        <v>0</v>
      </c>
      <c r="F37" s="73">
        <v>0.5</v>
      </c>
      <c r="G37" s="73">
        <v>0.5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6">
        <v>0</v>
      </c>
      <c r="P37" s="73">
        <v>0</v>
      </c>
      <c r="Q37" s="73">
        <v>0</v>
      </c>
      <c r="R37" s="76">
        <v>0</v>
      </c>
      <c r="S37" s="76">
        <v>0</v>
      </c>
      <c r="T37" s="76">
        <v>0</v>
      </c>
      <c r="U37" s="76">
        <v>0</v>
      </c>
      <c r="V37" s="76">
        <v>0</v>
      </c>
      <c r="W37" s="76">
        <v>0</v>
      </c>
      <c r="X37" s="76">
        <v>0</v>
      </c>
      <c r="Y37" s="76">
        <v>0</v>
      </c>
      <c r="Z37" s="76">
        <v>0</v>
      </c>
      <c r="AA37" s="76">
        <v>0</v>
      </c>
      <c r="AB37" s="76">
        <v>0</v>
      </c>
      <c r="AC37" s="76">
        <v>0</v>
      </c>
      <c r="AD37" s="76">
        <v>0</v>
      </c>
      <c r="AE37" s="76">
        <v>0</v>
      </c>
      <c r="AF37" s="76">
        <v>0</v>
      </c>
      <c r="AG37" s="76">
        <v>0</v>
      </c>
      <c r="AH37" s="76">
        <v>0</v>
      </c>
      <c r="AI37" s="76">
        <v>0</v>
      </c>
      <c r="AJ37" s="76">
        <v>0</v>
      </c>
      <c r="AK37" s="76">
        <v>0</v>
      </c>
      <c r="AL37" s="76">
        <v>0</v>
      </c>
    </row>
    <row r="38" spans="1:38" ht="12.75">
      <c r="A38" s="72">
        <v>1992</v>
      </c>
      <c r="B38" s="39">
        <v>5</v>
      </c>
      <c r="C38" s="77">
        <v>0</v>
      </c>
      <c r="D38" s="73">
        <v>0</v>
      </c>
      <c r="E38" s="73">
        <v>0.2</v>
      </c>
      <c r="F38" s="73">
        <v>0.4</v>
      </c>
      <c r="G38" s="73">
        <v>0</v>
      </c>
      <c r="H38" s="73">
        <v>0</v>
      </c>
      <c r="I38" s="73">
        <v>0</v>
      </c>
      <c r="J38" s="73">
        <v>0.4</v>
      </c>
      <c r="K38" s="73">
        <v>0</v>
      </c>
      <c r="L38" s="73">
        <v>0</v>
      </c>
      <c r="M38" s="73">
        <v>0</v>
      </c>
      <c r="N38" s="73">
        <v>0</v>
      </c>
      <c r="O38" s="76">
        <v>0</v>
      </c>
      <c r="P38" s="73">
        <v>0</v>
      </c>
      <c r="Q38" s="73">
        <v>0</v>
      </c>
      <c r="R38" s="76">
        <v>0</v>
      </c>
      <c r="S38" s="76">
        <v>0</v>
      </c>
      <c r="T38" s="76">
        <v>0</v>
      </c>
      <c r="U38" s="76">
        <v>0</v>
      </c>
      <c r="V38" s="76">
        <v>0</v>
      </c>
      <c r="W38" s="76">
        <v>0</v>
      </c>
      <c r="X38" s="76">
        <v>0</v>
      </c>
      <c r="Y38" s="76">
        <v>0</v>
      </c>
      <c r="Z38" s="76">
        <v>0</v>
      </c>
      <c r="AA38" s="76">
        <v>0</v>
      </c>
      <c r="AB38" s="76">
        <v>0</v>
      </c>
      <c r="AC38" s="76">
        <v>0</v>
      </c>
      <c r="AD38" s="76">
        <v>0</v>
      </c>
      <c r="AE38" s="76">
        <v>0</v>
      </c>
      <c r="AF38" s="76">
        <v>0</v>
      </c>
      <c r="AG38" s="76">
        <v>0</v>
      </c>
      <c r="AH38" s="76">
        <v>0</v>
      </c>
      <c r="AI38" s="76">
        <v>0</v>
      </c>
      <c r="AJ38" s="76">
        <v>0</v>
      </c>
      <c r="AK38" s="76">
        <v>0</v>
      </c>
      <c r="AL38" s="76">
        <v>0</v>
      </c>
    </row>
    <row r="39" spans="1:38" ht="12.75">
      <c r="A39" s="72">
        <v>1993</v>
      </c>
      <c r="B39" s="39">
        <v>3</v>
      </c>
      <c r="C39" s="77">
        <v>0</v>
      </c>
      <c r="D39" s="73">
        <v>0.3333333333333333</v>
      </c>
      <c r="E39" s="73">
        <v>0.3333333333333333</v>
      </c>
      <c r="F39" s="73">
        <v>0.3333333333333333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6">
        <v>0</v>
      </c>
      <c r="P39" s="73">
        <v>0</v>
      </c>
      <c r="Q39" s="73">
        <v>0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76">
        <v>0</v>
      </c>
      <c r="X39" s="76">
        <v>0</v>
      </c>
      <c r="Y39" s="76">
        <v>0</v>
      </c>
      <c r="Z39" s="76">
        <v>0</v>
      </c>
      <c r="AA39" s="76">
        <v>0</v>
      </c>
      <c r="AB39" s="76">
        <v>0</v>
      </c>
      <c r="AC39" s="76">
        <v>0</v>
      </c>
      <c r="AD39" s="76">
        <v>0</v>
      </c>
      <c r="AE39" s="76">
        <v>0</v>
      </c>
      <c r="AF39" s="76">
        <v>0</v>
      </c>
      <c r="AG39" s="76">
        <v>0</v>
      </c>
      <c r="AH39" s="76">
        <v>0</v>
      </c>
      <c r="AI39" s="76">
        <v>0</v>
      </c>
      <c r="AJ39" s="76">
        <v>0</v>
      </c>
      <c r="AK39" s="76">
        <v>0</v>
      </c>
      <c r="AL39" s="76">
        <v>0</v>
      </c>
    </row>
    <row r="40" spans="1:38" ht="12.75">
      <c r="A40" s="72">
        <v>1994</v>
      </c>
      <c r="B40" s="39">
        <v>2</v>
      </c>
      <c r="C40" s="77">
        <v>0</v>
      </c>
      <c r="D40" s="73">
        <v>0</v>
      </c>
      <c r="E40" s="73">
        <v>0.5</v>
      </c>
      <c r="F40" s="73">
        <v>0.5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6">
        <v>0</v>
      </c>
      <c r="P40" s="73">
        <v>0</v>
      </c>
      <c r="Q40" s="73">
        <v>0</v>
      </c>
      <c r="R40" s="76">
        <v>0</v>
      </c>
      <c r="S40" s="76">
        <v>0</v>
      </c>
      <c r="T40" s="76">
        <v>0</v>
      </c>
      <c r="U40" s="76">
        <v>0</v>
      </c>
      <c r="V40" s="76">
        <v>0</v>
      </c>
      <c r="W40" s="76">
        <v>0</v>
      </c>
      <c r="X40" s="76">
        <v>0</v>
      </c>
      <c r="Y40" s="76">
        <v>0</v>
      </c>
      <c r="Z40" s="76">
        <v>0</v>
      </c>
      <c r="AA40" s="76">
        <v>0</v>
      </c>
      <c r="AB40" s="76">
        <v>0</v>
      </c>
      <c r="AC40" s="76">
        <v>0</v>
      </c>
      <c r="AD40" s="76">
        <v>0</v>
      </c>
      <c r="AE40" s="76">
        <v>0</v>
      </c>
      <c r="AF40" s="76">
        <v>0</v>
      </c>
      <c r="AG40" s="76">
        <v>0</v>
      </c>
      <c r="AH40" s="76">
        <v>0</v>
      </c>
      <c r="AI40" s="76">
        <v>0</v>
      </c>
      <c r="AJ40" s="76">
        <v>0</v>
      </c>
      <c r="AK40" s="76">
        <v>0</v>
      </c>
      <c r="AL40" s="76">
        <v>0</v>
      </c>
    </row>
    <row r="41" spans="1:38" ht="12.75">
      <c r="A41" s="72">
        <v>1995</v>
      </c>
      <c r="B41" s="39">
        <v>1</v>
      </c>
      <c r="C41" s="77">
        <v>0</v>
      </c>
      <c r="D41" s="73">
        <v>0</v>
      </c>
      <c r="E41" s="73">
        <v>1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6">
        <v>0</v>
      </c>
      <c r="P41" s="73">
        <v>0</v>
      </c>
      <c r="Q41" s="73">
        <v>0</v>
      </c>
      <c r="R41" s="76">
        <v>0</v>
      </c>
      <c r="S41" s="76">
        <v>0</v>
      </c>
      <c r="T41" s="76">
        <v>0</v>
      </c>
      <c r="U41" s="76">
        <v>0</v>
      </c>
      <c r="V41" s="76">
        <v>0</v>
      </c>
      <c r="W41" s="76">
        <v>0</v>
      </c>
      <c r="X41" s="76">
        <v>0</v>
      </c>
      <c r="Y41" s="76">
        <v>0</v>
      </c>
      <c r="Z41" s="76">
        <v>0</v>
      </c>
      <c r="AA41" s="76">
        <v>0</v>
      </c>
      <c r="AB41" s="76">
        <v>0</v>
      </c>
      <c r="AC41" s="76">
        <v>0</v>
      </c>
      <c r="AD41" s="76">
        <v>0</v>
      </c>
      <c r="AE41" s="76">
        <v>0</v>
      </c>
      <c r="AF41" s="76">
        <v>0</v>
      </c>
      <c r="AG41" s="76">
        <v>0</v>
      </c>
      <c r="AH41" s="76">
        <v>0</v>
      </c>
      <c r="AI41" s="76">
        <v>0</v>
      </c>
      <c r="AJ41" s="76">
        <v>0</v>
      </c>
      <c r="AK41" s="76">
        <v>0</v>
      </c>
      <c r="AL41" s="76">
        <v>0</v>
      </c>
    </row>
    <row r="42" spans="1:38" ht="12.75">
      <c r="A42" s="72">
        <v>1996</v>
      </c>
      <c r="B42" s="39">
        <v>7</v>
      </c>
      <c r="C42" s="77">
        <v>0</v>
      </c>
      <c r="D42" s="73">
        <v>0.14285714285714285</v>
      </c>
      <c r="E42" s="73">
        <v>0.2857142857142857</v>
      </c>
      <c r="F42" s="73">
        <v>0.2857142857142857</v>
      </c>
      <c r="G42" s="73">
        <v>0.14285714285714285</v>
      </c>
      <c r="H42" s="73">
        <v>0</v>
      </c>
      <c r="I42" s="73">
        <v>0</v>
      </c>
      <c r="J42" s="73">
        <v>0.14285714285714285</v>
      </c>
      <c r="K42" s="73">
        <v>0</v>
      </c>
      <c r="L42" s="73">
        <v>0</v>
      </c>
      <c r="M42" s="73">
        <v>0</v>
      </c>
      <c r="N42" s="73">
        <v>0</v>
      </c>
      <c r="O42" s="76">
        <v>0</v>
      </c>
      <c r="P42" s="73">
        <v>0</v>
      </c>
      <c r="Q42" s="73">
        <v>0</v>
      </c>
      <c r="R42" s="76">
        <v>0</v>
      </c>
      <c r="S42" s="76">
        <v>0</v>
      </c>
      <c r="T42" s="76">
        <v>0</v>
      </c>
      <c r="U42" s="76">
        <v>0</v>
      </c>
      <c r="V42" s="76">
        <v>0</v>
      </c>
      <c r="W42" s="76">
        <v>0</v>
      </c>
      <c r="X42" s="76">
        <v>0</v>
      </c>
      <c r="Y42" s="76">
        <v>0</v>
      </c>
      <c r="Z42" s="76">
        <v>0</v>
      </c>
      <c r="AA42" s="76">
        <v>0</v>
      </c>
      <c r="AB42" s="76">
        <v>0</v>
      </c>
      <c r="AC42" s="76">
        <v>0</v>
      </c>
      <c r="AD42" s="76">
        <v>0</v>
      </c>
      <c r="AE42" s="76">
        <v>0</v>
      </c>
      <c r="AF42" s="76">
        <v>0</v>
      </c>
      <c r="AG42" s="76">
        <v>0</v>
      </c>
      <c r="AH42" s="76">
        <v>0</v>
      </c>
      <c r="AI42" s="76">
        <v>0</v>
      </c>
      <c r="AJ42" s="76">
        <v>0</v>
      </c>
      <c r="AK42" s="76">
        <v>0</v>
      </c>
      <c r="AL42" s="76">
        <v>0</v>
      </c>
    </row>
    <row r="43" spans="1:38" ht="12.75">
      <c r="A43" s="72">
        <v>1997</v>
      </c>
      <c r="B43" s="39">
        <v>1</v>
      </c>
      <c r="C43" s="77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1</v>
      </c>
      <c r="M43" s="73">
        <v>0</v>
      </c>
      <c r="N43" s="73">
        <v>0</v>
      </c>
      <c r="O43" s="76">
        <v>0</v>
      </c>
      <c r="P43" s="73">
        <v>0</v>
      </c>
      <c r="Q43" s="73">
        <v>0</v>
      </c>
      <c r="R43" s="76">
        <v>0</v>
      </c>
      <c r="S43" s="76">
        <v>0</v>
      </c>
      <c r="T43" s="76">
        <v>0</v>
      </c>
      <c r="U43" s="76">
        <v>0</v>
      </c>
      <c r="V43" s="76">
        <v>0</v>
      </c>
      <c r="W43" s="76">
        <v>0</v>
      </c>
      <c r="X43" s="76">
        <v>0</v>
      </c>
      <c r="Y43" s="76">
        <v>0</v>
      </c>
      <c r="Z43" s="76">
        <v>0</v>
      </c>
      <c r="AA43" s="76">
        <v>0</v>
      </c>
      <c r="AB43" s="76">
        <v>0</v>
      </c>
      <c r="AC43" s="76">
        <v>0</v>
      </c>
      <c r="AD43" s="76">
        <v>0</v>
      </c>
      <c r="AE43" s="76">
        <v>0</v>
      </c>
      <c r="AF43" s="76">
        <v>0</v>
      </c>
      <c r="AG43" s="76">
        <v>0</v>
      </c>
      <c r="AH43" s="76">
        <v>0</v>
      </c>
      <c r="AI43" s="76">
        <v>0</v>
      </c>
      <c r="AJ43" s="76">
        <v>0</v>
      </c>
      <c r="AK43" s="76">
        <v>0</v>
      </c>
      <c r="AL43" s="76">
        <v>0</v>
      </c>
    </row>
    <row r="48" s="3" customFormat="1" ht="12.75"/>
    <row r="49" s="3" customFormat="1" ht="12.75"/>
    <row r="50" s="3" customFormat="1" ht="12.75"/>
    <row r="51" s="3" customFormat="1" ht="12.75"/>
    <row r="52" s="3" customFormat="1" ht="12.75"/>
  </sheetData>
  <printOptions/>
  <pageMargins left="0.75" right="0.75" top="1" bottom="1" header="0.5" footer="0.5"/>
  <pageSetup firstPageNumber="1" useFirstPageNumber="1" fitToHeight="2" fitToWidth="1" horizontalDpi="600" verticalDpi="600" orientation="landscape" scale="43" r:id="rId1"/>
  <headerFooter alignWithMargins="0">
    <oddHeader>&amp;C&amp;A</oddHeader>
    <oddFooter>&amp;CPage &amp;P&amp;RSnowy_Input.xls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workbookViewId="0" topLeftCell="A1">
      <selection activeCell="E22" sqref="E22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25"/>
  <sheetViews>
    <sheetView workbookViewId="0" topLeftCell="A1">
      <selection activeCell="A33" sqref="A33"/>
    </sheetView>
  </sheetViews>
  <sheetFormatPr defaultColWidth="9.140625" defaultRowHeight="12.75"/>
  <cols>
    <col min="1" max="1" width="31.7109375" style="0" customWidth="1"/>
    <col min="2" max="2" width="22.140625" style="1" customWidth="1"/>
    <col min="3" max="3" width="11.57421875" style="1" customWidth="1"/>
    <col min="4" max="4" width="9.00390625" style="1" customWidth="1"/>
    <col min="5" max="5" width="10.140625" style="7" customWidth="1"/>
    <col min="6" max="6" width="10.8515625" style="0" customWidth="1"/>
    <col min="7" max="7" width="21.7109375" style="0" customWidth="1"/>
  </cols>
  <sheetData>
    <row r="1" ht="12.75">
      <c r="A1" s="67" t="s">
        <v>225</v>
      </c>
    </row>
    <row r="2" ht="13.5" thickBot="1">
      <c r="A2" s="2"/>
    </row>
    <row r="3" spans="1:7" ht="13.5" thickBot="1">
      <c r="A3" s="135"/>
      <c r="B3" s="240" t="s">
        <v>15</v>
      </c>
      <c r="C3" s="240"/>
      <c r="D3" s="240"/>
      <c r="E3" s="240"/>
      <c r="F3" s="240"/>
      <c r="G3" s="241"/>
    </row>
    <row r="4" spans="1:7" ht="15.75" thickBot="1">
      <c r="A4" s="130" t="s">
        <v>4</v>
      </c>
      <c r="B4" s="106" t="s">
        <v>17</v>
      </c>
      <c r="C4" s="106" t="s">
        <v>16</v>
      </c>
      <c r="D4" s="106" t="s">
        <v>12</v>
      </c>
      <c r="E4" s="107" t="s">
        <v>23</v>
      </c>
      <c r="F4" s="106" t="s">
        <v>18</v>
      </c>
      <c r="G4" s="112" t="s">
        <v>19</v>
      </c>
    </row>
    <row r="5" spans="1:7" ht="12.75">
      <c r="A5" s="131" t="s">
        <v>30</v>
      </c>
      <c r="B5" s="18" t="s">
        <v>65</v>
      </c>
      <c r="C5" s="18" t="s">
        <v>20</v>
      </c>
      <c r="D5" s="18">
        <v>1633</v>
      </c>
      <c r="E5" s="19" t="s">
        <v>21</v>
      </c>
      <c r="F5" s="62" t="s">
        <v>66</v>
      </c>
      <c r="G5" s="102" t="s">
        <v>67</v>
      </c>
    </row>
    <row r="6" spans="1:7" ht="12.75">
      <c r="A6" s="104"/>
      <c r="B6" s="4"/>
      <c r="C6" s="4"/>
      <c r="D6" s="4"/>
      <c r="E6" s="8"/>
      <c r="F6" s="3"/>
      <c r="G6" s="105"/>
    </row>
    <row r="7" spans="1:7" ht="12.75">
      <c r="A7" s="132" t="s">
        <v>36</v>
      </c>
      <c r="B7" s="4" t="s">
        <v>68</v>
      </c>
      <c r="C7" s="4" t="s">
        <v>20</v>
      </c>
      <c r="D7" s="4">
        <v>306</v>
      </c>
      <c r="E7" s="8" t="s">
        <v>38</v>
      </c>
      <c r="F7" s="3"/>
      <c r="G7" s="103" t="s">
        <v>69</v>
      </c>
    </row>
    <row r="8" spans="1:7" ht="12.75">
      <c r="A8" s="132"/>
      <c r="B8" s="12"/>
      <c r="C8" s="4"/>
      <c r="D8" s="4"/>
      <c r="E8" s="8"/>
      <c r="F8" s="3"/>
      <c r="G8" s="103"/>
    </row>
    <row r="9" spans="1:7" ht="12.75">
      <c r="A9" s="133" t="s">
        <v>202</v>
      </c>
      <c r="B9" s="18" t="s">
        <v>134</v>
      </c>
      <c r="C9" s="4"/>
      <c r="D9" s="4"/>
      <c r="E9" s="8"/>
      <c r="F9" s="3"/>
      <c r="G9" s="103"/>
    </row>
    <row r="10" spans="1:7" ht="13.5" thickBot="1">
      <c r="A10" s="134"/>
      <c r="B10" s="106"/>
      <c r="C10" s="106"/>
      <c r="D10" s="106"/>
      <c r="E10" s="107"/>
      <c r="F10" s="108"/>
      <c r="G10" s="109"/>
    </row>
    <row r="11" spans="1:7" ht="15.75" thickBot="1">
      <c r="A11" s="135"/>
      <c r="B11" s="240" t="s">
        <v>29</v>
      </c>
      <c r="C11" s="240"/>
      <c r="D11" s="240"/>
      <c r="E11" s="240"/>
      <c r="F11" s="240"/>
      <c r="G11" s="242"/>
    </row>
    <row r="12" spans="1:7" ht="15.75" thickBot="1">
      <c r="A12" s="130" t="s">
        <v>4</v>
      </c>
      <c r="B12" s="106" t="s">
        <v>24</v>
      </c>
      <c r="C12" s="106" t="s">
        <v>25</v>
      </c>
      <c r="D12" s="111" t="s">
        <v>16</v>
      </c>
      <c r="E12" s="106" t="s">
        <v>12</v>
      </c>
      <c r="F12" s="107" t="s">
        <v>23</v>
      </c>
      <c r="G12" s="112" t="s">
        <v>26</v>
      </c>
    </row>
    <row r="13" spans="1:7" ht="26.25">
      <c r="A13" s="136" t="s">
        <v>30</v>
      </c>
      <c r="B13" s="12" t="s">
        <v>41</v>
      </c>
      <c r="C13" s="12" t="s">
        <v>31</v>
      </c>
      <c r="D13" s="22" t="s">
        <v>28</v>
      </c>
      <c r="E13" s="12">
        <v>684</v>
      </c>
      <c r="F13" s="21" t="s">
        <v>27</v>
      </c>
      <c r="G13" s="103" t="s">
        <v>32</v>
      </c>
    </row>
    <row r="14" spans="1:7" ht="26.25">
      <c r="A14" s="132"/>
      <c r="B14" s="4" t="s">
        <v>42</v>
      </c>
      <c r="C14" s="4" t="s">
        <v>33</v>
      </c>
      <c r="D14" s="13" t="s">
        <v>34</v>
      </c>
      <c r="E14" s="4">
        <v>645</v>
      </c>
      <c r="F14" s="8" t="s">
        <v>27</v>
      </c>
      <c r="G14" s="103" t="s">
        <v>35</v>
      </c>
    </row>
    <row r="15" spans="1:7" ht="26.25">
      <c r="A15" s="132" t="s">
        <v>36</v>
      </c>
      <c r="B15" s="4" t="s">
        <v>43</v>
      </c>
      <c r="C15" s="4">
        <v>2.93</v>
      </c>
      <c r="D15" s="13" t="s">
        <v>37</v>
      </c>
      <c r="E15" s="4">
        <v>269</v>
      </c>
      <c r="F15" s="8" t="s">
        <v>38</v>
      </c>
      <c r="G15" s="103" t="s">
        <v>39</v>
      </c>
    </row>
    <row r="16" spans="1:7" ht="26.25">
      <c r="A16" s="132" t="s">
        <v>40</v>
      </c>
      <c r="B16" s="4" t="s">
        <v>44</v>
      </c>
      <c r="C16" s="4">
        <v>2.755</v>
      </c>
      <c r="D16" s="13" t="s">
        <v>37</v>
      </c>
      <c r="E16" s="4">
        <v>428</v>
      </c>
      <c r="F16" s="8" t="s">
        <v>22</v>
      </c>
      <c r="G16" s="101"/>
    </row>
    <row r="17" spans="1:7" ht="12.75">
      <c r="A17" s="104"/>
      <c r="B17" s="3"/>
      <c r="C17" s="4"/>
      <c r="D17" s="13"/>
      <c r="E17" s="3"/>
      <c r="F17" s="8"/>
      <c r="G17" s="101"/>
    </row>
    <row r="18" spans="1:7" ht="12.75">
      <c r="A18" s="104"/>
      <c r="B18" s="3"/>
      <c r="C18" s="4"/>
      <c r="D18" s="13"/>
      <c r="E18" s="3"/>
      <c r="F18" s="8"/>
      <c r="G18" s="101"/>
    </row>
    <row r="19" spans="1:7" ht="15.75" thickBot="1">
      <c r="A19" s="137"/>
      <c r="B19" s="125" t="s">
        <v>168</v>
      </c>
      <c r="C19" s="125" t="s">
        <v>25</v>
      </c>
      <c r="D19" s="142" t="s">
        <v>16</v>
      </c>
      <c r="E19" s="125" t="s">
        <v>12</v>
      </c>
      <c r="F19" s="143" t="s">
        <v>23</v>
      </c>
      <c r="G19" s="144" t="s">
        <v>117</v>
      </c>
    </row>
    <row r="20" spans="1:7" ht="26.25">
      <c r="A20" s="138" t="s">
        <v>118</v>
      </c>
      <c r="B20" s="19" t="s">
        <v>157</v>
      </c>
      <c r="C20" s="18" t="s">
        <v>120</v>
      </c>
      <c r="D20" s="34" t="s">
        <v>119</v>
      </c>
      <c r="E20" s="18">
        <v>2299</v>
      </c>
      <c r="F20" s="19" t="s">
        <v>72</v>
      </c>
      <c r="G20" s="102">
        <v>0.0429</v>
      </c>
    </row>
    <row r="21" spans="1:7" ht="12.75">
      <c r="A21" s="104"/>
      <c r="B21" s="3"/>
      <c r="C21" s="4"/>
      <c r="D21" s="13"/>
      <c r="E21" s="3"/>
      <c r="F21" s="8"/>
      <c r="G21" s="101"/>
    </row>
    <row r="22" spans="1:7" ht="12.75">
      <c r="A22" s="139" t="s">
        <v>148</v>
      </c>
      <c r="B22" s="46" t="s">
        <v>149</v>
      </c>
      <c r="C22" s="4">
        <v>-23.8173</v>
      </c>
      <c r="D22" s="47" t="s">
        <v>150</v>
      </c>
      <c r="E22" s="48">
        <f>EXP(C22+G20/2)</f>
        <v>4.630134988860135E-11</v>
      </c>
      <c r="F22" s="8"/>
      <c r="G22" s="101"/>
    </row>
    <row r="23" spans="1:7" ht="12.75">
      <c r="A23" s="139" t="s">
        <v>151</v>
      </c>
      <c r="B23" s="46" t="s">
        <v>152</v>
      </c>
      <c r="C23" s="4">
        <v>0.8862</v>
      </c>
      <c r="D23" s="47" t="s">
        <v>153</v>
      </c>
      <c r="E23" s="48">
        <f>EXP(C22)*SQRT(EXP(G20)*(EXP(G20)-1))</f>
        <v>9.693860342148506E-12</v>
      </c>
      <c r="F23" s="8"/>
      <c r="G23" s="101"/>
    </row>
    <row r="24" spans="1:7" ht="12.75">
      <c r="A24" s="140" t="s">
        <v>154</v>
      </c>
      <c r="B24" s="3"/>
      <c r="C24" s="4"/>
      <c r="D24" s="13" t="s">
        <v>155</v>
      </c>
      <c r="E24" s="110">
        <f>E23/E22</f>
        <v>0.20936452966212502</v>
      </c>
      <c r="F24" s="8"/>
      <c r="G24" s="101"/>
    </row>
    <row r="25" spans="1:7" ht="13.5" thickBot="1">
      <c r="A25" s="141" t="s">
        <v>156</v>
      </c>
      <c r="B25" s="108"/>
      <c r="C25" s="106"/>
      <c r="D25" s="111"/>
      <c r="E25" s="108"/>
      <c r="F25" s="107"/>
      <c r="G25" s="112"/>
    </row>
  </sheetData>
  <mergeCells count="2">
    <mergeCell ref="B3:G3"/>
    <mergeCell ref="B11:G11"/>
  </mergeCells>
  <printOptions/>
  <pageMargins left="0.75" right="0.37" top="1" bottom="1" header="0.5" footer="0.5"/>
  <pageSetup horizontalDpi="600" verticalDpi="600" orientation="landscape" r:id="rId1"/>
  <headerFooter alignWithMargins="0">
    <oddHeader>&amp;C&amp;A</oddHeader>
    <oddFooter>&amp;CPage &amp;P&amp;RSnowy_Input.xls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J33"/>
  <sheetViews>
    <sheetView tabSelected="1" workbookViewId="0" topLeftCell="A1">
      <selection activeCell="A24" sqref="A24"/>
    </sheetView>
  </sheetViews>
  <sheetFormatPr defaultColWidth="9.140625" defaultRowHeight="12.75"/>
  <cols>
    <col min="1" max="1" width="40.7109375" style="0" customWidth="1"/>
    <col min="2" max="2" width="8.7109375" style="0" bestFit="1" customWidth="1"/>
    <col min="3" max="3" width="10.140625" style="7" bestFit="1" customWidth="1"/>
    <col min="4" max="4" width="14.28125" style="7" customWidth="1"/>
    <col min="5" max="5" width="10.140625" style="1" bestFit="1" customWidth="1"/>
    <col min="6" max="6" width="12.7109375" style="0" customWidth="1"/>
    <col min="7" max="7" width="13.140625" style="10" customWidth="1"/>
    <col min="8" max="8" width="12.7109375" style="11" customWidth="1"/>
    <col min="9" max="9" width="9.140625" style="1" customWidth="1"/>
  </cols>
  <sheetData>
    <row r="1" spans="1:9" ht="12.75">
      <c r="A1" s="171" t="s">
        <v>227</v>
      </c>
      <c r="B1" s="172" t="s">
        <v>1</v>
      </c>
      <c r="C1" s="173"/>
      <c r="D1" s="173"/>
      <c r="E1" s="172"/>
      <c r="F1" s="243" t="s">
        <v>9</v>
      </c>
      <c r="G1" s="243"/>
      <c r="H1" s="243"/>
      <c r="I1" s="244"/>
    </row>
    <row r="2" spans="1:9" ht="15">
      <c r="A2" s="174" t="s">
        <v>228</v>
      </c>
      <c r="B2" s="127" t="s">
        <v>5</v>
      </c>
      <c r="C2" s="175" t="s">
        <v>10</v>
      </c>
      <c r="D2" s="175" t="s">
        <v>11</v>
      </c>
      <c r="E2" s="127" t="s">
        <v>12</v>
      </c>
      <c r="F2" s="127" t="s">
        <v>13</v>
      </c>
      <c r="G2" s="175" t="s">
        <v>14</v>
      </c>
      <c r="H2" s="176" t="s">
        <v>211</v>
      </c>
      <c r="I2" s="177"/>
    </row>
    <row r="3" spans="1:9" ht="12.75">
      <c r="A3" s="178" t="s">
        <v>30</v>
      </c>
      <c r="B3" s="4"/>
      <c r="C3" s="8"/>
      <c r="D3" s="8"/>
      <c r="E3" s="4"/>
      <c r="F3" s="4"/>
      <c r="G3" s="8"/>
      <c r="H3" s="9"/>
      <c r="I3" s="179"/>
    </row>
    <row r="4" spans="1:9" ht="12.75">
      <c r="A4" s="180" t="s">
        <v>45</v>
      </c>
      <c r="B4" s="4">
        <v>21</v>
      </c>
      <c r="C4" s="8" t="s">
        <v>49</v>
      </c>
      <c r="D4" s="8" t="s">
        <v>50</v>
      </c>
      <c r="E4" s="181">
        <v>326</v>
      </c>
      <c r="F4" s="4" t="s">
        <v>51</v>
      </c>
      <c r="G4" s="8" t="s">
        <v>52</v>
      </c>
      <c r="H4" s="8" t="s">
        <v>212</v>
      </c>
      <c r="I4" s="179"/>
    </row>
    <row r="5" spans="1:9" ht="12.75">
      <c r="A5" s="180" t="s">
        <v>46</v>
      </c>
      <c r="B5" s="4">
        <v>22</v>
      </c>
      <c r="C5" s="8" t="s">
        <v>53</v>
      </c>
      <c r="D5" s="8" t="s">
        <v>54</v>
      </c>
      <c r="E5" s="181">
        <v>311</v>
      </c>
      <c r="F5" s="4" t="s">
        <v>55</v>
      </c>
      <c r="G5" s="8" t="s">
        <v>56</v>
      </c>
      <c r="H5" s="8" t="s">
        <v>213</v>
      </c>
      <c r="I5" s="179"/>
    </row>
    <row r="6" spans="1:9" ht="12.75">
      <c r="A6" s="180" t="s">
        <v>47</v>
      </c>
      <c r="B6" s="4">
        <v>29</v>
      </c>
      <c r="C6" s="8" t="s">
        <v>57</v>
      </c>
      <c r="D6" s="8" t="s">
        <v>58</v>
      </c>
      <c r="E6" s="181">
        <v>163</v>
      </c>
      <c r="F6" s="4" t="s">
        <v>59</v>
      </c>
      <c r="G6" s="8" t="s">
        <v>60</v>
      </c>
      <c r="H6" s="8" t="s">
        <v>214</v>
      </c>
      <c r="I6" s="179"/>
    </row>
    <row r="7" spans="1:9" ht="12.75">
      <c r="A7" s="180" t="s">
        <v>48</v>
      </c>
      <c r="B7" s="4">
        <v>21</v>
      </c>
      <c r="C7" s="8" t="s">
        <v>49</v>
      </c>
      <c r="D7" s="8" t="s">
        <v>61</v>
      </c>
      <c r="E7" s="182">
        <v>1218</v>
      </c>
      <c r="F7" s="4" t="s">
        <v>62</v>
      </c>
      <c r="G7" s="8" t="s">
        <v>63</v>
      </c>
      <c r="H7" s="8" t="s">
        <v>215</v>
      </c>
      <c r="I7" s="179"/>
    </row>
    <row r="8" spans="1:9" ht="12.75">
      <c r="A8" s="178"/>
      <c r="B8" s="4"/>
      <c r="C8" s="8"/>
      <c r="D8" s="8"/>
      <c r="E8" s="8">
        <f>SUM(E4:E7)</f>
        <v>2018</v>
      </c>
      <c r="F8" s="4"/>
      <c r="G8" s="8"/>
      <c r="H8" s="9"/>
      <c r="I8" s="179"/>
    </row>
    <row r="9" spans="1:9" ht="12.75">
      <c r="A9" s="178" t="s">
        <v>36</v>
      </c>
      <c r="B9" s="4">
        <v>27</v>
      </c>
      <c r="C9" s="8" t="s">
        <v>64</v>
      </c>
      <c r="D9" s="8"/>
      <c r="E9" s="4"/>
      <c r="F9" s="4">
        <v>1320</v>
      </c>
      <c r="G9" s="8">
        <v>0.087</v>
      </c>
      <c r="H9" s="9">
        <v>-1.013</v>
      </c>
      <c r="I9" s="179"/>
    </row>
    <row r="10" spans="1:9" ht="12.75">
      <c r="A10" s="178" t="s">
        <v>40</v>
      </c>
      <c r="B10" s="4">
        <v>17</v>
      </c>
      <c r="C10" s="21"/>
      <c r="D10" s="8"/>
      <c r="E10" s="4"/>
      <c r="F10" s="4">
        <v>1255</v>
      </c>
      <c r="G10" s="8">
        <v>0.074</v>
      </c>
      <c r="H10" s="9">
        <v>-1.92</v>
      </c>
      <c r="I10" s="179"/>
    </row>
    <row r="11" spans="1:9" ht="12.75">
      <c r="A11" s="178"/>
      <c r="B11" s="4"/>
      <c r="C11" s="8"/>
      <c r="D11" s="8"/>
      <c r="E11" s="4"/>
      <c r="F11" s="4"/>
      <c r="G11" s="8"/>
      <c r="H11" s="9"/>
      <c r="I11" s="179"/>
    </row>
    <row r="12" spans="1:10" ht="30" customHeight="1">
      <c r="A12" s="245" t="s">
        <v>209</v>
      </c>
      <c r="B12" s="246"/>
      <c r="C12" s="246"/>
      <c r="D12" s="246"/>
      <c r="E12" s="246"/>
      <c r="F12" s="246"/>
      <c r="G12" s="246"/>
      <c r="H12" s="246"/>
      <c r="I12" s="247"/>
      <c r="J12" s="78"/>
    </row>
    <row r="13" spans="1:9" ht="12.75">
      <c r="A13" s="178"/>
      <c r="B13" s="4"/>
      <c r="C13" s="8"/>
      <c r="D13" s="8"/>
      <c r="E13" s="4"/>
      <c r="F13" s="4"/>
      <c r="G13" s="8"/>
      <c r="H13" s="9"/>
      <c r="I13" s="179"/>
    </row>
    <row r="14" spans="1:9" ht="13.5" thickBot="1">
      <c r="A14" s="183" t="s">
        <v>249</v>
      </c>
      <c r="B14" s="4"/>
      <c r="C14" s="8"/>
      <c r="D14" s="8"/>
      <c r="E14" s="4"/>
      <c r="F14" s="4"/>
      <c r="G14" s="8"/>
      <c r="H14" s="9"/>
      <c r="I14" s="179"/>
    </row>
    <row r="15" spans="1:9" ht="12.75">
      <c r="A15" s="174" t="s">
        <v>185</v>
      </c>
      <c r="B15" s="3"/>
      <c r="C15" s="8"/>
      <c r="D15" s="8"/>
      <c r="E15" s="4"/>
      <c r="F15" s="3"/>
      <c r="G15" s="184"/>
      <c r="H15" s="95"/>
      <c r="I15" s="179"/>
    </row>
    <row r="16" spans="1:9" ht="12.75">
      <c r="A16" s="185" t="s">
        <v>159</v>
      </c>
      <c r="B16" s="40">
        <v>35</v>
      </c>
      <c r="C16" s="21" t="s">
        <v>183</v>
      </c>
      <c r="D16" s="21" t="s">
        <v>194</v>
      </c>
      <c r="E16" s="12">
        <v>3388</v>
      </c>
      <c r="F16" s="186">
        <v>1009</v>
      </c>
      <c r="G16" s="21" t="s">
        <v>217</v>
      </c>
      <c r="H16" s="71">
        <v>-1.486</v>
      </c>
      <c r="I16" s="187"/>
    </row>
    <row r="17" spans="1:9" ht="12.75">
      <c r="A17" s="185"/>
      <c r="B17" s="40"/>
      <c r="C17" s="21"/>
      <c r="D17" s="21"/>
      <c r="E17" s="12"/>
      <c r="F17" s="12">
        <v>16.2</v>
      </c>
      <c r="G17" s="21" t="s">
        <v>216</v>
      </c>
      <c r="H17" s="71">
        <v>0.137</v>
      </c>
      <c r="I17" s="187"/>
    </row>
    <row r="18" spans="1:9" ht="12.75">
      <c r="A18" s="188" t="s">
        <v>198</v>
      </c>
      <c r="B18" s="40">
        <v>29</v>
      </c>
      <c r="C18" s="12" t="s">
        <v>99</v>
      </c>
      <c r="D18" s="40" t="s">
        <v>193</v>
      </c>
      <c r="E18" s="12">
        <v>2097</v>
      </c>
      <c r="F18" s="12">
        <v>977.9</v>
      </c>
      <c r="G18" s="71">
        <v>0.137</v>
      </c>
      <c r="H18" s="71">
        <v>-0.658</v>
      </c>
      <c r="I18" s="187"/>
    </row>
    <row r="19" spans="1:9" ht="12.75">
      <c r="A19" s="188"/>
      <c r="B19" s="40"/>
      <c r="C19" s="12"/>
      <c r="D19" s="40"/>
      <c r="E19" s="12"/>
      <c r="F19" s="12">
        <v>14.3</v>
      </c>
      <c r="G19" s="71">
        <v>0.006</v>
      </c>
      <c r="H19" s="71">
        <v>0.128</v>
      </c>
      <c r="I19" s="187"/>
    </row>
    <row r="20" spans="1:9" ht="12.75">
      <c r="A20" s="189" t="s">
        <v>195</v>
      </c>
      <c r="B20" s="3">
        <v>35</v>
      </c>
      <c r="C20" s="8" t="s">
        <v>183</v>
      </c>
      <c r="D20" s="8" t="s">
        <v>184</v>
      </c>
      <c r="E20" s="4">
        <v>1292</v>
      </c>
      <c r="F20" s="4">
        <v>1103.4</v>
      </c>
      <c r="G20" s="8" t="s">
        <v>218</v>
      </c>
      <c r="H20" s="71">
        <v>-3.182</v>
      </c>
      <c r="I20" s="187"/>
    </row>
    <row r="21" spans="1:9" ht="12.75">
      <c r="A21" s="189"/>
      <c r="B21" s="3"/>
      <c r="C21" s="8"/>
      <c r="D21" s="8"/>
      <c r="E21" s="4"/>
      <c r="F21" s="4">
        <v>33.7</v>
      </c>
      <c r="G21" s="8" t="s">
        <v>216</v>
      </c>
      <c r="H21" s="71">
        <v>0.244</v>
      </c>
      <c r="I21" s="187"/>
    </row>
    <row r="22" spans="1:9" ht="12.75">
      <c r="A22" s="190" t="s">
        <v>248</v>
      </c>
      <c r="B22" s="62">
        <v>35</v>
      </c>
      <c r="C22" s="19" t="s">
        <v>183</v>
      </c>
      <c r="D22" s="62" t="s">
        <v>184</v>
      </c>
      <c r="E22" s="18">
        <v>1292</v>
      </c>
      <c r="F22" s="18">
        <v>1032.6</v>
      </c>
      <c r="G22" s="191">
        <v>0.0974</v>
      </c>
      <c r="H22" s="192">
        <v>-0.5</v>
      </c>
      <c r="I22" s="187"/>
    </row>
    <row r="23" spans="1:9" ht="12.75">
      <c r="A23" s="190"/>
      <c r="B23" s="62"/>
      <c r="C23" s="19"/>
      <c r="D23" s="62"/>
      <c r="E23" s="18"/>
      <c r="F23" s="193">
        <v>6.9369</v>
      </c>
      <c r="G23" s="191">
        <v>0.00169</v>
      </c>
      <c r="H23" s="192" t="s">
        <v>8</v>
      </c>
      <c r="I23" s="187"/>
    </row>
    <row r="24" spans="1:9" ht="12.75">
      <c r="A24" s="178"/>
      <c r="B24" s="3"/>
      <c r="C24" s="3"/>
      <c r="D24" s="3"/>
      <c r="E24" s="4"/>
      <c r="F24" s="3"/>
      <c r="G24" s="184"/>
      <c r="H24" s="95"/>
      <c r="I24" s="179"/>
    </row>
    <row r="25" spans="1:9" ht="12.75">
      <c r="A25" s="194" t="s">
        <v>158</v>
      </c>
      <c r="B25" s="3"/>
      <c r="C25" s="8"/>
      <c r="D25" s="8"/>
      <c r="E25" s="4"/>
      <c r="F25" s="127" t="s">
        <v>80</v>
      </c>
      <c r="G25" s="175" t="s">
        <v>76</v>
      </c>
      <c r="H25" s="176" t="s">
        <v>135</v>
      </c>
      <c r="I25" s="177" t="s">
        <v>136</v>
      </c>
    </row>
    <row r="26" spans="1:9" ht="12.75">
      <c r="A26" s="188" t="s">
        <v>159</v>
      </c>
      <c r="B26" s="40">
        <v>35</v>
      </c>
      <c r="C26" s="21" t="s">
        <v>183</v>
      </c>
      <c r="D26" s="21" t="s">
        <v>194</v>
      </c>
      <c r="E26" s="12">
        <v>3388</v>
      </c>
      <c r="F26" s="186">
        <v>1030.2</v>
      </c>
      <c r="G26" s="195">
        <v>0.099</v>
      </c>
      <c r="H26" s="195">
        <v>-2.214</v>
      </c>
      <c r="I26" s="196">
        <v>0.142</v>
      </c>
    </row>
    <row r="27" spans="1:9" ht="12.75">
      <c r="A27" s="188" t="s">
        <v>198</v>
      </c>
      <c r="B27" s="40">
        <v>29</v>
      </c>
      <c r="C27" s="12" t="s">
        <v>99</v>
      </c>
      <c r="D27" s="40" t="s">
        <v>193</v>
      </c>
      <c r="E27" s="12">
        <v>2097</v>
      </c>
      <c r="F27" s="186">
        <v>1017.3</v>
      </c>
      <c r="G27" s="195">
        <v>0.08</v>
      </c>
      <c r="H27" s="195">
        <v>-3.167</v>
      </c>
      <c r="I27" s="196">
        <v>0.109</v>
      </c>
    </row>
    <row r="28" spans="1:9" ht="12.75">
      <c r="A28" s="185" t="s">
        <v>195</v>
      </c>
      <c r="B28" s="40">
        <v>35</v>
      </c>
      <c r="C28" s="21" t="s">
        <v>183</v>
      </c>
      <c r="D28" s="21" t="s">
        <v>184</v>
      </c>
      <c r="E28" s="12">
        <v>1292</v>
      </c>
      <c r="F28" s="186">
        <v>1063.8</v>
      </c>
      <c r="G28" s="195">
        <v>0.072</v>
      </c>
      <c r="H28" s="195">
        <v>-3.441</v>
      </c>
      <c r="I28" s="196">
        <v>0.108</v>
      </c>
    </row>
    <row r="29" spans="1:9" ht="12.75">
      <c r="A29" s="178"/>
      <c r="B29" s="3"/>
      <c r="C29" s="8"/>
      <c r="D29" s="8"/>
      <c r="E29" s="4"/>
      <c r="F29" s="3"/>
      <c r="G29" s="184"/>
      <c r="H29" s="95"/>
      <c r="I29" s="179"/>
    </row>
    <row r="30" spans="1:9" ht="12.75">
      <c r="A30" s="258" t="s">
        <v>275</v>
      </c>
      <c r="B30" s="3"/>
      <c r="C30" s="8"/>
      <c r="D30" s="8"/>
      <c r="E30" s="4"/>
      <c r="F30" s="127" t="s">
        <v>80</v>
      </c>
      <c r="G30" s="175" t="s">
        <v>76</v>
      </c>
      <c r="H30" s="176" t="s">
        <v>135</v>
      </c>
      <c r="I30" s="177" t="s">
        <v>136</v>
      </c>
    </row>
    <row r="31" spans="1:9" ht="12.75">
      <c r="A31" s="188" t="s">
        <v>159</v>
      </c>
      <c r="B31" s="40">
        <v>35</v>
      </c>
      <c r="C31" s="21" t="s">
        <v>183</v>
      </c>
      <c r="D31" s="21" t="s">
        <v>194</v>
      </c>
      <c r="E31" s="12">
        <v>3388</v>
      </c>
      <c r="F31" s="186">
        <v>933.6</v>
      </c>
      <c r="G31" s="195">
        <v>0.171</v>
      </c>
      <c r="H31" s="195">
        <v>-0.5</v>
      </c>
      <c r="I31" s="196">
        <v>0.157</v>
      </c>
    </row>
    <row r="32" spans="1:9" ht="12.75">
      <c r="A32" s="188" t="s">
        <v>198</v>
      </c>
      <c r="B32" s="40">
        <v>29</v>
      </c>
      <c r="C32" s="12" t="s">
        <v>99</v>
      </c>
      <c r="D32" s="40" t="s">
        <v>193</v>
      </c>
      <c r="E32" s="12">
        <v>2097</v>
      </c>
      <c r="F32" s="186">
        <v>910.6</v>
      </c>
      <c r="G32" s="195">
        <v>0.196</v>
      </c>
      <c r="H32" s="195">
        <v>-0.5</v>
      </c>
      <c r="I32" s="196">
        <v>0.145</v>
      </c>
    </row>
    <row r="33" spans="1:9" ht="12.75">
      <c r="A33" s="197" t="s">
        <v>195</v>
      </c>
      <c r="B33" s="64">
        <v>35</v>
      </c>
      <c r="C33" s="198" t="s">
        <v>183</v>
      </c>
      <c r="D33" s="198" t="s">
        <v>184</v>
      </c>
      <c r="E33" s="199">
        <v>1292</v>
      </c>
      <c r="F33" s="200">
        <v>959.2</v>
      </c>
      <c r="G33" s="201">
        <v>0.131</v>
      </c>
      <c r="H33" s="201">
        <v>-0.5</v>
      </c>
      <c r="I33" s="202">
        <v>0.139</v>
      </c>
    </row>
  </sheetData>
  <mergeCells count="2">
    <mergeCell ref="F1:I1"/>
    <mergeCell ref="A12:I12"/>
  </mergeCells>
  <printOptions/>
  <pageMargins left="0.27" right="0.25" top="0.78" bottom="1" header="0.49" footer="0.5"/>
  <pageSetup horizontalDpi="600" verticalDpi="600" orientation="landscape" r:id="rId1"/>
  <headerFooter alignWithMargins="0">
    <oddHeader>&amp;C&amp;A</oddHeader>
    <oddFooter>&amp;CPage &amp;P&amp;RSnowy_Input.xls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83"/>
  <sheetViews>
    <sheetView workbookViewId="0" topLeftCell="A41">
      <selection activeCell="M33" sqref="M33"/>
    </sheetView>
  </sheetViews>
  <sheetFormatPr defaultColWidth="9.140625" defaultRowHeight="12.75"/>
  <cols>
    <col min="1" max="1" width="32.7109375" style="0" customWidth="1"/>
    <col min="2" max="2" width="9.57421875" style="0" customWidth="1"/>
    <col min="3" max="3" width="11.421875" style="0" customWidth="1"/>
    <col min="4" max="4" width="8.7109375" style="0" customWidth="1"/>
    <col min="5" max="5" width="13.00390625" style="0" customWidth="1"/>
    <col min="6" max="6" width="9.28125" style="0" customWidth="1"/>
    <col min="7" max="7" width="11.140625" style="0" customWidth="1"/>
    <col min="8" max="8" width="10.140625" style="0" customWidth="1"/>
    <col min="9" max="9" width="8.7109375" style="0" customWidth="1"/>
    <col min="10" max="10" width="8.28125" style="0" customWidth="1"/>
  </cols>
  <sheetData>
    <row r="1" spans="1:10" ht="24" customHeight="1" thickBot="1">
      <c r="A1" s="70" t="s">
        <v>98</v>
      </c>
      <c r="B1" s="1"/>
      <c r="C1" s="1"/>
      <c r="D1" s="1"/>
      <c r="E1" s="1"/>
      <c r="I1" s="1"/>
      <c r="J1" s="1"/>
    </row>
    <row r="2" spans="1:10" ht="12.75">
      <c r="A2" s="113" t="s">
        <v>192</v>
      </c>
      <c r="B2" s="114"/>
      <c r="C2" s="114"/>
      <c r="D2" s="114"/>
      <c r="E2" s="114"/>
      <c r="F2" s="115"/>
      <c r="G2" s="116"/>
      <c r="H2" s="116"/>
      <c r="I2" s="116"/>
      <c r="J2" s="117"/>
    </row>
    <row r="3" spans="1:10" ht="12.75">
      <c r="A3" s="118"/>
      <c r="B3" s="4"/>
      <c r="C3" s="4" t="s">
        <v>74</v>
      </c>
      <c r="D3" s="4"/>
      <c r="E3" s="3"/>
      <c r="F3" s="4"/>
      <c r="G3" s="4"/>
      <c r="H3" s="4"/>
      <c r="I3" s="5"/>
      <c r="J3" s="119"/>
    </row>
    <row r="4" spans="1:10" ht="12.75">
      <c r="A4" s="118" t="s">
        <v>94</v>
      </c>
      <c r="B4" s="4"/>
      <c r="C4" s="4" t="s">
        <v>95</v>
      </c>
      <c r="D4" s="120" t="s">
        <v>97</v>
      </c>
      <c r="E4" s="3"/>
      <c r="F4" s="4"/>
      <c r="G4" s="4"/>
      <c r="H4" s="4" t="s">
        <v>96</v>
      </c>
      <c r="I4" s="5"/>
      <c r="J4" s="119"/>
    </row>
    <row r="5" spans="1:10" ht="12.75">
      <c r="A5" s="118" t="s">
        <v>231</v>
      </c>
      <c r="B5" s="4"/>
      <c r="C5" s="4" t="s">
        <v>234</v>
      </c>
      <c r="D5" s="120" t="s">
        <v>235</v>
      </c>
      <c r="E5" s="3"/>
      <c r="F5" s="4"/>
      <c r="H5" s="4" t="s">
        <v>236</v>
      </c>
      <c r="I5" s="5"/>
      <c r="J5" s="119"/>
    </row>
    <row r="6" spans="1:10" ht="12.75">
      <c r="A6" s="118" t="s">
        <v>6</v>
      </c>
      <c r="B6" s="4"/>
      <c r="C6" s="4" t="s">
        <v>75</v>
      </c>
      <c r="D6" s="4"/>
      <c r="E6" s="3"/>
      <c r="F6" s="4"/>
      <c r="G6" s="4"/>
      <c r="H6" s="4" t="s">
        <v>89</v>
      </c>
      <c r="I6" s="5"/>
      <c r="J6" s="119"/>
    </row>
    <row r="7" spans="1:10" ht="12.75">
      <c r="A7" s="118" t="s">
        <v>7</v>
      </c>
      <c r="B7" s="4"/>
      <c r="C7" s="4" t="s">
        <v>77</v>
      </c>
      <c r="D7" s="24" t="s">
        <v>97</v>
      </c>
      <c r="E7" s="3"/>
      <c r="F7" s="4"/>
      <c r="G7" s="4"/>
      <c r="H7" s="121" t="s">
        <v>219</v>
      </c>
      <c r="I7" s="5"/>
      <c r="J7" s="119"/>
    </row>
    <row r="8" spans="1:10" ht="12.75">
      <c r="A8" s="118" t="s">
        <v>73</v>
      </c>
      <c r="B8" s="4"/>
      <c r="C8" s="4" t="s">
        <v>76</v>
      </c>
      <c r="D8" s="4"/>
      <c r="E8" s="3"/>
      <c r="F8" s="4"/>
      <c r="G8" s="4"/>
      <c r="H8" s="4" t="s">
        <v>78</v>
      </c>
      <c r="I8" s="5"/>
      <c r="J8" s="105"/>
    </row>
    <row r="9" spans="1:10" ht="12.75">
      <c r="A9" s="104"/>
      <c r="B9" s="4"/>
      <c r="C9" s="4"/>
      <c r="D9" s="4"/>
      <c r="E9" s="3"/>
      <c r="F9" s="4"/>
      <c r="G9" s="4"/>
      <c r="H9" s="4"/>
      <c r="I9" s="5"/>
      <c r="J9" s="119"/>
    </row>
    <row r="10" spans="1:10" ht="12.75">
      <c r="A10" s="118" t="s">
        <v>86</v>
      </c>
      <c r="B10" s="4"/>
      <c r="C10" s="12" t="s">
        <v>250</v>
      </c>
      <c r="D10" s="4"/>
      <c r="E10" s="3"/>
      <c r="F10" s="4"/>
      <c r="G10" s="4"/>
      <c r="H10" s="4" t="s">
        <v>87</v>
      </c>
      <c r="I10" s="5"/>
      <c r="J10" s="119"/>
    </row>
    <row r="11" spans="1:10" ht="13.5" thickBot="1">
      <c r="A11" s="122"/>
      <c r="B11" s="106"/>
      <c r="C11" s="106"/>
      <c r="D11" s="106"/>
      <c r="E11" s="106"/>
      <c r="F11" s="108"/>
      <c r="G11" s="106"/>
      <c r="H11" s="106" t="s">
        <v>88</v>
      </c>
      <c r="I11" s="106"/>
      <c r="J11" s="123"/>
    </row>
    <row r="12" spans="1:10" ht="12.75">
      <c r="A12" s="46"/>
      <c r="B12" s="4"/>
      <c r="C12" s="4"/>
      <c r="D12" s="4"/>
      <c r="E12" s="4"/>
      <c r="F12" s="3"/>
      <c r="G12" s="4"/>
      <c r="H12" s="4"/>
      <c r="I12" s="4"/>
      <c r="J12" s="5"/>
    </row>
    <row r="13" spans="2:10" ht="12.75">
      <c r="B13" s="1"/>
      <c r="C13" s="1"/>
      <c r="D13" s="1"/>
      <c r="E13" s="1"/>
      <c r="I13" s="1"/>
      <c r="J13" s="1"/>
    </row>
    <row r="14" spans="1:11" ht="12.75">
      <c r="A14" s="171"/>
      <c r="B14" s="172" t="s">
        <v>1</v>
      </c>
      <c r="C14" s="248" t="s">
        <v>79</v>
      </c>
      <c r="D14" s="248"/>
      <c r="E14" s="172" t="s">
        <v>81</v>
      </c>
      <c r="F14" s="172"/>
      <c r="G14" s="172" t="s">
        <v>93</v>
      </c>
      <c r="H14" s="172" t="s">
        <v>2</v>
      </c>
      <c r="I14" s="203"/>
      <c r="J14" s="204"/>
      <c r="K14" s="205"/>
    </row>
    <row r="15" spans="1:11" ht="12.75">
      <c r="A15" s="174" t="s">
        <v>4</v>
      </c>
      <c r="B15" s="127" t="s">
        <v>5</v>
      </c>
      <c r="C15" s="127" t="s">
        <v>80</v>
      </c>
      <c r="D15" s="127" t="s">
        <v>76</v>
      </c>
      <c r="E15" s="127" t="s">
        <v>82</v>
      </c>
      <c r="F15" s="127" t="s">
        <v>3</v>
      </c>
      <c r="G15" s="127" t="s">
        <v>92</v>
      </c>
      <c r="H15" s="127" t="s">
        <v>6</v>
      </c>
      <c r="I15" s="127" t="s">
        <v>7</v>
      </c>
      <c r="J15" s="127" t="s">
        <v>73</v>
      </c>
      <c r="K15" s="177" t="s">
        <v>231</v>
      </c>
    </row>
    <row r="16" spans="1:11" ht="12.75">
      <c r="A16" s="178" t="s">
        <v>30</v>
      </c>
      <c r="B16" s="4"/>
      <c r="C16" s="4"/>
      <c r="D16" s="8"/>
      <c r="E16" s="4"/>
      <c r="F16" s="4"/>
      <c r="G16" s="4"/>
      <c r="H16" s="4"/>
      <c r="I16" s="4"/>
      <c r="J16" s="4"/>
      <c r="K16" s="206"/>
    </row>
    <row r="17" spans="1:11" ht="12.75">
      <c r="A17" s="180" t="s">
        <v>45</v>
      </c>
      <c r="B17" s="4">
        <v>21</v>
      </c>
      <c r="C17" s="4">
        <v>970</v>
      </c>
      <c r="D17" s="9">
        <v>0.109</v>
      </c>
      <c r="E17" s="4"/>
      <c r="F17" s="4"/>
      <c r="G17" s="5">
        <f aca="true" t="shared" si="0" ref="G17:G22">3*D17/(EXP(0.38*B17*D17)-1)</f>
        <v>0.23584884427104355</v>
      </c>
      <c r="H17" s="5">
        <f aca="true" t="shared" si="1" ref="H17:H22">EXP(1.46-1.01*LN(B17))</f>
        <v>0.1988971022512956</v>
      </c>
      <c r="I17" s="5">
        <f aca="true" t="shared" si="2" ref="I17:I22">EXP(-0.0153+0.6543*LN(D17)-0.279*LN(C17/10)+0.4634*LN(E$24))</f>
        <v>0.22787938893404447</v>
      </c>
      <c r="J17" s="5">
        <f aca="true" t="shared" si="3" ref="J17:J22">0.0189+2.06*D17</f>
        <v>0.24344000000000002</v>
      </c>
      <c r="K17" s="206"/>
    </row>
    <row r="18" spans="1:11" ht="12.75">
      <c r="A18" s="180" t="s">
        <v>46</v>
      </c>
      <c r="B18" s="4">
        <v>22</v>
      </c>
      <c r="C18" s="4">
        <v>1201</v>
      </c>
      <c r="D18" s="9">
        <v>0.103</v>
      </c>
      <c r="E18" s="4"/>
      <c r="F18" s="4"/>
      <c r="G18" s="5">
        <f t="shared" si="0"/>
        <v>0.22625523008703635</v>
      </c>
      <c r="H18" s="5">
        <f t="shared" si="1"/>
        <v>0.1897680242245513</v>
      </c>
      <c r="I18" s="5">
        <f t="shared" si="2"/>
        <v>0.2068869511406785</v>
      </c>
      <c r="J18" s="5">
        <f t="shared" si="3"/>
        <v>0.23108</v>
      </c>
      <c r="K18" s="206"/>
    </row>
    <row r="19" spans="1:11" ht="12.75">
      <c r="A19" s="180" t="s">
        <v>47</v>
      </c>
      <c r="B19" s="4">
        <v>29</v>
      </c>
      <c r="C19" s="4">
        <v>948</v>
      </c>
      <c r="D19" s="9">
        <v>0.122</v>
      </c>
      <c r="E19" s="4"/>
      <c r="F19" s="4"/>
      <c r="G19" s="5">
        <f t="shared" si="0"/>
        <v>0.12905328886634349</v>
      </c>
      <c r="H19" s="5">
        <f t="shared" si="1"/>
        <v>0.14356479848941006</v>
      </c>
      <c r="I19" s="5">
        <f t="shared" si="2"/>
        <v>0.24688909831621741</v>
      </c>
      <c r="J19" s="5">
        <f t="shared" si="3"/>
        <v>0.27022</v>
      </c>
      <c r="K19" s="206"/>
    </row>
    <row r="20" spans="1:11" ht="12.75">
      <c r="A20" s="180" t="s">
        <v>48</v>
      </c>
      <c r="B20" s="4">
        <v>21</v>
      </c>
      <c r="C20" s="4">
        <v>1117</v>
      </c>
      <c r="D20" s="9">
        <v>0.119</v>
      </c>
      <c r="E20" s="4"/>
      <c r="F20" s="4"/>
      <c r="G20" s="5">
        <f t="shared" si="0"/>
        <v>0.22527535515845282</v>
      </c>
      <c r="H20" s="5">
        <f t="shared" si="1"/>
        <v>0.1988971022512956</v>
      </c>
      <c r="I20" s="5">
        <f t="shared" si="2"/>
        <v>0.2320329940509006</v>
      </c>
      <c r="J20" s="5">
        <f t="shared" si="3"/>
        <v>0.26404</v>
      </c>
      <c r="K20" s="206"/>
    </row>
    <row r="21" spans="1:11" ht="31.5" customHeight="1">
      <c r="A21" s="178" t="s">
        <v>36</v>
      </c>
      <c r="B21" s="4">
        <v>27</v>
      </c>
      <c r="C21" s="4">
        <v>1320</v>
      </c>
      <c r="D21" s="8">
        <v>0.087</v>
      </c>
      <c r="E21" s="4"/>
      <c r="F21" s="4"/>
      <c r="G21" s="5">
        <f t="shared" si="0"/>
        <v>0.18105912644639177</v>
      </c>
      <c r="H21" s="5">
        <f t="shared" si="1"/>
        <v>0.154309456557346</v>
      </c>
      <c r="I21" s="5">
        <f t="shared" si="2"/>
        <v>0.18043198319952802</v>
      </c>
      <c r="J21" s="5">
        <f t="shared" si="3"/>
        <v>0.19812</v>
      </c>
      <c r="K21" s="207"/>
    </row>
    <row r="22" spans="1:11" ht="12.75">
      <c r="A22" s="178" t="s">
        <v>40</v>
      </c>
      <c r="B22" s="4">
        <v>17</v>
      </c>
      <c r="C22" s="4">
        <v>1255</v>
      </c>
      <c r="D22" s="8">
        <v>0.074</v>
      </c>
      <c r="E22" s="4"/>
      <c r="F22" s="4"/>
      <c r="G22" s="5">
        <f t="shared" si="0"/>
        <v>0.36220652387096625</v>
      </c>
      <c r="H22" s="5">
        <f t="shared" si="1"/>
        <v>0.24621614822991544</v>
      </c>
      <c r="I22" s="5">
        <f t="shared" si="2"/>
        <v>0.16460495985827184</v>
      </c>
      <c r="J22" s="5">
        <f t="shared" si="3"/>
        <v>0.17134</v>
      </c>
      <c r="K22" s="206"/>
    </row>
    <row r="23" spans="1:11" ht="12.75">
      <c r="A23" s="178"/>
      <c r="B23" s="4"/>
      <c r="C23" s="4"/>
      <c r="D23" s="8"/>
      <c r="E23" s="4"/>
      <c r="F23" s="4"/>
      <c r="G23" s="5"/>
      <c r="H23" s="5"/>
      <c r="I23" s="5"/>
      <c r="J23" s="5"/>
      <c r="K23" s="206"/>
    </row>
    <row r="24" spans="1:11" ht="12.75">
      <c r="A24" s="208" t="s">
        <v>205</v>
      </c>
      <c r="B24" s="4">
        <v>35</v>
      </c>
      <c r="C24" s="193">
        <f>Growth!F22</f>
        <v>1032.6</v>
      </c>
      <c r="D24" s="191">
        <f>Growth!G22</f>
        <v>0.0974</v>
      </c>
      <c r="E24" s="209">
        <v>15.26089</v>
      </c>
      <c r="F24" s="209"/>
      <c r="G24" s="5">
        <f>3*D24/(EXP(0.38*B24*D24)-1)</f>
        <v>0.11015899215048364</v>
      </c>
      <c r="H24" s="5">
        <f>EXP(1.46-1.01*LN(B24))</f>
        <v>0.11873020530810875</v>
      </c>
      <c r="I24" s="5">
        <f>EXP(-0.0153+0.6543*LN(D24)-0.279*LN(C24/10)+0.4634*LN(E$24))</f>
        <v>0.20804307595630406</v>
      </c>
      <c r="J24" s="5">
        <f>0.0189+2.06*D24</f>
        <v>0.21954400000000002</v>
      </c>
      <c r="K24" s="210">
        <f>3*D24/(EXP(D24*7)-1)</f>
        <v>0.2989460427834818</v>
      </c>
    </row>
    <row r="25" spans="1:11" ht="12.75">
      <c r="A25" s="211" t="s">
        <v>203</v>
      </c>
      <c r="B25" s="4">
        <v>35</v>
      </c>
      <c r="C25" s="186">
        <f>C24+Growth!F23</f>
        <v>1039.5368999999998</v>
      </c>
      <c r="D25" s="195">
        <f>D24-Growth!G23</f>
        <v>0.09571</v>
      </c>
      <c r="E25" s="209">
        <v>17.583973333333333</v>
      </c>
      <c r="F25" s="209"/>
      <c r="G25" s="5">
        <f>3*D25/(EXP(0.38*B25*D25)-1)</f>
        <v>0.11166518343069029</v>
      </c>
      <c r="H25" s="5"/>
      <c r="I25" s="5">
        <f>EXP(-0.0153+0.6543*LN(D25)-0.279*LN(C25/10)+0.4634*LN(E25))</f>
        <v>0.21922221272507023</v>
      </c>
      <c r="J25" s="5">
        <f>0.0189+2.06*D25</f>
        <v>0.21606260000000002</v>
      </c>
      <c r="K25" s="210">
        <f>3*D25/(EXP(D25*7)-1)</f>
        <v>0.30091847752043915</v>
      </c>
    </row>
    <row r="26" spans="1:11" ht="12.75">
      <c r="A26" s="211" t="s">
        <v>204</v>
      </c>
      <c r="B26" s="4">
        <v>35</v>
      </c>
      <c r="C26" s="186">
        <f>C24-Growth!F23</f>
        <v>1025.6631</v>
      </c>
      <c r="D26" s="195">
        <f>D24+Growth!G23</f>
        <v>0.09909</v>
      </c>
      <c r="E26" s="209">
        <v>12.937806666666667</v>
      </c>
      <c r="F26" s="209"/>
      <c r="G26" s="5">
        <f>3*D26/(EXP(0.38*B26*D26)-1)</f>
        <v>0.10866890163694364</v>
      </c>
      <c r="H26" s="3"/>
      <c r="I26" s="5">
        <f>EXP(-0.0153+0.6543*LN(D26)-0.279*LN(C26/10)+0.4634*LN(E26))</f>
        <v>0.1952646015731565</v>
      </c>
      <c r="J26" s="5">
        <f>0.0189+2.06*D26</f>
        <v>0.2230254</v>
      </c>
      <c r="K26" s="210">
        <f>3*D26/(EXP(D26*7)-1)</f>
        <v>0.2969831522791662</v>
      </c>
    </row>
    <row r="27" spans="1:11" ht="12.75">
      <c r="A27" s="178" t="s">
        <v>137</v>
      </c>
      <c r="B27" s="4"/>
      <c r="C27" s="4"/>
      <c r="D27" s="4"/>
      <c r="E27" s="4"/>
      <c r="F27" s="3"/>
      <c r="G27" s="5"/>
      <c r="H27" s="5"/>
      <c r="I27" s="5"/>
      <c r="J27" s="5"/>
      <c r="K27" s="206"/>
    </row>
    <row r="28" spans="1:11" ht="12.75">
      <c r="A28" s="212" t="s">
        <v>138</v>
      </c>
      <c r="B28" s="213"/>
      <c r="C28" s="213"/>
      <c r="D28" s="213"/>
      <c r="E28" s="213"/>
      <c r="F28" s="214"/>
      <c r="G28" s="215"/>
      <c r="H28" s="215"/>
      <c r="I28" s="215"/>
      <c r="J28" s="215"/>
      <c r="K28" s="216"/>
    </row>
    <row r="29" spans="2:10" ht="12.75">
      <c r="B29" s="1"/>
      <c r="C29" s="1"/>
      <c r="D29" s="1"/>
      <c r="E29" s="1"/>
      <c r="G29" s="5"/>
      <c r="H29" s="5"/>
      <c r="I29" s="5"/>
      <c r="J29" s="5"/>
    </row>
    <row r="30" spans="1:10" ht="12.75">
      <c r="A30" s="245" t="s">
        <v>208</v>
      </c>
      <c r="B30" s="249"/>
      <c r="C30" s="249"/>
      <c r="D30" s="249"/>
      <c r="E30" s="249"/>
      <c r="F30" s="249"/>
      <c r="G30" s="249"/>
      <c r="H30" s="249"/>
      <c r="I30" s="250"/>
      <c r="J30" s="78"/>
    </row>
    <row r="31" spans="2:10" ht="12.75">
      <c r="B31" s="1"/>
      <c r="C31" s="1"/>
      <c r="D31" s="1"/>
      <c r="E31" s="1"/>
      <c r="G31" s="5"/>
      <c r="H31" s="5"/>
      <c r="I31" s="5"/>
      <c r="J31" s="5"/>
    </row>
    <row r="32" spans="1:11" ht="13.5" thickBot="1">
      <c r="A32" s="124" t="s">
        <v>226</v>
      </c>
      <c r="B32" s="106"/>
      <c r="C32" s="106"/>
      <c r="D32" s="106"/>
      <c r="E32" s="106" t="s">
        <v>83</v>
      </c>
      <c r="F32" s="125" t="s">
        <v>84</v>
      </c>
      <c r="G32" s="106" t="s">
        <v>85</v>
      </c>
      <c r="H32" s="106" t="s">
        <v>3</v>
      </c>
      <c r="I32" s="106" t="s">
        <v>90</v>
      </c>
      <c r="J32" s="126" t="s">
        <v>91</v>
      </c>
      <c r="K32" s="128" t="s">
        <v>242</v>
      </c>
    </row>
    <row r="33" spans="1:11" ht="12.75">
      <c r="A33" t="s">
        <v>237</v>
      </c>
      <c r="E33">
        <v>0</v>
      </c>
      <c r="F33" s="14">
        <f>$C$24*(1-EXP(-$D$24*(E33+0.5+0.5)))</f>
        <v>95.83245003816458</v>
      </c>
      <c r="G33" s="14">
        <f>1000000*0.0000000000463*F33^2.8237</f>
        <v>18.229640129393406</v>
      </c>
      <c r="H33" s="16">
        <f>3.69*G33^(-0.305)</f>
        <v>1.5222607409255136</v>
      </c>
      <c r="I33" s="16">
        <f>4.49*G33^(-0.257)</f>
        <v>2.1292486006539892</v>
      </c>
      <c r="J33" s="16">
        <f>2.84*G33^(-0.351)</f>
        <v>1.0251448365421636</v>
      </c>
      <c r="K33" s="16">
        <f>H33*$B$37/$H$73</f>
        <v>1.2198567697336145</v>
      </c>
    </row>
    <row r="34" spans="5:11" ht="12.75">
      <c r="E34">
        <v>1</v>
      </c>
      <c r="F34" s="14">
        <f>$C$24*(1-EXP(-$D$24*(E34+0.5+0.5)))</f>
        <v>182.77098328345937</v>
      </c>
      <c r="G34" s="14">
        <f>1000000*0.0000000000463*F34^2.8237</f>
        <v>112.85699648606364</v>
      </c>
      <c r="H34" s="16">
        <f aca="true" t="shared" si="4" ref="H34:H73">3.69*G34^(-0.305)</f>
        <v>0.8729817753234559</v>
      </c>
      <c r="I34" s="16">
        <f>4.49*G34^(-0.257)</f>
        <v>1.3327433358346</v>
      </c>
      <c r="J34" s="16">
        <f>2.84*G34^(-0.351)</f>
        <v>0.5406059742075917</v>
      </c>
      <c r="K34" s="16">
        <f aca="true" t="shared" si="5" ref="K34:K73">H34*$B$37/$H$73</f>
        <v>0.6995600029958958</v>
      </c>
    </row>
    <row r="35" spans="1:11" ht="12.75">
      <c r="A35" s="15" t="s">
        <v>238</v>
      </c>
      <c r="E35">
        <v>2</v>
      </c>
      <c r="F35" s="14">
        <f aca="true" t="shared" si="6" ref="F35:F73">$C$24*(1-EXP(-$D$24*(E35+0.5+0.5)))</f>
        <v>261.641016970725</v>
      </c>
      <c r="G35" s="14">
        <f>1000000*0.0000000000463*F35^2.8237</f>
        <v>310.7827741378733</v>
      </c>
      <c r="H35" s="16">
        <f t="shared" si="4"/>
        <v>0.6409542030471025</v>
      </c>
      <c r="I35" s="16">
        <f aca="true" t="shared" si="7" ref="I35:I73">4.49*G35^(-0.257)</f>
        <v>1.0272707151686844</v>
      </c>
      <c r="J35" s="16">
        <f aca="true" t="shared" si="8" ref="J35:J73">2.84*G35^(-0.351)</f>
        <v>0.3788488335769862</v>
      </c>
      <c r="K35" s="16">
        <f t="shared" si="5"/>
        <v>0.5136257558615445</v>
      </c>
    </row>
    <row r="36" spans="5:11" ht="12.75">
      <c r="E36">
        <v>3</v>
      </c>
      <c r="F36" s="14">
        <f t="shared" si="6"/>
        <v>333.19136388398</v>
      </c>
      <c r="G36" s="14">
        <f>1000000*0.0000000000463*F36^2.8237</f>
        <v>615.0512337798683</v>
      </c>
      <c r="H36" s="16">
        <f t="shared" si="4"/>
        <v>0.5204852438958864</v>
      </c>
      <c r="I36" s="16">
        <f t="shared" si="7"/>
        <v>0.8619779143340766</v>
      </c>
      <c r="J36" s="16">
        <f t="shared" si="8"/>
        <v>0.29813329216043516</v>
      </c>
      <c r="K36" s="16">
        <f t="shared" si="5"/>
        <v>0.4170884995213286</v>
      </c>
    </row>
    <row r="37" spans="1:11" ht="12.75">
      <c r="A37" s="6" t="s">
        <v>239</v>
      </c>
      <c r="B37" s="20">
        <v>0.16</v>
      </c>
      <c r="E37">
        <v>4</v>
      </c>
      <c r="F37" s="14">
        <f t="shared" si="6"/>
        <v>398.10134178137423</v>
      </c>
      <c r="G37" s="14">
        <f>1000000*0.0000000000463*F37^2.8237</f>
        <v>1016.6770874761306</v>
      </c>
      <c r="H37" s="16">
        <f t="shared" si="4"/>
        <v>0.44651447277591994</v>
      </c>
      <c r="I37" s="16">
        <f t="shared" si="7"/>
        <v>0.7575308095320338</v>
      </c>
      <c r="J37" s="16">
        <f t="shared" si="8"/>
        <v>0.24991774545011058</v>
      </c>
      <c r="K37" s="16">
        <f t="shared" si="5"/>
        <v>0.3578123561595508</v>
      </c>
    </row>
    <row r="38" spans="1:11" ht="12.75">
      <c r="A38" s="6" t="s">
        <v>240</v>
      </c>
      <c r="B38" t="s">
        <v>241</v>
      </c>
      <c r="E38">
        <v>5</v>
      </c>
      <c r="F38" s="14">
        <f t="shared" si="6"/>
        <v>456.9872230161398</v>
      </c>
      <c r="G38" s="14">
        <f aca="true" t="shared" si="9" ref="G38:G73">1000000*0.0000000000463*F38^2.8237</f>
        <v>1500.90111010572</v>
      </c>
      <c r="H38" s="16">
        <f t="shared" si="4"/>
        <v>0.39649615681911043</v>
      </c>
      <c r="I38" s="16">
        <f t="shared" si="7"/>
        <v>0.6853680528599553</v>
      </c>
      <c r="J38" s="16">
        <f t="shared" si="8"/>
        <v>0.21798106012024354</v>
      </c>
      <c r="K38" s="16">
        <f t="shared" si="5"/>
        <v>0.3177304045659674</v>
      </c>
    </row>
    <row r="39" spans="5:11" ht="12.75">
      <c r="E39">
        <v>6</v>
      </c>
      <c r="F39" s="14">
        <f t="shared" si="6"/>
        <v>510.4080855879342</v>
      </c>
      <c r="G39" s="14">
        <f t="shared" si="9"/>
        <v>2050.821040946764</v>
      </c>
      <c r="H39" s="16">
        <f t="shared" si="4"/>
        <v>0.36048599588959973</v>
      </c>
      <c r="I39" s="16">
        <f t="shared" si="7"/>
        <v>0.6325296755114986</v>
      </c>
      <c r="J39" s="16">
        <f t="shared" si="8"/>
        <v>0.19535822230784722</v>
      </c>
      <c r="K39" s="16">
        <f t="shared" si="5"/>
        <v>0.28887382473828727</v>
      </c>
    </row>
    <row r="40" spans="5:11" ht="12.75">
      <c r="E40">
        <v>7</v>
      </c>
      <c r="F40" s="14">
        <f t="shared" si="6"/>
        <v>558.8711211759914</v>
      </c>
      <c r="G40" s="14">
        <f t="shared" si="9"/>
        <v>2649.506259477473</v>
      </c>
      <c r="H40" s="16">
        <f t="shared" si="4"/>
        <v>0.33339651547571997</v>
      </c>
      <c r="I40" s="16">
        <f t="shared" si="7"/>
        <v>0.5922334714189245</v>
      </c>
      <c r="J40" s="16">
        <f t="shared" si="8"/>
        <v>0.17856134256606404</v>
      </c>
      <c r="K40" s="16">
        <f t="shared" si="5"/>
        <v>0.2671657919532163</v>
      </c>
    </row>
    <row r="41" spans="5:11" ht="12.75">
      <c r="E41">
        <v>8</v>
      </c>
      <c r="F41" s="14">
        <f t="shared" si="6"/>
        <v>602.8364505499383</v>
      </c>
      <c r="G41" s="14">
        <f t="shared" si="9"/>
        <v>3281.1820776629065</v>
      </c>
      <c r="H41" s="16">
        <f t="shared" si="4"/>
        <v>0.31234683908697275</v>
      </c>
      <c r="I41" s="16">
        <f t="shared" si="7"/>
        <v>0.5605657328741445</v>
      </c>
      <c r="J41" s="16">
        <f t="shared" si="8"/>
        <v>0.16565009678744536</v>
      </c>
      <c r="K41" s="16">
        <f t="shared" si="5"/>
        <v>0.25029772884603574</v>
      </c>
    </row>
    <row r="42" spans="5:11" ht="12.75">
      <c r="E42">
        <v>9</v>
      </c>
      <c r="F42" s="14">
        <f t="shared" si="6"/>
        <v>642.7214920770516</v>
      </c>
      <c r="G42" s="14">
        <f t="shared" si="9"/>
        <v>3931.8327446851627</v>
      </c>
      <c r="H42" s="16">
        <f t="shared" si="4"/>
        <v>0.2955798881258028</v>
      </c>
      <c r="I42" s="16">
        <f t="shared" si="7"/>
        <v>0.535100574143272</v>
      </c>
      <c r="J42" s="16">
        <f t="shared" si="8"/>
        <v>0.1554588614490037</v>
      </c>
      <c r="K42" s="16">
        <f t="shared" si="5"/>
        <v>0.2368616084181126</v>
      </c>
    </row>
    <row r="43" spans="5:11" ht="12.75">
      <c r="E43">
        <v>10</v>
      </c>
      <c r="F43" s="14">
        <f t="shared" si="6"/>
        <v>678.9049248017078</v>
      </c>
      <c r="G43" s="14">
        <f t="shared" si="9"/>
        <v>4589.442665885769</v>
      </c>
      <c r="H43" s="16">
        <f t="shared" si="4"/>
        <v>0.2819613503463007</v>
      </c>
      <c r="I43" s="16">
        <f t="shared" si="7"/>
        <v>0.5142496847989798</v>
      </c>
      <c r="J43" s="16">
        <f t="shared" si="8"/>
        <v>0.147245014126771</v>
      </c>
      <c r="K43" s="16">
        <f t="shared" si="5"/>
        <v>0.2259484546740974</v>
      </c>
    </row>
    <row r="44" spans="5:11" ht="12.75">
      <c r="E44">
        <v>11</v>
      </c>
      <c r="F44" s="14">
        <f t="shared" si="6"/>
        <v>711.7302837235413</v>
      </c>
      <c r="G44" s="14">
        <f t="shared" si="9"/>
        <v>5244.017274520004</v>
      </c>
      <c r="H44" s="16">
        <f t="shared" si="4"/>
        <v>0.2707252799613859</v>
      </c>
      <c r="I44" s="16">
        <f t="shared" si="7"/>
        <v>0.49692707950107096</v>
      </c>
      <c r="J44" s="16">
        <f t="shared" si="8"/>
        <v>0.14051291262520474</v>
      </c>
      <c r="K44" s="16">
        <f t="shared" si="5"/>
        <v>0.21694448041676456</v>
      </c>
    </row>
    <row r="45" spans="5:11" ht="12.75">
      <c r="E45">
        <v>12</v>
      </c>
      <c r="F45" s="14">
        <f t="shared" si="6"/>
        <v>741.5092214088248</v>
      </c>
      <c r="G45" s="14">
        <f t="shared" si="9"/>
        <v>5887.475474510676</v>
      </c>
      <c r="H45" s="16">
        <f t="shared" si="4"/>
        <v>0.26133524648347844</v>
      </c>
      <c r="I45" s="16">
        <f t="shared" si="7"/>
        <v>0.48236363524052206</v>
      </c>
      <c r="J45" s="16">
        <f t="shared" si="8"/>
        <v>0.13491903370229832</v>
      </c>
      <c r="K45" s="16">
        <f t="shared" si="5"/>
        <v>0.20941981949758032</v>
      </c>
    </row>
    <row r="46" spans="5:11" ht="12.75">
      <c r="E46">
        <v>13</v>
      </c>
      <c r="F46" s="14">
        <f t="shared" si="6"/>
        <v>768.5244669016674</v>
      </c>
      <c r="G46" s="14">
        <f t="shared" si="9"/>
        <v>6513.473249066166</v>
      </c>
      <c r="H46" s="16">
        <f t="shared" si="4"/>
        <v>0.2534040273480119</v>
      </c>
      <c r="I46" s="16">
        <f t="shared" si="7"/>
        <v>0.4699985240484275</v>
      </c>
      <c r="J46" s="16">
        <f t="shared" si="8"/>
        <v>0.1302177255820571</v>
      </c>
      <c r="K46" s="16">
        <f t="shared" si="5"/>
        <v>0.20306417286324785</v>
      </c>
    </row>
    <row r="47" spans="5:11" ht="12.75">
      <c r="E47">
        <v>14</v>
      </c>
      <c r="F47" s="14">
        <f t="shared" si="6"/>
        <v>793.0325100277062</v>
      </c>
      <c r="G47" s="14">
        <f t="shared" si="9"/>
        <v>7117.19661341673</v>
      </c>
      <c r="H47" s="16">
        <f t="shared" si="4"/>
        <v>0.24664489576679627</v>
      </c>
      <c r="I47" s="16">
        <f t="shared" si="7"/>
        <v>0.4594126373174326</v>
      </c>
      <c r="J47" s="16">
        <f t="shared" si="8"/>
        <v>0.1262286373187918</v>
      </c>
      <c r="K47" s="16">
        <f t="shared" si="5"/>
        <v>0.1976477732969993</v>
      </c>
    </row>
    <row r="48" spans="5:11" ht="12.75">
      <c r="E48">
        <v>15</v>
      </c>
      <c r="F48" s="14">
        <f t="shared" si="6"/>
        <v>815.2660365757773</v>
      </c>
      <c r="G48" s="14">
        <f t="shared" si="9"/>
        <v>7695.1478129551115</v>
      </c>
      <c r="H48" s="16">
        <f t="shared" si="4"/>
        <v>0.24084087223933748</v>
      </c>
      <c r="I48" s="16">
        <f t="shared" si="7"/>
        <v>0.4502861412766027</v>
      </c>
      <c r="J48" s="16">
        <f t="shared" si="8"/>
        <v>0.1228163495652472</v>
      </c>
      <c r="K48" s="16">
        <f t="shared" si="5"/>
        <v>0.1929967452560612</v>
      </c>
    </row>
    <row r="49" spans="5:11" ht="12.75">
      <c r="E49">
        <v>16</v>
      </c>
      <c r="F49" s="14">
        <f t="shared" si="6"/>
        <v>835.4361374778189</v>
      </c>
      <c r="G49" s="14">
        <f t="shared" si="9"/>
        <v>8244.939156035112</v>
      </c>
      <c r="H49" s="16">
        <f t="shared" si="4"/>
        <v>0.2358246466355843</v>
      </c>
      <c r="I49" s="16">
        <f t="shared" si="7"/>
        <v>0.44237050735759936</v>
      </c>
      <c r="J49" s="16">
        <f t="shared" si="8"/>
        <v>0.11987718698137474</v>
      </c>
      <c r="K49" s="16">
        <f t="shared" si="5"/>
        <v>0.18897701552334206</v>
      </c>
    </row>
    <row r="50" spans="5:11" ht="12.75">
      <c r="E50">
        <v>17</v>
      </c>
      <c r="F50" s="14">
        <f t="shared" si="6"/>
        <v>853.7343129615382</v>
      </c>
      <c r="G50" s="14">
        <f t="shared" si="9"/>
        <v>8765.102574482278</v>
      </c>
      <c r="H50" s="16">
        <f t="shared" si="4"/>
        <v>0.23146507993327595</v>
      </c>
      <c r="I50" s="16">
        <f t="shared" si="7"/>
        <v>0.4354695487000926</v>
      </c>
      <c r="J50" s="16">
        <f t="shared" si="8"/>
        <v>0.11733042182694078</v>
      </c>
      <c r="K50" s="16">
        <f t="shared" si="5"/>
        <v>0.18548349643561807</v>
      </c>
    </row>
    <row r="51" spans="5:11" ht="12.75">
      <c r="E51">
        <v>18</v>
      </c>
      <c r="F51" s="14">
        <f t="shared" si="6"/>
        <v>870.3342907037959</v>
      </c>
      <c r="G51" s="14">
        <f t="shared" si="9"/>
        <v>9254.918890687808</v>
      </c>
      <c r="H51" s="16">
        <f t="shared" si="4"/>
        <v>0.2276578960880577</v>
      </c>
      <c r="I51" s="16">
        <f t="shared" si="7"/>
        <v>0.4294262400533325</v>
      </c>
      <c r="J51" s="16">
        <f t="shared" si="8"/>
        <v>0.11511225230699007</v>
      </c>
      <c r="K51" s="16">
        <f t="shared" si="5"/>
        <v>0.182432626855689</v>
      </c>
    </row>
    <row r="52" spans="5:11" ht="12.75">
      <c r="E52">
        <v>19</v>
      </c>
      <c r="F52" s="14">
        <f t="shared" si="6"/>
        <v>885.393675246732</v>
      </c>
      <c r="G52" s="14">
        <f t="shared" si="9"/>
        <v>9714.268137678017</v>
      </c>
      <c r="H52" s="16">
        <f t="shared" si="4"/>
        <v>0.22431911849955719</v>
      </c>
      <c r="I52" s="16">
        <f t="shared" si="7"/>
        <v>0.4241133553904483</v>
      </c>
      <c r="J52" s="16">
        <f t="shared" si="8"/>
        <v>0.1131715853124252</v>
      </c>
      <c r="K52" s="16">
        <f t="shared" si="5"/>
        <v>0.17975711251411114</v>
      </c>
    </row>
    <row r="53" spans="5:11" ht="12.75">
      <c r="E53">
        <v>20</v>
      </c>
      <c r="F53" s="14">
        <f t="shared" si="6"/>
        <v>899.0554443366209</v>
      </c>
      <c r="G53" s="14">
        <f t="shared" si="9"/>
        <v>10143.500648948168</v>
      </c>
      <c r="H53" s="16">
        <f t="shared" si="4"/>
        <v>0.22138034935243042</v>
      </c>
      <c r="I53" s="16">
        <f t="shared" si="7"/>
        <v>0.4194266876147334</v>
      </c>
      <c r="J53" s="16">
        <f t="shared" si="8"/>
        <v>0.11146702257330708</v>
      </c>
      <c r="K53" s="16">
        <f t="shared" si="5"/>
        <v>0.17740214313046446</v>
      </c>
    </row>
    <row r="54" spans="5:11" ht="12.75">
      <c r="E54">
        <v>21</v>
      </c>
      <c r="F54" s="14">
        <f t="shared" si="6"/>
        <v>911.4493063920922</v>
      </c>
      <c r="G54" s="14">
        <f t="shared" si="9"/>
        <v>10543.327679030474</v>
      </c>
      <c r="H54" s="16">
        <f t="shared" si="4"/>
        <v>0.21878531389913417</v>
      </c>
      <c r="I54" s="16">
        <f t="shared" si="7"/>
        <v>0.4152800527169049</v>
      </c>
      <c r="J54" s="16">
        <f t="shared" si="8"/>
        <v>0.10996466761494537</v>
      </c>
      <c r="K54" s="16">
        <f t="shared" si="5"/>
        <v>0.1753226231899597</v>
      </c>
    </row>
    <row r="55" spans="5:11" ht="12.75">
      <c r="E55">
        <v>22</v>
      </c>
      <c r="F55" s="14">
        <f t="shared" si="6"/>
        <v>922.6929319898734</v>
      </c>
      <c r="G55" s="14">
        <f t="shared" si="9"/>
        <v>10914.729807182252</v>
      </c>
      <c r="H55" s="16">
        <f t="shared" si="4"/>
        <v>0.21648729024189464</v>
      </c>
      <c r="I55" s="16">
        <f t="shared" si="7"/>
        <v>0.4116015511474518</v>
      </c>
      <c r="J55" s="16">
        <f t="shared" si="8"/>
        <v>0.10863650388922196</v>
      </c>
      <c r="K55" s="16">
        <f t="shared" si="5"/>
        <v>0.17348111231082652</v>
      </c>
    </row>
    <row r="56" spans="5:11" ht="12.75">
      <c r="E56">
        <v>23</v>
      </c>
      <c r="F56" s="14">
        <f t="shared" si="6"/>
        <v>932.8930710601054</v>
      </c>
      <c r="G56" s="14">
        <f t="shared" si="9"/>
        <v>11258.881159436522</v>
      </c>
      <c r="H56" s="16">
        <f t="shared" si="4"/>
        <v>0.21444717005776526</v>
      </c>
      <c r="I56" s="16">
        <f t="shared" si="7"/>
        <v>0.40833073044162227</v>
      </c>
      <c r="J56" s="16">
        <f t="shared" si="8"/>
        <v>0.10745917760283939</v>
      </c>
      <c r="K56" s="16">
        <f t="shared" si="5"/>
        <v>0.17184627121509718</v>
      </c>
    </row>
    <row r="57" spans="5:11" ht="12.75">
      <c r="E57">
        <v>24</v>
      </c>
      <c r="F57" s="14">
        <f t="shared" si="6"/>
        <v>942.1465663981755</v>
      </c>
      <c r="G57" s="14">
        <f t="shared" si="9"/>
        <v>11577.087451880616</v>
      </c>
      <c r="H57" s="16">
        <f t="shared" si="4"/>
        <v>0.21263197614188165</v>
      </c>
      <c r="I57" s="16">
        <f t="shared" si="7"/>
        <v>0.40541640413834285</v>
      </c>
      <c r="J57" s="16">
        <f t="shared" si="8"/>
        <v>0.10641307200090927</v>
      </c>
      <c r="K57" s="16">
        <f t="shared" si="5"/>
        <v>0.17039167376858902</v>
      </c>
    </row>
    <row r="58" spans="5:11" ht="12.75">
      <c r="E58">
        <v>25</v>
      </c>
      <c r="F58" s="14">
        <f t="shared" si="6"/>
        <v>950.5412731156143</v>
      </c>
      <c r="G58" s="14">
        <f t="shared" si="9"/>
        <v>11870.735937887928</v>
      </c>
      <c r="H58" s="16">
        <f t="shared" si="4"/>
        <v>0.21101371554699708</v>
      </c>
      <c r="I58" s="16">
        <f t="shared" si="7"/>
        <v>0.40281495548332075</v>
      </c>
      <c r="J58" s="16">
        <f t="shared" si="8"/>
        <v>0.10548159468594069</v>
      </c>
      <c r="K58" s="16">
        <f t="shared" si="5"/>
        <v>0.16909488794945077</v>
      </c>
    </row>
    <row r="59" spans="5:11" ht="12.75">
      <c r="E59">
        <v>26</v>
      </c>
      <c r="F59" s="14">
        <f t="shared" si="6"/>
        <v>958.1568927595648</v>
      </c>
      <c r="G59" s="14">
        <f t="shared" si="9"/>
        <v>12141.25548535214</v>
      </c>
      <c r="H59" s="16">
        <f t="shared" si="4"/>
        <v>0.20956848256504346</v>
      </c>
      <c r="I59" s="16">
        <f t="shared" si="7"/>
        <v>0.40048900392865006</v>
      </c>
      <c r="J59" s="16">
        <f t="shared" si="8"/>
        <v>0.10465062277482366</v>
      </c>
      <c r="K59" s="16">
        <f t="shared" si="5"/>
        <v>0.16793675702648778</v>
      </c>
    </row>
    <row r="60" spans="5:11" ht="12.75">
      <c r="E60">
        <v>27</v>
      </c>
      <c r="F60" s="14">
        <f t="shared" si="6"/>
        <v>965.0657300201738</v>
      </c>
      <c r="G60" s="14">
        <f t="shared" si="9"/>
        <v>12390.085184481539</v>
      </c>
      <c r="H60" s="16">
        <f t="shared" si="4"/>
        <v>0.2082757499925829</v>
      </c>
      <c r="I60" s="16">
        <f t="shared" si="7"/>
        <v>0.39840634640786543</v>
      </c>
      <c r="J60" s="16">
        <f t="shared" si="8"/>
        <v>0.10390806645964008</v>
      </c>
      <c r="K60" s="16">
        <f t="shared" si="5"/>
        <v>0.1669008316179323</v>
      </c>
    </row>
    <row r="61" spans="5:11" ht="12.75">
      <c r="E61">
        <v>28</v>
      </c>
      <c r="F61" s="14">
        <f t="shared" si="6"/>
        <v>971.3333792102818</v>
      </c>
      <c r="G61" s="14">
        <f t="shared" si="9"/>
        <v>12618.650071517963</v>
      </c>
      <c r="H61" s="16">
        <f t="shared" si="4"/>
        <v>0.20711780389378584</v>
      </c>
      <c r="I61" s="16">
        <f t="shared" si="7"/>
        <v>0.3965391090309237</v>
      </c>
      <c r="J61" s="16">
        <f t="shared" si="8"/>
        <v>0.10324352241253584</v>
      </c>
      <c r="K61" s="16">
        <f t="shared" si="5"/>
        <v>0.16597291674130912</v>
      </c>
    </row>
    <row r="62" spans="5:11" ht="12.75">
      <c r="E62">
        <v>29</v>
      </c>
      <c r="F62" s="14">
        <f t="shared" si="6"/>
        <v>977.0193470350328</v>
      </c>
      <c r="G62" s="14">
        <f t="shared" si="9"/>
        <v>12828.342735797578</v>
      </c>
      <c r="H62" s="16">
        <f t="shared" si="4"/>
        <v>0.2060792888714526</v>
      </c>
      <c r="I62" s="16">
        <f t="shared" si="7"/>
        <v>0.3948630615712036</v>
      </c>
      <c r="J62" s="16">
        <f t="shared" si="8"/>
        <v>0.10264799608895585</v>
      </c>
      <c r="K62" s="16">
        <f t="shared" si="5"/>
        <v>0.16514070741842202</v>
      </c>
    </row>
    <row r="63" spans="5:11" ht="12.75">
      <c r="E63">
        <v>30</v>
      </c>
      <c r="F63" s="14">
        <f t="shared" si="6"/>
        <v>982.1776175641378</v>
      </c>
      <c r="G63" s="14">
        <f t="shared" si="9"/>
        <v>13020.509749129349</v>
      </c>
      <c r="H63" s="16">
        <f t="shared" si="4"/>
        <v>0.2051468392669557</v>
      </c>
      <c r="I63" s="16">
        <f t="shared" si="7"/>
        <v>0.39335705909831203</v>
      </c>
      <c r="J63" s="16">
        <f t="shared" si="8"/>
        <v>0.10211367738829571</v>
      </c>
      <c r="K63" s="16">
        <f t="shared" si="5"/>
        <v>0.16439349313909335</v>
      </c>
    </row>
    <row r="64" spans="5:11" ht="12.75">
      <c r="E64">
        <v>31</v>
      </c>
      <c r="F64" s="14">
        <f t="shared" si="6"/>
        <v>986.8571647707907</v>
      </c>
      <c r="G64" s="14">
        <f t="shared" si="9"/>
        <v>13196.442013368951</v>
      </c>
      <c r="H64" s="16">
        <f t="shared" si="4"/>
        <v>0.20430877778121798</v>
      </c>
      <c r="I64" s="16">
        <f t="shared" si="7"/>
        <v>0.3920025837986928</v>
      </c>
      <c r="J64" s="16">
        <f t="shared" si="8"/>
        <v>0.10163375801638842</v>
      </c>
      <c r="K64" s="16">
        <f t="shared" si="5"/>
        <v>0.163721916352446</v>
      </c>
    </row>
    <row r="65" spans="5:11" ht="12.75">
      <c r="E65">
        <v>32</v>
      </c>
      <c r="F65" s="14">
        <f t="shared" si="6"/>
        <v>991.1024175034145</v>
      </c>
      <c r="G65" s="14">
        <f t="shared" si="9"/>
        <v>13357.368262490114</v>
      </c>
      <c r="H65" s="16">
        <f t="shared" si="4"/>
        <v>0.20355486744251103</v>
      </c>
      <c r="I65" s="16">
        <f t="shared" si="7"/>
        <v>0.39078336639822203</v>
      </c>
      <c r="J65" s="16">
        <f t="shared" si="8"/>
        <v>0.10120228172034357</v>
      </c>
      <c r="K65" s="16">
        <f t="shared" si="5"/>
        <v>0.16311777370741878</v>
      </c>
    </row>
    <row r="66" spans="5:11" ht="12.75">
      <c r="E66">
        <v>33</v>
      </c>
      <c r="F66" s="14">
        <f t="shared" si="6"/>
        <v>994.953681304798</v>
      </c>
      <c r="G66" s="14">
        <f t="shared" si="9"/>
        <v>13504.451079092605</v>
      </c>
      <c r="H66" s="16">
        <f t="shared" si="4"/>
        <v>0.2028761061196281</v>
      </c>
      <c r="I66" s="16">
        <f t="shared" si="7"/>
        <v>0.3896850713241605</v>
      </c>
      <c r="J66" s="16">
        <f t="shared" si="8"/>
        <v>0.10081402064441862</v>
      </c>
      <c r="K66" s="16">
        <f t="shared" si="5"/>
        <v>0.16257385138682562</v>
      </c>
    </row>
    <row r="67" spans="5:11" ht="12.75">
      <c r="E67">
        <v>34</v>
      </c>
      <c r="F67" s="14">
        <f t="shared" si="6"/>
        <v>998.4475210834913</v>
      </c>
      <c r="G67" s="14">
        <f t="shared" si="9"/>
        <v>13638.78489274175</v>
      </c>
      <c r="H67" s="16">
        <f t="shared" si="4"/>
        <v>0.20226455521916867</v>
      </c>
      <c r="I67" s="16">
        <f t="shared" si="7"/>
        <v>0.38869503327950927</v>
      </c>
      <c r="J67" s="16">
        <f t="shared" si="8"/>
        <v>0.1004643725994035</v>
      </c>
      <c r="K67" s="16">
        <f t="shared" si="5"/>
        <v>0.16208378783469818</v>
      </c>
    </row>
    <row r="68" spans="5:11" ht="12.75">
      <c r="E68">
        <v>35</v>
      </c>
      <c r="F68" s="14">
        <f t="shared" si="6"/>
        <v>1001.6171082706362</v>
      </c>
      <c r="G68" s="14">
        <f t="shared" si="9"/>
        <v>13761.39551995234</v>
      </c>
      <c r="H68" s="16">
        <f t="shared" si="4"/>
        <v>0.20171319604216803</v>
      </c>
      <c r="I68" s="16">
        <f t="shared" si="7"/>
        <v>0.3878020355739899</v>
      </c>
      <c r="J68" s="16">
        <f t="shared" si="8"/>
        <v>0.10014927519577864</v>
      </c>
      <c r="K68" s="16">
        <f t="shared" si="5"/>
        <v>0.1616419586483197</v>
      </c>
    </row>
    <row r="69" spans="5:11" ht="12.75">
      <c r="E69">
        <v>36</v>
      </c>
      <c r="F69" s="14">
        <f t="shared" si="6"/>
        <v>1004.4925357582326</v>
      </c>
      <c r="G69" s="14">
        <f t="shared" si="9"/>
        <v>13873.240884417128</v>
      </c>
      <c r="H69" s="16">
        <f t="shared" si="4"/>
        <v>0.20121580866963376</v>
      </c>
      <c r="I69" s="16">
        <f t="shared" si="7"/>
        <v>0.3869961225914386</v>
      </c>
      <c r="J69" s="16">
        <f t="shared" si="8"/>
        <v>0.09986513366694304</v>
      </c>
      <c r="K69" s="16">
        <f t="shared" si="5"/>
        <v>0.16124337952369677</v>
      </c>
    </row>
    <row r="70" spans="5:11" ht="12.75">
      <c r="E70">
        <v>37</v>
      </c>
      <c r="F70" s="14">
        <f t="shared" si="6"/>
        <v>1007.101103608948</v>
      </c>
      <c r="G70" s="14">
        <f t="shared" si="9"/>
        <v>13975.212622737547</v>
      </c>
      <c r="H70" s="16">
        <f t="shared" si="4"/>
        <v>0.20076686931392024</v>
      </c>
      <c r="I70" s="16">
        <f t="shared" si="7"/>
        <v>0.3862684403372157</v>
      </c>
      <c r="J70" s="16">
        <f t="shared" si="8"/>
        <v>0.09960875987722599</v>
      </c>
      <c r="K70" s="16">
        <f t="shared" si="5"/>
        <v>0.16088362399854672</v>
      </c>
    </row>
    <row r="71" spans="5:11" ht="12.75">
      <c r="E71">
        <v>38</v>
      </c>
      <c r="F71" s="14">
        <f t="shared" si="6"/>
        <v>1009.4675782500713</v>
      </c>
      <c r="G71" s="14">
        <f t="shared" si="9"/>
        <v>14068.138336937543</v>
      </c>
      <c r="H71" s="16">
        <f t="shared" si="4"/>
        <v>0.20036146289627807</v>
      </c>
      <c r="I71" s="16">
        <f t="shared" si="7"/>
        <v>0.3856111002197985</v>
      </c>
      <c r="J71" s="16">
        <f t="shared" si="8"/>
        <v>0.0993773205234018</v>
      </c>
      <c r="K71" s="16">
        <f t="shared" si="5"/>
        <v>0.16055875339671172</v>
      </c>
    </row>
    <row r="72" spans="5:11" ht="12.75">
      <c r="E72">
        <v>39</v>
      </c>
      <c r="F72" s="14">
        <f t="shared" si="6"/>
        <v>1011.6144276124688</v>
      </c>
      <c r="G72" s="14">
        <f t="shared" si="9"/>
        <v>14152.784301840496</v>
      </c>
      <c r="H72" s="16">
        <f t="shared" si="4"/>
        <v>0.19999520825078507</v>
      </c>
      <c r="I72" s="16">
        <f t="shared" si="7"/>
        <v>0.3850170621646128</v>
      </c>
      <c r="J72" s="16">
        <f t="shared" si="8"/>
        <v>0.09916829293663591</v>
      </c>
      <c r="K72" s="16">
        <f t="shared" si="5"/>
        <v>0.16026525689066676</v>
      </c>
    </row>
    <row r="73" spans="5:11" ht="12.75">
      <c r="E73">
        <v>40</v>
      </c>
      <c r="F73" s="14">
        <f t="shared" si="6"/>
        <v>1013.562034447013</v>
      </c>
      <c r="G73" s="14">
        <f t="shared" si="9"/>
        <v>14229.858474262563</v>
      </c>
      <c r="H73" s="16">
        <f t="shared" si="4"/>
        <v>0.19966419385553752</v>
      </c>
      <c r="I73" s="16">
        <f t="shared" si="7"/>
        <v>0.3844800338991305</v>
      </c>
      <c r="J73" s="16">
        <f t="shared" si="8"/>
        <v>0.09897942720244843</v>
      </c>
      <c r="K73" s="16">
        <f t="shared" si="5"/>
        <v>0.16</v>
      </c>
    </row>
    <row r="74" spans="6:10" ht="12.75">
      <c r="F74" s="14"/>
      <c r="G74" s="14"/>
      <c r="H74" s="16"/>
      <c r="I74" s="16"/>
      <c r="J74" s="16"/>
    </row>
    <row r="75" spans="6:10" ht="12.75">
      <c r="F75" s="14"/>
      <c r="G75" s="14"/>
      <c r="H75" s="16"/>
      <c r="I75" s="16"/>
      <c r="J75" s="16"/>
    </row>
    <row r="76" spans="6:10" ht="12.75">
      <c r="F76" s="14"/>
      <c r="G76" s="14"/>
      <c r="H76" s="16"/>
      <c r="I76" s="16"/>
      <c r="J76" s="16"/>
    </row>
    <row r="77" spans="6:10" ht="12.75">
      <c r="F77" s="14"/>
      <c r="G77" s="14"/>
      <c r="H77" s="16"/>
      <c r="I77" s="16"/>
      <c r="J77" s="16"/>
    </row>
    <row r="78" spans="6:10" ht="12.75">
      <c r="F78" s="14"/>
      <c r="G78" s="14"/>
      <c r="H78" s="16"/>
      <c r="I78" s="16"/>
      <c r="J78" s="16"/>
    </row>
    <row r="79" spans="6:10" ht="12.75">
      <c r="F79" s="14"/>
      <c r="G79" s="14"/>
      <c r="H79" s="16"/>
      <c r="I79" s="16"/>
      <c r="J79" s="16"/>
    </row>
    <row r="80" spans="6:10" ht="12.75">
      <c r="F80" s="14"/>
      <c r="G80" s="14"/>
      <c r="H80" s="16"/>
      <c r="I80" s="16"/>
      <c r="J80" s="16"/>
    </row>
    <row r="81" spans="6:10" ht="12.75">
      <c r="F81" s="14"/>
      <c r="G81" s="14"/>
      <c r="H81" s="16"/>
      <c r="I81" s="16"/>
      <c r="J81" s="16"/>
    </row>
    <row r="82" spans="6:10" ht="12.75">
      <c r="F82" s="14"/>
      <c r="G82" s="14"/>
      <c r="H82" s="16"/>
      <c r="I82" s="16"/>
      <c r="J82" s="16"/>
    </row>
    <row r="83" spans="6:10" ht="12.75">
      <c r="F83" s="14"/>
      <c r="G83" s="14"/>
      <c r="H83" s="16"/>
      <c r="I83" s="16"/>
      <c r="J83" s="16"/>
    </row>
  </sheetData>
  <mergeCells count="2">
    <mergeCell ref="C14:D14"/>
    <mergeCell ref="A30:I30"/>
  </mergeCells>
  <printOptions/>
  <pageMargins left="0.25" right="0.25" top="0.75" bottom="0.75" header="0.5" footer="0.5"/>
  <pageSetup horizontalDpi="300" verticalDpi="300" orientation="landscape" r:id="rId2"/>
  <headerFooter alignWithMargins="0">
    <oddHeader>&amp;C&amp;A</oddHeader>
    <oddFooter>&amp;CPage &amp;P&amp;RSnowy_Input.xls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M59"/>
  <sheetViews>
    <sheetView workbookViewId="0" topLeftCell="A42">
      <selection activeCell="G51" sqref="G51"/>
    </sheetView>
  </sheetViews>
  <sheetFormatPr defaultColWidth="9.140625" defaultRowHeight="12.75"/>
  <cols>
    <col min="4" max="4" width="11.140625" style="0" customWidth="1"/>
    <col min="5" max="5" width="11.7109375" style="0" customWidth="1"/>
    <col min="6" max="6" width="10.57421875" style="0" customWidth="1"/>
  </cols>
  <sheetData>
    <row r="1" spans="1:7" ht="15">
      <c r="A1" s="65" t="s">
        <v>186</v>
      </c>
      <c r="B1" s="66"/>
      <c r="C1" s="66"/>
      <c r="D1" s="66"/>
      <c r="E1" s="66"/>
      <c r="F1" s="66"/>
      <c r="G1" s="66"/>
    </row>
    <row r="2" spans="1:7" ht="9" customHeight="1">
      <c r="A2" s="65"/>
      <c r="B2" s="66"/>
      <c r="C2" s="66"/>
      <c r="D2" s="66"/>
      <c r="E2" s="66"/>
      <c r="F2" s="66"/>
      <c r="G2" s="66"/>
    </row>
    <row r="3" spans="1:13" ht="12.75">
      <c r="A3" s="81" t="s">
        <v>0</v>
      </c>
      <c r="B3" s="81" t="s">
        <v>220</v>
      </c>
      <c r="C3" s="81" t="s">
        <v>12</v>
      </c>
      <c r="D3" s="81" t="s">
        <v>1</v>
      </c>
      <c r="E3" s="81" t="s">
        <v>221</v>
      </c>
      <c r="F3" s="66"/>
      <c r="G3" s="66"/>
      <c r="K3" s="3"/>
      <c r="L3" s="95"/>
      <c r="M3" s="95"/>
    </row>
    <row r="4" spans="1:13" ht="12.75">
      <c r="A4" s="82">
        <v>0</v>
      </c>
      <c r="B4" s="83"/>
      <c r="C4" s="83"/>
      <c r="D4" s="83"/>
      <c r="E4" s="84">
        <f aca="true" t="shared" si="0" ref="E4:E20">EXP($D$57+$D$58*(A4))/(1+EXP($D$57+$D$58*(A4)))</f>
        <v>0.0003347137832079128</v>
      </c>
      <c r="F4" s="66"/>
      <c r="G4" s="66"/>
      <c r="K4" s="3"/>
      <c r="L4" s="95"/>
      <c r="M4" s="95"/>
    </row>
    <row r="5" spans="1:13" ht="12.75">
      <c r="A5" s="85">
        <v>1</v>
      </c>
      <c r="B5" s="86"/>
      <c r="C5" s="86"/>
      <c r="D5" s="86"/>
      <c r="E5" s="87">
        <f t="shared" si="0"/>
        <v>0.0004970613072322452</v>
      </c>
      <c r="F5" s="66"/>
      <c r="G5" s="66"/>
      <c r="K5" s="3"/>
      <c r="L5" s="95"/>
      <c r="M5" s="95"/>
    </row>
    <row r="6" spans="1:13" ht="12.75">
      <c r="A6" s="88">
        <v>2</v>
      </c>
      <c r="B6" s="89">
        <v>0</v>
      </c>
      <c r="C6" s="89">
        <v>1</v>
      </c>
      <c r="D6" s="90">
        <f>B6/C6</f>
        <v>0</v>
      </c>
      <c r="E6" s="90">
        <f t="shared" si="0"/>
        <v>0.0007380947402605515</v>
      </c>
      <c r="F6" s="66"/>
      <c r="G6" s="66"/>
      <c r="K6" s="3"/>
      <c r="L6" s="95"/>
      <c r="M6" s="95"/>
    </row>
    <row r="7" spans="1:13" ht="12.75">
      <c r="A7" s="91">
        <v>3</v>
      </c>
      <c r="B7" s="92">
        <v>0</v>
      </c>
      <c r="C7" s="92">
        <v>25</v>
      </c>
      <c r="D7" s="35">
        <f aca="true" t="shared" si="1" ref="D7:D47">B7/C7</f>
        <v>0</v>
      </c>
      <c r="E7" s="35">
        <f t="shared" si="0"/>
        <v>0.001095881209168062</v>
      </c>
      <c r="F7" s="66"/>
      <c r="G7" s="66"/>
      <c r="K7" s="3"/>
      <c r="L7" s="95"/>
      <c r="M7" s="95"/>
    </row>
    <row r="8" spans="1:13" ht="12.75">
      <c r="A8" s="91">
        <v>4</v>
      </c>
      <c r="B8" s="92">
        <v>0</v>
      </c>
      <c r="C8" s="92">
        <v>33</v>
      </c>
      <c r="D8" s="35">
        <f t="shared" si="1"/>
        <v>0</v>
      </c>
      <c r="E8" s="35">
        <f t="shared" si="0"/>
        <v>0.0016268199110342143</v>
      </c>
      <c r="F8" s="66"/>
      <c r="G8" s="66"/>
      <c r="K8" s="3"/>
      <c r="L8" s="95"/>
      <c r="M8" s="95"/>
    </row>
    <row r="9" spans="1:13" ht="12.75">
      <c r="A9" s="91">
        <v>5</v>
      </c>
      <c r="B9" s="92">
        <v>0</v>
      </c>
      <c r="C9" s="92">
        <v>43</v>
      </c>
      <c r="D9" s="35">
        <f t="shared" si="1"/>
        <v>0</v>
      </c>
      <c r="E9" s="35">
        <f t="shared" si="0"/>
        <v>0.002414369051478698</v>
      </c>
      <c r="F9" s="66"/>
      <c r="G9" s="66"/>
      <c r="K9" s="3"/>
      <c r="L9" s="95"/>
      <c r="M9" s="95"/>
    </row>
    <row r="10" spans="1:13" ht="12.75">
      <c r="A10" s="91">
        <v>6</v>
      </c>
      <c r="B10" s="92">
        <v>0</v>
      </c>
      <c r="C10" s="92">
        <v>63</v>
      </c>
      <c r="D10" s="35">
        <f t="shared" si="1"/>
        <v>0</v>
      </c>
      <c r="E10" s="35">
        <f t="shared" si="0"/>
        <v>0.0035818056447864065</v>
      </c>
      <c r="F10" s="66"/>
      <c r="G10" s="66"/>
      <c r="K10" s="3"/>
      <c r="L10" s="95"/>
      <c r="M10" s="95"/>
    </row>
    <row r="11" spans="1:13" ht="12.75">
      <c r="A11" s="91">
        <v>7</v>
      </c>
      <c r="B11" s="92">
        <v>0</v>
      </c>
      <c r="C11" s="92">
        <v>57</v>
      </c>
      <c r="D11" s="35">
        <f t="shared" si="1"/>
        <v>0</v>
      </c>
      <c r="E11" s="35">
        <f t="shared" si="0"/>
        <v>0.005310735782593487</v>
      </c>
      <c r="F11" s="66"/>
      <c r="G11" s="66"/>
      <c r="K11" s="3"/>
      <c r="L11" s="95"/>
      <c r="M11" s="95"/>
    </row>
    <row r="12" spans="1:13" ht="12.75">
      <c r="A12" s="91">
        <v>8</v>
      </c>
      <c r="B12" s="92">
        <v>0</v>
      </c>
      <c r="C12" s="92">
        <v>77</v>
      </c>
      <c r="D12" s="35">
        <f t="shared" si="1"/>
        <v>0</v>
      </c>
      <c r="E12" s="35">
        <f t="shared" si="0"/>
        <v>0.007867627364704925</v>
      </c>
      <c r="F12" s="66"/>
      <c r="G12" s="66"/>
      <c r="K12" s="3"/>
      <c r="L12" s="95"/>
      <c r="M12" s="95"/>
    </row>
    <row r="13" spans="1:13" ht="12.75">
      <c r="A13" s="91">
        <v>9</v>
      </c>
      <c r="B13" s="92">
        <v>0</v>
      </c>
      <c r="C13" s="92">
        <v>59</v>
      </c>
      <c r="D13" s="35">
        <f t="shared" si="1"/>
        <v>0</v>
      </c>
      <c r="E13" s="35">
        <f t="shared" si="0"/>
        <v>0.011641145462542869</v>
      </c>
      <c r="F13" s="66"/>
      <c r="G13" s="66"/>
      <c r="K13" s="3"/>
      <c r="L13" s="95"/>
      <c r="M13" s="95"/>
    </row>
    <row r="14" spans="1:13" ht="12.75">
      <c r="A14" s="91">
        <v>10</v>
      </c>
      <c r="B14" s="92">
        <v>0</v>
      </c>
      <c r="C14" s="92">
        <v>56</v>
      </c>
      <c r="D14" s="35">
        <f t="shared" si="1"/>
        <v>0</v>
      </c>
      <c r="E14" s="35">
        <f t="shared" si="0"/>
        <v>0.017193176391014843</v>
      </c>
      <c r="F14" s="66"/>
      <c r="G14" s="66"/>
      <c r="K14" s="3"/>
      <c r="L14" s="95"/>
      <c r="M14" s="95"/>
    </row>
    <row r="15" spans="1:13" ht="12.75">
      <c r="A15" s="91">
        <v>11</v>
      </c>
      <c r="B15" s="92">
        <v>0</v>
      </c>
      <c r="C15" s="92">
        <v>58</v>
      </c>
      <c r="D15" s="35">
        <f t="shared" si="1"/>
        <v>0</v>
      </c>
      <c r="E15" s="35">
        <f t="shared" si="0"/>
        <v>0.02532529699436399</v>
      </c>
      <c r="F15" s="66"/>
      <c r="G15" s="66"/>
      <c r="K15" s="3"/>
      <c r="L15" s="95"/>
      <c r="M15" s="95"/>
    </row>
    <row r="16" spans="1:13" ht="12.75">
      <c r="A16" s="91">
        <v>12</v>
      </c>
      <c r="B16" s="92">
        <v>0</v>
      </c>
      <c r="C16" s="92">
        <v>47</v>
      </c>
      <c r="D16" s="35">
        <f t="shared" si="1"/>
        <v>0</v>
      </c>
      <c r="E16" s="35">
        <f t="shared" si="0"/>
        <v>0.037158366237339244</v>
      </c>
      <c r="F16" s="66"/>
      <c r="G16" s="66"/>
      <c r="K16" s="3"/>
      <c r="L16" s="95"/>
      <c r="M16" s="95"/>
    </row>
    <row r="17" spans="1:13" ht="12.75">
      <c r="A17" s="91">
        <v>13</v>
      </c>
      <c r="B17" s="92">
        <v>1</v>
      </c>
      <c r="C17" s="92">
        <v>41</v>
      </c>
      <c r="D17" s="35">
        <f t="shared" si="1"/>
        <v>0.024390243902439025</v>
      </c>
      <c r="E17" s="35">
        <f t="shared" si="0"/>
        <v>0.05421282838908031</v>
      </c>
      <c r="F17" s="66"/>
      <c r="G17" s="66"/>
      <c r="K17" s="3"/>
      <c r="L17" s="95"/>
      <c r="M17" s="95"/>
    </row>
    <row r="18" spans="1:13" ht="12.75">
      <c r="A18" s="91">
        <v>14</v>
      </c>
      <c r="B18" s="92">
        <v>2</v>
      </c>
      <c r="C18" s="92">
        <v>23</v>
      </c>
      <c r="D18" s="35">
        <f t="shared" si="1"/>
        <v>0.08695652173913043</v>
      </c>
      <c r="E18" s="35">
        <f t="shared" si="0"/>
        <v>0.07845690854328127</v>
      </c>
      <c r="F18" s="66"/>
      <c r="G18" s="66"/>
      <c r="K18" s="3"/>
      <c r="L18" s="95"/>
      <c r="M18" s="95"/>
    </row>
    <row r="19" spans="1:13" ht="12.75">
      <c r="A19" s="91">
        <v>15</v>
      </c>
      <c r="B19" s="92">
        <v>3</v>
      </c>
      <c r="C19" s="92">
        <v>17</v>
      </c>
      <c r="D19" s="35">
        <f t="shared" si="1"/>
        <v>0.17647058823529413</v>
      </c>
      <c r="E19" s="35">
        <f t="shared" si="0"/>
        <v>0.11225614308724617</v>
      </c>
      <c r="F19" s="66"/>
      <c r="G19" s="66"/>
      <c r="K19" s="3"/>
      <c r="L19" s="95"/>
      <c r="M19" s="95"/>
    </row>
    <row r="20" spans="1:13" ht="12.75">
      <c r="A20" s="91">
        <v>16</v>
      </c>
      <c r="B20" s="92">
        <v>3</v>
      </c>
      <c r="C20" s="92">
        <v>16</v>
      </c>
      <c r="D20" s="35">
        <f t="shared" si="1"/>
        <v>0.1875</v>
      </c>
      <c r="E20" s="35">
        <f t="shared" si="0"/>
        <v>0.1581177699979691</v>
      </c>
      <c r="F20" s="66"/>
      <c r="G20" s="66"/>
      <c r="K20" s="3"/>
      <c r="L20" s="95"/>
      <c r="M20" s="95"/>
    </row>
    <row r="21" spans="1:13" ht="12.75">
      <c r="A21" s="91">
        <v>17</v>
      </c>
      <c r="B21" s="92">
        <v>3</v>
      </c>
      <c r="C21" s="92">
        <v>14</v>
      </c>
      <c r="D21" s="35">
        <f t="shared" si="1"/>
        <v>0.21428571428571427</v>
      </c>
      <c r="E21" s="35">
        <f aca="true" t="shared" si="2" ref="E21:E47">EXP($D$57+$D$58*(A21))/(1+EXP($D$57+$D$58*(A21)))</f>
        <v>0.21811248014567416</v>
      </c>
      <c r="F21" s="66"/>
      <c r="G21" s="66"/>
      <c r="K21" s="3"/>
      <c r="L21" s="95"/>
      <c r="M21" s="95"/>
    </row>
    <row r="22" spans="1:13" ht="12.75">
      <c r="A22" s="91">
        <v>18</v>
      </c>
      <c r="B22" s="92">
        <v>7</v>
      </c>
      <c r="C22" s="92">
        <v>14</v>
      </c>
      <c r="D22" s="35">
        <f t="shared" si="1"/>
        <v>0.5</v>
      </c>
      <c r="E22" s="35">
        <f t="shared" si="2"/>
        <v>0.29294988375082437</v>
      </c>
      <c r="F22" s="66"/>
      <c r="G22" s="66"/>
      <c r="K22" s="3"/>
      <c r="L22" s="95"/>
      <c r="M22" s="95"/>
    </row>
    <row r="23" spans="1:13" ht="12.75">
      <c r="A23" s="91">
        <v>19</v>
      </c>
      <c r="B23" s="92">
        <v>7</v>
      </c>
      <c r="C23" s="92">
        <v>14</v>
      </c>
      <c r="D23" s="35">
        <f t="shared" si="1"/>
        <v>0.5</v>
      </c>
      <c r="E23" s="35">
        <f t="shared" si="2"/>
        <v>0.3809542241316401</v>
      </c>
      <c r="F23" s="66"/>
      <c r="G23" s="66"/>
      <c r="K23" s="3"/>
      <c r="L23" s="95"/>
      <c r="M23" s="95"/>
    </row>
    <row r="24" spans="1:13" ht="12.75">
      <c r="A24" s="91">
        <v>20</v>
      </c>
      <c r="B24" s="92">
        <v>10</v>
      </c>
      <c r="C24" s="92">
        <v>12</v>
      </c>
      <c r="D24" s="35">
        <f t="shared" si="1"/>
        <v>0.8333333333333334</v>
      </c>
      <c r="E24" s="35">
        <f t="shared" si="2"/>
        <v>0.4775401247075432</v>
      </c>
      <c r="F24" s="66"/>
      <c r="G24" s="66"/>
      <c r="K24" s="3"/>
      <c r="L24" s="95"/>
      <c r="M24" s="95"/>
    </row>
    <row r="25" spans="1:13" ht="12.75">
      <c r="A25" s="91">
        <v>21</v>
      </c>
      <c r="B25" s="92">
        <v>5</v>
      </c>
      <c r="C25" s="92">
        <v>10</v>
      </c>
      <c r="D25" s="35">
        <f t="shared" si="1"/>
        <v>0.5</v>
      </c>
      <c r="E25" s="35">
        <f t="shared" si="2"/>
        <v>0.5758353344136129</v>
      </c>
      <c r="F25" s="66"/>
      <c r="G25" s="66"/>
      <c r="K25" s="3"/>
      <c r="L25" s="95"/>
      <c r="M25" s="95"/>
    </row>
    <row r="26" spans="1:13" ht="12.75">
      <c r="A26" s="91">
        <v>22</v>
      </c>
      <c r="B26" s="92">
        <v>6</v>
      </c>
      <c r="C26" s="92">
        <v>6</v>
      </c>
      <c r="D26" s="35">
        <f t="shared" si="1"/>
        <v>1</v>
      </c>
      <c r="E26" s="35">
        <f t="shared" si="2"/>
        <v>0.6684759358575728</v>
      </c>
      <c r="F26" s="66"/>
      <c r="G26" s="66"/>
      <c r="K26" s="3"/>
      <c r="L26" s="95"/>
      <c r="M26" s="95"/>
    </row>
    <row r="27" spans="1:13" ht="12.75">
      <c r="A27" s="91">
        <v>23</v>
      </c>
      <c r="B27" s="92">
        <v>4</v>
      </c>
      <c r="C27" s="92">
        <v>5</v>
      </c>
      <c r="D27" s="35">
        <f t="shared" si="1"/>
        <v>0.8</v>
      </c>
      <c r="E27" s="35">
        <f t="shared" si="2"/>
        <v>0.7496788084600472</v>
      </c>
      <c r="F27" s="66"/>
      <c r="G27" s="66"/>
      <c r="K27" s="3"/>
      <c r="L27" s="95"/>
      <c r="M27" s="95"/>
    </row>
    <row r="28" spans="1:13" ht="12.75">
      <c r="A28" s="91">
        <v>24</v>
      </c>
      <c r="B28" s="92">
        <v>6</v>
      </c>
      <c r="C28" s="92">
        <v>6</v>
      </c>
      <c r="D28" s="35">
        <f t="shared" si="1"/>
        <v>1</v>
      </c>
      <c r="E28" s="35">
        <f t="shared" si="2"/>
        <v>0.8164532124233765</v>
      </c>
      <c r="F28" s="66"/>
      <c r="G28" s="66"/>
      <c r="K28" s="3"/>
      <c r="L28" s="95"/>
      <c r="M28" s="95"/>
    </row>
    <row r="29" spans="1:13" ht="12.75">
      <c r="A29" s="91">
        <v>25</v>
      </c>
      <c r="B29" s="92">
        <v>6</v>
      </c>
      <c r="C29" s="92">
        <v>6</v>
      </c>
      <c r="D29" s="35">
        <f t="shared" si="1"/>
        <v>1</v>
      </c>
      <c r="E29" s="35">
        <f t="shared" si="2"/>
        <v>0.8685387419554063</v>
      </c>
      <c r="F29" s="66"/>
      <c r="G29" s="66"/>
      <c r="K29" s="3"/>
      <c r="L29" s="95"/>
      <c r="M29" s="95"/>
    </row>
    <row r="30" spans="1:13" ht="12.75">
      <c r="A30" s="91">
        <v>26</v>
      </c>
      <c r="B30" s="92">
        <v>2</v>
      </c>
      <c r="C30" s="92">
        <v>3</v>
      </c>
      <c r="D30" s="35">
        <f t="shared" si="1"/>
        <v>0.6666666666666666</v>
      </c>
      <c r="E30" s="35">
        <f t="shared" si="2"/>
        <v>0.9075180529034025</v>
      </c>
      <c r="F30" s="66"/>
      <c r="G30" s="66"/>
      <c r="K30" s="3"/>
      <c r="L30" s="95"/>
      <c r="M30" s="95"/>
    </row>
    <row r="31" spans="1:13" ht="12.75">
      <c r="A31" s="91">
        <v>27</v>
      </c>
      <c r="B31" s="92">
        <v>0</v>
      </c>
      <c r="C31" s="92">
        <v>0</v>
      </c>
      <c r="D31" s="35" t="e">
        <f t="shared" si="1"/>
        <v>#DIV/0!</v>
      </c>
      <c r="E31" s="35">
        <f t="shared" si="2"/>
        <v>0.9357940779576789</v>
      </c>
      <c r="F31" s="66"/>
      <c r="G31" s="66"/>
      <c r="K31" s="3"/>
      <c r="L31" s="95"/>
      <c r="M31" s="95"/>
    </row>
    <row r="32" spans="1:13" ht="12.75">
      <c r="A32" s="91">
        <v>28</v>
      </c>
      <c r="B32" s="92">
        <v>2</v>
      </c>
      <c r="C32" s="92">
        <v>4</v>
      </c>
      <c r="D32" s="35">
        <f t="shared" si="1"/>
        <v>0.5</v>
      </c>
      <c r="E32" s="35">
        <f t="shared" si="2"/>
        <v>0.9558454391404579</v>
      </c>
      <c r="F32" s="66"/>
      <c r="G32" s="66"/>
      <c r="K32" s="3"/>
      <c r="L32" s="95"/>
      <c r="M32" s="95"/>
    </row>
    <row r="33" spans="1:13" ht="12.75">
      <c r="A33" s="91">
        <v>29</v>
      </c>
      <c r="B33" s="92">
        <v>2</v>
      </c>
      <c r="C33" s="92">
        <v>3</v>
      </c>
      <c r="D33" s="35">
        <f t="shared" si="1"/>
        <v>0.6666666666666666</v>
      </c>
      <c r="E33" s="35">
        <f t="shared" si="2"/>
        <v>0.9698366487124843</v>
      </c>
      <c r="F33" s="66"/>
      <c r="G33" s="66"/>
      <c r="K33" s="3"/>
      <c r="L33" s="95"/>
      <c r="M33" s="95"/>
    </row>
    <row r="34" spans="1:13" ht="12.75">
      <c r="A34" s="91">
        <v>30</v>
      </c>
      <c r="B34" s="92">
        <v>2</v>
      </c>
      <c r="C34" s="92">
        <v>3</v>
      </c>
      <c r="D34" s="35">
        <f t="shared" si="1"/>
        <v>0.6666666666666666</v>
      </c>
      <c r="E34" s="35">
        <f t="shared" si="2"/>
        <v>0.9794896091390056</v>
      </c>
      <c r="F34" s="66"/>
      <c r="G34" s="66"/>
      <c r="K34" s="3"/>
      <c r="L34" s="95"/>
      <c r="M34" s="95"/>
    </row>
    <row r="35" spans="1:13" ht="12.75">
      <c r="A35" s="91">
        <v>31</v>
      </c>
      <c r="B35" s="92">
        <v>3</v>
      </c>
      <c r="C35" s="92">
        <v>3</v>
      </c>
      <c r="D35" s="35">
        <f t="shared" si="1"/>
        <v>1</v>
      </c>
      <c r="E35" s="35">
        <f t="shared" si="2"/>
        <v>0.9860976843327593</v>
      </c>
      <c r="F35" s="66"/>
      <c r="G35" s="66"/>
      <c r="K35" s="3"/>
      <c r="L35" s="95"/>
      <c r="M35" s="95"/>
    </row>
    <row r="36" spans="1:13" ht="12.75">
      <c r="A36" s="91">
        <v>32</v>
      </c>
      <c r="B36" s="92">
        <v>1</v>
      </c>
      <c r="C36" s="92">
        <v>1</v>
      </c>
      <c r="D36" s="35">
        <f t="shared" si="1"/>
        <v>1</v>
      </c>
      <c r="E36" s="35">
        <f t="shared" si="2"/>
        <v>0.9905971955633778</v>
      </c>
      <c r="F36" s="66"/>
      <c r="G36" s="66"/>
      <c r="K36" s="3"/>
      <c r="L36" s="95"/>
      <c r="M36" s="95"/>
    </row>
    <row r="37" spans="1:13" ht="12.75">
      <c r="A37" s="91">
        <v>33</v>
      </c>
      <c r="B37" s="92">
        <v>1</v>
      </c>
      <c r="C37" s="92">
        <v>1</v>
      </c>
      <c r="D37" s="35">
        <f t="shared" si="1"/>
        <v>1</v>
      </c>
      <c r="E37" s="35">
        <f t="shared" si="2"/>
        <v>0.9936498093245715</v>
      </c>
      <c r="F37" s="66"/>
      <c r="G37" s="66"/>
      <c r="K37" s="3"/>
      <c r="L37" s="95"/>
      <c r="M37" s="95"/>
    </row>
    <row r="38" spans="1:13" ht="12.75">
      <c r="A38" s="91">
        <v>34</v>
      </c>
      <c r="B38" s="92">
        <v>1</v>
      </c>
      <c r="C38" s="92">
        <v>2</v>
      </c>
      <c r="D38" s="35">
        <f t="shared" si="1"/>
        <v>0.5</v>
      </c>
      <c r="E38" s="35">
        <f t="shared" si="2"/>
        <v>0.9957156803897211</v>
      </c>
      <c r="F38" s="66"/>
      <c r="G38" s="66"/>
      <c r="K38" s="3"/>
      <c r="L38" s="95"/>
      <c r="M38" s="95"/>
    </row>
    <row r="39" spans="1:13" ht="12.75">
      <c r="A39" s="93">
        <v>35</v>
      </c>
      <c r="B39" s="94">
        <v>3</v>
      </c>
      <c r="C39" s="94">
        <v>3</v>
      </c>
      <c r="D39" s="38">
        <f t="shared" si="1"/>
        <v>1</v>
      </c>
      <c r="E39" s="38">
        <f t="shared" si="2"/>
        <v>0.9971114272377598</v>
      </c>
      <c r="F39" s="66"/>
      <c r="G39" s="66"/>
      <c r="K39" s="3"/>
      <c r="L39" s="95"/>
      <c r="M39" s="95"/>
    </row>
    <row r="40" spans="1:13" ht="12.75">
      <c r="A40" s="91">
        <v>36</v>
      </c>
      <c r="B40" s="92">
        <v>1</v>
      </c>
      <c r="C40" s="92">
        <v>1</v>
      </c>
      <c r="D40" s="35">
        <f t="shared" si="1"/>
        <v>1</v>
      </c>
      <c r="E40" s="35">
        <f t="shared" si="2"/>
        <v>0.9980533562456941</v>
      </c>
      <c r="F40" s="66"/>
      <c r="G40" s="66"/>
      <c r="K40" s="3"/>
      <c r="L40" s="95"/>
      <c r="M40" s="95"/>
    </row>
    <row r="41" spans="1:13" ht="12.75">
      <c r="A41" s="91">
        <v>37</v>
      </c>
      <c r="B41" s="92">
        <v>1</v>
      </c>
      <c r="C41" s="92">
        <v>2</v>
      </c>
      <c r="D41" s="35">
        <f t="shared" si="1"/>
        <v>0.5</v>
      </c>
      <c r="E41" s="35">
        <f t="shared" si="2"/>
        <v>0.9986885374619383</v>
      </c>
      <c r="F41" s="66"/>
      <c r="G41" s="66"/>
      <c r="K41" s="3"/>
      <c r="L41" s="95"/>
      <c r="M41" s="95"/>
    </row>
    <row r="42" spans="1:7" ht="12.75">
      <c r="A42" s="91">
        <v>39</v>
      </c>
      <c r="B42" s="92">
        <v>1</v>
      </c>
      <c r="C42" s="92">
        <v>1</v>
      </c>
      <c r="D42" s="35">
        <f t="shared" si="1"/>
        <v>1</v>
      </c>
      <c r="E42" s="35">
        <f t="shared" si="2"/>
        <v>0.9994050868266467</v>
      </c>
      <c r="F42" s="66"/>
      <c r="G42" s="66"/>
    </row>
    <row r="43" spans="1:7" ht="12.75">
      <c r="A43" s="91">
        <v>40</v>
      </c>
      <c r="B43" s="92">
        <v>1</v>
      </c>
      <c r="C43" s="92">
        <v>1</v>
      </c>
      <c r="D43" s="35">
        <f t="shared" si="1"/>
        <v>1</v>
      </c>
      <c r="E43" s="35">
        <f t="shared" si="2"/>
        <v>0.9995993813973623</v>
      </c>
      <c r="F43" s="66"/>
      <c r="G43" s="66"/>
    </row>
    <row r="44" spans="1:7" ht="12.75">
      <c r="A44" s="91">
        <v>41</v>
      </c>
      <c r="B44" s="92">
        <v>1</v>
      </c>
      <c r="C44" s="92">
        <v>1</v>
      </c>
      <c r="D44" s="35">
        <f t="shared" si="1"/>
        <v>1</v>
      </c>
      <c r="E44" s="35">
        <f t="shared" si="2"/>
        <v>0.9997302378190955</v>
      </c>
      <c r="F44" s="66"/>
      <c r="G44" s="66"/>
    </row>
    <row r="45" spans="1:7" ht="12.75">
      <c r="A45" s="91">
        <v>42</v>
      </c>
      <c r="B45" s="92">
        <v>1</v>
      </c>
      <c r="C45" s="92">
        <v>1</v>
      </c>
      <c r="D45" s="35">
        <f t="shared" si="1"/>
        <v>1</v>
      </c>
      <c r="E45" s="35">
        <f t="shared" si="2"/>
        <v>0.9998183596013294</v>
      </c>
      <c r="F45" s="66"/>
      <c r="G45" s="66"/>
    </row>
    <row r="46" spans="1:7" ht="12.75">
      <c r="A46" s="91">
        <v>45</v>
      </c>
      <c r="B46" s="92">
        <v>2</v>
      </c>
      <c r="C46" s="92">
        <v>2</v>
      </c>
      <c r="D46" s="35">
        <f t="shared" si="1"/>
        <v>1</v>
      </c>
      <c r="E46" s="35">
        <f t="shared" si="2"/>
        <v>0.999944557019545</v>
      </c>
      <c r="F46" s="66"/>
      <c r="G46" s="66"/>
    </row>
    <row r="47" spans="1:7" ht="12.75">
      <c r="A47" s="93">
        <v>50</v>
      </c>
      <c r="B47" s="94">
        <v>1</v>
      </c>
      <c r="C47" s="94">
        <v>1</v>
      </c>
      <c r="D47" s="38">
        <f t="shared" si="1"/>
        <v>1</v>
      </c>
      <c r="E47" s="38">
        <f t="shared" si="2"/>
        <v>0.999992329338266</v>
      </c>
      <c r="F47" s="66"/>
      <c r="G47" s="66"/>
    </row>
    <row r="48" spans="1:7" ht="12.75">
      <c r="A48" s="15" t="s">
        <v>264</v>
      </c>
      <c r="B48" s="15"/>
      <c r="C48" s="15" t="s">
        <v>265</v>
      </c>
      <c r="E48" s="17"/>
      <c r="F48" s="66"/>
      <c r="G48" s="66"/>
    </row>
    <row r="49" spans="3:7" ht="12.75">
      <c r="C49" t="s">
        <v>266</v>
      </c>
      <c r="E49" s="17"/>
      <c r="F49" s="66"/>
      <c r="G49" s="66"/>
    </row>
    <row r="50" spans="3:7" ht="12.75">
      <c r="C50" t="s">
        <v>80</v>
      </c>
      <c r="D50">
        <v>1032.6</v>
      </c>
      <c r="E50" s="17"/>
      <c r="F50" s="66"/>
      <c r="G50" s="66"/>
    </row>
    <row r="51" spans="3:7" ht="12.75">
      <c r="C51" t="s">
        <v>76</v>
      </c>
      <c r="D51">
        <v>0.0974</v>
      </c>
      <c r="E51" s="66"/>
      <c r="F51" s="66"/>
      <c r="G51" s="66"/>
    </row>
    <row r="52" spans="3:4" ht="13.5" customHeight="1">
      <c r="C52" t="s">
        <v>135</v>
      </c>
      <c r="D52">
        <v>-0.5</v>
      </c>
    </row>
    <row r="53" spans="1:6" ht="12.75">
      <c r="A53" s="28" t="s">
        <v>125</v>
      </c>
      <c r="B53" s="29"/>
      <c r="C53" s="29" t="s">
        <v>126</v>
      </c>
      <c r="D53" s="29"/>
      <c r="E53" s="29"/>
      <c r="F53" s="30"/>
    </row>
    <row r="54" spans="1:6" ht="12.75">
      <c r="A54" s="217"/>
      <c r="B54" s="218"/>
      <c r="C54" s="218" t="s">
        <v>127</v>
      </c>
      <c r="D54" s="218"/>
      <c r="E54" s="218"/>
      <c r="F54" s="219"/>
    </row>
    <row r="55" spans="1:6" ht="12.75">
      <c r="A55" s="178"/>
      <c r="B55" s="3"/>
      <c r="C55" s="3"/>
      <c r="D55" s="3"/>
      <c r="E55" s="3"/>
      <c r="F55" s="206"/>
    </row>
    <row r="56" spans="1:6" ht="12.75">
      <c r="A56" s="217" t="s">
        <v>128</v>
      </c>
      <c r="B56" s="218"/>
      <c r="C56" s="218" t="s">
        <v>129</v>
      </c>
      <c r="D56" s="218" t="s">
        <v>130</v>
      </c>
      <c r="E56" s="218" t="s">
        <v>131</v>
      </c>
      <c r="F56" s="206"/>
    </row>
    <row r="57" spans="1:6" ht="12.75">
      <c r="A57" s="217"/>
      <c r="B57" s="218" t="s">
        <v>132</v>
      </c>
      <c r="C57" s="28">
        <v>1</v>
      </c>
      <c r="D57" s="29">
        <v>-8.0019</v>
      </c>
      <c r="E57" s="30">
        <v>0.7248</v>
      </c>
      <c r="F57" s="206"/>
    </row>
    <row r="58" spans="1:6" ht="12.75">
      <c r="A58" s="217"/>
      <c r="B58" s="218" t="s">
        <v>133</v>
      </c>
      <c r="C58" s="31">
        <v>1</v>
      </c>
      <c r="D58" s="32">
        <v>0.3956</v>
      </c>
      <c r="E58" s="33">
        <v>0.0468</v>
      </c>
      <c r="F58" s="206"/>
    </row>
    <row r="59" spans="1:6" ht="12.75">
      <c r="A59" s="212"/>
      <c r="B59" s="214"/>
      <c r="C59" s="214"/>
      <c r="D59" s="214"/>
      <c r="E59" s="214"/>
      <c r="F59" s="216"/>
    </row>
  </sheetData>
  <printOptions/>
  <pageMargins left="0.75" right="0.75" top="1" bottom="1" header="0.5" footer="0.5"/>
  <pageSetup horizontalDpi="600" verticalDpi="600" orientation="portrait" r:id="rId2"/>
  <headerFooter alignWithMargins="0">
    <oddHeader>&amp;CSex Ratio - Proportion Male</oddHeader>
    <oddFooter>&amp;CPage &amp;P&amp;RSnowy_Input.xls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M58"/>
  <sheetViews>
    <sheetView workbookViewId="0" topLeftCell="A41">
      <selection activeCell="G43" sqref="G43"/>
    </sheetView>
  </sheetViews>
  <sheetFormatPr defaultColWidth="9.140625" defaultRowHeight="12.75"/>
  <cols>
    <col min="4" max="4" width="11.421875" style="0" customWidth="1"/>
    <col min="5" max="5" width="11.7109375" style="0" customWidth="1"/>
    <col min="6" max="6" width="10.57421875" style="0" customWidth="1"/>
  </cols>
  <sheetData>
    <row r="1" spans="1:7" ht="17.25">
      <c r="A1" s="65" t="s">
        <v>224</v>
      </c>
      <c r="B1" s="66"/>
      <c r="C1" s="66"/>
      <c r="D1" s="66"/>
      <c r="E1" s="66"/>
      <c r="F1" s="251" t="s">
        <v>262</v>
      </c>
      <c r="G1" s="252"/>
    </row>
    <row r="2" spans="1:7" ht="15">
      <c r="A2" s="65"/>
      <c r="B2" s="66"/>
      <c r="C2" s="66"/>
      <c r="D2" s="66"/>
      <c r="E2" s="66"/>
      <c r="F2" s="66"/>
      <c r="G2" s="66"/>
    </row>
    <row r="3" spans="1:13" ht="12.75">
      <c r="A3" s="81" t="s">
        <v>0</v>
      </c>
      <c r="B3" s="81" t="s">
        <v>220</v>
      </c>
      <c r="C3" s="81" t="s">
        <v>12</v>
      </c>
      <c r="D3" s="81" t="s">
        <v>1</v>
      </c>
      <c r="E3" s="81" t="s">
        <v>221</v>
      </c>
      <c r="F3" s="66"/>
      <c r="G3" s="66"/>
      <c r="K3" s="3"/>
      <c r="L3" s="95"/>
      <c r="M3" s="95"/>
    </row>
    <row r="4" spans="1:13" ht="12.75">
      <c r="A4" s="82">
        <v>0</v>
      </c>
      <c r="B4" s="83"/>
      <c r="C4" s="83"/>
      <c r="D4" s="83"/>
      <c r="E4" s="84">
        <f aca="true" t="shared" si="0" ref="E4:E44">EXP($D$56+$D$57*(A4))/(1+EXP($D$56+$D$57*(A4)))</f>
        <v>0.0010156604620308173</v>
      </c>
      <c r="F4" s="66"/>
      <c r="G4" s="66"/>
      <c r="K4" s="3"/>
      <c r="L4" s="95"/>
      <c r="M4" s="95"/>
    </row>
    <row r="5" spans="1:13" ht="12.75">
      <c r="A5" s="85">
        <v>1</v>
      </c>
      <c r="B5" s="86"/>
      <c r="C5" s="86"/>
      <c r="D5" s="86"/>
      <c r="E5" s="87">
        <f t="shared" si="0"/>
        <v>0.001426078233844772</v>
      </c>
      <c r="F5" s="66"/>
      <c r="G5" s="66"/>
      <c r="K5" s="3"/>
      <c r="L5" s="95"/>
      <c r="M5" s="95"/>
    </row>
    <row r="6" spans="1:13" ht="12.75">
      <c r="A6" s="88">
        <v>2</v>
      </c>
      <c r="B6" s="89">
        <v>0</v>
      </c>
      <c r="C6" s="89">
        <v>1</v>
      </c>
      <c r="D6" s="90">
        <f aca="true" t="shared" si="1" ref="D6:D44">B6/C6</f>
        <v>0</v>
      </c>
      <c r="E6" s="90">
        <f t="shared" si="0"/>
        <v>0.00200200917361823</v>
      </c>
      <c r="F6" s="66"/>
      <c r="G6" s="66"/>
      <c r="K6" s="3"/>
      <c r="L6" s="95"/>
      <c r="M6" s="95"/>
    </row>
    <row r="7" spans="1:13" ht="12.75">
      <c r="A7" s="91">
        <v>3</v>
      </c>
      <c r="B7" s="92">
        <v>0</v>
      </c>
      <c r="C7" s="92">
        <v>2</v>
      </c>
      <c r="D7" s="35">
        <f t="shared" si="1"/>
        <v>0</v>
      </c>
      <c r="E7" s="35">
        <f t="shared" si="0"/>
        <v>0.0028098790642807478</v>
      </c>
      <c r="F7" s="66"/>
      <c r="G7" s="66"/>
      <c r="K7" s="3"/>
      <c r="L7" s="95"/>
      <c r="M7" s="95"/>
    </row>
    <row r="8" spans="1:13" ht="12.75">
      <c r="A8" s="91">
        <v>4</v>
      </c>
      <c r="B8" s="92">
        <v>0</v>
      </c>
      <c r="C8" s="92">
        <v>10</v>
      </c>
      <c r="D8" s="35">
        <f t="shared" si="1"/>
        <v>0</v>
      </c>
      <c r="E8" s="35">
        <f t="shared" si="0"/>
        <v>0.00394246052244967</v>
      </c>
      <c r="F8" s="66"/>
      <c r="G8" s="66"/>
      <c r="K8" s="3"/>
      <c r="L8" s="95"/>
      <c r="M8" s="95"/>
    </row>
    <row r="9" spans="1:13" ht="12.75">
      <c r="A9" s="91">
        <v>5</v>
      </c>
      <c r="B9" s="92">
        <v>0</v>
      </c>
      <c r="C9" s="92">
        <v>7</v>
      </c>
      <c r="D9" s="35">
        <f t="shared" si="1"/>
        <v>0</v>
      </c>
      <c r="E9" s="35">
        <f t="shared" si="0"/>
        <v>0.005529021829530641</v>
      </c>
      <c r="F9" s="66"/>
      <c r="G9" s="66"/>
      <c r="K9" s="3"/>
      <c r="L9" s="95"/>
      <c r="M9" s="95"/>
    </row>
    <row r="10" spans="1:13" ht="12.75">
      <c r="A10" s="91">
        <v>6</v>
      </c>
      <c r="B10" s="92">
        <v>0</v>
      </c>
      <c r="C10" s="92">
        <v>25</v>
      </c>
      <c r="D10" s="35">
        <f t="shared" si="1"/>
        <v>0</v>
      </c>
      <c r="E10" s="35">
        <f t="shared" si="0"/>
        <v>0.007749094549254415</v>
      </c>
      <c r="F10" s="66"/>
      <c r="G10" s="66"/>
      <c r="K10" s="3"/>
      <c r="L10" s="95"/>
      <c r="M10" s="95"/>
    </row>
    <row r="11" spans="1:13" ht="12.75">
      <c r="A11" s="91">
        <v>7</v>
      </c>
      <c r="B11" s="92">
        <v>0</v>
      </c>
      <c r="C11" s="92">
        <v>36</v>
      </c>
      <c r="D11" s="35">
        <f t="shared" si="1"/>
        <v>0</v>
      </c>
      <c r="E11" s="35">
        <f t="shared" si="0"/>
        <v>0.01085086836670771</v>
      </c>
      <c r="F11" s="66"/>
      <c r="G11" s="66"/>
      <c r="K11" s="3"/>
      <c r="L11" s="95"/>
      <c r="M11" s="95"/>
    </row>
    <row r="12" spans="1:13" ht="12.75">
      <c r="A12" s="91">
        <v>8</v>
      </c>
      <c r="B12" s="92">
        <v>0</v>
      </c>
      <c r="C12" s="92">
        <v>41</v>
      </c>
      <c r="D12" s="35">
        <f t="shared" si="1"/>
        <v>0</v>
      </c>
      <c r="E12" s="35">
        <f t="shared" si="0"/>
        <v>0.01517521854516925</v>
      </c>
      <c r="F12" s="66"/>
      <c r="G12" s="66"/>
      <c r="K12" s="3"/>
      <c r="L12" s="95"/>
      <c r="M12" s="95"/>
    </row>
    <row r="13" spans="1:13" ht="12.75">
      <c r="A13" s="91">
        <v>9</v>
      </c>
      <c r="B13" s="92">
        <v>0</v>
      </c>
      <c r="C13" s="92">
        <v>48</v>
      </c>
      <c r="D13" s="35">
        <f t="shared" si="1"/>
        <v>0</v>
      </c>
      <c r="E13" s="35">
        <f t="shared" si="0"/>
        <v>0.02118602174333856</v>
      </c>
      <c r="F13" s="66"/>
      <c r="G13" s="66"/>
      <c r="K13" s="3"/>
      <c r="L13" s="95"/>
      <c r="M13" s="95"/>
    </row>
    <row r="14" spans="1:13" ht="12.75">
      <c r="A14" s="91">
        <v>10</v>
      </c>
      <c r="B14" s="92">
        <v>0</v>
      </c>
      <c r="C14" s="92">
        <v>37</v>
      </c>
      <c r="D14" s="35">
        <f t="shared" si="1"/>
        <v>0</v>
      </c>
      <c r="E14" s="35">
        <f t="shared" si="0"/>
        <v>0.02950633182059813</v>
      </c>
      <c r="F14" s="66"/>
      <c r="G14" s="66"/>
      <c r="K14" s="3"/>
      <c r="L14" s="95"/>
      <c r="M14" s="95"/>
    </row>
    <row r="15" spans="1:13" ht="12.75">
      <c r="A15" s="91">
        <v>11</v>
      </c>
      <c r="B15" s="92">
        <v>0</v>
      </c>
      <c r="C15" s="92">
        <v>50</v>
      </c>
      <c r="D15" s="35">
        <f t="shared" si="1"/>
        <v>0</v>
      </c>
      <c r="E15" s="35">
        <f t="shared" si="0"/>
        <v>0.04095751756546449</v>
      </c>
      <c r="F15" s="66"/>
      <c r="G15" s="66"/>
      <c r="K15" s="3"/>
      <c r="L15" s="95"/>
      <c r="M15" s="95"/>
    </row>
    <row r="16" spans="1:13" ht="12.75">
      <c r="A16" s="91">
        <v>12</v>
      </c>
      <c r="B16" s="92">
        <v>0</v>
      </c>
      <c r="C16" s="92">
        <v>37</v>
      </c>
      <c r="D16" s="35">
        <f t="shared" si="1"/>
        <v>0</v>
      </c>
      <c r="E16" s="35">
        <f t="shared" si="0"/>
        <v>0.05659366674859376</v>
      </c>
      <c r="F16" s="66"/>
      <c r="G16" s="66"/>
      <c r="K16" s="3"/>
      <c r="L16" s="95"/>
      <c r="M16" s="95"/>
    </row>
    <row r="17" spans="1:13" ht="12.75">
      <c r="A17" s="91">
        <v>13</v>
      </c>
      <c r="B17" s="92">
        <v>2</v>
      </c>
      <c r="C17" s="92">
        <v>32</v>
      </c>
      <c r="D17" s="35">
        <f t="shared" si="1"/>
        <v>0.0625</v>
      </c>
      <c r="E17" s="35">
        <f t="shared" si="0"/>
        <v>0.07771542987316599</v>
      </c>
      <c r="F17" s="66"/>
      <c r="G17" s="66"/>
      <c r="K17" s="3"/>
      <c r="L17" s="95"/>
      <c r="M17" s="95"/>
    </row>
    <row r="18" spans="1:13" ht="12.75">
      <c r="A18" s="91">
        <v>14</v>
      </c>
      <c r="B18" s="92">
        <v>0</v>
      </c>
      <c r="C18" s="92">
        <v>12</v>
      </c>
      <c r="D18" s="35">
        <f t="shared" si="1"/>
        <v>0</v>
      </c>
      <c r="E18" s="35">
        <f t="shared" si="0"/>
        <v>0.10583585590374692</v>
      </c>
      <c r="F18" s="66"/>
      <c r="G18" s="66"/>
      <c r="K18" s="3"/>
      <c r="L18" s="95"/>
      <c r="M18" s="95"/>
    </row>
    <row r="19" spans="1:13" ht="12.75">
      <c r="A19" s="91">
        <v>15</v>
      </c>
      <c r="B19" s="92">
        <v>4</v>
      </c>
      <c r="C19" s="92">
        <v>16</v>
      </c>
      <c r="D19" s="35">
        <f t="shared" si="1"/>
        <v>0.25</v>
      </c>
      <c r="E19" s="35">
        <f t="shared" si="0"/>
        <v>0.14255856275049064</v>
      </c>
      <c r="F19" s="66"/>
      <c r="G19" s="66"/>
      <c r="K19" s="3"/>
      <c r="L19" s="95"/>
      <c r="M19" s="95"/>
    </row>
    <row r="20" spans="1:13" ht="12.75">
      <c r="A20" s="91">
        <v>16</v>
      </c>
      <c r="B20" s="92">
        <v>3</v>
      </c>
      <c r="C20" s="92">
        <v>17</v>
      </c>
      <c r="D20" s="35">
        <f t="shared" si="1"/>
        <v>0.17647058823529413</v>
      </c>
      <c r="E20" s="35">
        <f t="shared" si="0"/>
        <v>0.1893253252220178</v>
      </c>
      <c r="F20" s="66"/>
      <c r="G20" s="66"/>
      <c r="K20" s="3"/>
      <c r="L20" s="95"/>
      <c r="M20" s="95"/>
    </row>
    <row r="21" spans="1:13" ht="12.75">
      <c r="A21" s="91">
        <v>17</v>
      </c>
      <c r="B21" s="92">
        <v>8</v>
      </c>
      <c r="C21" s="92">
        <v>14</v>
      </c>
      <c r="D21" s="35">
        <f t="shared" si="1"/>
        <v>0.5714285714285714</v>
      </c>
      <c r="E21" s="35">
        <f t="shared" si="0"/>
        <v>0.24701430134415953</v>
      </c>
      <c r="F21" s="66"/>
      <c r="G21" s="66"/>
      <c r="K21" s="3"/>
      <c r="L21" s="95"/>
      <c r="M21" s="95"/>
    </row>
    <row r="22" spans="1:13" ht="12.75">
      <c r="A22" s="91">
        <v>18</v>
      </c>
      <c r="B22" s="92">
        <v>5</v>
      </c>
      <c r="C22" s="92">
        <v>15</v>
      </c>
      <c r="D22" s="35">
        <f t="shared" si="1"/>
        <v>0.3333333333333333</v>
      </c>
      <c r="E22" s="35">
        <f t="shared" si="0"/>
        <v>0.3154416857280828</v>
      </c>
      <c r="F22" s="66"/>
      <c r="G22" s="66"/>
      <c r="K22" s="3"/>
      <c r="L22" s="95"/>
      <c r="M22" s="95"/>
    </row>
    <row r="23" spans="1:13" ht="12.75">
      <c r="A23" s="91">
        <v>19</v>
      </c>
      <c r="B23" s="92">
        <v>7</v>
      </c>
      <c r="C23" s="92">
        <v>10</v>
      </c>
      <c r="D23" s="35">
        <f t="shared" si="1"/>
        <v>0.7</v>
      </c>
      <c r="E23" s="35">
        <f t="shared" si="0"/>
        <v>0.39293301192829627</v>
      </c>
      <c r="F23" s="66"/>
      <c r="G23" s="66"/>
      <c r="K23" s="3"/>
      <c r="L23" s="95"/>
      <c r="M23" s="95"/>
    </row>
    <row r="24" spans="1:13" ht="12.75">
      <c r="A24" s="91">
        <v>20</v>
      </c>
      <c r="B24" s="92">
        <v>10</v>
      </c>
      <c r="C24" s="92">
        <v>13</v>
      </c>
      <c r="D24" s="35">
        <f t="shared" si="1"/>
        <v>0.7692307692307693</v>
      </c>
      <c r="E24" s="35">
        <f t="shared" si="0"/>
        <v>0.4762179587534186</v>
      </c>
      <c r="F24" s="66"/>
      <c r="G24" s="66"/>
      <c r="K24" s="3"/>
      <c r="L24" s="95"/>
      <c r="M24" s="95"/>
    </row>
    <row r="25" spans="1:13" ht="12.75">
      <c r="A25" s="91">
        <v>21</v>
      </c>
      <c r="B25" s="92">
        <v>3</v>
      </c>
      <c r="C25" s="92">
        <v>5</v>
      </c>
      <c r="D25" s="35">
        <f t="shared" si="1"/>
        <v>0.6</v>
      </c>
      <c r="E25" s="35">
        <f t="shared" si="0"/>
        <v>0.5608469336635388</v>
      </c>
      <c r="F25" s="66"/>
      <c r="G25" s="66"/>
      <c r="K25" s="3"/>
      <c r="L25" s="95"/>
      <c r="M25" s="95"/>
    </row>
    <row r="26" spans="1:13" ht="12.75">
      <c r="A26" s="91">
        <v>22</v>
      </c>
      <c r="B26" s="92">
        <v>6</v>
      </c>
      <c r="C26" s="92">
        <v>7</v>
      </c>
      <c r="D26" s="35">
        <f t="shared" si="1"/>
        <v>0.8571428571428571</v>
      </c>
      <c r="E26" s="35">
        <f t="shared" si="0"/>
        <v>0.642079216617468</v>
      </c>
      <c r="F26" s="66"/>
      <c r="G26" s="66"/>
      <c r="K26" s="3"/>
      <c r="L26" s="95"/>
      <c r="M26" s="95"/>
    </row>
    <row r="27" spans="1:13" ht="12.75">
      <c r="A27" s="91">
        <v>23</v>
      </c>
      <c r="B27" s="92">
        <v>4</v>
      </c>
      <c r="C27" s="92">
        <v>4</v>
      </c>
      <c r="D27" s="35">
        <f t="shared" si="1"/>
        <v>1</v>
      </c>
      <c r="E27" s="35">
        <f t="shared" si="0"/>
        <v>0.7158971111726463</v>
      </c>
      <c r="F27" s="66"/>
      <c r="G27" s="66"/>
      <c r="K27" s="3"/>
      <c r="L27" s="95"/>
      <c r="M27" s="95"/>
    </row>
    <row r="28" spans="1:13" ht="12.75">
      <c r="A28" s="91">
        <v>24</v>
      </c>
      <c r="B28" s="92">
        <v>7</v>
      </c>
      <c r="C28" s="92">
        <v>7</v>
      </c>
      <c r="D28" s="35">
        <f t="shared" si="1"/>
        <v>1</v>
      </c>
      <c r="E28" s="35">
        <f t="shared" si="0"/>
        <v>0.7797139169206128</v>
      </c>
      <c r="F28" s="66"/>
      <c r="G28" s="66"/>
      <c r="K28" s="3"/>
      <c r="L28" s="95"/>
      <c r="M28" s="95"/>
    </row>
    <row r="29" spans="1:13" ht="12.75">
      <c r="A29" s="91">
        <v>25</v>
      </c>
      <c r="B29" s="92">
        <v>5</v>
      </c>
      <c r="C29" s="92">
        <v>6</v>
      </c>
      <c r="D29" s="35">
        <f t="shared" si="1"/>
        <v>0.8333333333333334</v>
      </c>
      <c r="E29" s="35">
        <f t="shared" si="0"/>
        <v>0.8325488176742322</v>
      </c>
      <c r="F29" s="66"/>
      <c r="G29" s="66"/>
      <c r="K29" s="3"/>
      <c r="L29" s="95"/>
      <c r="M29" s="95"/>
    </row>
    <row r="30" spans="1:13" ht="12.75">
      <c r="A30" s="91">
        <v>28</v>
      </c>
      <c r="B30" s="92">
        <v>2</v>
      </c>
      <c r="C30" s="92">
        <v>5</v>
      </c>
      <c r="D30" s="35">
        <f t="shared" si="1"/>
        <v>0.4</v>
      </c>
      <c r="E30" s="35">
        <f t="shared" si="0"/>
        <v>0.9323398491279586</v>
      </c>
      <c r="F30" s="66"/>
      <c r="G30" s="66"/>
      <c r="K30" s="3"/>
      <c r="L30" s="95"/>
      <c r="M30" s="95"/>
    </row>
    <row r="31" spans="1:13" ht="12.75">
      <c r="A31" s="91">
        <v>29</v>
      </c>
      <c r="B31" s="92">
        <v>3</v>
      </c>
      <c r="C31" s="92">
        <v>4</v>
      </c>
      <c r="D31" s="35">
        <f t="shared" si="1"/>
        <v>0.75</v>
      </c>
      <c r="E31" s="35">
        <f t="shared" si="0"/>
        <v>0.9508743206608116</v>
      </c>
      <c r="F31" s="66"/>
      <c r="G31" s="66"/>
      <c r="K31" s="3"/>
      <c r="L31" s="95"/>
      <c r="M31" s="95"/>
    </row>
    <row r="32" spans="1:13" ht="12.75">
      <c r="A32" s="91">
        <v>30</v>
      </c>
      <c r="B32" s="92">
        <v>1</v>
      </c>
      <c r="C32" s="92">
        <v>1</v>
      </c>
      <c r="D32" s="35">
        <f t="shared" si="1"/>
        <v>1</v>
      </c>
      <c r="E32" s="35">
        <f t="shared" si="0"/>
        <v>0.9645247423784509</v>
      </c>
      <c r="F32" s="66"/>
      <c r="G32" s="66"/>
      <c r="K32" s="3"/>
      <c r="L32" s="95"/>
      <c r="M32" s="95"/>
    </row>
    <row r="33" spans="1:13" ht="12.75">
      <c r="A33" s="91">
        <v>31</v>
      </c>
      <c r="B33" s="92">
        <v>3</v>
      </c>
      <c r="C33" s="92">
        <v>3</v>
      </c>
      <c r="D33" s="35">
        <f t="shared" si="1"/>
        <v>1</v>
      </c>
      <c r="E33" s="35">
        <f t="shared" si="0"/>
        <v>0.9744839404793263</v>
      </c>
      <c r="F33" s="66"/>
      <c r="G33" s="66"/>
      <c r="K33" s="3"/>
      <c r="L33" s="95"/>
      <c r="M33" s="95"/>
    </row>
    <row r="34" spans="1:13" ht="12.75">
      <c r="A34" s="91">
        <v>32</v>
      </c>
      <c r="B34" s="92">
        <v>2</v>
      </c>
      <c r="C34" s="92">
        <v>2</v>
      </c>
      <c r="D34" s="35">
        <f t="shared" si="1"/>
        <v>1</v>
      </c>
      <c r="E34" s="35">
        <f t="shared" si="0"/>
        <v>0.9817002748129376</v>
      </c>
      <c r="F34" s="66"/>
      <c r="G34" s="66"/>
      <c r="K34" s="3"/>
      <c r="L34" s="95"/>
      <c r="M34" s="95"/>
    </row>
    <row r="35" spans="1:13" ht="12.75">
      <c r="A35" s="91">
        <v>33</v>
      </c>
      <c r="B35" s="92">
        <v>0</v>
      </c>
      <c r="C35" s="92">
        <v>1</v>
      </c>
      <c r="D35" s="35">
        <f t="shared" si="1"/>
        <v>0</v>
      </c>
      <c r="E35" s="35">
        <f t="shared" si="0"/>
        <v>0.9869031478581648</v>
      </c>
      <c r="F35" s="66"/>
      <c r="G35" s="66"/>
      <c r="K35" s="3"/>
      <c r="L35" s="95"/>
      <c r="M35" s="95"/>
    </row>
    <row r="36" spans="1:13" ht="12.75">
      <c r="A36" s="91">
        <v>34</v>
      </c>
      <c r="B36" s="92">
        <v>4</v>
      </c>
      <c r="C36" s="92">
        <v>4</v>
      </c>
      <c r="D36" s="35">
        <f t="shared" si="1"/>
        <v>1</v>
      </c>
      <c r="E36" s="35">
        <f t="shared" si="0"/>
        <v>0.9906408724136121</v>
      </c>
      <c r="F36" s="66"/>
      <c r="G36" s="66"/>
      <c r="K36" s="3"/>
      <c r="L36" s="95"/>
      <c r="M36" s="95"/>
    </row>
    <row r="37" spans="1:13" ht="12.75">
      <c r="A37" s="91">
        <v>35</v>
      </c>
      <c r="B37" s="92">
        <v>1</v>
      </c>
      <c r="C37" s="92">
        <v>1</v>
      </c>
      <c r="D37" s="35">
        <f t="shared" si="1"/>
        <v>1</v>
      </c>
      <c r="E37" s="35">
        <f t="shared" si="0"/>
        <v>0.9933191049582343</v>
      </c>
      <c r="F37" s="66"/>
      <c r="G37" s="66"/>
      <c r="K37" s="3"/>
      <c r="L37" s="95"/>
      <c r="M37" s="95"/>
    </row>
    <row r="38" spans="1:13" ht="12.75">
      <c r="A38" s="91">
        <v>36</v>
      </c>
      <c r="B38" s="92">
        <v>1</v>
      </c>
      <c r="C38" s="92">
        <v>1</v>
      </c>
      <c r="D38" s="35">
        <f t="shared" si="1"/>
        <v>1</v>
      </c>
      <c r="E38" s="35">
        <f t="shared" si="0"/>
        <v>0.9952346141842143</v>
      </c>
      <c r="F38" s="66"/>
      <c r="G38" s="66"/>
      <c r="K38" s="3"/>
      <c r="L38" s="95"/>
      <c r="M38" s="95"/>
    </row>
    <row r="39" spans="1:13" ht="12.75">
      <c r="A39" s="91">
        <v>37</v>
      </c>
      <c r="B39" s="92">
        <v>0</v>
      </c>
      <c r="C39" s="92">
        <v>1</v>
      </c>
      <c r="D39" s="35">
        <f t="shared" si="1"/>
        <v>0</v>
      </c>
      <c r="E39" s="35">
        <f t="shared" si="0"/>
        <v>0.9966027975200983</v>
      </c>
      <c r="F39" s="66"/>
      <c r="G39" s="66"/>
      <c r="K39" s="3"/>
      <c r="L39" s="95"/>
      <c r="M39" s="95"/>
    </row>
    <row r="40" spans="1:13" ht="12.75">
      <c r="A40" s="91">
        <v>38</v>
      </c>
      <c r="B40" s="92">
        <v>1</v>
      </c>
      <c r="C40" s="92">
        <v>1</v>
      </c>
      <c r="D40" s="35">
        <f t="shared" si="1"/>
        <v>1</v>
      </c>
      <c r="E40" s="35">
        <f t="shared" si="0"/>
        <v>0.9975791191463348</v>
      </c>
      <c r="F40" s="66"/>
      <c r="G40" s="66"/>
      <c r="K40" s="3"/>
      <c r="L40" s="95"/>
      <c r="M40" s="95"/>
    </row>
    <row r="41" spans="1:6" ht="12.75">
      <c r="A41" s="91">
        <v>40</v>
      </c>
      <c r="B41" s="92">
        <v>1</v>
      </c>
      <c r="C41" s="92">
        <v>1</v>
      </c>
      <c r="D41" s="35">
        <f t="shared" si="1"/>
        <v>1</v>
      </c>
      <c r="E41" s="35">
        <f t="shared" si="0"/>
        <v>0.9987715832966291</v>
      </c>
      <c r="F41" s="66"/>
    </row>
    <row r="42" spans="1:6" ht="12.75">
      <c r="A42" s="91">
        <v>41</v>
      </c>
      <c r="B42" s="92">
        <v>2</v>
      </c>
      <c r="C42" s="92">
        <v>2</v>
      </c>
      <c r="D42" s="35">
        <f t="shared" si="1"/>
        <v>1</v>
      </c>
      <c r="E42" s="35">
        <f t="shared" si="0"/>
        <v>0.99912516496248</v>
      </c>
      <c r="F42" s="66"/>
    </row>
    <row r="43" spans="1:6" ht="12.75">
      <c r="A43" s="91">
        <v>44</v>
      </c>
      <c r="B43" s="92">
        <v>2</v>
      </c>
      <c r="C43" s="92">
        <v>2</v>
      </c>
      <c r="D43" s="35">
        <f t="shared" si="1"/>
        <v>1</v>
      </c>
      <c r="E43" s="35">
        <f t="shared" si="0"/>
        <v>0.9996841729729221</v>
      </c>
      <c r="F43" s="66"/>
    </row>
    <row r="44" spans="1:6" ht="12.75">
      <c r="A44" s="93">
        <v>49</v>
      </c>
      <c r="B44" s="94">
        <v>1</v>
      </c>
      <c r="C44" s="94">
        <v>1</v>
      </c>
      <c r="D44" s="38">
        <f t="shared" si="1"/>
        <v>1</v>
      </c>
      <c r="E44" s="38">
        <f t="shared" si="0"/>
        <v>0.9999422309718291</v>
      </c>
      <c r="F44" s="66"/>
    </row>
    <row r="45" spans="1:6" ht="12.75">
      <c r="A45" s="79"/>
      <c r="B45" s="80"/>
      <c r="C45" s="80"/>
      <c r="D45" s="17"/>
      <c r="E45" s="17"/>
      <c r="F45" s="66"/>
    </row>
    <row r="46" spans="1:6" ht="12.75">
      <c r="A46" s="15" t="s">
        <v>264</v>
      </c>
      <c r="B46" s="15"/>
      <c r="C46" s="15" t="s">
        <v>265</v>
      </c>
      <c r="E46" s="17"/>
      <c r="F46" s="66"/>
    </row>
    <row r="47" spans="3:6" ht="12.75">
      <c r="C47" t="s">
        <v>266</v>
      </c>
      <c r="E47" s="17"/>
      <c r="F47" s="66"/>
    </row>
    <row r="48" spans="3:6" ht="12.75">
      <c r="C48" t="s">
        <v>80</v>
      </c>
      <c r="D48">
        <v>1032.6</v>
      </c>
      <c r="E48" s="17"/>
      <c r="F48" s="66"/>
    </row>
    <row r="49" spans="3:6" ht="12.75">
      <c r="C49" t="s">
        <v>76</v>
      </c>
      <c r="D49">
        <v>0.0974</v>
      </c>
      <c r="E49" s="17"/>
      <c r="F49" s="66"/>
    </row>
    <row r="50" spans="3:6" ht="12.75">
      <c r="C50" t="s">
        <v>135</v>
      </c>
      <c r="D50">
        <v>-0.5</v>
      </c>
      <c r="E50" s="17"/>
      <c r="F50" s="66"/>
    </row>
    <row r="51" spans="1:6" ht="12.75">
      <c r="A51" s="79"/>
      <c r="B51" s="80"/>
      <c r="C51" s="80"/>
      <c r="D51" s="17"/>
      <c r="E51" s="17"/>
      <c r="F51" s="66"/>
    </row>
    <row r="52" spans="1:6" ht="12.75">
      <c r="A52" s="28" t="s">
        <v>125</v>
      </c>
      <c r="B52" s="29"/>
      <c r="C52" s="29" t="s">
        <v>126</v>
      </c>
      <c r="D52" s="29"/>
      <c r="E52" s="29"/>
      <c r="F52" s="30"/>
    </row>
    <row r="53" spans="1:6" ht="12.75">
      <c r="A53" s="217"/>
      <c r="B53" s="218"/>
      <c r="C53" s="218" t="s">
        <v>127</v>
      </c>
      <c r="D53" s="218"/>
      <c r="E53" s="218"/>
      <c r="F53" s="219"/>
    </row>
    <row r="54" spans="1:6" ht="12.75">
      <c r="A54" s="178"/>
      <c r="B54" s="3"/>
      <c r="C54" s="3"/>
      <c r="D54" s="3"/>
      <c r="E54" s="3"/>
      <c r="F54" s="206"/>
    </row>
    <row r="55" spans="1:6" ht="12.75">
      <c r="A55" s="217" t="s">
        <v>128</v>
      </c>
      <c r="B55" s="218"/>
      <c r="C55" s="218" t="s">
        <v>129</v>
      </c>
      <c r="D55" s="218" t="s">
        <v>130</v>
      </c>
      <c r="E55" s="218" t="s">
        <v>131</v>
      </c>
      <c r="F55" s="206"/>
    </row>
    <row r="56" spans="1:6" ht="12.75">
      <c r="A56" s="217"/>
      <c r="B56" s="218" t="s">
        <v>132</v>
      </c>
      <c r="C56" s="28">
        <v>1</v>
      </c>
      <c r="D56" s="29">
        <v>-6.8912</v>
      </c>
      <c r="E56" s="30">
        <v>0.6155</v>
      </c>
      <c r="F56" s="206"/>
    </row>
    <row r="57" spans="1:6" ht="12.75">
      <c r="A57" s="217"/>
      <c r="B57" s="218" t="s">
        <v>133</v>
      </c>
      <c r="C57" s="31">
        <v>1</v>
      </c>
      <c r="D57" s="32">
        <v>0.3398</v>
      </c>
      <c r="E57" s="33">
        <v>0.0352</v>
      </c>
      <c r="F57" s="206"/>
    </row>
    <row r="58" spans="1:6" ht="12.75">
      <c r="A58" s="212"/>
      <c r="B58" s="214"/>
      <c r="C58" s="214"/>
      <c r="D58" s="214"/>
      <c r="E58" s="214"/>
      <c r="F58" s="216"/>
    </row>
  </sheetData>
  <mergeCells count="1">
    <mergeCell ref="F1:G1"/>
  </mergeCells>
  <printOptions/>
  <pageMargins left="0.75" right="0.75" top="1" bottom="1" header="0.5" footer="0.5"/>
  <pageSetup horizontalDpi="600" verticalDpi="600" orientation="portrait" r:id="rId2"/>
  <headerFooter alignWithMargins="0">
    <oddHeader>&amp;CSex Ratio - Proportion Male</oddHeader>
    <oddFooter>&amp;CPage &amp;P&amp;RSnowy_Input.xls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F42"/>
  <sheetViews>
    <sheetView workbookViewId="0" topLeftCell="A7">
      <selection activeCell="G12" sqref="G12"/>
    </sheetView>
  </sheetViews>
  <sheetFormatPr defaultColWidth="9.140625" defaultRowHeight="12.75"/>
  <cols>
    <col min="4" max="4" width="11.140625" style="0" customWidth="1"/>
    <col min="5" max="5" width="11.00390625" style="0" customWidth="1"/>
    <col min="6" max="6" width="11.57421875" style="0" customWidth="1"/>
    <col min="7" max="7" width="11.421875" style="0" customWidth="1"/>
  </cols>
  <sheetData>
    <row r="1" spans="1:4" ht="15">
      <c r="A1" s="26" t="s">
        <v>187</v>
      </c>
      <c r="D1" s="44" t="s">
        <v>263</v>
      </c>
    </row>
    <row r="2" ht="15">
      <c r="A2" s="26"/>
    </row>
    <row r="3" spans="1:5" ht="12.75">
      <c r="A3" s="81" t="s">
        <v>0</v>
      </c>
      <c r="B3" s="81" t="s">
        <v>220</v>
      </c>
      <c r="C3" s="81" t="s">
        <v>12</v>
      </c>
      <c r="D3" s="81" t="s">
        <v>1</v>
      </c>
      <c r="E3" s="81" t="s">
        <v>221</v>
      </c>
    </row>
    <row r="4" spans="1:5" ht="12.75">
      <c r="A4" s="82">
        <v>0</v>
      </c>
      <c r="B4" s="83"/>
      <c r="C4" s="83"/>
      <c r="D4" s="83"/>
      <c r="E4" s="84">
        <f aca="true" t="shared" si="0" ref="E4:E27">EXP($D$34+$D$35*(A4))/(1+EXP($D$34+$D$35*(A4)))</f>
        <v>8.378778826806453E-06</v>
      </c>
    </row>
    <row r="5" spans="1:5" ht="12.75">
      <c r="A5" s="85">
        <v>1</v>
      </c>
      <c r="B5" s="86"/>
      <c r="C5" s="86"/>
      <c r="D5" s="86"/>
      <c r="E5" s="87">
        <f t="shared" si="0"/>
        <v>4.6454070942785784E-05</v>
      </c>
    </row>
    <row r="6" spans="1:5" ht="12.75">
      <c r="A6" s="88">
        <v>2</v>
      </c>
      <c r="B6" s="89">
        <v>0</v>
      </c>
      <c r="C6" s="89">
        <v>1</v>
      </c>
      <c r="D6" s="90">
        <f>B6/C6</f>
        <v>0</v>
      </c>
      <c r="E6" s="90">
        <f t="shared" si="0"/>
        <v>0.00025750857389507056</v>
      </c>
    </row>
    <row r="7" spans="1:5" ht="12.75">
      <c r="A7" s="91">
        <v>3</v>
      </c>
      <c r="B7" s="92">
        <v>0</v>
      </c>
      <c r="C7" s="92">
        <v>25</v>
      </c>
      <c r="D7" s="35">
        <f aca="true" t="shared" si="1" ref="D7:D27">B7/C7</f>
        <v>0</v>
      </c>
      <c r="E7" s="35">
        <f t="shared" si="0"/>
        <v>0.0014260782338447733</v>
      </c>
    </row>
    <row r="8" spans="1:5" ht="12.75">
      <c r="A8" s="91">
        <v>4</v>
      </c>
      <c r="B8" s="92">
        <v>0</v>
      </c>
      <c r="C8" s="92">
        <v>32</v>
      </c>
      <c r="D8" s="35">
        <f t="shared" si="1"/>
        <v>0</v>
      </c>
      <c r="E8" s="35">
        <f t="shared" si="0"/>
        <v>0.007855927412080299</v>
      </c>
    </row>
    <row r="9" spans="1:5" ht="12.75">
      <c r="A9" s="91">
        <v>5</v>
      </c>
      <c r="B9" s="92">
        <v>0</v>
      </c>
      <c r="C9" s="92">
        <v>41</v>
      </c>
      <c r="D9" s="35">
        <f t="shared" si="1"/>
        <v>0</v>
      </c>
      <c r="E9" s="35">
        <f t="shared" si="0"/>
        <v>0.042055486647416665</v>
      </c>
    </row>
    <row r="10" spans="1:5" ht="12.75">
      <c r="A10" s="91">
        <v>6</v>
      </c>
      <c r="B10" s="92">
        <v>15</v>
      </c>
      <c r="C10" s="92">
        <v>52</v>
      </c>
      <c r="D10" s="35">
        <f t="shared" si="1"/>
        <v>0.28846153846153844</v>
      </c>
      <c r="E10" s="35">
        <f t="shared" si="0"/>
        <v>0.1957613087797257</v>
      </c>
    </row>
    <row r="11" spans="1:5" ht="12.75">
      <c r="A11" s="91">
        <v>7</v>
      </c>
      <c r="B11" s="92">
        <v>24</v>
      </c>
      <c r="C11" s="92">
        <v>42</v>
      </c>
      <c r="D11" s="35">
        <f t="shared" si="1"/>
        <v>0.5714285714285714</v>
      </c>
      <c r="E11" s="35">
        <f t="shared" si="0"/>
        <v>0.5743936244215496</v>
      </c>
    </row>
    <row r="12" spans="1:5" ht="12.75">
      <c r="A12" s="91">
        <v>8</v>
      </c>
      <c r="B12" s="92">
        <v>41</v>
      </c>
      <c r="C12" s="92">
        <v>48</v>
      </c>
      <c r="D12" s="35">
        <f t="shared" si="1"/>
        <v>0.8541666666666666</v>
      </c>
      <c r="E12" s="35">
        <f t="shared" si="0"/>
        <v>0.8821136627052216</v>
      </c>
    </row>
    <row r="13" spans="1:5" ht="12.75">
      <c r="A13" s="91">
        <v>9</v>
      </c>
      <c r="B13" s="92">
        <v>32</v>
      </c>
      <c r="C13" s="92">
        <v>34</v>
      </c>
      <c r="D13" s="35">
        <f t="shared" si="1"/>
        <v>0.9411764705882353</v>
      </c>
      <c r="E13" s="35">
        <f t="shared" si="0"/>
        <v>0.9764638455734458</v>
      </c>
    </row>
    <row r="14" spans="1:5" ht="12.75">
      <c r="A14" s="91">
        <v>10</v>
      </c>
      <c r="B14" s="92">
        <v>32</v>
      </c>
      <c r="C14" s="92">
        <v>32</v>
      </c>
      <c r="D14" s="35">
        <f t="shared" si="1"/>
        <v>1</v>
      </c>
      <c r="E14" s="35">
        <f t="shared" si="0"/>
        <v>0.9956715158502859</v>
      </c>
    </row>
    <row r="15" spans="1:5" ht="12.75">
      <c r="A15" s="91">
        <v>11</v>
      </c>
      <c r="B15" s="92">
        <v>21</v>
      </c>
      <c r="C15" s="92">
        <v>21</v>
      </c>
      <c r="D15" s="35">
        <f t="shared" si="1"/>
        <v>1</v>
      </c>
      <c r="E15" s="35">
        <f t="shared" si="0"/>
        <v>0.9992165346896438</v>
      </c>
    </row>
    <row r="16" spans="1:5" ht="12.75">
      <c r="A16" s="91">
        <v>12</v>
      </c>
      <c r="B16" s="92">
        <v>18</v>
      </c>
      <c r="C16" s="92">
        <v>18</v>
      </c>
      <c r="D16" s="35">
        <f t="shared" si="1"/>
        <v>1</v>
      </c>
      <c r="E16" s="35">
        <f t="shared" si="0"/>
        <v>0.9998586033373058</v>
      </c>
    </row>
    <row r="17" spans="1:5" ht="12.75">
      <c r="A17" s="91">
        <v>13</v>
      </c>
      <c r="B17" s="92">
        <v>10</v>
      </c>
      <c r="C17" s="92">
        <v>10</v>
      </c>
      <c r="D17" s="35">
        <f t="shared" si="1"/>
        <v>1</v>
      </c>
      <c r="E17" s="35">
        <f t="shared" si="0"/>
        <v>0.9999744947311505</v>
      </c>
    </row>
    <row r="18" spans="1:5" ht="12.75">
      <c r="A18" s="91">
        <v>14</v>
      </c>
      <c r="B18" s="92">
        <v>11</v>
      </c>
      <c r="C18" s="92">
        <v>11</v>
      </c>
      <c r="D18" s="35">
        <f t="shared" si="1"/>
        <v>1</v>
      </c>
      <c r="E18" s="35">
        <f t="shared" si="0"/>
        <v>0.9999953997715849</v>
      </c>
    </row>
    <row r="19" spans="1:5" ht="12.75">
      <c r="A19" s="91">
        <v>15</v>
      </c>
      <c r="B19" s="92">
        <v>5</v>
      </c>
      <c r="C19" s="92">
        <v>5</v>
      </c>
      <c r="D19" s="35">
        <f t="shared" si="1"/>
        <v>1</v>
      </c>
      <c r="E19" s="35">
        <f t="shared" si="0"/>
        <v>0.9999991702993216</v>
      </c>
    </row>
    <row r="20" spans="1:5" ht="12.75">
      <c r="A20" s="91">
        <v>16</v>
      </c>
      <c r="B20" s="92">
        <v>5</v>
      </c>
      <c r="C20" s="92">
        <v>5</v>
      </c>
      <c r="D20" s="35">
        <f t="shared" si="1"/>
        <v>1</v>
      </c>
      <c r="E20" s="35">
        <f t="shared" si="0"/>
        <v>0.9999998503550203</v>
      </c>
    </row>
    <row r="21" spans="1:5" ht="12.75">
      <c r="A21" s="91">
        <v>17</v>
      </c>
      <c r="B21" s="92">
        <v>6</v>
      </c>
      <c r="C21" s="92">
        <v>6</v>
      </c>
      <c r="D21" s="35">
        <f t="shared" si="1"/>
        <v>1</v>
      </c>
      <c r="E21" s="35">
        <f t="shared" si="0"/>
        <v>0.9999999730100166</v>
      </c>
    </row>
    <row r="22" spans="1:5" ht="12.75">
      <c r="A22" s="91">
        <v>18</v>
      </c>
      <c r="B22" s="92">
        <v>2</v>
      </c>
      <c r="C22" s="92">
        <v>2</v>
      </c>
      <c r="D22" s="35">
        <f t="shared" si="1"/>
        <v>1</v>
      </c>
      <c r="E22" s="35">
        <f t="shared" si="0"/>
        <v>0.9999999951320844</v>
      </c>
    </row>
    <row r="23" spans="1:5" ht="12.75">
      <c r="A23" s="91">
        <v>19</v>
      </c>
      <c r="B23" s="92">
        <v>2</v>
      </c>
      <c r="C23" s="92">
        <v>2</v>
      </c>
      <c r="D23" s="35">
        <f t="shared" si="1"/>
        <v>1</v>
      </c>
      <c r="E23" s="35">
        <f t="shared" si="0"/>
        <v>0.9999999991220224</v>
      </c>
    </row>
    <row r="24" spans="1:5" ht="12.75">
      <c r="A24" s="91">
        <v>20</v>
      </c>
      <c r="B24" s="92">
        <v>2</v>
      </c>
      <c r="C24" s="92">
        <v>2</v>
      </c>
      <c r="D24" s="35">
        <f t="shared" si="1"/>
        <v>1</v>
      </c>
      <c r="E24" s="35">
        <f t="shared" si="0"/>
        <v>0.9999999998416479</v>
      </c>
    </row>
    <row r="25" spans="1:5" ht="12.75">
      <c r="A25" s="91">
        <v>21</v>
      </c>
      <c r="B25" s="92">
        <v>2</v>
      </c>
      <c r="C25" s="92">
        <v>2</v>
      </c>
      <c r="D25" s="35">
        <f t="shared" si="1"/>
        <v>1</v>
      </c>
      <c r="E25" s="35">
        <f t="shared" si="0"/>
        <v>0.9999999999714396</v>
      </c>
    </row>
    <row r="26" spans="1:5" ht="12.75">
      <c r="A26" s="91">
        <v>23</v>
      </c>
      <c r="B26" s="92">
        <v>1</v>
      </c>
      <c r="C26" s="92">
        <v>1</v>
      </c>
      <c r="D26" s="35">
        <f t="shared" si="1"/>
        <v>1</v>
      </c>
      <c r="E26" s="35">
        <f t="shared" si="0"/>
        <v>0.999999999999071</v>
      </c>
    </row>
    <row r="27" spans="1:5" ht="12.75">
      <c r="A27" s="93">
        <v>30</v>
      </c>
      <c r="B27" s="94">
        <v>1</v>
      </c>
      <c r="C27" s="94">
        <v>1</v>
      </c>
      <c r="D27" s="38">
        <f t="shared" si="1"/>
        <v>1</v>
      </c>
      <c r="E27" s="38">
        <f t="shared" si="0"/>
        <v>1</v>
      </c>
    </row>
    <row r="28" spans="1:4" ht="12.75">
      <c r="A28" s="79"/>
      <c r="B28" s="80"/>
      <c r="C28" s="80"/>
      <c r="D28" s="41"/>
    </row>
    <row r="30" spans="1:6" ht="12.75">
      <c r="A30" s="28" t="s">
        <v>125</v>
      </c>
      <c r="B30" s="29"/>
      <c r="C30" s="29" t="s">
        <v>126</v>
      </c>
      <c r="D30" s="29"/>
      <c r="E30" s="30"/>
      <c r="F30" s="23"/>
    </row>
    <row r="31" spans="1:6" ht="12.75">
      <c r="A31" s="217"/>
      <c r="B31" s="218"/>
      <c r="C31" s="218" t="s">
        <v>127</v>
      </c>
      <c r="D31" s="218"/>
      <c r="E31" s="219"/>
      <c r="F31" s="23"/>
    </row>
    <row r="32" spans="1:5" ht="12.75">
      <c r="A32" s="178"/>
      <c r="B32" s="3"/>
      <c r="C32" s="3"/>
      <c r="D32" s="3"/>
      <c r="E32" s="206"/>
    </row>
    <row r="33" spans="1:5" ht="12.75">
      <c r="A33" s="217" t="s">
        <v>128</v>
      </c>
      <c r="B33" s="218"/>
      <c r="C33" s="218" t="s">
        <v>129</v>
      </c>
      <c r="D33" s="218" t="s">
        <v>130</v>
      </c>
      <c r="E33" s="219" t="s">
        <v>131</v>
      </c>
    </row>
    <row r="34" spans="1:5" ht="12.75">
      <c r="A34" s="217"/>
      <c r="B34" s="218" t="s">
        <v>132</v>
      </c>
      <c r="C34" s="28">
        <v>1</v>
      </c>
      <c r="D34" s="29">
        <v>-11.6898</v>
      </c>
      <c r="E34" s="30">
        <v>1.3463</v>
      </c>
    </row>
    <row r="35" spans="1:5" ht="12.75">
      <c r="A35" s="217"/>
      <c r="B35" s="218" t="s">
        <v>133</v>
      </c>
      <c r="C35" s="31">
        <v>1</v>
      </c>
      <c r="D35" s="32">
        <v>1.7128</v>
      </c>
      <c r="E35" s="33">
        <v>0.1958</v>
      </c>
    </row>
    <row r="36" spans="1:5" ht="12.75">
      <c r="A36" s="212"/>
      <c r="B36" s="214"/>
      <c r="C36" s="214"/>
      <c r="D36" s="214"/>
      <c r="E36" s="216"/>
    </row>
    <row r="38" spans="1:3" ht="12.75">
      <c r="A38" s="15" t="s">
        <v>264</v>
      </c>
      <c r="B38" s="15"/>
      <c r="C38" s="15" t="s">
        <v>265</v>
      </c>
    </row>
    <row r="39" ht="12.75">
      <c r="C39" t="s">
        <v>266</v>
      </c>
    </row>
    <row r="40" spans="3:4" ht="12.75">
      <c r="C40" t="s">
        <v>80</v>
      </c>
      <c r="D40">
        <v>1032.6</v>
      </c>
    </row>
    <row r="41" spans="3:4" ht="12.75">
      <c r="C41" t="s">
        <v>76</v>
      </c>
      <c r="D41">
        <v>0.0974</v>
      </c>
    </row>
    <row r="42" spans="3:4" ht="12.75">
      <c r="C42" t="s">
        <v>135</v>
      </c>
      <c r="D42">
        <v>-0.5</v>
      </c>
    </row>
  </sheetData>
  <printOptions/>
  <pageMargins left="0.75" right="1.11" top="0.75" bottom="0.75" header="0.25" footer="0.5"/>
  <pageSetup horizontalDpi="600" verticalDpi="600" orientation="portrait" r:id="rId2"/>
  <headerFooter alignWithMargins="0">
    <oddHeader>&amp;C&amp;A</oddHeader>
    <oddFooter>&amp;CPage &amp;P&amp;RSnowy_Input.xls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I50"/>
  <sheetViews>
    <sheetView workbookViewId="0" topLeftCell="A41">
      <selection activeCell="C50" sqref="C50"/>
    </sheetView>
  </sheetViews>
  <sheetFormatPr defaultColWidth="9.140625" defaultRowHeight="12.75"/>
  <cols>
    <col min="1" max="1" width="9.28125" style="0" customWidth="1"/>
    <col min="2" max="2" width="10.00390625" style="0" customWidth="1"/>
    <col min="3" max="3" width="9.57421875" style="0" customWidth="1"/>
    <col min="4" max="4" width="10.57421875" style="0" customWidth="1"/>
    <col min="5" max="5" width="9.00390625" style="0" customWidth="1"/>
    <col min="6" max="8" width="10.57421875" style="0" customWidth="1"/>
  </cols>
  <sheetData>
    <row r="1" ht="15">
      <c r="A1" s="26" t="s">
        <v>270</v>
      </c>
    </row>
    <row r="2" ht="12.75">
      <c r="A2" s="15"/>
    </row>
    <row r="3" spans="1:9" ht="12.75">
      <c r="A3" s="23"/>
      <c r="B3" s="256" t="s">
        <v>271</v>
      </c>
      <c r="C3" s="257"/>
      <c r="D3" s="256" t="s">
        <v>110</v>
      </c>
      <c r="E3" s="257"/>
      <c r="F3" s="253" t="s">
        <v>254</v>
      </c>
      <c r="G3" s="254"/>
      <c r="H3" s="254"/>
      <c r="I3" s="255"/>
    </row>
    <row r="4" spans="1:9" ht="12.75">
      <c r="A4" s="68" t="s">
        <v>269</v>
      </c>
      <c r="B4" s="68" t="s">
        <v>255</v>
      </c>
      <c r="C4" s="68" t="s">
        <v>256</v>
      </c>
      <c r="D4" s="68" t="s">
        <v>71</v>
      </c>
      <c r="E4" s="68" t="s">
        <v>253</v>
      </c>
      <c r="F4" s="154" t="s">
        <v>255</v>
      </c>
      <c r="G4" s="154" t="s">
        <v>256</v>
      </c>
      <c r="H4" s="154" t="s">
        <v>71</v>
      </c>
      <c r="I4" s="154" t="s">
        <v>253</v>
      </c>
    </row>
    <row r="5" spans="1:9" ht="12.75">
      <c r="A5" s="100">
        <v>1962</v>
      </c>
      <c r="B5" s="162">
        <v>33.11978670189186</v>
      </c>
      <c r="C5" s="162">
        <v>0</v>
      </c>
      <c r="D5" s="163"/>
      <c r="E5" s="163"/>
      <c r="F5" s="155">
        <v>0.5</v>
      </c>
      <c r="G5" s="155">
        <v>0.5</v>
      </c>
      <c r="H5" s="155"/>
      <c r="I5" s="155"/>
    </row>
    <row r="6" spans="1:9" ht="12.75">
      <c r="A6" s="97">
        <v>1963</v>
      </c>
      <c r="B6" s="164">
        <v>45.4649563062085</v>
      </c>
      <c r="C6" s="164">
        <v>1.8886647715248728</v>
      </c>
      <c r="D6" s="165"/>
      <c r="E6" s="165"/>
      <c r="F6" s="27">
        <v>0.5</v>
      </c>
      <c r="G6" s="27">
        <v>0.5</v>
      </c>
      <c r="H6" s="27"/>
      <c r="I6" s="27"/>
    </row>
    <row r="7" spans="1:9" ht="12.75">
      <c r="A7" s="97">
        <v>1964</v>
      </c>
      <c r="B7" s="164">
        <v>47.913940991410854</v>
      </c>
      <c r="C7" s="164">
        <v>0.19523108291287164</v>
      </c>
      <c r="D7" s="165"/>
      <c r="E7" s="165"/>
      <c r="F7" s="27">
        <v>0.5</v>
      </c>
      <c r="G7" s="27">
        <v>0.5</v>
      </c>
      <c r="H7" s="27"/>
      <c r="I7" s="27"/>
    </row>
    <row r="8" spans="1:9" ht="12.75">
      <c r="A8" s="97">
        <v>1965</v>
      </c>
      <c r="B8" s="164">
        <v>40.206972734084644</v>
      </c>
      <c r="C8" s="164">
        <v>0</v>
      </c>
      <c r="D8" s="165"/>
      <c r="E8" s="165"/>
      <c r="F8" s="27">
        <v>0.5</v>
      </c>
      <c r="G8" s="27">
        <v>0.5</v>
      </c>
      <c r="H8" s="27"/>
      <c r="I8" s="27"/>
    </row>
    <row r="9" spans="1:9" ht="12.75">
      <c r="A9" s="97">
        <v>1966</v>
      </c>
      <c r="B9" s="164">
        <v>32.67616166247637</v>
      </c>
      <c r="C9" s="164">
        <v>0</v>
      </c>
      <c r="D9" s="165"/>
      <c r="E9" s="165"/>
      <c r="F9" s="27">
        <v>0.5</v>
      </c>
      <c r="G9" s="27">
        <v>0.5</v>
      </c>
      <c r="H9" s="27"/>
      <c r="I9" s="27"/>
    </row>
    <row r="10" spans="1:9" ht="12.75">
      <c r="A10" s="97">
        <v>1967</v>
      </c>
      <c r="B10" s="164">
        <v>61.194579830353874</v>
      </c>
      <c r="C10" s="166">
        <v>0</v>
      </c>
      <c r="D10" s="165"/>
      <c r="E10" s="165"/>
      <c r="F10" s="27">
        <v>0.5</v>
      </c>
      <c r="G10" s="27">
        <v>0.5</v>
      </c>
      <c r="H10" s="27"/>
      <c r="I10" s="27"/>
    </row>
    <row r="11" spans="1:9" ht="12.75">
      <c r="A11" s="97">
        <v>1968</v>
      </c>
      <c r="B11" s="164">
        <v>77.14207875812384</v>
      </c>
      <c r="C11" s="164">
        <v>0</v>
      </c>
      <c r="D11" s="165"/>
      <c r="E11" s="165"/>
      <c r="F11" s="27">
        <v>0.5</v>
      </c>
      <c r="G11" s="27">
        <v>0.5</v>
      </c>
      <c r="H11" s="27"/>
      <c r="I11" s="27"/>
    </row>
    <row r="12" spans="1:9" ht="12.75">
      <c r="A12" s="97">
        <v>1969</v>
      </c>
      <c r="B12" s="164">
        <v>59.37215226178784</v>
      </c>
      <c r="C12" s="164">
        <v>0.04055824495388205</v>
      </c>
      <c r="D12" s="165"/>
      <c r="E12" s="165"/>
      <c r="F12" s="27">
        <v>0.5</v>
      </c>
      <c r="G12" s="27">
        <v>0.5</v>
      </c>
      <c r="H12" s="27"/>
      <c r="I12" s="27"/>
    </row>
    <row r="13" spans="1:9" ht="12.75">
      <c r="A13" s="97">
        <v>1970</v>
      </c>
      <c r="B13" s="164">
        <v>83.31294614401544</v>
      </c>
      <c r="C13" s="164">
        <v>0</v>
      </c>
      <c r="D13" s="165"/>
      <c r="E13" s="165"/>
      <c r="F13" s="27">
        <v>0.5</v>
      </c>
      <c r="G13" s="27">
        <v>0.5</v>
      </c>
      <c r="H13" s="27"/>
      <c r="I13" s="27"/>
    </row>
    <row r="14" spans="1:9" ht="12.75">
      <c r="A14" s="97">
        <v>1971</v>
      </c>
      <c r="B14" s="164">
        <v>85.28883403875618</v>
      </c>
      <c r="C14" s="164">
        <v>0</v>
      </c>
      <c r="D14" s="170"/>
      <c r="E14" s="165"/>
      <c r="F14" s="27">
        <v>0.5</v>
      </c>
      <c r="G14" s="27">
        <v>0.5</v>
      </c>
      <c r="H14" s="27"/>
      <c r="I14" s="27"/>
    </row>
    <row r="15" spans="1:9" ht="12.75">
      <c r="A15" s="97">
        <v>1972</v>
      </c>
      <c r="B15" s="164">
        <v>55.06261953359168</v>
      </c>
      <c r="C15" s="164">
        <v>0</v>
      </c>
      <c r="D15" s="167">
        <v>1.035</v>
      </c>
      <c r="E15" s="165"/>
      <c r="F15" s="27">
        <v>0.5</v>
      </c>
      <c r="G15" s="27">
        <v>0.5</v>
      </c>
      <c r="H15" s="155">
        <v>0.1</v>
      </c>
      <c r="I15" s="27"/>
    </row>
    <row r="16" spans="1:9" ht="12.75">
      <c r="A16" s="97">
        <v>1973</v>
      </c>
      <c r="B16" s="164">
        <v>72.74040487957257</v>
      </c>
      <c r="C16" s="164">
        <v>0</v>
      </c>
      <c r="D16" s="167">
        <v>0.636</v>
      </c>
      <c r="E16" s="165"/>
      <c r="F16" s="27">
        <v>0.5</v>
      </c>
      <c r="G16" s="27">
        <v>0.5</v>
      </c>
      <c r="H16" s="27">
        <v>0.1</v>
      </c>
      <c r="I16" s="27"/>
    </row>
    <row r="17" spans="1:9" ht="12.75">
      <c r="A17" s="97">
        <v>1974</v>
      </c>
      <c r="B17" s="164">
        <v>99.642282382164</v>
      </c>
      <c r="C17" s="164">
        <v>0</v>
      </c>
      <c r="D17" s="167">
        <v>1.793</v>
      </c>
      <c r="E17" s="165"/>
      <c r="F17" s="27">
        <v>0.5</v>
      </c>
      <c r="G17" s="27">
        <v>0.5</v>
      </c>
      <c r="H17" s="27">
        <v>0.1</v>
      </c>
      <c r="I17" s="27"/>
    </row>
    <row r="18" spans="1:9" ht="12.75">
      <c r="A18" s="97">
        <v>1975</v>
      </c>
      <c r="B18" s="164">
        <v>117.70227351789866</v>
      </c>
      <c r="C18" s="164">
        <v>0</v>
      </c>
      <c r="D18" s="167">
        <v>1.039</v>
      </c>
      <c r="E18" s="165"/>
      <c r="F18" s="27">
        <v>0.5</v>
      </c>
      <c r="G18" s="27">
        <v>0.5</v>
      </c>
      <c r="H18" s="27">
        <v>0.1</v>
      </c>
      <c r="I18" s="27"/>
    </row>
    <row r="19" spans="1:9" ht="12.75">
      <c r="A19" s="97">
        <v>1976</v>
      </c>
      <c r="B19" s="164">
        <v>155.9020464094134</v>
      </c>
      <c r="C19" s="164">
        <v>0</v>
      </c>
      <c r="D19" s="167">
        <v>2.486</v>
      </c>
      <c r="E19" s="165"/>
      <c r="F19" s="27">
        <v>0.5</v>
      </c>
      <c r="G19" s="27">
        <v>0.5</v>
      </c>
      <c r="H19" s="27">
        <v>0.1</v>
      </c>
      <c r="I19" s="27"/>
    </row>
    <row r="20" spans="1:9" ht="12.75">
      <c r="A20" s="97">
        <v>1977</v>
      </c>
      <c r="B20" s="164">
        <v>100.45545172990616</v>
      </c>
      <c r="C20" s="164">
        <v>35.92643085811478</v>
      </c>
      <c r="D20" s="167">
        <v>1.157</v>
      </c>
      <c r="E20" s="165"/>
      <c r="F20" s="27">
        <v>0.5</v>
      </c>
      <c r="G20" s="27">
        <v>0.5</v>
      </c>
      <c r="H20" s="27">
        <v>0.1</v>
      </c>
      <c r="I20" s="27"/>
    </row>
    <row r="21" spans="1:9" ht="12.75">
      <c r="A21" s="97">
        <v>1978</v>
      </c>
      <c r="B21" s="164">
        <v>182.71711242528238</v>
      </c>
      <c r="C21" s="164">
        <v>44.008578188351066</v>
      </c>
      <c r="D21" s="167">
        <v>0.797</v>
      </c>
      <c r="E21" s="165"/>
      <c r="F21" s="27">
        <v>0.5</v>
      </c>
      <c r="G21" s="27">
        <v>0.5</v>
      </c>
      <c r="H21" s="27">
        <v>0.1</v>
      </c>
      <c r="I21" s="27"/>
    </row>
    <row r="22" spans="1:9" ht="12.75">
      <c r="A22" s="97">
        <v>1979</v>
      </c>
      <c r="B22" s="164">
        <v>168.25740590515096</v>
      </c>
      <c r="C22" s="164">
        <v>37.80111919895097</v>
      </c>
      <c r="D22" s="167">
        <v>1.142</v>
      </c>
      <c r="E22" s="165"/>
      <c r="F22" s="37">
        <v>0.5</v>
      </c>
      <c r="G22" s="37">
        <v>0.5</v>
      </c>
      <c r="H22" s="37">
        <v>0.1</v>
      </c>
      <c r="I22" s="27"/>
    </row>
    <row r="23" spans="1:9" ht="12.75">
      <c r="A23" s="97">
        <v>1980</v>
      </c>
      <c r="B23" s="164">
        <v>134.2150095904389</v>
      </c>
      <c r="C23" s="164">
        <v>31.53821785974601</v>
      </c>
      <c r="D23" s="167">
        <v>2.664</v>
      </c>
      <c r="E23" s="170"/>
      <c r="F23" s="90">
        <f aca="true" t="shared" si="0" ref="F23:F33">F22-(F$22-F$34)/(A$34-A$22)</f>
        <v>0.4666666666666667</v>
      </c>
      <c r="G23" s="90">
        <f>G22-(G$22-G$34)/(A$34-A$22)</f>
        <v>0.4666666666666667</v>
      </c>
      <c r="H23" s="90">
        <f>H22-(H$22-H$34)/(A$34-A$22)</f>
        <v>0.1125</v>
      </c>
      <c r="I23" s="27"/>
    </row>
    <row r="24" spans="1:9" ht="12.75">
      <c r="A24" s="97">
        <v>1981</v>
      </c>
      <c r="B24" s="164">
        <v>276.3097346967506</v>
      </c>
      <c r="C24" s="164">
        <v>41.60794286099389</v>
      </c>
      <c r="D24" s="167">
        <v>3.046</v>
      </c>
      <c r="E24" s="167">
        <v>17.64689</v>
      </c>
      <c r="F24" s="35">
        <f t="shared" si="0"/>
        <v>0.43333333333333335</v>
      </c>
      <c r="G24" s="35">
        <f aca="true" t="shared" si="1" ref="G24:G33">G23-(G$22-G$34)/(A$34-A$22)</f>
        <v>0.43333333333333335</v>
      </c>
      <c r="H24" s="35">
        <f aca="true" t="shared" si="2" ref="H24:H33">H23-(H$22-H$34)/(A$34-A$22)</f>
        <v>0.125</v>
      </c>
      <c r="I24" s="96">
        <v>0.5414696457010165</v>
      </c>
    </row>
    <row r="25" spans="1:9" ht="12.75">
      <c r="A25" s="97">
        <v>1982</v>
      </c>
      <c r="B25" s="164">
        <v>204.61346544020003</v>
      </c>
      <c r="C25" s="164">
        <v>71.17989595754877</v>
      </c>
      <c r="D25" s="167">
        <v>2.243</v>
      </c>
      <c r="E25" s="167">
        <v>5.016979999999999</v>
      </c>
      <c r="F25" s="35">
        <f t="shared" si="0"/>
        <v>0.4</v>
      </c>
      <c r="G25" s="35">
        <f t="shared" si="1"/>
        <v>0.4</v>
      </c>
      <c r="H25" s="35">
        <f t="shared" si="2"/>
        <v>0.1375</v>
      </c>
      <c r="I25" s="57">
        <v>0.610665381981229</v>
      </c>
    </row>
    <row r="26" spans="1:9" ht="12.75">
      <c r="A26" s="97">
        <v>1983</v>
      </c>
      <c r="B26" s="164">
        <v>246.89004143786832</v>
      </c>
      <c r="C26" s="164">
        <v>171.3737108583815</v>
      </c>
      <c r="D26" s="167">
        <v>3.895</v>
      </c>
      <c r="E26" s="167">
        <v>7.602060000000001</v>
      </c>
      <c r="F26" s="35">
        <f t="shared" si="0"/>
        <v>0.3666666666666667</v>
      </c>
      <c r="G26" s="35">
        <f t="shared" si="1"/>
        <v>0.3666666666666667</v>
      </c>
      <c r="H26" s="35">
        <f t="shared" si="2"/>
        <v>0.15000000000000002</v>
      </c>
      <c r="I26" s="57">
        <v>0.4739933335195705</v>
      </c>
    </row>
    <row r="27" spans="1:9" ht="12.75">
      <c r="A27" s="97">
        <v>1984</v>
      </c>
      <c r="B27" s="164">
        <v>171.71227008294335</v>
      </c>
      <c r="C27" s="164">
        <v>133.6756305885326</v>
      </c>
      <c r="D27" s="167">
        <v>0.57</v>
      </c>
      <c r="E27" s="167">
        <v>1.64768</v>
      </c>
      <c r="F27" s="35">
        <f t="shared" si="0"/>
        <v>0.33333333333333337</v>
      </c>
      <c r="G27" s="35">
        <f t="shared" si="1"/>
        <v>0.33333333333333337</v>
      </c>
      <c r="H27" s="35">
        <f t="shared" si="2"/>
        <v>0.16250000000000003</v>
      </c>
      <c r="I27" s="57">
        <v>0.7741559766317495</v>
      </c>
    </row>
    <row r="28" spans="1:9" ht="12.75">
      <c r="A28" s="97">
        <v>1985</v>
      </c>
      <c r="B28" s="164">
        <v>105.82616109123362</v>
      </c>
      <c r="C28" s="164">
        <v>70.8014203518833</v>
      </c>
      <c r="D28" s="167">
        <v>1.108</v>
      </c>
      <c r="E28" s="167">
        <v>0</v>
      </c>
      <c r="F28" s="35">
        <f t="shared" si="0"/>
        <v>0.30000000000000004</v>
      </c>
      <c r="G28" s="35">
        <f t="shared" si="1"/>
        <v>0.30000000000000004</v>
      </c>
      <c r="H28" s="35">
        <f t="shared" si="2"/>
        <v>0.17500000000000004</v>
      </c>
      <c r="I28" s="156">
        <f>$I$48</f>
        <v>0.6424864236308641</v>
      </c>
    </row>
    <row r="29" spans="1:9" ht="12.75">
      <c r="A29" s="97">
        <v>1986</v>
      </c>
      <c r="B29" s="164">
        <v>133.1691560118569</v>
      </c>
      <c r="C29" s="164">
        <v>86.5414705030822</v>
      </c>
      <c r="D29" s="167">
        <v>1.338</v>
      </c>
      <c r="E29" s="167">
        <v>0</v>
      </c>
      <c r="F29" s="35">
        <f t="shared" si="0"/>
        <v>0.2666666666666667</v>
      </c>
      <c r="G29" s="35">
        <f t="shared" si="1"/>
        <v>0.2666666666666667</v>
      </c>
      <c r="H29" s="35">
        <f t="shared" si="2"/>
        <v>0.18750000000000006</v>
      </c>
      <c r="I29" s="157">
        <f>$I$48</f>
        <v>0.6424864236308641</v>
      </c>
    </row>
    <row r="30" spans="1:9" ht="12.75">
      <c r="A30" s="97">
        <v>1987</v>
      </c>
      <c r="B30" s="164">
        <v>91.22149543869061</v>
      </c>
      <c r="C30" s="164">
        <v>88.12310893564167</v>
      </c>
      <c r="D30" s="167">
        <v>1.134</v>
      </c>
      <c r="E30" s="167">
        <v>5.35364</v>
      </c>
      <c r="F30" s="35">
        <f t="shared" si="0"/>
        <v>0.2333333333333334</v>
      </c>
      <c r="G30" s="35">
        <f t="shared" si="1"/>
        <v>0.2333333333333334</v>
      </c>
      <c r="H30" s="35">
        <f t="shared" si="2"/>
        <v>0.20000000000000007</v>
      </c>
      <c r="I30" s="57">
        <v>0.5709275928202909</v>
      </c>
    </row>
    <row r="31" spans="1:9" ht="12.75">
      <c r="A31" s="97">
        <v>1988</v>
      </c>
      <c r="B31" s="164">
        <v>60.69153098440477</v>
      </c>
      <c r="C31" s="164">
        <v>71.57726488976462</v>
      </c>
      <c r="D31" s="167">
        <v>0.953</v>
      </c>
      <c r="E31" s="167">
        <v>2.42978</v>
      </c>
      <c r="F31" s="35">
        <f t="shared" si="0"/>
        <v>0.20000000000000007</v>
      </c>
      <c r="G31" s="35">
        <f t="shared" si="1"/>
        <v>0.20000000000000007</v>
      </c>
      <c r="H31" s="35">
        <f t="shared" si="2"/>
        <v>0.21250000000000008</v>
      </c>
      <c r="I31" s="57">
        <v>0.9542119274229016</v>
      </c>
    </row>
    <row r="32" spans="1:9" ht="12.75">
      <c r="A32" s="97">
        <v>1989</v>
      </c>
      <c r="B32" s="164">
        <v>138.55210248349954</v>
      </c>
      <c r="C32" s="164">
        <v>89.65834731166863</v>
      </c>
      <c r="D32" s="167">
        <v>1.118</v>
      </c>
      <c r="E32" s="167">
        <v>0</v>
      </c>
      <c r="F32" s="35">
        <f t="shared" si="0"/>
        <v>0.16666666666666674</v>
      </c>
      <c r="G32" s="35">
        <f t="shared" si="1"/>
        <v>0.16666666666666674</v>
      </c>
      <c r="H32" s="35">
        <f t="shared" si="2"/>
        <v>0.2250000000000001</v>
      </c>
      <c r="I32" s="158">
        <f>$I$48</f>
        <v>0.6424864236308641</v>
      </c>
    </row>
    <row r="33" spans="1:9" ht="12.75">
      <c r="A33" s="97">
        <v>1990</v>
      </c>
      <c r="B33" s="164">
        <v>174.55466614106751</v>
      </c>
      <c r="C33" s="164">
        <v>109.90444594423106</v>
      </c>
      <c r="D33" s="167">
        <v>0.677</v>
      </c>
      <c r="E33" s="167">
        <v>1.60118</v>
      </c>
      <c r="F33" s="38">
        <f t="shared" si="0"/>
        <v>0.13333333333333341</v>
      </c>
      <c r="G33" s="38">
        <f t="shared" si="1"/>
        <v>0.13333333333333341</v>
      </c>
      <c r="H33" s="38">
        <f t="shared" si="2"/>
        <v>0.2375000000000001</v>
      </c>
      <c r="I33" s="57">
        <v>0.8423366595212199</v>
      </c>
    </row>
    <row r="34" spans="1:9" ht="12.75">
      <c r="A34" s="97">
        <v>1991</v>
      </c>
      <c r="B34" s="164">
        <v>150.75811838135073</v>
      </c>
      <c r="C34" s="164">
        <v>79.8089164345188</v>
      </c>
      <c r="D34" s="167">
        <v>0.529</v>
      </c>
      <c r="E34" s="167">
        <v>0.09709999999999999</v>
      </c>
      <c r="F34" s="159">
        <v>0.1</v>
      </c>
      <c r="G34" s="159">
        <v>0.1</v>
      </c>
      <c r="H34" s="238">
        <v>0.25</v>
      </c>
      <c r="I34" s="57">
        <v>0.6511613067910847</v>
      </c>
    </row>
    <row r="35" spans="1:9" ht="12.75">
      <c r="A35" s="97">
        <v>1992</v>
      </c>
      <c r="B35" s="164">
        <v>176.64168317966394</v>
      </c>
      <c r="C35" s="164">
        <v>101.62570853130002</v>
      </c>
      <c r="D35" s="167">
        <v>0.238</v>
      </c>
      <c r="E35" s="167">
        <v>2.38848</v>
      </c>
      <c r="F35" s="160">
        <v>0.1</v>
      </c>
      <c r="G35" s="160">
        <v>0.1</v>
      </c>
      <c r="H35" s="237">
        <v>0.25</v>
      </c>
      <c r="I35" s="57">
        <v>0.5260631452653882</v>
      </c>
    </row>
    <row r="36" spans="1:9" ht="12.75">
      <c r="A36" s="97">
        <v>1993</v>
      </c>
      <c r="B36" s="164">
        <v>134.55674836178298</v>
      </c>
      <c r="C36" s="164">
        <v>76.25160866766532</v>
      </c>
      <c r="D36" s="167">
        <v>0.325</v>
      </c>
      <c r="E36" s="167">
        <v>8.56697</v>
      </c>
      <c r="F36" s="160">
        <v>0.1</v>
      </c>
      <c r="G36" s="160">
        <v>0.1</v>
      </c>
      <c r="H36" s="237">
        <v>0.25</v>
      </c>
      <c r="I36" s="57">
        <v>0.9857449292607507</v>
      </c>
    </row>
    <row r="37" spans="1:9" ht="12.75">
      <c r="A37" s="97">
        <v>1994</v>
      </c>
      <c r="B37" s="164">
        <v>88.25532281203749</v>
      </c>
      <c r="C37" s="164">
        <v>44.9775868892299</v>
      </c>
      <c r="D37" s="167">
        <v>0.438</v>
      </c>
      <c r="E37" s="167">
        <v>0.86715</v>
      </c>
      <c r="F37" s="160">
        <v>0.1</v>
      </c>
      <c r="G37" s="160">
        <v>0.1</v>
      </c>
      <c r="H37" s="237">
        <v>0.25</v>
      </c>
      <c r="I37" s="57">
        <v>0.9593341092049092</v>
      </c>
    </row>
    <row r="38" spans="1:9" ht="12.75">
      <c r="A38" s="97">
        <v>1995</v>
      </c>
      <c r="B38" s="164">
        <v>132.66748237759376</v>
      </c>
      <c r="C38" s="164">
        <v>37.11021458746797</v>
      </c>
      <c r="D38" s="167">
        <v>0.395</v>
      </c>
      <c r="E38" s="167">
        <v>8.55361</v>
      </c>
      <c r="F38" s="160">
        <v>0.1</v>
      </c>
      <c r="G38" s="160">
        <v>0.1</v>
      </c>
      <c r="H38" s="237">
        <v>0.25</v>
      </c>
      <c r="I38" s="57">
        <v>0.6267916377858728</v>
      </c>
    </row>
    <row r="39" spans="1:9" ht="12.75">
      <c r="A39" s="97">
        <v>1996</v>
      </c>
      <c r="B39" s="164">
        <v>110.82763990916573</v>
      </c>
      <c r="C39" s="164">
        <v>30.477755940776987</v>
      </c>
      <c r="D39" s="167">
        <v>0.722</v>
      </c>
      <c r="E39" s="167">
        <v>1.56739</v>
      </c>
      <c r="F39" s="160">
        <v>0.1</v>
      </c>
      <c r="G39" s="160">
        <v>0.1</v>
      </c>
      <c r="H39" s="237">
        <v>0.25</v>
      </c>
      <c r="I39" s="57">
        <v>0.6352293193194074</v>
      </c>
    </row>
    <row r="40" spans="1:9" ht="12.75">
      <c r="A40" s="97">
        <v>1997</v>
      </c>
      <c r="B40" s="164">
        <v>151.376666100214</v>
      </c>
      <c r="C40" s="164">
        <v>83.1720538758602</v>
      </c>
      <c r="D40" s="167">
        <v>0.411</v>
      </c>
      <c r="E40" s="167">
        <v>18.017580000000002</v>
      </c>
      <c r="F40" s="160">
        <v>0.1</v>
      </c>
      <c r="G40" s="160">
        <v>0.1</v>
      </c>
      <c r="H40" s="237">
        <v>0.25</v>
      </c>
      <c r="I40" s="35">
        <v>0.4389066937633789</v>
      </c>
    </row>
    <row r="41" spans="1:9" ht="12.75">
      <c r="A41" s="97">
        <v>1998</v>
      </c>
      <c r="B41" s="164">
        <v>99.39956424321858</v>
      </c>
      <c r="C41" s="164">
        <v>41.658462764065455</v>
      </c>
      <c r="D41" s="167">
        <v>0.172</v>
      </c>
      <c r="E41" s="167">
        <v>0.57041</v>
      </c>
      <c r="F41" s="160">
        <v>0.1</v>
      </c>
      <c r="G41" s="160">
        <v>0.1</v>
      </c>
      <c r="H41" s="237">
        <v>0.25</v>
      </c>
      <c r="I41" s="35">
        <v>0.7102320266492702</v>
      </c>
    </row>
    <row r="42" spans="1:9" ht="12.75">
      <c r="A42" s="97">
        <v>1999</v>
      </c>
      <c r="B42" s="164">
        <v>145.47565243877418</v>
      </c>
      <c r="C42" s="164">
        <v>44.72922838124948</v>
      </c>
      <c r="D42" s="167">
        <v>0.142</v>
      </c>
      <c r="E42" s="167">
        <v>8.0946</v>
      </c>
      <c r="F42" s="160">
        <v>0.1</v>
      </c>
      <c r="G42" s="160">
        <v>0.1</v>
      </c>
      <c r="H42" s="237">
        <v>0.25</v>
      </c>
      <c r="I42" s="35">
        <v>0.42518634075061346</v>
      </c>
    </row>
    <row r="43" spans="1:9" ht="12.75">
      <c r="A43" s="97">
        <v>2000</v>
      </c>
      <c r="B43" s="164">
        <v>118.14759536924016</v>
      </c>
      <c r="C43" s="164">
        <v>47.31470512813054</v>
      </c>
      <c r="D43" s="167">
        <v>0.178</v>
      </c>
      <c r="E43" s="167">
        <v>2.4191100000000003</v>
      </c>
      <c r="F43" s="160">
        <v>0.1</v>
      </c>
      <c r="G43" s="160">
        <v>0.1</v>
      </c>
      <c r="H43" s="237">
        <v>0.25</v>
      </c>
      <c r="I43" s="35">
        <v>0.551713801874118</v>
      </c>
    </row>
    <row r="44" spans="1:9" ht="12.75">
      <c r="A44" s="97">
        <v>2001</v>
      </c>
      <c r="B44" s="164">
        <v>84.59156100939585</v>
      </c>
      <c r="C44" s="164">
        <v>52.42480013316039</v>
      </c>
      <c r="D44" s="167">
        <v>0.411</v>
      </c>
      <c r="E44" s="167">
        <v>10.25369</v>
      </c>
      <c r="F44" s="160">
        <v>0.1</v>
      </c>
      <c r="G44" s="160">
        <v>0.1</v>
      </c>
      <c r="H44" s="237">
        <v>0.25</v>
      </c>
      <c r="I44" s="35">
        <v>0.4459468198501346</v>
      </c>
    </row>
    <row r="45" spans="1:9" ht="12.75">
      <c r="A45" s="98">
        <v>2002</v>
      </c>
      <c r="B45" s="168">
        <v>80.71497497854591</v>
      </c>
      <c r="C45" s="168">
        <v>40.15955447255346</v>
      </c>
      <c r="D45" s="169">
        <v>0.2</v>
      </c>
      <c r="E45" s="169">
        <v>2.1478</v>
      </c>
      <c r="F45" s="161">
        <v>0.1</v>
      </c>
      <c r="G45" s="161">
        <v>0.1</v>
      </c>
      <c r="H45" s="239">
        <v>0.25</v>
      </c>
      <c r="I45" s="38">
        <v>0.48317140087351207</v>
      </c>
    </row>
    <row r="46" ht="12.75">
      <c r="I46" s="49"/>
    </row>
    <row r="48" spans="7:9" ht="12.75">
      <c r="G48" s="1"/>
      <c r="H48" s="1" t="s">
        <v>259</v>
      </c>
      <c r="I48" s="158">
        <f>(SUM(I24:I27)+SUM(I30:I31)+SUM(I33:I45))/19</f>
        <v>0.6424864236308641</v>
      </c>
    </row>
    <row r="49" ht="12.75">
      <c r="A49" s="25"/>
    </row>
    <row r="50" ht="12.75">
      <c r="A50" s="25"/>
    </row>
  </sheetData>
  <mergeCells count="3">
    <mergeCell ref="F3:I3"/>
    <mergeCell ref="B3:C3"/>
    <mergeCell ref="D3:E3"/>
  </mergeCells>
  <printOptions/>
  <pageMargins left="0.75" right="0.75" top="1" bottom="1" header="0.5" footer="0.5"/>
  <pageSetup horizontalDpi="600" verticalDpi="600" orientation="portrait" r:id="rId1"/>
  <headerFooter alignWithMargins="0">
    <oddHeader>&amp;CLandings</oddHeader>
    <oddFooter>&amp;CPage &amp;P&amp;RSnowy_Input.xls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I45"/>
  <sheetViews>
    <sheetView workbookViewId="0" topLeftCell="A1">
      <selection activeCell="C1" sqref="C1"/>
    </sheetView>
  </sheetViews>
  <sheetFormatPr defaultColWidth="9.140625" defaultRowHeight="12.75"/>
  <cols>
    <col min="2" max="2" width="15.8515625" style="0" customWidth="1"/>
    <col min="3" max="3" width="12.421875" style="0" bestFit="1" customWidth="1"/>
    <col min="4" max="4" width="15.7109375" style="0" bestFit="1" customWidth="1"/>
    <col min="5" max="5" width="12.00390625" style="0" bestFit="1" customWidth="1"/>
    <col min="7" max="7" width="9.8515625" style="0" customWidth="1"/>
    <col min="8" max="8" width="10.28125" style="0" customWidth="1"/>
  </cols>
  <sheetData>
    <row r="1" ht="12.75">
      <c r="A1" s="15" t="s">
        <v>188</v>
      </c>
    </row>
    <row r="3" spans="1:9" s="6" customFormat="1" ht="43.5" customHeight="1">
      <c r="A3" s="145" t="s">
        <v>70</v>
      </c>
      <c r="B3" s="145" t="s">
        <v>71</v>
      </c>
      <c r="C3" s="146" t="s">
        <v>169</v>
      </c>
      <c r="D3" s="146" t="s">
        <v>116</v>
      </c>
      <c r="E3" s="146" t="s">
        <v>189</v>
      </c>
      <c r="F3" s="147" t="s">
        <v>252</v>
      </c>
      <c r="G3" s="147" t="s">
        <v>258</v>
      </c>
      <c r="H3" s="147" t="s">
        <v>257</v>
      </c>
      <c r="I3" s="147" t="s">
        <v>251</v>
      </c>
    </row>
    <row r="4" spans="1:9" ht="12.75">
      <c r="A4" s="27">
        <v>1973</v>
      </c>
      <c r="B4" s="35">
        <v>0.3551340154325973</v>
      </c>
      <c r="C4" s="36" t="s">
        <v>8</v>
      </c>
      <c r="D4" s="36" t="s">
        <v>8</v>
      </c>
      <c r="E4" s="36" t="s">
        <v>8</v>
      </c>
      <c r="F4" s="90">
        <v>0.26713799053512294</v>
      </c>
      <c r="G4" s="150" t="s">
        <v>8</v>
      </c>
      <c r="H4" s="36" t="s">
        <v>8</v>
      </c>
      <c r="I4" s="148" t="s">
        <v>8</v>
      </c>
    </row>
    <row r="5" spans="1:9" ht="12.75">
      <c r="A5" s="27">
        <v>1974</v>
      </c>
      <c r="B5" s="35">
        <v>1.0655421499342836</v>
      </c>
      <c r="C5" s="36" t="s">
        <v>8</v>
      </c>
      <c r="D5" s="36" t="s">
        <v>8</v>
      </c>
      <c r="E5" s="36" t="s">
        <v>8</v>
      </c>
      <c r="F5" s="35">
        <v>0.23659753041473958</v>
      </c>
      <c r="G5" s="151" t="s">
        <v>8</v>
      </c>
      <c r="H5" s="36" t="s">
        <v>8</v>
      </c>
      <c r="I5" s="36" t="s">
        <v>8</v>
      </c>
    </row>
    <row r="6" spans="1:9" ht="12.75">
      <c r="A6" s="27">
        <v>1975</v>
      </c>
      <c r="B6" s="35">
        <v>0.8052401252097818</v>
      </c>
      <c r="C6" s="36" t="s">
        <v>8</v>
      </c>
      <c r="D6" s="36" t="s">
        <v>8</v>
      </c>
      <c r="E6" s="36" t="s">
        <v>8</v>
      </c>
      <c r="F6" s="35">
        <v>0.20395516056435983</v>
      </c>
      <c r="G6" s="151" t="s">
        <v>8</v>
      </c>
      <c r="H6" s="36" t="s">
        <v>8</v>
      </c>
      <c r="I6" s="36" t="s">
        <v>8</v>
      </c>
    </row>
    <row r="7" spans="1:9" ht="12.75">
      <c r="A7" s="27">
        <v>1976</v>
      </c>
      <c r="B7" s="35">
        <v>2.2010185615957925</v>
      </c>
      <c r="C7" s="36" t="s">
        <v>8</v>
      </c>
      <c r="D7" s="36" t="s">
        <v>8</v>
      </c>
      <c r="E7" s="36" t="s">
        <v>8</v>
      </c>
      <c r="F7" s="35">
        <v>0.1990446757409305</v>
      </c>
      <c r="G7" s="151" t="s">
        <v>8</v>
      </c>
      <c r="H7" s="36" t="s">
        <v>8</v>
      </c>
      <c r="I7" s="36" t="s">
        <v>8</v>
      </c>
    </row>
    <row r="8" spans="1:9" ht="12.75">
      <c r="A8" s="27">
        <v>1977</v>
      </c>
      <c r="B8" s="35">
        <v>0.9323040366394224</v>
      </c>
      <c r="C8" s="36" t="s">
        <v>8</v>
      </c>
      <c r="D8" s="36" t="s">
        <v>8</v>
      </c>
      <c r="E8" s="36" t="s">
        <v>8</v>
      </c>
      <c r="F8" s="35">
        <v>0.27942294301918036</v>
      </c>
      <c r="G8" s="151" t="s">
        <v>8</v>
      </c>
      <c r="H8" s="36" t="s">
        <v>8</v>
      </c>
      <c r="I8" s="36" t="s">
        <v>8</v>
      </c>
    </row>
    <row r="9" spans="1:9" ht="12.75">
      <c r="A9" s="27">
        <v>1978</v>
      </c>
      <c r="B9" s="35">
        <v>0.8643407193463608</v>
      </c>
      <c r="C9" s="36" t="s">
        <v>8</v>
      </c>
      <c r="D9" s="36" t="s">
        <v>8</v>
      </c>
      <c r="E9" s="36" t="s">
        <v>8</v>
      </c>
      <c r="F9" s="35">
        <v>0.21026453952927304</v>
      </c>
      <c r="G9" s="151" t="s">
        <v>8</v>
      </c>
      <c r="H9" s="36" t="s">
        <v>8</v>
      </c>
      <c r="I9" s="36" t="s">
        <v>8</v>
      </c>
    </row>
    <row r="10" spans="1:9" ht="12.75">
      <c r="A10" s="27">
        <v>1979</v>
      </c>
      <c r="B10" s="35">
        <v>0.9276968594601732</v>
      </c>
      <c r="C10" s="36" t="s">
        <v>8</v>
      </c>
      <c r="D10" s="36" t="s">
        <v>8</v>
      </c>
      <c r="E10" s="36" t="s">
        <v>8</v>
      </c>
      <c r="F10" s="35">
        <v>0.19193959074612543</v>
      </c>
      <c r="G10" s="151" t="s">
        <v>8</v>
      </c>
      <c r="H10" s="36" t="s">
        <v>8</v>
      </c>
      <c r="I10" s="36" t="s">
        <v>8</v>
      </c>
    </row>
    <row r="11" spans="1:9" ht="12.75">
      <c r="A11" s="27">
        <v>1980</v>
      </c>
      <c r="B11" s="35">
        <v>2.666200979682651</v>
      </c>
      <c r="C11" s="36" t="s">
        <v>8</v>
      </c>
      <c r="D11" s="36" t="s">
        <v>8</v>
      </c>
      <c r="E11" s="36" t="s">
        <v>8</v>
      </c>
      <c r="F11" s="35">
        <v>0.1755361352674532</v>
      </c>
      <c r="G11" s="151" t="s">
        <v>8</v>
      </c>
      <c r="H11" s="36" t="s">
        <v>8</v>
      </c>
      <c r="I11" s="36" t="s">
        <v>8</v>
      </c>
    </row>
    <row r="12" spans="1:9" ht="12.75">
      <c r="A12" s="27">
        <v>1981</v>
      </c>
      <c r="B12" s="35">
        <v>3.2833643218991777</v>
      </c>
      <c r="C12" s="36" t="s">
        <v>8</v>
      </c>
      <c r="D12" s="36" t="s">
        <v>8</v>
      </c>
      <c r="E12" s="36" t="s">
        <v>8</v>
      </c>
      <c r="F12" s="35">
        <v>0.16573274568695462</v>
      </c>
      <c r="G12" s="151" t="s">
        <v>8</v>
      </c>
      <c r="H12" s="36" t="s">
        <v>8</v>
      </c>
      <c r="I12" s="36" t="s">
        <v>8</v>
      </c>
    </row>
    <row r="13" spans="1:9" ht="12.75">
      <c r="A13" s="27">
        <v>1982</v>
      </c>
      <c r="B13" s="35">
        <v>1.488293784909975</v>
      </c>
      <c r="C13" s="36" t="s">
        <v>8</v>
      </c>
      <c r="D13" s="36" t="s">
        <v>8</v>
      </c>
      <c r="E13" s="36" t="s">
        <v>8</v>
      </c>
      <c r="F13" s="35">
        <v>0.1483030138999703</v>
      </c>
      <c r="G13" s="151" t="s">
        <v>8</v>
      </c>
      <c r="H13" s="36" t="s">
        <v>8</v>
      </c>
      <c r="I13" s="36" t="s">
        <v>8</v>
      </c>
    </row>
    <row r="14" spans="1:9" ht="12.75">
      <c r="A14" s="27">
        <v>1983</v>
      </c>
      <c r="B14" s="35">
        <v>1.8388927887738613</v>
      </c>
      <c r="C14" s="36" t="s">
        <v>8</v>
      </c>
      <c r="D14" s="36" t="s">
        <v>8</v>
      </c>
      <c r="E14" s="36" t="s">
        <v>8</v>
      </c>
      <c r="F14" s="35">
        <v>0.14156864445792436</v>
      </c>
      <c r="G14" s="151" t="s">
        <v>8</v>
      </c>
      <c r="H14" s="36" t="s">
        <v>8</v>
      </c>
      <c r="I14" s="36" t="s">
        <v>8</v>
      </c>
    </row>
    <row r="15" spans="1:9" ht="12.75">
      <c r="A15" s="27">
        <v>1984</v>
      </c>
      <c r="B15" s="35">
        <v>0.5290017383011961</v>
      </c>
      <c r="C15" s="36" t="s">
        <v>8</v>
      </c>
      <c r="D15" s="36" t="s">
        <v>8</v>
      </c>
      <c r="E15" s="36" t="s">
        <v>8</v>
      </c>
      <c r="F15" s="35">
        <v>0.19885121214582457</v>
      </c>
      <c r="G15" s="151" t="s">
        <v>8</v>
      </c>
      <c r="H15" s="36" t="s">
        <v>8</v>
      </c>
      <c r="I15" s="36" t="s">
        <v>8</v>
      </c>
    </row>
    <row r="16" spans="1:9" ht="12.75">
      <c r="A16" s="27">
        <v>1985</v>
      </c>
      <c r="B16" s="35">
        <v>0.6193949877000652</v>
      </c>
      <c r="C16" s="36" t="s">
        <v>8</v>
      </c>
      <c r="D16" s="36" t="s">
        <v>8</v>
      </c>
      <c r="E16" s="36" t="s">
        <v>8</v>
      </c>
      <c r="F16" s="35">
        <v>0.16298552355583837</v>
      </c>
      <c r="G16" s="151" t="s">
        <v>8</v>
      </c>
      <c r="H16" s="36" t="s">
        <v>8</v>
      </c>
      <c r="I16" s="36" t="s">
        <v>8</v>
      </c>
    </row>
    <row r="17" spans="1:9" ht="12.75">
      <c r="A17" s="27">
        <v>1986</v>
      </c>
      <c r="B17" s="35">
        <v>0.7202571457249073</v>
      </c>
      <c r="C17" s="36" t="s">
        <v>8</v>
      </c>
      <c r="D17" s="36" t="s">
        <v>8</v>
      </c>
      <c r="E17" s="36" t="s">
        <v>8</v>
      </c>
      <c r="F17" s="35">
        <v>0.1780414151254398</v>
      </c>
      <c r="G17" s="151" t="s">
        <v>8</v>
      </c>
      <c r="H17" s="36" t="s">
        <v>8</v>
      </c>
      <c r="I17" s="36" t="s">
        <v>8</v>
      </c>
    </row>
    <row r="18" spans="1:9" ht="12.75">
      <c r="A18" s="27">
        <v>1987</v>
      </c>
      <c r="B18" s="35">
        <v>0.9153481590571294</v>
      </c>
      <c r="C18" s="36" t="s">
        <v>8</v>
      </c>
      <c r="D18" s="36" t="s">
        <v>8</v>
      </c>
      <c r="E18" s="36" t="s">
        <v>8</v>
      </c>
      <c r="F18" s="35">
        <v>0.17149171189552181</v>
      </c>
      <c r="G18" s="151" t="s">
        <v>8</v>
      </c>
      <c r="H18" s="36" t="s">
        <v>8</v>
      </c>
      <c r="I18" s="36" t="s">
        <v>8</v>
      </c>
    </row>
    <row r="19" spans="1:9" ht="12.75">
      <c r="A19" s="27">
        <v>1988</v>
      </c>
      <c r="B19" s="35">
        <v>0.8131255346457491</v>
      </c>
      <c r="C19" s="36" t="s">
        <v>8</v>
      </c>
      <c r="D19" s="36" t="s">
        <v>8</v>
      </c>
      <c r="E19" s="36" t="s">
        <v>8</v>
      </c>
      <c r="F19" s="35">
        <v>0.18894172153654748</v>
      </c>
      <c r="G19" s="151" t="s">
        <v>8</v>
      </c>
      <c r="H19" s="36" t="s">
        <v>8</v>
      </c>
      <c r="I19" s="36" t="s">
        <v>8</v>
      </c>
    </row>
    <row r="20" spans="1:9" ht="12.75">
      <c r="A20" s="27">
        <v>1989</v>
      </c>
      <c r="B20" s="35">
        <v>1.397802336879706</v>
      </c>
      <c r="C20" s="36" t="s">
        <v>8</v>
      </c>
      <c r="D20" s="36" t="s">
        <v>8</v>
      </c>
      <c r="E20" s="36" t="s">
        <v>8</v>
      </c>
      <c r="F20" s="35">
        <v>0.18678731798499934</v>
      </c>
      <c r="G20" s="152" t="s">
        <v>8</v>
      </c>
      <c r="H20" s="36" t="s">
        <v>8</v>
      </c>
      <c r="I20" s="36" t="s">
        <v>8</v>
      </c>
    </row>
    <row r="21" spans="1:9" ht="12.75">
      <c r="A21" s="27">
        <v>1990</v>
      </c>
      <c r="B21" s="35">
        <v>0.9502017755662417</v>
      </c>
      <c r="C21" s="36">
        <v>0.3999944945986507</v>
      </c>
      <c r="D21" s="36" t="s">
        <v>8</v>
      </c>
      <c r="E21" s="36" t="s">
        <v>8</v>
      </c>
      <c r="F21" s="35">
        <v>0.21857113460285962</v>
      </c>
      <c r="G21" s="35">
        <v>0.30370592496999665</v>
      </c>
      <c r="H21" s="36" t="s">
        <v>8</v>
      </c>
      <c r="I21" s="36" t="s">
        <v>8</v>
      </c>
    </row>
    <row r="22" spans="1:9" ht="12.75">
      <c r="A22" s="27">
        <v>1991</v>
      </c>
      <c r="B22" s="35">
        <v>1.0254167354483554</v>
      </c>
      <c r="C22" s="36">
        <v>0.0941778178570996</v>
      </c>
      <c r="D22" s="36" t="s">
        <v>8</v>
      </c>
      <c r="E22" s="36" t="s">
        <v>8</v>
      </c>
      <c r="F22" s="35">
        <v>0.2372799128019782</v>
      </c>
      <c r="G22" s="153">
        <f>$G$34</f>
        <v>0.23705266782035037</v>
      </c>
      <c r="H22" s="36" t="s">
        <v>8</v>
      </c>
      <c r="I22" s="149" t="s">
        <v>8</v>
      </c>
    </row>
    <row r="23" spans="1:9" ht="12.75">
      <c r="A23" s="27">
        <v>1992</v>
      </c>
      <c r="B23" s="35">
        <v>0.5235913200509005</v>
      </c>
      <c r="C23" s="36">
        <v>0</v>
      </c>
      <c r="D23" s="36" t="s">
        <v>8</v>
      </c>
      <c r="E23" s="36">
        <v>1.0061106626191354</v>
      </c>
      <c r="F23" s="35">
        <v>0.2027289566530259</v>
      </c>
      <c r="G23" s="153">
        <f>$G$34</f>
        <v>0.23705266782035037</v>
      </c>
      <c r="H23" s="36" t="s">
        <v>8</v>
      </c>
      <c r="I23" s="220">
        <v>0.093</v>
      </c>
    </row>
    <row r="24" spans="1:9" ht="12.75">
      <c r="A24" s="27">
        <v>1993</v>
      </c>
      <c r="B24" s="35">
        <v>0.5906003899182848</v>
      </c>
      <c r="C24" s="36">
        <v>0.7049523287297167</v>
      </c>
      <c r="D24" s="36" t="s">
        <v>8</v>
      </c>
      <c r="E24" s="36">
        <v>0.8333774595316019</v>
      </c>
      <c r="F24" s="35">
        <v>0.1796827729603163</v>
      </c>
      <c r="G24" s="35">
        <v>0.22305203982511898</v>
      </c>
      <c r="H24" s="36" t="s">
        <v>8</v>
      </c>
      <c r="I24" s="27">
        <v>0.072</v>
      </c>
    </row>
    <row r="25" spans="1:9" ht="12.75">
      <c r="A25" s="27">
        <v>1994</v>
      </c>
      <c r="B25" s="35">
        <v>0.5653437612566393</v>
      </c>
      <c r="C25" s="36">
        <v>1.0218910172770506</v>
      </c>
      <c r="D25" s="36" t="s">
        <v>8</v>
      </c>
      <c r="E25" s="36">
        <v>0.6614387434243341</v>
      </c>
      <c r="F25" s="35">
        <v>0.1902488453676189</v>
      </c>
      <c r="G25" s="35">
        <v>0.23788109584631942</v>
      </c>
      <c r="H25" s="36" t="s">
        <v>8</v>
      </c>
      <c r="I25" s="27">
        <v>0.077</v>
      </c>
    </row>
    <row r="26" spans="1:9" ht="12.75">
      <c r="A26" s="27">
        <v>1995</v>
      </c>
      <c r="B26" s="35">
        <v>0.6986816307140635</v>
      </c>
      <c r="C26" s="36">
        <v>0.36727831675656986</v>
      </c>
      <c r="D26" s="36" t="s">
        <v>8</v>
      </c>
      <c r="E26" s="36">
        <v>0.857477838726983</v>
      </c>
      <c r="F26" s="35">
        <v>0.2232894320483915</v>
      </c>
      <c r="G26" s="35">
        <v>0.15115724463586097</v>
      </c>
      <c r="H26" s="149" t="s">
        <v>8</v>
      </c>
      <c r="I26" s="27">
        <v>0.069</v>
      </c>
    </row>
    <row r="27" spans="1:9" ht="12.75">
      <c r="A27" s="27">
        <v>1996</v>
      </c>
      <c r="B27" s="35">
        <v>0.7708412336320255</v>
      </c>
      <c r="C27" s="35">
        <v>2.4559262892824147</v>
      </c>
      <c r="D27" s="35">
        <v>0.7075888934993658</v>
      </c>
      <c r="E27" s="35">
        <v>0.8880697617532324</v>
      </c>
      <c r="F27" s="35">
        <v>0.22009005953672273</v>
      </c>
      <c r="G27" s="35">
        <v>0.23663118290031357</v>
      </c>
      <c r="H27" s="35">
        <v>0.23537557719298244</v>
      </c>
      <c r="I27" s="27">
        <v>0.076</v>
      </c>
    </row>
    <row r="28" spans="1:9" ht="12.75">
      <c r="A28" s="27">
        <v>1997</v>
      </c>
      <c r="B28" s="35">
        <v>0.7001448199891888</v>
      </c>
      <c r="C28" s="35">
        <v>1.9652093869295166</v>
      </c>
      <c r="D28" s="35">
        <v>0.9333924570609017</v>
      </c>
      <c r="E28" s="35">
        <v>1.0723105136162954</v>
      </c>
      <c r="F28" s="35">
        <v>0.28835588060742445</v>
      </c>
      <c r="G28" s="35">
        <v>0.2203894977272727</v>
      </c>
      <c r="H28" s="35">
        <v>0.1882013204358015</v>
      </c>
      <c r="I28" s="27">
        <v>0.071</v>
      </c>
    </row>
    <row r="29" spans="1:9" ht="12.75">
      <c r="A29" s="27">
        <v>1998</v>
      </c>
      <c r="B29" s="35">
        <v>0.4837536038211669</v>
      </c>
      <c r="C29" s="35">
        <v>0.9575637057517131</v>
      </c>
      <c r="D29" s="35">
        <v>0.7489453443120405</v>
      </c>
      <c r="E29" s="35">
        <v>1.0021984665998047</v>
      </c>
      <c r="F29" s="35">
        <v>0.2466960709948217</v>
      </c>
      <c r="G29" s="35">
        <v>0.28357611311369846</v>
      </c>
      <c r="H29" s="35">
        <v>0.1909309671875</v>
      </c>
      <c r="I29" s="27">
        <v>0.076</v>
      </c>
    </row>
    <row r="30" spans="1:9" ht="12.75">
      <c r="A30" s="27">
        <v>1999</v>
      </c>
      <c r="B30" s="35">
        <v>0.32467997944919214</v>
      </c>
      <c r="C30" s="35">
        <v>0.26194413338926825</v>
      </c>
      <c r="D30" s="35">
        <v>0.8099911387167357</v>
      </c>
      <c r="E30" s="35">
        <v>1.34306264651317</v>
      </c>
      <c r="F30" s="35">
        <v>0.38593013598467457</v>
      </c>
      <c r="G30" s="35">
        <v>0.2337250714236611</v>
      </c>
      <c r="H30" s="35">
        <v>0.23025210302516289</v>
      </c>
      <c r="I30" s="27">
        <v>0.076</v>
      </c>
    </row>
    <row r="31" spans="1:9" ht="12.75">
      <c r="A31" s="27">
        <v>2000</v>
      </c>
      <c r="B31" s="35">
        <v>0.5743460688725595</v>
      </c>
      <c r="C31" s="35">
        <v>0.22138385970475633</v>
      </c>
      <c r="D31" s="35">
        <v>1.0058556573425652</v>
      </c>
      <c r="E31" s="35">
        <v>1.1308303006149683</v>
      </c>
      <c r="F31" s="35">
        <v>0.3316416870926354</v>
      </c>
      <c r="G31" s="35">
        <v>0.3288892192118227</v>
      </c>
      <c r="H31" s="35">
        <v>0.28489209957081546</v>
      </c>
      <c r="I31" s="27">
        <v>0.073</v>
      </c>
    </row>
    <row r="32" spans="1:9" ht="12.75">
      <c r="A32" s="27">
        <v>2001</v>
      </c>
      <c r="B32" s="35">
        <v>0.8470145201880995</v>
      </c>
      <c r="C32" s="35">
        <v>2.641576570773586</v>
      </c>
      <c r="D32" s="35">
        <v>1.576054424679056</v>
      </c>
      <c r="E32" s="35">
        <v>1.0603795002243421</v>
      </c>
      <c r="F32" s="35">
        <v>0.20751699235574153</v>
      </c>
      <c r="G32" s="35">
        <v>0.24072526150508605</v>
      </c>
      <c r="H32" s="35">
        <v>0.22327667094731002</v>
      </c>
      <c r="I32" s="27">
        <v>0.072</v>
      </c>
    </row>
    <row r="33" spans="1:9" ht="12.75">
      <c r="A33" s="37">
        <v>2002</v>
      </c>
      <c r="B33" s="38">
        <v>0.5224259159004522</v>
      </c>
      <c r="C33" s="38">
        <v>1.9081020789496574</v>
      </c>
      <c r="D33" s="38">
        <v>1.218172084389335</v>
      </c>
      <c r="E33" s="38">
        <v>1.1447441063761308</v>
      </c>
      <c r="F33" s="38">
        <v>0.3523150023556849</v>
      </c>
      <c r="G33" s="38">
        <v>0.14784669486470348</v>
      </c>
      <c r="H33" s="38">
        <v>0.16273363999086662</v>
      </c>
      <c r="I33" s="37">
        <v>0.075</v>
      </c>
    </row>
    <row r="34" spans="6:7" ht="12.75">
      <c r="F34" s="1" t="s">
        <v>259</v>
      </c>
      <c r="G34" s="221">
        <f>(G21+SUM(G24:G33))/11</f>
        <v>0.23705266782035037</v>
      </c>
    </row>
    <row r="36" ht="12.75">
      <c r="A36" s="43" t="s">
        <v>111</v>
      </c>
    </row>
    <row r="37" ht="12.75">
      <c r="A37" s="15"/>
    </row>
    <row r="38" spans="1:3" ht="12.75">
      <c r="A38" s="15" t="s">
        <v>71</v>
      </c>
      <c r="C38" t="s">
        <v>181</v>
      </c>
    </row>
    <row r="39" ht="12.75">
      <c r="A39" s="15"/>
    </row>
    <row r="40" spans="1:6" ht="12.75">
      <c r="A40" s="15" t="s">
        <v>177</v>
      </c>
      <c r="B40" t="s">
        <v>178</v>
      </c>
      <c r="C40" t="s">
        <v>182</v>
      </c>
      <c r="F40" s="44" t="s">
        <v>115</v>
      </c>
    </row>
    <row r="41" ht="12.75">
      <c r="C41" s="44" t="s">
        <v>112</v>
      </c>
    </row>
    <row r="42" spans="2:6" ht="12.75">
      <c r="B42" s="23" t="s">
        <v>179</v>
      </c>
      <c r="C42" s="23" t="s">
        <v>180</v>
      </c>
      <c r="F42" s="44" t="s">
        <v>170</v>
      </c>
    </row>
    <row r="45" spans="1:3" ht="12.75">
      <c r="A45" s="15" t="s">
        <v>113</v>
      </c>
      <c r="C45" s="23" t="s">
        <v>114</v>
      </c>
    </row>
  </sheetData>
  <printOptions horizontalCentered="1"/>
  <pageMargins left="0.25" right="0.25" top="0.81" bottom="1" header="0.5" footer="0.5"/>
  <pageSetup horizontalDpi="600" verticalDpi="600" orientation="portrait" r:id="rId1"/>
  <headerFooter alignWithMargins="0">
    <oddHeader>&amp;CIndices</oddHeader>
    <oddFooter>&amp;CPage &amp;P&amp;RSnowy_Input.xls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Ccfhr</dc:creator>
  <cp:keywords/>
  <dc:description/>
  <cp:lastModifiedBy>Ccfhr</cp:lastModifiedBy>
  <cp:lastPrinted>2004-05-27T14:11:46Z</cp:lastPrinted>
  <dcterms:created xsi:type="dcterms:W3CDTF">2004-03-29T14:21:11Z</dcterms:created>
  <dcterms:modified xsi:type="dcterms:W3CDTF">2004-05-27T15:43:13Z</dcterms:modified>
  <cp:category/>
  <cp:version/>
  <cp:contentType/>
  <cp:contentStatus/>
</cp:coreProperties>
</file>