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30" windowWidth="17700" windowHeight="6375" tabRatio="850" activeTab="0"/>
  </bookViews>
  <sheets>
    <sheet name="NOAA FY07" sheetId="1" r:id="rId1"/>
    <sheet name="Comments" sheetId="2" r:id="rId2"/>
    <sheet name="NOAA FY06" sheetId="3" r:id="rId3"/>
    <sheet name="NESDIS CLASS" sheetId="4" r:id="rId4"/>
    <sheet name="ESPC" sheetId="5" r:id="rId5"/>
    <sheet name="GEO IDE" sheetId="6" r:id="rId6"/>
    <sheet name="GOES" sheetId="7" r:id="rId7"/>
    <sheet name="NDE" sheetId="8" r:id="rId8"/>
    <sheet name="NPOESS" sheetId="9" r:id="rId9"/>
    <sheet name="OSDPD" sheetId="10" r:id="rId10"/>
    <sheet name="POES" sheetId="11" r:id="rId11"/>
    <sheet name="NWS AQF" sheetId="12" r:id="rId12"/>
    <sheet name="AWIPS" sheetId="13" r:id="rId13"/>
    <sheet name="HazCollect" sheetId="14" r:id="rId14"/>
    <sheet name="NERON" sheetId="15" r:id="rId15"/>
    <sheet name="NPI" sheetId="16" r:id="rId16"/>
    <sheet name="NWSTG" sheetId="17" r:id="rId17"/>
    <sheet name="OHD" sheetId="18" r:id="rId18"/>
  </sheets>
  <definedNames>
    <definedName name="_xlnm.Print_Area" localSheetId="12">'AWIPS'!$A$1:$Y$16</definedName>
    <definedName name="_xlnm.Print_Area" localSheetId="4">'ESPC'!$A$1:$Y$16</definedName>
    <definedName name="_xlnm.Print_Area" localSheetId="5">'GEO IDE'!$A$1:$Y$16</definedName>
    <definedName name="_xlnm.Print_Area" localSheetId="6">'GOES'!$A$1:$Y$16</definedName>
    <definedName name="_xlnm.Print_Area" localSheetId="13">'HazCollect'!$A$1:$Y$16</definedName>
    <definedName name="_xlnm.Print_Area" localSheetId="7">'NDE'!$A$1:$Y$16</definedName>
    <definedName name="_xlnm.Print_Area" localSheetId="14">'NERON'!$A$1:$Y$16</definedName>
    <definedName name="_xlnm.Print_Area" localSheetId="3">'NESDIS CLASS'!$A$1:$Y$16</definedName>
    <definedName name="_xlnm.Print_Area" localSheetId="2">'NOAA FY06'!$A$3:$N$19</definedName>
    <definedName name="_xlnm.Print_Area" localSheetId="0">'NOAA FY07'!$A$1:$N$20</definedName>
    <definedName name="_xlnm.Print_Area" localSheetId="15">'NPI'!$A$1:$Y$16</definedName>
    <definedName name="_xlnm.Print_Area" localSheetId="8">'NPOESS'!$A$1:$Y$16</definedName>
    <definedName name="_xlnm.Print_Area" localSheetId="11">'NWS AQF'!$A$1:$Y$16</definedName>
    <definedName name="_xlnm.Print_Area" localSheetId="16">'NWSTG'!$A$1:$Y$16</definedName>
    <definedName name="_xlnm.Print_Area" localSheetId="17">'OHD'!$A$1:$Y$16</definedName>
    <definedName name="_xlnm.Print_Area" localSheetId="9">'OSDPD'!$A$1:$Y$16</definedName>
    <definedName name="_xlnm.Print_Area" localSheetId="10">'POES'!$A$1:$Y$16</definedName>
    <definedName name="_xlnm.Print_Titles" localSheetId="12">'AWIPS'!$A:$A</definedName>
    <definedName name="_xlnm.Print_Titles" localSheetId="4">'ESPC'!$A:$A</definedName>
    <definedName name="_xlnm.Print_Titles" localSheetId="6">'GOES'!$A:$A</definedName>
    <definedName name="_xlnm.Print_Titles" localSheetId="13">'HazCollect'!$A:$A</definedName>
    <definedName name="_xlnm.Print_Titles" localSheetId="7">'NDE'!$A:$A</definedName>
    <definedName name="_xlnm.Print_Titles" localSheetId="14">'NERON'!$A:$A</definedName>
    <definedName name="_xlnm.Print_Titles" localSheetId="3">'NESDIS CLASS'!$A:$A,'NESDIS CLASS'!$1:$3</definedName>
    <definedName name="_xlnm.Print_Titles" localSheetId="15">'NPI'!$A:$A</definedName>
    <definedName name="_xlnm.Print_Titles" localSheetId="8">'NPOESS'!$A:$A</definedName>
    <definedName name="_xlnm.Print_Titles" localSheetId="11">'NWS AQF'!$A:$A</definedName>
    <definedName name="_xlnm.Print_Titles" localSheetId="16">'NWSTG'!$A:$A</definedName>
    <definedName name="_xlnm.Print_Titles" localSheetId="17">'OHD'!$A:$A</definedName>
    <definedName name="_xlnm.Print_Titles" localSheetId="9">'OSDPD'!$A:$A</definedName>
    <definedName name="_xlnm.Print_Titles" localSheetId="10">'POES'!$A:$A,'POES'!$1:$3</definedName>
    <definedName name="Z_D3C1F0F0_57F6_4A45_B795_A8369D4AB59C_.wvu.PrintArea" localSheetId="12" hidden="1">'AWIPS'!$A$1:$AW$11</definedName>
    <definedName name="Z_D3C1F0F0_57F6_4A45_B795_A8369D4AB59C_.wvu.PrintArea" localSheetId="4" hidden="1">'ESPC'!$A$1:$Y$11</definedName>
    <definedName name="Z_D3C1F0F0_57F6_4A45_B795_A8369D4AB59C_.wvu.PrintArea" localSheetId="6" hidden="1">'GOES'!$A$1:$Y$11</definedName>
    <definedName name="Z_D3C1F0F0_57F6_4A45_B795_A8369D4AB59C_.wvu.PrintArea" localSheetId="13" hidden="1">'HazCollect'!$A$1:$Y$11</definedName>
    <definedName name="Z_D3C1F0F0_57F6_4A45_B795_A8369D4AB59C_.wvu.PrintArea" localSheetId="7" hidden="1">'NDE'!$A$1:$Y$11</definedName>
    <definedName name="Z_D3C1F0F0_57F6_4A45_B795_A8369D4AB59C_.wvu.PrintArea" localSheetId="14" hidden="1">'NERON'!$A$1:$Y$11</definedName>
    <definedName name="Z_D3C1F0F0_57F6_4A45_B795_A8369D4AB59C_.wvu.PrintArea" localSheetId="3" hidden="1">'NESDIS CLASS'!$A$1:$Y$16</definedName>
    <definedName name="Z_D3C1F0F0_57F6_4A45_B795_A8369D4AB59C_.wvu.PrintArea" localSheetId="0" hidden="1">'NOAA FY07'!$A$1:$N$20</definedName>
    <definedName name="Z_D3C1F0F0_57F6_4A45_B795_A8369D4AB59C_.wvu.PrintArea" localSheetId="15" hidden="1">'NPI'!$A$1:$Y$11</definedName>
    <definedName name="Z_D3C1F0F0_57F6_4A45_B795_A8369D4AB59C_.wvu.PrintArea" localSheetId="8" hidden="1">'NPOESS'!$A$1:$Y$11</definedName>
    <definedName name="Z_D3C1F0F0_57F6_4A45_B795_A8369D4AB59C_.wvu.PrintArea" localSheetId="11" hidden="1">'NWS AQF'!$A$1:$Y$11</definedName>
    <definedName name="Z_D3C1F0F0_57F6_4A45_B795_A8369D4AB59C_.wvu.PrintArea" localSheetId="16" hidden="1">'NWSTG'!$A$1:$Y$11</definedName>
    <definedName name="Z_D3C1F0F0_57F6_4A45_B795_A8369D4AB59C_.wvu.PrintArea" localSheetId="17" hidden="1">'OHD'!$A$1:$Y$11</definedName>
    <definedName name="Z_D3C1F0F0_57F6_4A45_B795_A8369D4AB59C_.wvu.PrintArea" localSheetId="9" hidden="1">'OSDPD'!$A$1:$Y$11</definedName>
    <definedName name="Z_D3C1F0F0_57F6_4A45_B795_A8369D4AB59C_.wvu.PrintArea" localSheetId="10" hidden="1">'POES'!$A$1:$Y$11</definedName>
    <definedName name="Z_D3C1F0F0_57F6_4A45_B795_A8369D4AB59C_.wvu.PrintTitles" localSheetId="12" hidden="1">'AWIPS'!$A:$A</definedName>
    <definedName name="Z_D3C1F0F0_57F6_4A45_B795_A8369D4AB59C_.wvu.PrintTitles" localSheetId="4" hidden="1">'ESPC'!$A:$A</definedName>
    <definedName name="Z_D3C1F0F0_57F6_4A45_B795_A8369D4AB59C_.wvu.PrintTitles" localSheetId="6" hidden="1">'GOES'!$A:$A</definedName>
    <definedName name="Z_D3C1F0F0_57F6_4A45_B795_A8369D4AB59C_.wvu.PrintTitles" localSheetId="13" hidden="1">'HazCollect'!$A:$A</definedName>
    <definedName name="Z_D3C1F0F0_57F6_4A45_B795_A8369D4AB59C_.wvu.PrintTitles" localSheetId="7" hidden="1">'NDE'!$A:$A</definedName>
    <definedName name="Z_D3C1F0F0_57F6_4A45_B795_A8369D4AB59C_.wvu.PrintTitles" localSheetId="14" hidden="1">'NERON'!$A:$A</definedName>
    <definedName name="Z_D3C1F0F0_57F6_4A45_B795_A8369D4AB59C_.wvu.PrintTitles" localSheetId="3" hidden="1">'NESDIS CLASS'!$A:$A</definedName>
    <definedName name="Z_D3C1F0F0_57F6_4A45_B795_A8369D4AB59C_.wvu.PrintTitles" localSheetId="15" hidden="1">'NPI'!$A:$A</definedName>
    <definedName name="Z_D3C1F0F0_57F6_4A45_B795_A8369D4AB59C_.wvu.PrintTitles" localSheetId="8" hidden="1">'NPOESS'!$A:$A</definedName>
    <definedName name="Z_D3C1F0F0_57F6_4A45_B795_A8369D4AB59C_.wvu.PrintTitles" localSheetId="11" hidden="1">'NWS AQF'!$A:$A</definedName>
    <definedName name="Z_D3C1F0F0_57F6_4A45_B795_A8369D4AB59C_.wvu.PrintTitles" localSheetId="16" hidden="1">'NWSTG'!$A:$A</definedName>
    <definedName name="Z_D3C1F0F0_57F6_4A45_B795_A8369D4AB59C_.wvu.PrintTitles" localSheetId="17" hidden="1">'OHD'!$A:$A</definedName>
    <definedName name="Z_D3C1F0F0_57F6_4A45_B795_A8369D4AB59C_.wvu.PrintTitles" localSheetId="9" hidden="1">'OSDPD'!$A:$A</definedName>
    <definedName name="Z_D3C1F0F0_57F6_4A45_B795_A8369D4AB59C_.wvu.PrintTitles" localSheetId="10" hidden="1">'POES'!$A:$A</definedName>
  </definedNames>
  <calcPr fullCalcOnLoad="1"/>
</workbook>
</file>

<file path=xl/sharedStrings.xml><?xml version="1.0" encoding="utf-8"?>
<sst xmlns="http://schemas.openxmlformats.org/spreadsheetml/2006/main" count="898" uniqueCount="88">
  <si>
    <t xml:space="preserve"> </t>
  </si>
  <si>
    <t>Cost Variance %</t>
  </si>
  <si>
    <t>Schedule Variance %</t>
  </si>
  <si>
    <t>Detail information on the major IT systems, i.e. the OMB Circular A-11 Exhibit 300 information, can be found within eCPIC.</t>
  </si>
  <si>
    <t>Line Office</t>
  </si>
  <si>
    <t>NWS</t>
  </si>
  <si>
    <t>NESDIS</t>
  </si>
  <si>
    <t xml:space="preserve">NESDIS </t>
  </si>
  <si>
    <t>Name of Major IT System</t>
  </si>
  <si>
    <t>$K</t>
  </si>
  <si>
    <t>11/31/2005</t>
  </si>
  <si>
    <t>FY06Q1</t>
  </si>
  <si>
    <t>FY06Q4</t>
  </si>
  <si>
    <t>FY06Q3</t>
  </si>
  <si>
    <t>FY06Q2</t>
  </si>
  <si>
    <t>AWIPS</t>
  </si>
  <si>
    <t>GOES Ground - Geostationary Operational Environmental Satellite Ground System</t>
  </si>
  <si>
    <t>POES Ground - Polar-orbiting Operational Environmental Satellite Ground System</t>
  </si>
  <si>
    <t>CLASS - Comprehensive Large Array-data Stewardship System</t>
  </si>
  <si>
    <t>ESPC - Environmental Satellite Processing Center</t>
  </si>
  <si>
    <t>OSDPD - Office of Satellite Data Processing and Distribution Systems, CIP</t>
  </si>
  <si>
    <t>AQF - Air Quality Forecasting</t>
  </si>
  <si>
    <t>NWSTG - National Weather Service Telecommunications Gateway Systems</t>
  </si>
  <si>
    <t>NPI - Next Generation Weather Radar (NEXRAD) Planned Product Improvement (PPI)</t>
  </si>
  <si>
    <t>NESDIS ESPC</t>
  </si>
  <si>
    <t>NESDIS CLASS</t>
  </si>
  <si>
    <t>NWS Air Quality Forecasting</t>
  </si>
  <si>
    <t>NWS AWIPS</t>
  </si>
  <si>
    <t>NWS NWSTG</t>
  </si>
  <si>
    <t>NWS HazCollect</t>
  </si>
  <si>
    <t>NWS NEXRAD PPI</t>
  </si>
  <si>
    <t>NERON</t>
  </si>
  <si>
    <t>NWS NERON</t>
  </si>
  <si>
    <t>OHD - Office of Hydrological Development</t>
  </si>
  <si>
    <t>NWS OHD</t>
  </si>
  <si>
    <t>NESDIS OSDPD CIP</t>
  </si>
  <si>
    <t>NPOESS - Ground -National Polar-orbiting Operational Environmental Satellite System Ground System</t>
  </si>
  <si>
    <t>NESDIS NPOESS Data Exploitation</t>
  </si>
  <si>
    <t>NDE - NPOESS Data Exploitation</t>
  </si>
  <si>
    <t>As of Date</t>
  </si>
  <si>
    <t>NESDIS NPOESS</t>
  </si>
  <si>
    <t>NESDIS GOES Ground</t>
  </si>
  <si>
    <t>IT Systems with a variance "+" or  "-"  10% are hi-lighted in orange</t>
  </si>
  <si>
    <t>Fiscal Year 2006</t>
  </si>
  <si>
    <t>Fiscal Year 2007</t>
  </si>
  <si>
    <t>FY07Q3</t>
  </si>
  <si>
    <t>FY07Q4</t>
  </si>
  <si>
    <t>FY07Q1</t>
  </si>
  <si>
    <t>FY07Q2</t>
  </si>
  <si>
    <t>11/31/2006</t>
  </si>
  <si>
    <t>Comments</t>
  </si>
  <si>
    <t>NOAAs IT Portfolio FY 2007</t>
  </si>
  <si>
    <r>
      <t xml:space="preserve">Budget at Completion </t>
    </r>
    <r>
      <rPr>
        <b/>
        <sz val="10"/>
        <color indexed="10"/>
        <rFont val="Arial Narrow"/>
        <family val="2"/>
      </rPr>
      <t>(BAC)</t>
    </r>
    <r>
      <rPr>
        <b/>
        <sz val="10"/>
        <rFont val="Arial Narrow"/>
        <family val="2"/>
      </rPr>
      <t xml:space="preserve"> </t>
    </r>
  </si>
  <si>
    <r>
      <t xml:space="preserve">Budget Cost of Work Scheduled </t>
    </r>
    <r>
      <rPr>
        <b/>
        <sz val="10"/>
        <color indexed="10"/>
        <rFont val="Arial Narrow"/>
        <family val="2"/>
      </rPr>
      <t>(BCWS)</t>
    </r>
    <r>
      <rPr>
        <b/>
        <sz val="10"/>
        <rFont val="Arial Narrow"/>
        <family val="2"/>
      </rPr>
      <t xml:space="preserve"> or Planned Value </t>
    </r>
    <r>
      <rPr>
        <b/>
        <sz val="10"/>
        <color indexed="10"/>
        <rFont val="Arial Narrow"/>
        <family val="2"/>
      </rPr>
      <t>(PV)</t>
    </r>
  </si>
  <si>
    <r>
      <t xml:space="preserve">Budgeted Cost of Work Performed </t>
    </r>
    <r>
      <rPr>
        <b/>
        <sz val="10"/>
        <color indexed="10"/>
        <rFont val="Arial Narrow"/>
        <family val="2"/>
      </rPr>
      <t>(BCWP)</t>
    </r>
    <r>
      <rPr>
        <b/>
        <sz val="10"/>
        <rFont val="Arial Narrow"/>
        <family val="2"/>
      </rPr>
      <t xml:space="preserve"> or
Earned Value </t>
    </r>
    <r>
      <rPr>
        <b/>
        <sz val="10"/>
        <color indexed="10"/>
        <rFont val="Arial Narrow"/>
        <family val="2"/>
      </rPr>
      <t>(EV)</t>
    </r>
  </si>
  <si>
    <r>
      <t xml:space="preserve">Actual Cost of Work Performed </t>
    </r>
    <r>
      <rPr>
        <b/>
        <sz val="10"/>
        <color indexed="10"/>
        <rFont val="Arial Narrow"/>
        <family val="2"/>
      </rPr>
      <t>(ACWP)</t>
    </r>
    <r>
      <rPr>
        <b/>
        <sz val="10"/>
        <rFont val="Arial Narrow"/>
        <family val="2"/>
      </rPr>
      <t xml:space="preserve"> or Actual Cost </t>
    </r>
    <r>
      <rPr>
        <b/>
        <sz val="10"/>
        <color indexed="10"/>
        <rFont val="Arial Narrow"/>
        <family val="2"/>
      </rPr>
      <t>(AC)</t>
    </r>
  </si>
  <si>
    <r>
      <t xml:space="preserve">Schedule Variance </t>
    </r>
    <r>
      <rPr>
        <b/>
        <sz val="10"/>
        <color indexed="10"/>
        <rFont val="Arial Narrow"/>
        <family val="2"/>
      </rPr>
      <t>(SV)</t>
    </r>
    <r>
      <rPr>
        <b/>
        <sz val="10"/>
        <rFont val="Arial Narrow"/>
        <family val="2"/>
      </rPr>
      <t xml:space="preserve"> is defined as (BCWP - BCWS)</t>
    </r>
  </si>
  <si>
    <r>
      <t xml:space="preserve">Schedule Performance Index </t>
    </r>
    <r>
      <rPr>
        <b/>
        <sz val="10"/>
        <color indexed="10"/>
        <rFont val="Arial Narrow"/>
        <family val="2"/>
      </rPr>
      <t>(SPI)</t>
    </r>
    <r>
      <rPr>
        <b/>
        <sz val="10"/>
        <rFont val="Arial Narrow"/>
        <family val="2"/>
      </rPr>
      <t xml:space="preserve"> is defined as (BCWP/BCWS) or (EV/PV)</t>
    </r>
  </si>
  <si>
    <r>
      <t xml:space="preserve">Cost Performance Index </t>
    </r>
    <r>
      <rPr>
        <b/>
        <sz val="10"/>
        <color indexed="10"/>
        <rFont val="Arial Narrow"/>
        <family val="2"/>
      </rPr>
      <t>(CPI)</t>
    </r>
    <r>
      <rPr>
        <b/>
        <sz val="10"/>
        <rFont val="Arial Narrow"/>
        <family val="2"/>
      </rPr>
      <t xml:space="preserve"> is defined as (BCWP/ACWP) or (EV/AC)</t>
    </r>
  </si>
  <si>
    <r>
      <t xml:space="preserve">Cost Variance </t>
    </r>
    <r>
      <rPr>
        <b/>
        <sz val="10"/>
        <color indexed="10"/>
        <rFont val="Arial Narrow"/>
        <family val="2"/>
      </rPr>
      <t>(CV)</t>
    </r>
    <r>
      <rPr>
        <b/>
        <sz val="10"/>
        <rFont val="Arial Narrow"/>
        <family val="2"/>
      </rPr>
      <t xml:space="preserve"> is defined as (BCWP - ACWP)</t>
    </r>
  </si>
  <si>
    <r>
      <t xml:space="preserve">Schedule Variance Percent </t>
    </r>
    <r>
      <rPr>
        <b/>
        <sz val="10"/>
        <color indexed="10"/>
        <rFont val="Arial Narrow"/>
        <family val="2"/>
      </rPr>
      <t>(SV%)</t>
    </r>
    <r>
      <rPr>
        <b/>
        <sz val="10"/>
        <rFont val="Arial Narrow"/>
        <family val="2"/>
      </rPr>
      <t xml:space="preserve"> is defined as (BCWP - BCWS) / BCWS</t>
    </r>
  </si>
  <si>
    <r>
      <t xml:space="preserve">Cost Schedule Index </t>
    </r>
    <r>
      <rPr>
        <b/>
        <sz val="10"/>
        <color indexed="10"/>
        <rFont val="Arial Narrow"/>
        <family val="2"/>
      </rPr>
      <t>(CSI)</t>
    </r>
    <r>
      <rPr>
        <b/>
        <sz val="10"/>
        <rFont val="Arial Narrow"/>
        <family val="2"/>
      </rPr>
      <t xml:space="preserve"> is the product (CPI X SPI)</t>
    </r>
  </si>
  <si>
    <r>
      <t xml:space="preserve">Cost Variance Percent </t>
    </r>
    <r>
      <rPr>
        <b/>
        <sz val="10"/>
        <color indexed="10"/>
        <rFont val="Arial Narrow"/>
        <family val="2"/>
      </rPr>
      <t>(CV%)</t>
    </r>
    <r>
      <rPr>
        <b/>
        <sz val="10"/>
        <rFont val="Arial Narrow"/>
        <family val="2"/>
      </rPr>
      <t xml:space="preserve"> is defined as (BCWP - ACWP) / BCWP</t>
    </r>
  </si>
  <si>
    <t>NESDIS GEO IDE</t>
  </si>
  <si>
    <t>Global Earth Observation Integrated Data Environment (GEO IDE)</t>
  </si>
  <si>
    <t>BY Exh.300.I.B.SOS.SubTot-Planning &amp; Acq. Total Years</t>
  </si>
  <si>
    <t>BY Exh.300.I.B.SOS.Govt. FTE Planning &amp; Acq. Total Years</t>
  </si>
  <si>
    <t>BY Exh.300.I.B.SOS Govt. FTE Planning &amp; Acq. Total Years</t>
  </si>
  <si>
    <t>Date</t>
  </si>
  <si>
    <t>System Name</t>
  </si>
  <si>
    <r>
      <t xml:space="preserve">TBD --  </t>
    </r>
    <r>
      <rPr>
        <sz val="10"/>
        <rFont val="Arial"/>
        <family val="2"/>
      </rPr>
      <t>The NOAA Executive Committee (NEC) and NOAA Observing System Council (NOSC) recently redefined the NERON project to focus on modernizing the approximately 1,000 Historical Climate Network sites.  The NERON project previously involved modernizing 8,000 Cooperative Observer sites (which included the HCN sites).  The EVMS that has been reported since 2004 has primarily focused on the risk reduction effort in New England where about 100 sites were installed.  The New England effort has been completed.
OST briefed the NOSC on 5/31/06 and provided a revised Project Plan.  Action items from the NOSC meeting are being completed.  The NOSC briefed the NEC on NERON on 6/14/06 and action items are being completed and will be briefed to the NOSC on August 15.  The EVMS will need to be rebaselined to reflect the redefined project (as reported last month).  Substantial time and effort will be required to perform the rebaselining and the planned completion is 1Q07.</t>
    </r>
  </si>
  <si>
    <r>
      <t xml:space="preserve">TBD --  </t>
    </r>
    <r>
      <rPr>
        <sz val="10"/>
        <rFont val="Arial"/>
        <family val="2"/>
      </rPr>
      <t>The NOAA Executive Committee (NEC) and NOAA Observing System Council (NOSC) recently redefined the NERON project to focus on modernizing the approximately 1,000 Historical Climate Network sites.  The NERON project previously involved modernizing 8,000 Cooperative Observer sites (which included the HCN sites).  The EVMS that has been reported since 2004 has primarily focused on the risk reduction effort in New England where about 100 sites were installed.  The New England effort has been completed.  
OST re-briefed the NOSC on 8/15/06 for Key Decision Point 1 and the project received conditional approval.   OST management is continuing to work to form the NERON project team, integrated work teams, and bring on contractor support.  The EVMS will need to be rebaselined to reflect the redefined project.  Substantial time and effort will be required to perform the rebaselining once the project team is in place and the planned completion is 2Q07.</t>
    </r>
  </si>
  <si>
    <r>
      <t xml:space="preserve">TBD --  </t>
    </r>
    <r>
      <rPr>
        <sz val="10"/>
        <rFont val="Arial"/>
        <family val="2"/>
      </rPr>
      <t>The NOAA Executive Committee (NEC) and NOAA Observing System Council (NOSC) recently redefined the NERON project to focus on modernizing the approximately 1,000 Historical Climate Network sites.  The NERON project previously involved modernizing 8,000 Cooperative Observer sites (which included the HCN sites).  The EVMS that has been reported since 2004 has primarily focused on the risk reduction effort in New England where about 100 sites were installed.  The New England effort has been completed.  
OST re-briefed the NOSC on 8/15/06 for Key Decision Point 1 and the NOSC has requested minor revisions to the briefing.  Briefing will be revised and provided to NOSC by 9/31/06 for review.  Expectation is that NOSC will recommend approval of KDP1 to NEP.
OST management is continuing to work to form the NERON project team, integrated work teams, and bring on contractor support.  The EVMS will need to be rebaselined to reflect the redefined project.  Substantial time and effort will be required to perform the rebaselining once the project team is in place and the planned completion is 2Q07.</t>
    </r>
  </si>
  <si>
    <r>
      <t xml:space="preserve">TBD --  </t>
    </r>
    <r>
      <rPr>
        <sz val="10"/>
        <rFont val="Arial"/>
        <family val="2"/>
      </rPr>
      <t>The NOAA Executive Committee (NEC) and NOAA Observing System Council (NOSC) recently redefined the NERON project to focus on modernizing the approximately 1,000 Historical Climate Network sites.  The NERON project previously involved modernizing 8,000 Cooperative Observer sites (which included the HCN sites).  The EVMS that has been reported since 2004 has primarily focused on the risk reduction effort in New England where about 100 sites were installed.  The New England effort has been completed.  
OST briefed the NOSC on 5/31/06 and provided a revised Project Plan.  Action items from the NOSC meeting are being completed.  The NOSC briefed the NEC on NERON on 6/14/06 and action items are pending but expected by the end of June.  Once final disposition is received from the NEC, the EVMS will need to be rebaselined to reflect the redefined project (as reported last month).  Substantial time and effort will be required to perform the rebaselining and the planned completion is 1Q07</t>
    </r>
    <r>
      <rPr>
        <b/>
        <sz val="10"/>
        <rFont val="Arial"/>
        <family val="2"/>
      </rPr>
      <t>.</t>
    </r>
  </si>
  <si>
    <t>NOAAs IT Portfolio FY 2006 and 2007</t>
  </si>
  <si>
    <t>POES GS</t>
  </si>
  <si>
    <t>GOES GS</t>
  </si>
  <si>
    <t>GEO IDE</t>
  </si>
  <si>
    <t xml:space="preserve">In Sept 06, the Jason project (DME) was moved from the SOCC CDA 300 into the POES GS.  At the same time, all the other DME activity in POES GS was reviewed and determined to be Steady State (technological refresh, etc.). With these changes:
- JASON is the only remaining DME in the POES GS 300. Like CLASS, the contractor EVM reporting requirements lag the NOAA/NESDIS by 30 days, thus the POES GS reports will also lag by 30 days.
- The DME total for the project was reduced to $18,529K, the OMB 300 will be changed to reflect this during the next update. </t>
  </si>
  <si>
    <t xml:space="preserve">In Sept 06, all the DME activity in GOES GS was reviewed and most determined to be Steady State (technological refresh, etc.). With these changes:
- The DME total for the project was reduced to $14,319K, the OMB 300 will be changed to reflect this during the next update.                                                                                                                                                               - 88% of the GOES DME is now completed. In FY07 only $420K of DME activity will occur.  Given that the previous DME reporting processes has resulted in perfect scores (SV and CV = 0%) and the FY07 activity represents only 3% of the total DME, its is almost impossible for this activity to take the GOES GS EV outside of the +/- 10% threshold. Thus, GOES GS will request a waiver for FY07 reporting.                                                                                                                          </t>
  </si>
  <si>
    <t xml:space="preserve">GEO IDE initial funding request was approved by Do,C but cut by OMB. NOAA internally funded FY05/6 with small scale planning activities ($150K/yr). An additional $600K from ORF Climate Program and NESDIS funds is expected to continue the initial planning of the project in FY2007. This meager funding and the assoiciated activities is not enough to require EV reporting.  Especially since the contracts in place equal only $600K and do not EV requirements mandated due to the type of task activities the contractor is performing (initial planning efforts to fully determine follow-on requirements).  Thus GEO IDE will request an EV reporting waiver for FY07.     </t>
  </si>
  <si>
    <t>NPOESS GS</t>
  </si>
  <si>
    <t>NPOESS GS BAC has fluctuated over the last year due to the Nunn-Mceardy program restructure.  Tthe current BAC is valid through September, 2007. It is planned that in September, 2007 the restructured program will be in place and that the BAC will reflect the new lifecycle costs of the program.</t>
  </si>
  <si>
    <t>NESDIS POES GS</t>
  </si>
  <si>
    <t>HazCollect</t>
  </si>
  <si>
    <r>
      <t>Explanation of Variance</t>
    </r>
    <r>
      <rPr>
        <sz val="10"/>
        <rFont val="Arial"/>
        <family val="2"/>
      </rPr>
      <t xml:space="preserve">
The NWS Operational Acceptance Test (OAT) concluded successfully on 11/30/06.  The HazCollect capability is now deployed to all sites and will remain activated at the OAT sites.  The NWS is now beginning the transition to operations phase.  Once all transition activities are completed, the system may be activated nation wide.  This is expected to be completed by June 30, 2007.  Once complete, the system will be considered operational and Operational Analysis reporting will begin.   </t>
    </r>
  </si>
  <si>
    <t>OHD</t>
  </si>
  <si>
    <t>The correct BAC for the sum of our DME activities in AHPS and Water Resources is 20553, not 21053.  This is an artifact of an accounting mistake in prior years (we had planning $$ listed for a steady state activity in FY04 and FY05).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</si>
</sst>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dddd\,\ mmmm\ dd\,\ yyyy"/>
    <numFmt numFmtId="166" formatCode="&quot;$&quot;#,##0.0_);[Red]\(&quot;$&quot;#,##0.0\)"/>
    <numFmt numFmtId="167" formatCode="&quot;$&quot;#,##0.00"/>
    <numFmt numFmtId="168" formatCode="&quot;$&quot;#,##0"/>
    <numFmt numFmtId="169" formatCode="&quot;$&quot;#,##0.0"/>
    <numFmt numFmtId="170" formatCode="&quot;Yes&quot;;&quot;Yes&quot;;&quot;No&quot;"/>
    <numFmt numFmtId="171" formatCode="&quot;True&quot;;&quot;True&quot;;&quot;False&quot;"/>
    <numFmt numFmtId="172" formatCode="&quot;On&quot;;&quot;On&quot;;&quot;Off&quot;"/>
    <numFmt numFmtId="173" formatCode="[$€-2]\ #,##0.00_);[Red]\([$€-2]\ #,##0.00\)"/>
    <numFmt numFmtId="174" formatCode="mm/dd/yy;@"/>
    <numFmt numFmtId="175" formatCode="#,##0.000"/>
    <numFmt numFmtId="176" formatCode="#,##0.0"/>
  </numFmts>
  <fonts count="28">
    <font>
      <sz val="10"/>
      <name val="Arial"/>
      <family val="0"/>
    </font>
    <font>
      <b/>
      <sz val="14"/>
      <name val="Arial"/>
      <family val="0"/>
    </font>
    <font>
      <b/>
      <sz val="10"/>
      <color indexed="12"/>
      <name val="Arial"/>
      <family val="0"/>
    </font>
    <font>
      <b/>
      <sz val="10"/>
      <name val="Arial"/>
      <family val="2"/>
    </font>
    <font>
      <b/>
      <sz val="10"/>
      <color indexed="10"/>
      <name val="Arial"/>
      <family val="2"/>
    </font>
    <font>
      <b/>
      <sz val="9"/>
      <name val="Arial"/>
      <family val="2"/>
    </font>
    <font>
      <sz val="9"/>
      <name val="ARIAL"/>
      <family val="2"/>
    </font>
    <font>
      <b/>
      <sz val="8"/>
      <name val="Arial"/>
      <family val="2"/>
    </font>
    <font>
      <u val="single"/>
      <sz val="10"/>
      <color indexed="12"/>
      <name val="Arial"/>
      <family val="0"/>
    </font>
    <font>
      <u val="single"/>
      <sz val="10"/>
      <color indexed="36"/>
      <name val="Arial"/>
      <family val="0"/>
    </font>
    <font>
      <sz val="18"/>
      <name val="Century Gothic"/>
      <family val="2"/>
    </font>
    <font>
      <sz val="14"/>
      <name val="Arial"/>
      <family val="2"/>
    </font>
    <font>
      <sz val="9"/>
      <name val="Arial Narrow"/>
      <family val="2"/>
    </font>
    <font>
      <sz val="10"/>
      <name val="Arial Narrow"/>
      <family val="2"/>
    </font>
    <font>
      <sz val="8"/>
      <name val="Arial Narrow"/>
      <family val="2"/>
    </font>
    <font>
      <b/>
      <sz val="10"/>
      <name val="Arial Narrow"/>
      <family val="2"/>
    </font>
    <font>
      <b/>
      <sz val="10"/>
      <color indexed="10"/>
      <name val="Arial Narrow"/>
      <family val="2"/>
    </font>
    <font>
      <b/>
      <sz val="12"/>
      <name val="Arial Narrow"/>
      <family val="2"/>
    </font>
    <font>
      <sz val="12"/>
      <name val="Arial Narrow"/>
      <family val="2"/>
    </font>
    <font>
      <sz val="12"/>
      <name val="Times New Roman"/>
      <family val="1"/>
    </font>
    <font>
      <b/>
      <sz val="14"/>
      <color indexed="48"/>
      <name val="ARIAL"/>
      <family val="2"/>
    </font>
    <font>
      <b/>
      <sz val="14"/>
      <color indexed="12"/>
      <name val="Arial"/>
      <family val="2"/>
    </font>
    <font>
      <b/>
      <sz val="12"/>
      <color indexed="48"/>
      <name val="ARIAL"/>
      <family val="2"/>
    </font>
    <font>
      <sz val="12"/>
      <name val="ARIAL"/>
      <family val="2"/>
    </font>
    <font>
      <b/>
      <sz val="12"/>
      <color indexed="12"/>
      <name val="ARIAL"/>
      <family val="2"/>
    </font>
    <font>
      <sz val="12"/>
      <color indexed="12"/>
      <name val="ARIAL"/>
      <family val="2"/>
    </font>
    <font>
      <sz val="10"/>
      <color indexed="8"/>
      <name val="Arial"/>
      <family val="2"/>
    </font>
    <font>
      <u val="single"/>
      <sz val="10"/>
      <name val="Arial"/>
      <family val="2"/>
    </font>
  </fonts>
  <fills count="10">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52"/>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5"/>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6" fillId="0" borderId="1" xfId="0" applyFont="1" applyBorder="1" applyAlignment="1" applyProtection="1">
      <alignment wrapText="1"/>
      <protection/>
    </xf>
    <xf numFmtId="175" fontId="12" fillId="0" borderId="1" xfId="0" applyNumberFormat="1" applyFont="1" applyBorder="1" applyAlignment="1" applyProtection="1">
      <alignment/>
      <protection locked="0"/>
    </xf>
    <xf numFmtId="0" fontId="0" fillId="0" borderId="1" xfId="0" applyBorder="1" applyAlignment="1" applyProtection="1">
      <alignment vertical="top" wrapText="1"/>
      <protection locked="0"/>
    </xf>
    <xf numFmtId="10" fontId="0" fillId="2" borderId="1" xfId="0" applyNumberFormat="1" applyFont="1" applyFill="1" applyBorder="1" applyAlignment="1" applyProtection="1">
      <alignment horizontal="right"/>
      <protection/>
    </xf>
    <xf numFmtId="10" fontId="0" fillId="3" borderId="1" xfId="0" applyNumberFormat="1" applyFont="1" applyFill="1" applyBorder="1" applyAlignment="1" applyProtection="1">
      <alignment horizontal="right"/>
      <protection/>
    </xf>
    <xf numFmtId="10" fontId="0" fillId="4" borderId="1" xfId="0" applyNumberFormat="1" applyFont="1" applyFill="1" applyBorder="1" applyAlignment="1" applyProtection="1">
      <alignment horizontal="right"/>
      <protection/>
    </xf>
    <xf numFmtId="0" fontId="0" fillId="0" borderId="2" xfId="0" applyBorder="1" applyAlignment="1" applyProtection="1">
      <alignment/>
      <protection/>
    </xf>
    <xf numFmtId="0" fontId="0" fillId="0" borderId="3" xfId="0" applyBorder="1" applyAlignment="1" applyProtection="1">
      <alignment/>
      <protection/>
    </xf>
    <xf numFmtId="0" fontId="0" fillId="0" borderId="4" xfId="0" applyBorder="1" applyAlignment="1" applyProtection="1">
      <alignment/>
      <protection/>
    </xf>
    <xf numFmtId="0" fontId="0" fillId="0" borderId="1" xfId="0" applyBorder="1" applyAlignment="1" applyProtection="1">
      <alignment/>
      <protection/>
    </xf>
    <xf numFmtId="0" fontId="3" fillId="5" borderId="2" xfId="0" applyFont="1" applyFill="1" applyBorder="1" applyAlignment="1" applyProtection="1">
      <alignment/>
      <protection/>
    </xf>
    <xf numFmtId="0" fontId="0" fillId="5" borderId="1" xfId="0" applyFill="1" applyBorder="1" applyAlignment="1" applyProtection="1">
      <alignment wrapText="1"/>
      <protection/>
    </xf>
    <xf numFmtId="0" fontId="0" fillId="5" borderId="1" xfId="0" applyFill="1" applyBorder="1" applyAlignment="1" applyProtection="1">
      <alignment/>
      <protection/>
    </xf>
    <xf numFmtId="0" fontId="1" fillId="0" borderId="1" xfId="0" applyFont="1" applyBorder="1" applyAlignment="1" applyProtection="1">
      <alignment/>
      <protection/>
    </xf>
    <xf numFmtId="0" fontId="3" fillId="0" borderId="1" xfId="0" applyFont="1" applyBorder="1" applyAlignment="1" applyProtection="1">
      <alignment horizontal="left" vertical="center" wrapText="1"/>
      <protection/>
    </xf>
    <xf numFmtId="0" fontId="7" fillId="2" borderId="1" xfId="0" applyFont="1" applyFill="1" applyBorder="1" applyAlignment="1" applyProtection="1">
      <alignment horizontal="right" vertical="center" wrapText="1"/>
      <protection/>
    </xf>
    <xf numFmtId="0" fontId="7" fillId="3" borderId="1" xfId="0" applyFont="1" applyFill="1" applyBorder="1" applyAlignment="1" applyProtection="1">
      <alignment horizontal="right" vertical="center" wrapText="1"/>
      <protection/>
    </xf>
    <xf numFmtId="174" fontId="7" fillId="3" borderId="1" xfId="0" applyNumberFormat="1" applyFont="1" applyFill="1" applyBorder="1" applyAlignment="1" applyProtection="1">
      <alignment horizontal="right" vertical="center" wrapText="1"/>
      <protection/>
    </xf>
    <xf numFmtId="0" fontId="7" fillId="4" borderId="1" xfId="0" applyFont="1" applyFill="1" applyBorder="1" applyAlignment="1" applyProtection="1">
      <alignment horizontal="right" vertical="center" wrapText="1"/>
      <protection/>
    </xf>
    <xf numFmtId="0" fontId="7" fillId="0" borderId="1" xfId="0" applyFont="1" applyFill="1" applyBorder="1" applyAlignment="1" applyProtection="1">
      <alignment horizontal="right" vertical="center" wrapText="1"/>
      <protection/>
    </xf>
    <xf numFmtId="0" fontId="5" fillId="0" borderId="1" xfId="0" applyFont="1" applyBorder="1" applyAlignment="1" applyProtection="1">
      <alignment/>
      <protection/>
    </xf>
    <xf numFmtId="174" fontId="0" fillId="2" borderId="1" xfId="0" applyNumberFormat="1" applyFont="1" applyFill="1" applyBorder="1" applyAlignment="1" applyProtection="1" quotePrefix="1">
      <alignment horizontal="right" wrapText="1"/>
      <protection/>
    </xf>
    <xf numFmtId="174" fontId="0" fillId="3" borderId="1" xfId="0" applyNumberFormat="1" applyFont="1" applyFill="1" applyBorder="1" applyAlignment="1" applyProtection="1" quotePrefix="1">
      <alignment horizontal="right"/>
      <protection/>
    </xf>
    <xf numFmtId="174" fontId="0" fillId="4" borderId="1" xfId="0" applyNumberFormat="1" applyFont="1" applyFill="1" applyBorder="1" applyAlignment="1" applyProtection="1">
      <alignment horizontal="right"/>
      <protection/>
    </xf>
    <xf numFmtId="0" fontId="0" fillId="0" borderId="1" xfId="0" applyFont="1" applyFill="1" applyBorder="1" applyAlignment="1" applyProtection="1">
      <alignment horizontal="right"/>
      <protection/>
    </xf>
    <xf numFmtId="174" fontId="0" fillId="2" borderId="1" xfId="0" applyNumberFormat="1" applyFont="1" applyFill="1" applyBorder="1" applyAlignment="1" applyProtection="1">
      <alignment horizontal="right"/>
      <protection/>
    </xf>
    <xf numFmtId="174" fontId="0" fillId="3" borderId="1" xfId="0" applyNumberFormat="1" applyFont="1" applyFill="1" applyBorder="1" applyAlignment="1" applyProtection="1">
      <alignment horizontal="right"/>
      <protection/>
    </xf>
    <xf numFmtId="0" fontId="0" fillId="3" borderId="1" xfId="0" applyFont="1" applyFill="1" applyBorder="1" applyAlignment="1" applyProtection="1">
      <alignment horizontal="right"/>
      <protection/>
    </xf>
    <xf numFmtId="0" fontId="2" fillId="0" borderId="1" xfId="0" applyFont="1" applyBorder="1" applyAlignment="1" applyProtection="1">
      <alignment horizontal="center"/>
      <protection/>
    </xf>
    <xf numFmtId="0" fontId="0" fillId="0" borderId="1" xfId="0" applyBorder="1" applyAlignment="1" applyProtection="1">
      <alignment wrapText="1"/>
      <protection/>
    </xf>
    <xf numFmtId="0" fontId="4" fillId="0" borderId="1" xfId="0" applyFont="1" applyBorder="1" applyAlignment="1" applyProtection="1">
      <alignment vertical="top" wrapText="1"/>
      <protection locked="0"/>
    </xf>
    <xf numFmtId="175" fontId="12" fillId="2" borderId="1" xfId="0" applyNumberFormat="1" applyFont="1" applyFill="1" applyBorder="1" applyAlignment="1" applyProtection="1">
      <alignment/>
      <protection locked="0"/>
    </xf>
    <xf numFmtId="175" fontId="12" fillId="2" borderId="1" xfId="0" applyNumberFormat="1" applyFont="1" applyFill="1" applyBorder="1" applyAlignment="1" applyProtection="1">
      <alignment horizontal="right"/>
      <protection locked="0"/>
    </xf>
    <xf numFmtId="4" fontId="13" fillId="0" borderId="1" xfId="0" applyNumberFormat="1" applyFont="1" applyFill="1" applyBorder="1" applyAlignment="1" applyProtection="1">
      <alignment/>
      <protection/>
    </xf>
    <xf numFmtId="0" fontId="13" fillId="0" borderId="1" xfId="0" applyFont="1" applyFill="1" applyBorder="1" applyAlignment="1" applyProtection="1">
      <alignment/>
      <protection/>
    </xf>
    <xf numFmtId="0" fontId="13" fillId="0" borderId="1" xfId="0" applyFont="1" applyBorder="1" applyAlignment="1" applyProtection="1">
      <alignment wrapText="1"/>
      <protection locked="0"/>
    </xf>
    <xf numFmtId="0" fontId="13" fillId="0" borderId="1" xfId="0" applyFont="1" applyBorder="1" applyAlignment="1" applyProtection="1">
      <alignment/>
      <protection locked="0"/>
    </xf>
    <xf numFmtId="175" fontId="15" fillId="2" borderId="1" xfId="0" applyNumberFormat="1" applyFont="1" applyFill="1" applyBorder="1" applyAlignment="1" applyProtection="1">
      <alignment wrapText="1"/>
      <protection/>
    </xf>
    <xf numFmtId="0" fontId="15" fillId="0" borderId="1" xfId="0" applyFont="1" applyFill="1" applyBorder="1" applyAlignment="1" applyProtection="1">
      <alignment wrapText="1"/>
      <protection/>
    </xf>
    <xf numFmtId="0" fontId="15" fillId="0" borderId="1" xfId="0" applyFont="1" applyBorder="1" applyAlignment="1" applyProtection="1">
      <alignment wrapText="1"/>
      <protection/>
    </xf>
    <xf numFmtId="175" fontId="13" fillId="0" borderId="1" xfId="0" applyNumberFormat="1" applyFont="1" applyFill="1" applyBorder="1" applyAlignment="1" applyProtection="1" quotePrefix="1">
      <alignment wrapText="1"/>
      <protection/>
    </xf>
    <xf numFmtId="175" fontId="15" fillId="0" borderId="1" xfId="0" applyNumberFormat="1" applyFont="1" applyBorder="1" applyAlignment="1" applyProtection="1">
      <alignment wrapText="1"/>
      <protection/>
    </xf>
    <xf numFmtId="175" fontId="13" fillId="0" borderId="1" xfId="0" applyNumberFormat="1" applyFont="1" applyFill="1" applyBorder="1" applyAlignment="1" applyProtection="1">
      <alignment wrapText="1"/>
      <protection/>
    </xf>
    <xf numFmtId="10" fontId="13" fillId="0" borderId="1" xfId="0" applyNumberFormat="1" applyFont="1" applyFill="1" applyBorder="1" applyAlignment="1" applyProtection="1">
      <alignment wrapText="1"/>
      <protection/>
    </xf>
    <xf numFmtId="0" fontId="15" fillId="0" borderId="1" xfId="0" applyFont="1" applyBorder="1" applyAlignment="1" applyProtection="1">
      <alignment horizontal="center" wrapText="1"/>
      <protection/>
    </xf>
    <xf numFmtId="0" fontId="15" fillId="0" borderId="1" xfId="0" applyFont="1" applyFill="1" applyBorder="1" applyAlignment="1" applyProtection="1">
      <alignment horizontal="center" wrapText="1"/>
      <protection/>
    </xf>
    <xf numFmtId="14" fontId="15" fillId="0" borderId="1" xfId="0" applyNumberFormat="1" applyFont="1" applyBorder="1" applyAlignment="1" applyProtection="1" quotePrefix="1">
      <alignment horizontal="center" wrapText="1"/>
      <protection/>
    </xf>
    <xf numFmtId="14" fontId="15" fillId="0" borderId="1" xfId="0" applyNumberFormat="1" applyFont="1" applyFill="1" applyBorder="1" applyAlignment="1" applyProtection="1" quotePrefix="1">
      <alignment horizontal="center" wrapText="1"/>
      <protection/>
    </xf>
    <xf numFmtId="14" fontId="15" fillId="0" borderId="1" xfId="0" applyNumberFormat="1" applyFont="1" applyBorder="1" applyAlignment="1" applyProtection="1">
      <alignment horizontal="center" wrapText="1"/>
      <protection/>
    </xf>
    <xf numFmtId="10" fontId="15" fillId="0" borderId="1" xfId="0" applyNumberFormat="1" applyFont="1" applyFill="1" applyBorder="1" applyAlignment="1" applyProtection="1">
      <alignment wrapText="1"/>
      <protection/>
    </xf>
    <xf numFmtId="10" fontId="13" fillId="0" borderId="1" xfId="0" applyNumberFormat="1" applyFont="1" applyFill="1" applyBorder="1" applyAlignment="1" applyProtection="1">
      <alignment/>
      <protection/>
    </xf>
    <xf numFmtId="167" fontId="17" fillId="6" borderId="1" xfId="0" applyNumberFormat="1" applyFont="1" applyFill="1" applyBorder="1" applyAlignment="1" applyProtection="1">
      <alignment horizontal="center" wrapText="1"/>
      <protection/>
    </xf>
    <xf numFmtId="0" fontId="17" fillId="6" borderId="1" xfId="0" applyFont="1" applyFill="1" applyBorder="1" applyAlignment="1" applyProtection="1">
      <alignment horizontal="center" wrapText="1"/>
      <protection/>
    </xf>
    <xf numFmtId="0" fontId="17" fillId="7" borderId="1" xfId="0" applyFont="1" applyFill="1" applyBorder="1" applyAlignment="1" applyProtection="1">
      <alignment horizontal="center" wrapText="1"/>
      <protection/>
    </xf>
    <xf numFmtId="0" fontId="17" fillId="8" borderId="1" xfId="0" applyFont="1" applyFill="1" applyBorder="1" applyAlignment="1" applyProtection="1">
      <alignment horizontal="center" wrapText="1"/>
      <protection/>
    </xf>
    <xf numFmtId="0" fontId="17" fillId="9" borderId="1" xfId="0" applyFont="1" applyFill="1" applyBorder="1" applyAlignment="1" applyProtection="1">
      <alignment horizontal="center" wrapText="1"/>
      <protection/>
    </xf>
    <xf numFmtId="0" fontId="17" fillId="0" borderId="1" xfId="0" applyFont="1" applyBorder="1" applyAlignment="1" applyProtection="1">
      <alignment horizontal="center"/>
      <protection/>
    </xf>
    <xf numFmtId="175" fontId="14" fillId="0" borderId="1" xfId="0" applyNumberFormat="1" applyFont="1" applyBorder="1" applyAlignment="1" applyProtection="1">
      <alignment horizontal="center" wrapText="1"/>
      <protection/>
    </xf>
    <xf numFmtId="175" fontId="14" fillId="0" borderId="1" xfId="0" applyNumberFormat="1" applyFont="1" applyBorder="1" applyAlignment="1" applyProtection="1">
      <alignment/>
      <protection/>
    </xf>
    <xf numFmtId="175" fontId="12" fillId="2" borderId="1" xfId="0" applyNumberFormat="1" applyFont="1" applyFill="1" applyBorder="1" applyAlignment="1" applyProtection="1">
      <alignment wrapText="1"/>
      <protection locked="0"/>
    </xf>
    <xf numFmtId="3" fontId="18" fillId="0" borderId="1" xfId="0" applyNumberFormat="1" applyFont="1" applyBorder="1" applyAlignment="1" applyProtection="1" quotePrefix="1">
      <alignment wrapText="1"/>
      <protection locked="0"/>
    </xf>
    <xf numFmtId="3" fontId="18" fillId="0" borderId="1" xfId="0" applyNumberFormat="1" applyFont="1" applyFill="1" applyBorder="1" applyAlignment="1" applyProtection="1" quotePrefix="1">
      <alignment wrapText="1"/>
      <protection locked="0"/>
    </xf>
    <xf numFmtId="3" fontId="18" fillId="0" borderId="1" xfId="0" applyNumberFormat="1" applyFont="1" applyBorder="1" applyAlignment="1" applyProtection="1">
      <alignment wrapText="1"/>
      <protection locked="0"/>
    </xf>
    <xf numFmtId="3" fontId="18" fillId="0" borderId="1" xfId="0" applyNumberFormat="1" applyFont="1" applyBorder="1" applyAlignment="1" applyProtection="1" quotePrefix="1">
      <alignment wrapText="1"/>
      <protection/>
    </xf>
    <xf numFmtId="3" fontId="18" fillId="0" borderId="1" xfId="0" applyNumberFormat="1" applyFont="1" applyBorder="1" applyAlignment="1" applyProtection="1">
      <alignment horizontal="right"/>
      <protection locked="0"/>
    </xf>
    <xf numFmtId="3" fontId="19" fillId="0" borderId="1" xfId="0" applyNumberFormat="1" applyFont="1" applyBorder="1" applyAlignment="1">
      <alignment/>
    </xf>
    <xf numFmtId="3" fontId="18" fillId="0" borderId="1" xfId="0" applyNumberFormat="1" applyFont="1" applyBorder="1" applyAlignment="1" applyProtection="1">
      <alignment wrapText="1"/>
      <protection/>
    </xf>
    <xf numFmtId="3" fontId="12" fillId="2" borderId="1" xfId="0" applyNumberFormat="1" applyFont="1" applyFill="1" applyBorder="1" applyAlignment="1">
      <alignment/>
    </xf>
    <xf numFmtId="175" fontId="14" fillId="0" borderId="1" xfId="0" applyNumberFormat="1" applyFont="1" applyBorder="1" applyAlignment="1" applyProtection="1">
      <alignment horizontal="center" wrapText="1"/>
      <protection locked="0"/>
    </xf>
    <xf numFmtId="0" fontId="3" fillId="0" borderId="1" xfId="0" applyFont="1" applyFill="1" applyBorder="1" applyAlignment="1" applyProtection="1">
      <alignment horizontal="right" vertical="center" wrapText="1"/>
      <protection/>
    </xf>
    <xf numFmtId="0" fontId="0" fillId="0" borderId="1" xfId="0" applyBorder="1" applyAlignment="1" applyProtection="1">
      <alignment horizontal="right"/>
      <protection/>
    </xf>
    <xf numFmtId="0" fontId="3" fillId="2" borderId="1" xfId="0" applyFont="1" applyFill="1" applyBorder="1" applyAlignment="1" applyProtection="1">
      <alignment wrapText="1"/>
      <protection locked="0"/>
    </xf>
    <xf numFmtId="174" fontId="0" fillId="0" borderId="1" xfId="0" applyNumberFormat="1" applyBorder="1" applyAlignment="1" applyProtection="1">
      <alignment horizontal="center" wrapText="1"/>
      <protection locked="0"/>
    </xf>
    <xf numFmtId="16" fontId="0" fillId="0" borderId="1" xfId="0" applyNumberFormat="1" applyBorder="1" applyAlignment="1" applyProtection="1">
      <alignment wrapText="1"/>
      <protection locked="0"/>
    </xf>
    <xf numFmtId="0" fontId="0" fillId="0" borderId="1" xfId="0" applyBorder="1" applyAlignment="1" applyProtection="1">
      <alignment wrapText="1"/>
      <protection locked="0"/>
    </xf>
    <xf numFmtId="174" fontId="3" fillId="2" borderId="1" xfId="0" applyNumberFormat="1" applyFont="1" applyFill="1" applyBorder="1" applyAlignment="1" applyProtection="1">
      <alignment horizontal="center" wrapText="1"/>
      <protection/>
    </xf>
    <xf numFmtId="0" fontId="3" fillId="2" borderId="1" xfId="0" applyFont="1" applyFill="1" applyBorder="1" applyAlignment="1" applyProtection="1">
      <alignment wrapText="1"/>
      <protection/>
    </xf>
    <xf numFmtId="175" fontId="15" fillId="3" borderId="1" xfId="0" applyNumberFormat="1" applyFont="1" applyFill="1" applyBorder="1" applyAlignment="1" applyProtection="1">
      <alignment wrapText="1"/>
      <protection/>
    </xf>
    <xf numFmtId="175" fontId="12" fillId="3" borderId="1" xfId="0" applyNumberFormat="1" applyFont="1" applyFill="1" applyBorder="1" applyAlignment="1" applyProtection="1">
      <alignment wrapText="1"/>
      <protection locked="0"/>
    </xf>
    <xf numFmtId="175" fontId="12" fillId="3" borderId="1" xfId="0" applyNumberFormat="1" applyFont="1" applyFill="1" applyBorder="1" applyAlignment="1" applyProtection="1">
      <alignment/>
      <protection locked="0"/>
    </xf>
    <xf numFmtId="174" fontId="15" fillId="0" borderId="1" xfId="0" applyNumberFormat="1" applyFont="1" applyBorder="1" applyAlignment="1" applyProtection="1" quotePrefix="1">
      <alignment horizontal="center" wrapText="1"/>
      <protection/>
    </xf>
    <xf numFmtId="174" fontId="15" fillId="0" borderId="1" xfId="0" applyNumberFormat="1" applyFont="1" applyFill="1" applyBorder="1" applyAlignment="1" applyProtection="1" quotePrefix="1">
      <alignment horizontal="center" wrapText="1"/>
      <protection/>
    </xf>
    <xf numFmtId="174" fontId="15" fillId="0" borderId="1" xfId="0" applyNumberFormat="1" applyFont="1" applyBorder="1" applyAlignment="1" applyProtection="1">
      <alignment horizontal="center" wrapText="1"/>
      <protection/>
    </xf>
    <xf numFmtId="175" fontId="12" fillId="3" borderId="1" xfId="0" applyNumberFormat="1" applyFont="1" applyFill="1" applyBorder="1" applyAlignment="1" applyProtection="1">
      <alignment horizontal="right"/>
      <protection locked="0"/>
    </xf>
    <xf numFmtId="3" fontId="12" fillId="3" borderId="1" xfId="0" applyNumberFormat="1" applyFont="1" applyFill="1" applyBorder="1" applyAlignment="1">
      <alignment/>
    </xf>
    <xf numFmtId="0" fontId="26" fillId="0" borderId="0" xfId="0" applyFont="1" applyAlignment="1">
      <alignment vertical="top" wrapText="1"/>
    </xf>
    <xf numFmtId="176" fontId="12" fillId="3" borderId="1" xfId="0" applyNumberFormat="1" applyFont="1" applyFill="1" applyBorder="1" applyAlignment="1" applyProtection="1">
      <alignment wrapText="1"/>
      <protection locked="0"/>
    </xf>
    <xf numFmtId="14" fontId="0" fillId="0" borderId="1" xfId="0" applyNumberFormat="1" applyFont="1" applyFill="1" applyBorder="1" applyAlignment="1" applyProtection="1">
      <alignment horizontal="right"/>
      <protection/>
    </xf>
    <xf numFmtId="14" fontId="0" fillId="0" borderId="1" xfId="0" applyNumberFormat="1" applyBorder="1" applyAlignment="1" applyProtection="1">
      <alignment horizontal="right"/>
      <protection/>
    </xf>
    <xf numFmtId="10" fontId="0" fillId="0" borderId="1" xfId="0" applyNumberFormat="1" applyFont="1" applyFill="1" applyBorder="1" applyAlignment="1" applyProtection="1">
      <alignment horizontal="right"/>
      <protection/>
    </xf>
    <xf numFmtId="0" fontId="27" fillId="0" borderId="1" xfId="0" applyFont="1" applyBorder="1" applyAlignment="1" applyProtection="1">
      <alignment vertical="center" wrapText="1"/>
      <protection locked="0"/>
    </xf>
    <xf numFmtId="0" fontId="27" fillId="0" borderId="0" xfId="0" applyFont="1" applyAlignment="1">
      <alignment vertical="center" wrapText="1"/>
    </xf>
    <xf numFmtId="175" fontId="13" fillId="0" borderId="1" xfId="0" applyNumberFormat="1" applyFont="1" applyBorder="1" applyAlignment="1" applyProtection="1">
      <alignment/>
      <protection locked="0"/>
    </xf>
    <xf numFmtId="175" fontId="13" fillId="0" borderId="1" xfId="0" applyNumberFormat="1" applyFont="1" applyBorder="1" applyAlignment="1" applyProtection="1">
      <alignment horizontal="right"/>
      <protection locked="0"/>
    </xf>
    <xf numFmtId="174" fontId="0" fillId="0" borderId="1" xfId="0" applyNumberFormat="1" applyFont="1" applyFill="1" applyBorder="1" applyAlignment="1" applyProtection="1">
      <alignment horizontal="right"/>
      <protection/>
    </xf>
    <xf numFmtId="0" fontId="3" fillId="4" borderId="1" xfId="0" applyFont="1" applyFill="1" applyBorder="1" applyAlignment="1" applyProtection="1">
      <alignment horizontal="center" vertical="center" wrapText="1"/>
      <protection/>
    </xf>
    <xf numFmtId="0" fontId="0" fillId="4" borderId="1" xfId="0" applyFill="1" applyBorder="1" applyAlignment="1" applyProtection="1">
      <alignment horizontal="center" vertical="center" wrapText="1"/>
      <protection/>
    </xf>
    <xf numFmtId="0" fontId="10" fillId="0" borderId="1" xfId="0" applyFont="1" applyBorder="1" applyAlignment="1" applyProtection="1">
      <alignment horizontal="center"/>
      <protection/>
    </xf>
    <xf numFmtId="0" fontId="3" fillId="0" borderId="1" xfId="0" applyFont="1" applyFill="1" applyBorder="1" applyAlignment="1" applyProtection="1">
      <alignment horizontal="center" vertical="center" wrapText="1"/>
      <protection/>
    </xf>
    <xf numFmtId="0" fontId="0" fillId="0" borderId="1" xfId="0" applyBorder="1" applyAlignment="1" applyProtection="1">
      <alignment vertical="center" wrapText="1"/>
      <protection/>
    </xf>
    <xf numFmtId="0" fontId="3" fillId="0" borderId="1" xfId="0" applyFont="1" applyBorder="1" applyAlignment="1" applyProtection="1">
      <alignment horizontal="left" vertical="center" wrapText="1"/>
      <protection/>
    </xf>
    <xf numFmtId="0" fontId="0" fillId="0" borderId="1" xfId="0" applyBorder="1" applyAlignment="1" applyProtection="1">
      <alignment horizontal="left" vertical="center" wrapText="1"/>
      <protection/>
    </xf>
    <xf numFmtId="0" fontId="3" fillId="2"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1" fillId="0" borderId="5" xfId="0" applyFont="1" applyBorder="1" applyAlignment="1" applyProtection="1">
      <alignment horizontal="center" vertical="center" wrapText="1"/>
      <protection/>
    </xf>
    <xf numFmtId="0" fontId="11" fillId="0" borderId="6" xfId="0" applyFont="1" applyBorder="1" applyAlignment="1">
      <alignment horizontal="center" vertical="center" wrapText="1"/>
    </xf>
    <xf numFmtId="0" fontId="21" fillId="0" borderId="5" xfId="0" applyFont="1" applyBorder="1" applyAlignment="1" applyProtection="1">
      <alignment horizontal="center" vertical="center" wrapText="1"/>
      <protection/>
    </xf>
    <xf numFmtId="0" fontId="1" fillId="0" borderId="7" xfId="0" applyFont="1" applyBorder="1" applyAlignment="1" applyProtection="1">
      <alignment horizontal="center" vertical="center" wrapText="1"/>
      <protection/>
    </xf>
    <xf numFmtId="0" fontId="1" fillId="0" borderId="6" xfId="0" applyFont="1" applyBorder="1" applyAlignment="1" applyProtection="1">
      <alignment horizontal="center" vertical="center" wrapText="1"/>
      <protection/>
    </xf>
    <xf numFmtId="0" fontId="20" fillId="0" borderId="5" xfId="0" applyFont="1" applyBorder="1" applyAlignment="1" applyProtection="1">
      <alignment horizontal="center" vertical="center" wrapText="1"/>
      <protection/>
    </xf>
    <xf numFmtId="0" fontId="11" fillId="0" borderId="7" xfId="0" applyFont="1" applyBorder="1" applyAlignment="1" applyProtection="1">
      <alignment horizontal="center" wrapText="1"/>
      <protection/>
    </xf>
    <xf numFmtId="0" fontId="11" fillId="0" borderId="6" xfId="0" applyFont="1" applyBorder="1" applyAlignment="1" applyProtection="1">
      <alignment horizontal="center" wrapText="1"/>
      <protection/>
    </xf>
    <xf numFmtId="0" fontId="22" fillId="0" borderId="5" xfId="0" applyFont="1" applyBorder="1" applyAlignment="1" applyProtection="1">
      <alignment horizontal="center" vertical="center" wrapText="1"/>
      <protection/>
    </xf>
    <xf numFmtId="0" fontId="23" fillId="0" borderId="7" xfId="0" applyFont="1" applyBorder="1" applyAlignment="1" applyProtection="1">
      <alignment horizontal="center" wrapText="1"/>
      <protection/>
    </xf>
    <xf numFmtId="0" fontId="23" fillId="0" borderId="6" xfId="0" applyFont="1" applyBorder="1" applyAlignment="1" applyProtection="1">
      <alignment horizontal="center" wrapText="1"/>
      <protection/>
    </xf>
    <xf numFmtId="0" fontId="24" fillId="0" borderId="5" xfId="0" applyFont="1" applyBorder="1" applyAlignment="1" applyProtection="1">
      <alignment horizontal="center" vertical="center" wrapText="1"/>
      <protection/>
    </xf>
    <xf numFmtId="0" fontId="25" fillId="0" borderId="7" xfId="0" applyFont="1" applyBorder="1" applyAlignment="1" applyProtection="1">
      <alignment horizontal="center" wrapText="1"/>
      <protection/>
    </xf>
    <xf numFmtId="0" fontId="25" fillId="0" borderId="6" xfId="0" applyFont="1" applyBorder="1" applyAlignment="1" applyProtection="1">
      <alignment horizontal="center" wrapText="1"/>
      <protection/>
    </xf>
    <xf numFmtId="10" fontId="0" fillId="5" borderId="1" xfId="0" applyNumberFormat="1" applyFont="1" applyFill="1" applyBorder="1" applyAlignment="1" applyProtection="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48"/>
  <sheetViews>
    <sheetView tabSelected="1" workbookViewId="0" topLeftCell="A1">
      <selection activeCell="G16" sqref="G16"/>
    </sheetView>
  </sheetViews>
  <sheetFormatPr defaultColWidth="9.140625" defaultRowHeight="12.75"/>
  <cols>
    <col min="1" max="1" width="9.28125" style="10" customWidth="1"/>
    <col min="2" max="2" width="53.7109375" style="30" customWidth="1"/>
    <col min="3" max="13" width="10.28125" style="10" customWidth="1"/>
    <col min="14" max="14" width="10.140625" style="10" customWidth="1"/>
    <col min="15" max="16384" width="9.140625" style="10" customWidth="1"/>
  </cols>
  <sheetData>
    <row r="1" spans="1:5" ht="12.75">
      <c r="A1" s="7" t="s">
        <v>3</v>
      </c>
      <c r="B1" s="8"/>
      <c r="C1" s="8"/>
      <c r="D1" s="8"/>
      <c r="E1" s="9"/>
    </row>
    <row r="2" spans="1:3" ht="12.75">
      <c r="A2" s="11" t="s">
        <v>42</v>
      </c>
      <c r="B2" s="12"/>
      <c r="C2" s="13"/>
    </row>
    <row r="3" spans="1:14" ht="22.5" customHeight="1">
      <c r="A3" s="14" t="s">
        <v>51</v>
      </c>
      <c r="B3" s="10"/>
      <c r="C3" s="98" t="s">
        <v>44</v>
      </c>
      <c r="D3" s="98"/>
      <c r="E3" s="98"/>
      <c r="F3" s="98"/>
      <c r="G3" s="98"/>
      <c r="H3" s="98"/>
      <c r="I3" s="98"/>
      <c r="J3" s="98"/>
      <c r="K3" s="98"/>
      <c r="L3" s="98"/>
      <c r="M3" s="98"/>
      <c r="N3" s="98"/>
    </row>
    <row r="4" spans="1:14" s="15" customFormat="1" ht="24" customHeight="1">
      <c r="A4" s="101" t="s">
        <v>4</v>
      </c>
      <c r="B4" s="105" t="s">
        <v>8</v>
      </c>
      <c r="C4" s="103" t="s">
        <v>47</v>
      </c>
      <c r="D4" s="103"/>
      <c r="E4" s="103"/>
      <c r="F4" s="104" t="s">
        <v>48</v>
      </c>
      <c r="G4" s="104"/>
      <c r="H4" s="104"/>
      <c r="I4" s="96" t="s">
        <v>45</v>
      </c>
      <c r="J4" s="96"/>
      <c r="K4" s="97"/>
      <c r="L4" s="99" t="s">
        <v>46</v>
      </c>
      <c r="M4" s="99"/>
      <c r="N4" s="100"/>
    </row>
    <row r="5" spans="1:14" s="15" customFormat="1" ht="22.5">
      <c r="A5" s="102"/>
      <c r="B5" s="106"/>
      <c r="C5" s="16" t="s">
        <v>2</v>
      </c>
      <c r="D5" s="16" t="s">
        <v>1</v>
      </c>
      <c r="E5" s="16" t="s">
        <v>39</v>
      </c>
      <c r="F5" s="17" t="s">
        <v>2</v>
      </c>
      <c r="G5" s="17" t="s">
        <v>1</v>
      </c>
      <c r="H5" s="18" t="s">
        <v>39</v>
      </c>
      <c r="I5" s="19" t="s">
        <v>2</v>
      </c>
      <c r="J5" s="19" t="s">
        <v>1</v>
      </c>
      <c r="K5" s="19" t="s">
        <v>39</v>
      </c>
      <c r="L5" s="20" t="s">
        <v>2</v>
      </c>
      <c r="M5" s="20" t="s">
        <v>1</v>
      </c>
      <c r="N5" s="70" t="s">
        <v>39</v>
      </c>
    </row>
    <row r="6" spans="1:14" ht="12.75">
      <c r="A6" s="21" t="s">
        <v>6</v>
      </c>
      <c r="B6" s="1" t="s">
        <v>18</v>
      </c>
      <c r="C6" s="4">
        <f>IF('NESDIS CLASS'!P14="N/A",IF('NESDIS CLASS'!O14="N/A",IF('NESDIS CLASS'!N14="N/A","tbd",'NESDIS CLASS'!N14),'NESDIS CLASS'!O14),'NESDIS CLASS'!P14)</f>
        <v>0.005533279572052694</v>
      </c>
      <c r="D6" s="4">
        <f>IF('NESDIS CLASS'!P15="N/A",IF('NESDIS CLASS'!O15="N/A",IF('NESDIS CLASS'!N15="N/A","tbd",'NESDIS CLASS'!N15),'NESDIS CLASS'!O15),'NESDIS CLASS'!P15)</f>
        <v>0.008336875610443908</v>
      </c>
      <c r="E6" s="22" t="str">
        <f>IF('NESDIS CLASS'!P14="N/A",IF('NESDIS CLASS'!O14="N/A",IF('NESDIS CLASS'!N14="N/A","tbd",'NESDIS CLASS'!N3),'NESDIS CLASS'!O3),'NESDIS CLASS'!P3)</f>
        <v>11/31/2006</v>
      </c>
      <c r="F6" s="5" t="str">
        <f>IF('NESDIS CLASS'!S14="N/A",IF('NESDIS CLASS'!R14="N/A",IF('NESDIS CLASS'!Q14="N/A","tbd",'NESDIS CLASS'!Q14),'NESDIS CLASS'!R14),'NESDIS CLASS'!S14)</f>
        <v>tbd</v>
      </c>
      <c r="G6" s="5" t="str">
        <f>IF('NESDIS CLASS'!S15="N/A",IF('NESDIS CLASS'!R15="N/A",IF('NESDIS CLASS'!Q15="N/A","tbd",'NESDIS CLASS'!Q15),'NESDIS CLASS'!R15),'NESDIS CLASS'!S15)</f>
        <v>tbd</v>
      </c>
      <c r="H6" s="23" t="str">
        <f>IF('NESDIS CLASS'!S14="N/A",IF('NESDIS CLASS'!R14="N/A",IF('NESDIS CLASS'!Q14="N/A","tbd",'NESDIS CLASS'!Q3),'NESDIS CLASS'!R3),'NESDIS CLASS'!S3)</f>
        <v>tbd</v>
      </c>
      <c r="I6" s="6" t="str">
        <f>IF('NESDIS CLASS'!V14="N/A",IF('NESDIS CLASS'!U14="N/A",IF('NESDIS CLASS'!T14="N/A","tbd",'NESDIS CLASS'!T14),'NESDIS CLASS'!U14),'NESDIS CLASS'!V14)</f>
        <v>tbd</v>
      </c>
      <c r="J6" s="6" t="str">
        <f>IF('NESDIS CLASS'!V15="N/A",IF('NESDIS CLASS'!U15="N/A",IF('NESDIS CLASS'!T15="N/A","tbd",'NESDIS CLASS'!T15),'NESDIS CLASS'!U15),'NESDIS CLASS'!V15)</f>
        <v>tbd</v>
      </c>
      <c r="K6" s="24" t="str">
        <f>IF('NESDIS CLASS'!V14="N/A",IF('NESDIS CLASS'!U14="N/A",IF('NESDIS CLASS'!T14="N/A","tbd",'NESDIS CLASS'!T3),'NESDIS CLASS'!U3),'NESDIS CLASS'!V3)</f>
        <v>tbd</v>
      </c>
      <c r="L6" s="25" t="str">
        <f>IF('NESDIS CLASS'!Y14="N/A",IF('NESDIS CLASS'!X14="N/A",IF('NESDIS CLASS'!W14="N/A","tbd",'NESDIS CLASS'!W14),'NESDIS CLASS'!X14),'NESDIS CLASS'!Y14)</f>
        <v>tbd</v>
      </c>
      <c r="M6" s="25" t="str">
        <f>IF('NESDIS CLASS'!Y15="N/A",IF('NESDIS CLASS'!X15="N/A",IF('NESDIS CLASS'!W15="N/A","tbd",'NESDIS CLASS'!W15),'NESDIS CLASS'!X15),'NESDIS CLASS'!Y15)</f>
        <v>tbd</v>
      </c>
      <c r="N6" s="25" t="str">
        <f>IF('NESDIS CLASS'!Y14="N/A",IF('NESDIS CLASS'!X14="N/A",IF('NESDIS CLASS'!W14="N/A","tbd",'NESDIS CLASS'!W3),'NESDIS CLASS'!X3),'NESDIS CLASS'!Y3)</f>
        <v>tbd</v>
      </c>
    </row>
    <row r="7" spans="1:14" ht="12.75">
      <c r="A7" s="21" t="s">
        <v>6</v>
      </c>
      <c r="B7" s="1" t="s">
        <v>19</v>
      </c>
      <c r="C7" s="4">
        <f>IF(ESPC!P14="N/A",IF(ESPC!O14="N/A",IF(ESPC!N14="N/A","tbd",ESPC!N14),ESPC!O14),ESPC!P14)</f>
        <v>0</v>
      </c>
      <c r="D7" s="4">
        <f>IF(ESPC!P15="N/A",IF(ESPC!O15="N/A",IF(ESPC!N15="N/A","tbd",ESPC!N15),ESPC!O15),ESPC!P15)</f>
        <v>0.02682704978944783</v>
      </c>
      <c r="E7" s="22">
        <f>IF(ESPC!P14="N/A",IF(ESPC!O14="N/A",IF(ESPC!N14="N/A","tbd",ESPC!N3),ESPC!O3),ESPC!P3)</f>
        <v>39082</v>
      </c>
      <c r="F7" s="5" t="str">
        <f>IF(ESPC!S14="N/A",IF(ESPC!R14="N/A",IF(ESPC!Q14="N/A","tbd",ESPC!Q14),ESPC!R14),ESPC!S14)</f>
        <v>tbd</v>
      </c>
      <c r="G7" s="5" t="str">
        <f>IF(ESPC!S15="N/A",IF(ESPC!R15="N/A",IF(ESPC!Q15="N/A","tbd",ESPC!Q15),ESPC!R15),ESPC!S15)</f>
        <v>tbd</v>
      </c>
      <c r="H7" s="23" t="str">
        <f>IF(ESPC!S14="N/A",IF(ESPC!R14="N/A",IF(ESPC!Q14="N/A","tbd",ESPC!Q3),ESPC!R3),ESPC!S3)</f>
        <v>tbd</v>
      </c>
      <c r="I7" s="6" t="str">
        <f>IF(ESPC!V14="N/A",IF(ESPC!U14="N/A",IF(ESPC!T14="N/A","tbd",ESPC!T14),ESPC!U14),ESPC!V14)</f>
        <v>tbd</v>
      </c>
      <c r="J7" s="6" t="str">
        <f>IF(ESPC!V15="N/A",IF(ESPC!U15="N/A",IF(ESPC!T15="N/A","tbd",ESPC!T15),ESPC!U15),ESPC!V15)</f>
        <v>tbd</v>
      </c>
      <c r="K7" s="24" t="str">
        <f>IF(ESPC!V14="N/A",IF(ESPC!U14="N/A",IF(ESPC!T14="N/A","tbd",ESPC!T3),ESPC!U3),ESPC!V3)</f>
        <v>tbd</v>
      </c>
      <c r="L7" s="25" t="str">
        <f>IF(ESPC!Y14="N/A",IF(ESPC!X14="N/A",IF(ESPC!W14="N/A","tbd",ESPC!W14),ESPC!X14),ESPC!Y14)</f>
        <v>tbd</v>
      </c>
      <c r="M7" s="25" t="str">
        <f>IF(ESPC!Y15="N/A",IF(ESPC!X15="N/A",IF(ESPC!W15="N/A","tbd",ESPC!W15),ESPC!X15),ESPC!Y15)</f>
        <v>tbd</v>
      </c>
      <c r="N7" s="25" t="str">
        <f>IF(ESPC!Y14="N/A",IF(ESPC!X14="N/A",IF(ESPC!W14="N/A","tbd",ESPC!W3),ESPC!X3),ESPC!Y3)</f>
        <v>tbd</v>
      </c>
    </row>
    <row r="8" spans="1:14" ht="12.75">
      <c r="A8" s="21" t="s">
        <v>6</v>
      </c>
      <c r="B8" s="1" t="s">
        <v>64</v>
      </c>
      <c r="C8" s="4" t="str">
        <f>IF('GEO IDE'!P14="N/A",IF('GEO IDE'!O14="N/A",IF('GEO IDE'!N14="N/A","tbd",'GEO IDE'!N14),'GEO IDE'!O14),'GEO IDE'!P14)</f>
        <v>tbd</v>
      </c>
      <c r="D8" s="4" t="str">
        <f>IF('GEO IDE'!P15="N/A",IF('GEO IDE'!O15="N/A",IF('GEO IDE'!N15="N/A","tbd",'GEO IDE'!N15),'GEO IDE'!O15),'GEO IDE'!P15)</f>
        <v>tbd</v>
      </c>
      <c r="E8" s="22" t="str">
        <f>IF('GEO IDE'!P14="N/A",IF('GEO IDE'!O14="N/A",IF('GEO IDE'!N14="N/A","tbd",'GEO IDE'!N3),'GEO IDE'!O3),'GEO IDE'!P3)</f>
        <v>tbd</v>
      </c>
      <c r="F8" s="5" t="str">
        <f>IF('GEO IDE'!S14="N/A",IF('GEO IDE'!R14="N/A",IF('GEO IDE'!Q14="N/A","tbd",'GEO IDE'!Q14),'GEO IDE'!R14),'GEO IDE'!S14)</f>
        <v>tbd</v>
      </c>
      <c r="G8" s="5" t="str">
        <f>IF('GEO IDE'!S15="N/A",IF('GEO IDE'!R15="N/A",IF('GEO IDE'!Q15="N/A","tbd",'GEO IDE'!Q15),'GEO IDE'!R15),'GEO IDE'!S15)</f>
        <v>tbd</v>
      </c>
      <c r="H8" s="23" t="str">
        <f>IF('GEO IDE'!S14="N/A",IF('GEO IDE'!R14="N/A",IF('GEO IDE'!Q14="N/A","tbd",'GEO IDE'!Q3),'GEO IDE'!R3),'GEO IDE'!S3)</f>
        <v>tbd</v>
      </c>
      <c r="I8" s="6" t="str">
        <f>IF('GEO IDE'!V14="N/A",IF('GEO IDE'!U14="N/A",IF('GEO IDE'!T14="N/A","tbd",'GEO IDE'!T14),'GEO IDE'!U14),'GEO IDE'!V14)</f>
        <v>tbd</v>
      </c>
      <c r="J8" s="6" t="str">
        <f>IF('GEO IDE'!V15="N/A",IF('GEO IDE'!U15="N/A",IF('GEO IDE'!T15="N/A","tbd",'GEO IDE'!T15),'GEO IDE'!U15),'GEO IDE'!V15)</f>
        <v>tbd</v>
      </c>
      <c r="K8" s="24" t="str">
        <f>IF('GEO IDE'!V14="N/A",IF('GEO IDE'!U14="N/A",IF('GEO IDE'!T14="N/A","tbd",'GEO IDE'!T3),'GEO IDE'!U3),'GEO IDE'!V3)</f>
        <v>tbd</v>
      </c>
      <c r="L8" s="25" t="str">
        <f>IF('GEO IDE'!Y14="N/A",IF('GEO IDE'!X14="N/A",IF('GEO IDE'!W14="N/A","tbd",'GEO IDE'!W14),'GEO IDE'!X14),'GEO IDE'!Y14)</f>
        <v>tbd</v>
      </c>
      <c r="M8" s="25" t="str">
        <f>IF('GEO IDE'!Y15="N/A",IF('GEO IDE'!X15="N/A",IF('GEO IDE'!W15="N/A","tbd",'GEO IDE'!W15),'GEO IDE'!X15),'GEO IDE'!Y15)</f>
        <v>tbd</v>
      </c>
      <c r="N8" s="25" t="str">
        <f>IF('GEO IDE'!Y14="N/A",IF('GEO IDE'!X14="N/A",IF('GEO IDE'!W14="N/A","tbd",'GEO IDE'!W3),'GEO IDE'!X3),'GEO IDE'!Y3)</f>
        <v>tbd</v>
      </c>
    </row>
    <row r="9" spans="1:14" ht="24">
      <c r="A9" s="21" t="s">
        <v>6</v>
      </c>
      <c r="B9" s="1" t="s">
        <v>16</v>
      </c>
      <c r="C9" s="4" t="str">
        <f>IF(GOES!P14="N/A",IF(GOES!O14="N/A",IF(GOES!N14="N/A","tbd",GOES!N14),GOES!O14),GOES!P14)</f>
        <v>tbd</v>
      </c>
      <c r="D9" s="4" t="str">
        <f>IF(GOES!P15="N/A",IF(GOES!O15="N/A",IF(GOES!N15="N/A","tbd",GOES!N15),GOES!O15),GOES!P15)</f>
        <v>tbd</v>
      </c>
      <c r="E9" s="22" t="str">
        <f>IF(GOES!P14="N/A",IF(GOES!O14="N/A",IF(GOES!N14="N/A","tbd",GOES!N3),GOES!O3),GOES!P3)</f>
        <v>tbd</v>
      </c>
      <c r="F9" s="5" t="str">
        <f>IF(GOES!S14="N/A",IF(GOES!R14="N/A",IF(GOES!Q14="N/A","tbd",GOES!Q14),GOES!R14),GOES!S14)</f>
        <v>tbd</v>
      </c>
      <c r="G9" s="5" t="str">
        <f>IF(GOES!S15="N/A",IF(GOES!R15="N/A",IF(GOES!Q15="N/A","tbd",GOES!Q15),GOES!R15),GOES!S15)</f>
        <v>tbd</v>
      </c>
      <c r="H9" s="23" t="str">
        <f>IF(GOES!S14="N/A",IF(GOES!R14="N/A",IF(GOES!Q14="N/A","tbd",GOES!Q3),GOES!R3),GOES!S3)</f>
        <v>tbd</v>
      </c>
      <c r="I9" s="6" t="str">
        <f>IF(GOES!V14="N/A",IF(GOES!U14="N/A",IF(GOES!T14="N/A","tbd",GOES!T14),GOES!U14),GOES!V14)</f>
        <v>tbd</v>
      </c>
      <c r="J9" s="6" t="str">
        <f>IF(GOES!V15="N/A",IF(GOES!U15="N/A",IF(GOES!T15="N/A","tbd",GOES!T15),GOES!U15),GOES!V15)</f>
        <v>tbd</v>
      </c>
      <c r="K9" s="24" t="str">
        <f>IF(GOES!V14="N/A",IF(GOES!U14="N/A",IF(GOES!T14="N/A","tbd",GOES!T3),GOES!U3),GOES!V3)</f>
        <v>tbd</v>
      </c>
      <c r="L9" s="25" t="str">
        <f>IF(GOES!Y14="N/A",IF(GOES!X14="N/A",IF(GOES!W14="N/A","tbd",GOES!W14),GOES!X14),GOES!Y14)</f>
        <v>tbd</v>
      </c>
      <c r="M9" s="25" t="str">
        <f>IF(GOES!Y15="N/A",IF(GOES!X15="N/A",IF(GOES!W15="N/A","tbd",GOES!W15),GOES!X15),GOES!Y15)</f>
        <v>tbd</v>
      </c>
      <c r="N9" s="25" t="str">
        <f>IF(GOES!Y14="N/A",IF(GOES!X14="N/A",IF(GOES!W14="N/A","tbd",GOES!W3),GOES!X3),GOES!Y3)</f>
        <v>tbd</v>
      </c>
    </row>
    <row r="10" spans="1:14" ht="12.75">
      <c r="A10" s="21" t="s">
        <v>7</v>
      </c>
      <c r="B10" s="1" t="s">
        <v>38</v>
      </c>
      <c r="C10" s="4">
        <f>IF(NDE!P14="N/A",IF(NDE!O14="N/A",IF(NDE!N14="N/A","tbd",NDE!N14),NDE!O14),NDE!P14)</f>
        <v>0.001149735639350266</v>
      </c>
      <c r="D10" s="4">
        <f>IF(NDE!P15="N/A",IF(NDE!O15="N/A",IF(NDE!N15="N/A","tbd",NDE!N15),NDE!O15),NDE!P15)</f>
        <v>0.03224487234055075</v>
      </c>
      <c r="E10" s="26">
        <f>IF(NDE!P14="N/A",IF(NDE!O14="N/A",IF(NDE!N14="N/A","tbd",NDE!N3),NDE!O3),NDE!P3)</f>
        <v>39082</v>
      </c>
      <c r="F10" s="5" t="str">
        <f>IF(NDE!S14="N/A",IF(NDE!R14="N/A",IF(NDE!Q14="N/A","tbd",NDE!Q14),NDE!R14),NDE!S14)</f>
        <v>tbd</v>
      </c>
      <c r="G10" s="5" t="str">
        <f>IF(NDE!S15="N/A",IF(NDE!R15="N/A",IF(NDE!Q15="N/A","tbd",NDE!Q15),NDE!R15),NDE!S15)</f>
        <v>tbd</v>
      </c>
      <c r="H10" s="27" t="str">
        <f>IF(NDE!S14="N/A",IF(NDE!R14="N/A",IF(NDE!Q14="N/A","tbd",NDE!Q3),NDE!R3),NDE!S3)</f>
        <v>tbd</v>
      </c>
      <c r="I10" s="6" t="str">
        <f>IF(NDE!V14="N/A",IF(NDE!U14="N/A",IF(NDE!T14="N/A","tbd",NDE!T14),NDE!U14),NDE!V14)</f>
        <v>tbd</v>
      </c>
      <c r="J10" s="6" t="str">
        <f>IF(NDE!V15="N/A",IF(NDE!U15="N/A",IF(NDE!T15="N/A","tbd",NDE!T15),NDE!U15),NDE!V15)</f>
        <v>tbd</v>
      </c>
      <c r="K10" s="24" t="str">
        <f>IF(NDE!V14="N/A",IF(NDE!U14="N/A",IF(NDE!T14="N/A","tbd",NDE!T3),NDE!U3),NDE!V3)</f>
        <v>tbd</v>
      </c>
      <c r="L10" s="25" t="str">
        <f>IF(NDE!Y14="N/A",IF(NDE!X14="N/A",IF(NDE!W14="N/A","tbd",NDE!W14),NDE!X14),NDE!Y14)</f>
        <v>tbd</v>
      </c>
      <c r="M10" s="25" t="str">
        <f>IF(NDE!Y15="N/A",IF(NDE!X15="N/A",IF(NDE!W15="N/A","tbd",NDE!W15),NDE!X15),NDE!Y15)</f>
        <v>tbd</v>
      </c>
      <c r="N10" s="25" t="str">
        <f>IF(NDE!Y14="N/A",IF(NDE!X14="N/A",IF(NDE!W14="N/A","tbd",NDE!W3),NDE!X3),NDE!Y3)</f>
        <v>tbd</v>
      </c>
    </row>
    <row r="11" spans="1:14" ht="24">
      <c r="A11" s="21" t="s">
        <v>7</v>
      </c>
      <c r="B11" s="1" t="s">
        <v>36</v>
      </c>
      <c r="C11" s="4">
        <f>IF(NPOESS!P14="N/A",IF(NPOESS!O14="N/A",IF(NPOESS!N14="N/A","tbd",NPOESS!N14),NPOESS!O14),NPOESS!P14)</f>
        <v>-0.0027463416656303115</v>
      </c>
      <c r="D11" s="4">
        <f>IF(NPOESS!P15="N/A",IF(NPOESS!O15="N/A",IF(NPOESS!N15="N/A","tbd",NPOESS!N15),NPOESS!O15),NPOESS!P15)</f>
        <v>0.02613611564321864</v>
      </c>
      <c r="E11" s="26">
        <f>IF(NPOESS!P14="N/A",IF(NPOESS!O14="N/A",IF(NPOESS!N14="N/A","tbd",NPOESS!N3),NPOESS!O3),NPOESS!P3)</f>
        <v>39082</v>
      </c>
      <c r="F11" s="5" t="str">
        <f>IF(NPOESS!S14="N/A",IF(NPOESS!R14="N/A",IF(NPOESS!Q14="N/A","tbd",NPOESS!Q14),NPOESS!R14),NPOESS!S14)</f>
        <v>tbd</v>
      </c>
      <c r="G11" s="5" t="str">
        <f>IF(NPOESS!S15="N/A",IF(NPOESS!R15="N/A",IF(NPOESS!Q15="N/A","tbd",NPOESS!Q15),NPOESS!R15),NPOESS!S15)</f>
        <v>tbd</v>
      </c>
      <c r="H11" s="23" t="str">
        <f>IF(NPOESS!S14="N/A",IF(NPOESS!R14="N/A",IF(NPOESS!Q14="N/A","tbd",NPOESS!Q3),NPOESS!R3),NPOESS!S3)</f>
        <v>tbd</v>
      </c>
      <c r="I11" s="6" t="str">
        <f>IF(NPOESS!V14="N/A",IF(NPOESS!U14="N/A",IF(NPOESS!T14="N/A","tbd",NPOESS!T14),NPOESS!U14),NPOESS!V14)</f>
        <v>tbd</v>
      </c>
      <c r="J11" s="6" t="str">
        <f>IF(NPOESS!V15="N/A",IF(NPOESS!U15="N/A",IF(NPOESS!T15="N/A","tbd",NPOESS!T15),NPOESS!U15),NPOESS!V15)</f>
        <v>tbd</v>
      </c>
      <c r="K11" s="24" t="str">
        <f>IF(NPOESS!V14="N/A",IF(NPOESS!U14="N/A",IF(NPOESS!T14="N/A","tbd",NPOESS!T3),NPOESS!U3),NPOESS!V3)</f>
        <v>tbd</v>
      </c>
      <c r="L11" s="25" t="str">
        <f>IF(NPOESS!Y14="N/A",IF(NPOESS!X14="N/A",IF(NPOESS!W14="N/A","tbd",NPOESS!W14),NPOESS!X14),NPOESS!Y14)</f>
        <v>tbd</v>
      </c>
      <c r="M11" s="25" t="str">
        <f>IF(NPOESS!Y15="N/A",IF(NPOESS!X15="N/A",IF(NPOESS!W15="N/A","tbd",NPOESS!W15),NPOESS!X15),NPOESS!Y15)</f>
        <v>tbd</v>
      </c>
      <c r="N11" s="25" t="str">
        <f>IF(NPOESS!Y14="N/A",IF(NPOESS!X14="N/A",IF(NPOESS!W14="N/A","tbd",NPOESS!W3),NPOESS!X3),NPOESS!Y3)</f>
        <v>tbd</v>
      </c>
    </row>
    <row r="12" spans="1:14" ht="24">
      <c r="A12" s="21" t="s">
        <v>7</v>
      </c>
      <c r="B12" s="1" t="s">
        <v>20</v>
      </c>
      <c r="C12" s="4">
        <f>IF(OSDPD!P14="N/A",IF(OSDPD!O14="N/A",IF(OSDPD!N14="N/A","tbd",OSDPD!N14),OSDPD!O14),OSDPD!P14)</f>
        <v>-0.03649606637780346</v>
      </c>
      <c r="D12" s="4">
        <f>IF(OSDPD!P15="N/A",IF(OSDPD!O15="N/A",IF(OSDPD!N15="N/A","tbd",OSDPD!N15),OSDPD!O15),OSDPD!P15)</f>
        <v>-0.003841525682623051</v>
      </c>
      <c r="E12" s="22">
        <f>IF(OSDPD!P14="N/A",IF(OSDPD!O14="N/A",IF(OSDPD!N14="N/A","tbd",OSDPD!N3),OSDPD!O3),OSDPD!P3)</f>
        <v>39082</v>
      </c>
      <c r="F12" s="28" t="str">
        <f>IF(OSDPD!S14="N/A",IF(OSDPD!R14="N/A",IF(OSDPD!Q14="N/A","tbd",OSDPD!Q14),OSDPD!R14),OSDPD!S14)</f>
        <v>tbd</v>
      </c>
      <c r="G12" s="5" t="str">
        <f>IF(OSDPD!S15="N/A",IF(OSDPD!R15="N/A",IF(OSDPD!Q15="N/A","tbd",OSDPD!Q15),OSDPD!R15),OSDPD!S15)</f>
        <v>tbd</v>
      </c>
      <c r="H12" s="23" t="str">
        <f>IF(OSDPD!S14="N/A",IF(OSDPD!R14="N/A",IF(OSDPD!Q14="N/A","tbd",OSDPD!Q3),OSDPD!R3),OSDPD!S3)</f>
        <v>tbd</v>
      </c>
      <c r="I12" s="6" t="str">
        <f>IF(OSDPD!V14="N/A",IF(OSDPD!U14="N/A",IF(OSDPD!T14="N/A","tbd",OSDPD!T14),OSDPD!U14),OSDPD!V14)</f>
        <v>tbd</v>
      </c>
      <c r="J12" s="6" t="str">
        <f>IF(OSDPD!V15="N/A",IF(OSDPD!U15="N/A",IF(OSDPD!T15="N/A","tbd",OSDPD!T15),OSDPD!U15),OSDPD!V15)</f>
        <v>tbd</v>
      </c>
      <c r="K12" s="24" t="str">
        <f>IF(OSDPD!V14="N/A",IF(OSDPD!U14="N/A",IF(OSDPD!T14="N/A","tbd",OSDPD!T3),OSDPD!U3),OSDPD!V3)</f>
        <v>tbd</v>
      </c>
      <c r="L12" s="25" t="str">
        <f>IF(OSDPD!Y14="N/A",IF(OSDPD!X14="N/A",IF(OSDPD!W14="N/A","tbd",OSDPD!W14),OSDPD!X14),OSDPD!Y14)</f>
        <v>tbd</v>
      </c>
      <c r="M12" s="25" t="str">
        <f>IF(OSDPD!Y15="N/A",IF(OSDPD!X15="N/A",IF(OSDPD!W15="N/A","tbd",OSDPD!W15),OSDPD!X15),OSDPD!Y15)</f>
        <v>tbd</v>
      </c>
      <c r="N12" s="25" t="str">
        <f>IF(OSDPD!Y14="N/A",IF(OSDPD!X14="N/A",IF(OSDPD!W14="N/A","tbd",OSDPD!W3),OSDPD!X3),OSDPD!Y3)</f>
        <v>tbd</v>
      </c>
    </row>
    <row r="13" spans="1:14" ht="24">
      <c r="A13" s="21" t="s">
        <v>7</v>
      </c>
      <c r="B13" s="1" t="s">
        <v>17</v>
      </c>
      <c r="C13" s="4">
        <f>IF(POES!P14="N/A",IF(POES!O14="N/A",IF(POES!N14="N/A","tbd",POES!N14),POES!O14),POES!P14)</f>
        <v>0</v>
      </c>
      <c r="D13" s="4">
        <f>IF(POES!P15="N/A",IF(POES!O15="N/A",IF(POES!N15="N/A","tbd",POES!N15),POES!O15),POES!P15)</f>
        <v>-0.006000000000000007</v>
      </c>
      <c r="E13" s="22" t="str">
        <f>IF(POES!P14="N/A",IF(POES!O14="N/A",IF(POES!N14="N/A","tbd",POES!N3),POES!O3),POES!P3)</f>
        <v>11/31/2006</v>
      </c>
      <c r="F13" s="5" t="str">
        <f>IF(POES!S14="N/A",IF(POES!R14="N/A",IF(POES!Q14="N/A","tbd",POES!Q14),POES!R14),POES!S14)</f>
        <v>tbd</v>
      </c>
      <c r="G13" s="5" t="str">
        <f>IF(POES!S15="N/A",IF(POES!R15="N/A",IF(POES!Q15="N/A","tbd",POES!Q15),POES!R15),POES!S15)</f>
        <v>tbd</v>
      </c>
      <c r="H13" s="23" t="str">
        <f>IF(POES!S14="N/A",IF(POES!R14="N/A",IF(POES!Q14="N/A","tbd",POES!Q3),POES!R3),POES!S3)</f>
        <v>tbd</v>
      </c>
      <c r="I13" s="6" t="str">
        <f>IF(POES!V14="N/A",IF(POES!U14="N/A",IF(POES!T14="N/A","tbd",POES!T14),POES!U14),POES!V14)</f>
        <v>tbd</v>
      </c>
      <c r="J13" s="6" t="str">
        <f>IF(POES!V15="N/A",IF(POES!U15="N/A",IF(POES!T15="N/A","tbd",POES!T15),POES!U15),POES!V15)</f>
        <v>tbd</v>
      </c>
      <c r="K13" s="24" t="str">
        <f>IF(POES!V14="N/A",IF(POES!U14="N/A",IF(POES!T14="N/A","tbd",POES!T3),POES!U3),POES!V3)</f>
        <v>tbd</v>
      </c>
      <c r="L13" s="25" t="str">
        <f>IF(POES!Y14="N/A",IF(POES!X14="N/A",IF(POES!W14="N/A","tbd",POES!W14),POES!X14),POES!Y14)</f>
        <v>tbd</v>
      </c>
      <c r="M13" s="25" t="str">
        <f>IF(POES!Y15="N/A",IF(POES!X15="N/A",IF(POES!W15="N/A","tbd",POES!W15),POES!X15),POES!Y15)</f>
        <v>tbd</v>
      </c>
      <c r="N13" s="25" t="str">
        <f>IF(POES!Y14="N/A",IF(POES!X14="N/A",IF(POES!W14="N/A","tbd",POES!W3),POES!X3),POES!Y3)</f>
        <v>tbd</v>
      </c>
    </row>
    <row r="14" spans="1:14" ht="12.75">
      <c r="A14" s="21" t="s">
        <v>5</v>
      </c>
      <c r="B14" s="1" t="s">
        <v>21</v>
      </c>
      <c r="C14" s="4">
        <f>IF('NWS AQF'!P14="N/A",IF('NWS AQF'!O14="N/A",IF('NWS AQF'!N14="N/A","tbd",'NWS AQF'!N14),'NWS AQF'!O14),'NWS AQF'!P14)</f>
        <v>-0.00022832583439659097</v>
      </c>
      <c r="D14" s="4">
        <f>IF('NWS AQF'!P15="N/A",IF('NWS AQF'!O15="N/A",IF('NWS AQF'!N15="N/A","tbd",'NWS AQF'!N15),'NWS AQF'!O15),'NWS AQF'!P15)</f>
        <v>0.0026666487546683636</v>
      </c>
      <c r="E14" s="26">
        <f>IF('NWS AQF'!P14="N/A",IF('NWS AQF'!O14="N/A",IF('NWS AQF'!N14="N/A","tbd",'NWS AQF'!N3),'NWS AQF'!O3),'NWS AQF'!P3)</f>
        <v>39082</v>
      </c>
      <c r="F14" s="5">
        <f>IF('NWS AQF'!S14="N/A",IF('NWS AQF'!R14="N/A",IF('NWS AQF'!Q14="N/A","tbd",'NWS AQF'!Q14),'NWS AQF'!R14),'NWS AQF'!S14)</f>
        <v>-0.0223070661653552</v>
      </c>
      <c r="G14" s="5">
        <f>IF('NWS AQF'!S15="N/A",IF('NWS AQF'!R15="N/A",IF('NWS AQF'!Q15="N/A","tbd",'NWS AQF'!Q15),'NWS AQF'!R15),'NWS AQF'!S15)</f>
        <v>-0.005001949240456909</v>
      </c>
      <c r="H14" s="27">
        <f>IF('NWS AQF'!S14="N/A",IF('NWS AQF'!R14="N/A",IF('NWS AQF'!Q14="N/A","tbd",'NWS AQF'!Q3),'NWS AQF'!R3),'NWS AQF'!S3)</f>
        <v>39113</v>
      </c>
      <c r="I14" s="6" t="str">
        <f>IF('NWS AQF'!V14="N/A",IF('NWS AQF'!U14="N/A",IF('NWS AQF'!T14="N/A","tbd",'NWS AQF'!T14),'NWS AQF'!U14),'NWS AQF'!V14)</f>
        <v>tbd</v>
      </c>
      <c r="J14" s="6" t="str">
        <f>IF('NWS AQF'!V15="N/A",IF('NWS AQF'!U15="N/A",IF('NWS AQF'!T15="N/A","tbd",'NWS AQF'!T15),'NWS AQF'!U15),'NWS AQF'!V15)</f>
        <v>tbd</v>
      </c>
      <c r="K14" s="24" t="str">
        <f>IF('NWS AQF'!V14="N/A",IF('NWS AQF'!U14="N/A",IF('NWS AQF'!T14="N/A","tbd",'NWS AQF'!T3),'NWS AQF'!U3),'NWS AQF'!V3)</f>
        <v>tbd</v>
      </c>
      <c r="L14" s="25" t="str">
        <f>IF('NWS AQF'!Y14="N/A",IF('NWS AQF'!X14="N/A",IF('NWS AQF'!W14="N/A","tbd",'NWS AQF'!W14),'NWS AQF'!X14),'NWS AQF'!Y14)</f>
        <v>tbd</v>
      </c>
      <c r="M14" s="25" t="str">
        <f>IF('NWS AQF'!Y15="N/A",IF('NWS AQF'!X15="N/A",IF('NWS AQF'!W15="N/A","tbd",'NWS AQF'!W15),'NWS AQF'!X15),'NWS AQF'!Y15)</f>
        <v>tbd</v>
      </c>
      <c r="N14" s="25" t="str">
        <f>IF('NWS AQF'!Y14="N/A",IF('NWS AQF'!X14="N/A",IF('NWS AQF'!W14="N/A","tbd",'NWS AQF'!W3),'NWS AQF'!X3),'NWS AQF'!Y3)</f>
        <v>tbd</v>
      </c>
    </row>
    <row r="15" spans="1:14" ht="12.75">
      <c r="A15" s="21" t="s">
        <v>5</v>
      </c>
      <c r="B15" s="1" t="s">
        <v>15</v>
      </c>
      <c r="C15" s="4">
        <f>IF(AWIPS!P14="N/A",IF(AWIPS!O14="N/A",IF(AWIPS!N14="N/A","tbd",AWIPS!N14),AWIPS!O14),AWIPS!P14)</f>
        <v>-0.00023024380260428665</v>
      </c>
      <c r="D15" s="4">
        <f>IF(AWIPS!P15="N/A",IF(AWIPS!O15="N/A",IF(AWIPS!N15="N/A","tbd",AWIPS!N15),AWIPS!O15),AWIPS!P15)</f>
        <v>0.009171662523760837</v>
      </c>
      <c r="E15" s="26">
        <f>IF(AWIPS!P14="N/A",IF(AWIPS!O14="N/A",IF(AWIPS!N14="N/A","tbd",AWIPS!N3),AWIPS!O3),AWIPS!P3)</f>
        <v>39082</v>
      </c>
      <c r="F15" s="5">
        <f>IF(AWIPS!S14="N/A",IF(AWIPS!R14="N/A",IF(AWIPS!Q14="N/A","tbd",AWIPS!Q14),AWIPS!R14),AWIPS!S14)</f>
        <v>-0.0019118927009399227</v>
      </c>
      <c r="G15" s="5">
        <f>IF(AWIPS!S15="N/A",IF(AWIPS!R15="N/A",IF(AWIPS!Q15="N/A","tbd",AWIPS!Q15),AWIPS!R15),AWIPS!S15)</f>
        <v>0.004309086663358613</v>
      </c>
      <c r="H15" s="27">
        <f>IF(AWIPS!S14="N/A",IF(AWIPS!R14="N/A",IF(AWIPS!Q14="N/A","tbd",AWIPS!Q3),AWIPS!R3),AWIPS!S3)</f>
        <v>39113</v>
      </c>
      <c r="I15" s="6" t="str">
        <f>IF(AWIPS!V14="N/A",IF(AWIPS!U14="N/A",IF(AWIPS!T14="N/A","tbd",AWIPS!T14),AWIPS!U14),AWIPS!V14)</f>
        <v>tbd</v>
      </c>
      <c r="J15" s="6" t="str">
        <f>IF(AWIPS!V15="N/A",IF(AWIPS!U15="N/A",IF(AWIPS!T15="N/A","tbd",AWIPS!T15),AWIPS!U15),AWIPS!V15)</f>
        <v>tbd</v>
      </c>
      <c r="K15" s="24" t="str">
        <f>IF(AWIPS!V14="N/A",IF(AWIPS!U14="N/A",IF(AWIPS!T14="N/A","tbd",AWIPS!T3),AWIPS!U3),AWIPS!V3)</f>
        <v>tbd</v>
      </c>
      <c r="L15" s="25" t="str">
        <f>IF(AWIPS!Y14="N/A",IF(AWIPS!X14="N/A",IF(AWIPS!W14="N/A","tbd",AWIPS!W14),AWIPS!X14),AWIPS!Y14)</f>
        <v>tbd</v>
      </c>
      <c r="M15" s="25" t="str">
        <f>IF(AWIPS!Y15="N/A",IF(AWIPS!X15="N/A",IF(AWIPS!W15="N/A","tbd",AWIPS!W15),AWIPS!X15),AWIPS!Y15)</f>
        <v>tbd</v>
      </c>
      <c r="N15" s="25" t="str">
        <f>IF(AWIPS!Y14="N/A",IF(AWIPS!X14="N/A",IF(AWIPS!W14="N/A","tbd",AWIPS!W3),AWIPS!X3),AWIPS!Y3)</f>
        <v>tbd</v>
      </c>
    </row>
    <row r="16" spans="1:14" ht="12.75">
      <c r="A16" s="21" t="s">
        <v>5</v>
      </c>
      <c r="B16" s="1" t="s">
        <v>84</v>
      </c>
      <c r="C16" s="4">
        <f>IF(HazCollect!P14="N/A",IF(HazCollect!O14="N/A",IF(HazCollect!N14="N/A","tbd",HazCollect!N14),HazCollect!O14),HazCollect!P14)</f>
        <v>0</v>
      </c>
      <c r="D16" s="119">
        <f>IF(HazCollect!P15="N/A",IF(HazCollect!O15="N/A",IF(HazCollect!N15="N/A","tbd",HazCollect!N15),HazCollect!O15),HazCollect!P15)</f>
        <v>-0.12405541561712846</v>
      </c>
      <c r="E16" s="26">
        <f>IF(HazCollect!P14="N/A",IF(HazCollect!O14="N/A",IF(HazCollect!N14="N/A","tbd",HazCollect!N3),HazCollect!O3),HazCollect!P3)</f>
        <v>39082</v>
      </c>
      <c r="F16" s="5">
        <f>IF(HazCollect!S14="N/A",IF(HazCollect!R14="N/A",IF(HazCollect!Q14="N/A","tbd",HazCollect!Q14),HazCollect!R14),HazCollect!S14)</f>
        <v>0</v>
      </c>
      <c r="G16" s="119">
        <f>IF(HazCollect!S15="N/A",IF(HazCollect!R15="N/A",IF(HazCollect!Q15="N/A","tbd",HazCollect!Q15),HazCollect!R15),HazCollect!S15)</f>
        <v>-0.12395134228187919</v>
      </c>
      <c r="H16" s="27">
        <f>IF(HazCollect!S14="N/A",IF(HazCollect!R14="N/A",IF(HazCollect!Q14="N/A","tbd",HazCollect!Q3),HazCollect!R3),HazCollect!S3)</f>
        <v>39141</v>
      </c>
      <c r="I16" s="6" t="str">
        <f>IF(HazCollect!V14="N/A",IF(HazCollect!U14="N/A",IF(HazCollect!T14="N/A","tbd",HazCollect!T14),HazCollect!U14),HazCollect!V14)</f>
        <v>tbd</v>
      </c>
      <c r="J16" s="6" t="str">
        <f>IF(HazCollect!V15="N/A",IF(HazCollect!U15="N/A",IF(HazCollect!T15="N/A","tbd",HazCollect!T15),HazCollect!U15),HazCollect!V15)</f>
        <v>tbd</v>
      </c>
      <c r="K16" s="24" t="str">
        <f>IF(HazCollect!V14="N/A",IF(HazCollect!U14="N/A",IF(HazCollect!T14="N/A","tbd",HazCollect!T3),HazCollect!U3),HazCollect!V3)</f>
        <v>tbd</v>
      </c>
      <c r="L16" s="90" t="str">
        <f>IF(HazCollect!Y14="N/A",IF(HazCollect!X14="N/A",IF(HazCollect!W14="N/A","tbd",HazCollect!W14),HazCollect!X14),HazCollect!Y14)</f>
        <v>tbd</v>
      </c>
      <c r="M16" s="90" t="str">
        <f>IF(HazCollect!Y15="N/A",IF(HazCollect!X15="N/A",IF(HazCollect!W15="N/A","tbd",HazCollect!W15),HazCollect!X15),HazCollect!Y15)</f>
        <v>tbd</v>
      </c>
      <c r="N16" s="95" t="str">
        <f>IF(HazCollect!Y14="N/A",IF(HazCollect!X14="N/A",IF(HazCollect!W14="N/A","tbd",HazCollect!W3),HazCollect!X3),HazCollect!Y3)</f>
        <v>tbd</v>
      </c>
    </row>
    <row r="17" spans="1:14" ht="12.75">
      <c r="A17" s="21" t="s">
        <v>5</v>
      </c>
      <c r="B17" s="1" t="s">
        <v>31</v>
      </c>
      <c r="C17" s="4">
        <f>IF(NERON!P14="N/A",IF(NERON!O14="N/A",IF(NERON!N14="N/A","tbd",NERON!N14),NERON!O14),NERON!P14)</f>
        <v>-0.06461439794773129</v>
      </c>
      <c r="D17" s="4">
        <f>IF(NERON!P15="N/A",IF(NERON!O15="N/A",IF(NERON!N15="N/A","tbd",NERON!N15),NERON!O15),NERON!P15)</f>
        <v>-0.027254028111073022</v>
      </c>
      <c r="E17" s="26">
        <f>IF(HazCollect!P14="N/A",IF(HazCollect!O14="N/A",IF(HazCollect!N14="N/A","tbd",HazCollect!N3),HazCollect!O3),HazCollect!P3)</f>
        <v>39082</v>
      </c>
      <c r="F17" s="5">
        <f>IF(NERON!S14="N/A",IF(NERON!R14="N/A",IF(NERON!Q14="N/A","tbd",NERON!Q14),NERON!R14),NERON!S14)</f>
        <v>-0.06359476092788385</v>
      </c>
      <c r="G17" s="5">
        <f>IF(NERON!S15="N/A",IF(NERON!R15="N/A",IF(NERON!Q15="N/A","tbd",NERON!Q15),NERON!R15),NERON!S15)</f>
        <v>-0.02561509942703067</v>
      </c>
      <c r="H17" s="27">
        <f>IF(NERON!S14="N/A",IF(NERON!R14="N/A",IF(NERON!Q14="N/A","tbd",NERON!Q3),NERON!R3),NERON!S3)</f>
        <v>39113</v>
      </c>
      <c r="I17" s="6" t="str">
        <f>IF(NERON!V14="N/A",IF(NERON!U14="N/A",IF(NERON!T14="N/A","tbd",NERON!T14),NERON!U14),NERON!V14)</f>
        <v>tbd</v>
      </c>
      <c r="J17" s="6" t="str">
        <f>IF(NERON!V15="N/A",IF(NERON!U15="N/A",IF(NERON!T15="N/A","tbd",NERON!T15),NERON!U15),NERON!V15)</f>
        <v>tbd</v>
      </c>
      <c r="K17" s="24" t="str">
        <f>IF(NERON!V14="N/A",IF(NERON!U14="N/A",IF(NERON!T14="N/A","tbd",NERON!T3),NERON!U3),NERON!V3)</f>
        <v>tbd</v>
      </c>
      <c r="L17" s="25" t="str">
        <f>IF(NERON!Y14="N/A",IF(NERON!X14="N/A",IF(NERON!W14="N/A","tbd",NERON!W14),NERON!X14),NERON!Y14)</f>
        <v>tbd</v>
      </c>
      <c r="M17" s="25" t="str">
        <f>IF(NERON!Y15="N/A",IF(NERON!X15="N/A",IF(NERON!W15="N/A","tbd",NERON!W15),NERON!X15),NERON!Y15)</f>
        <v>tbd</v>
      </c>
      <c r="N17" s="25" t="str">
        <f>IF(NERON!Y14="N/A",IF(NERON!X14="N/A",IF(NERON!W14="N/A","tbd",NERON!W3),NERON!X3),NERON!Y3)</f>
        <v>tbd</v>
      </c>
    </row>
    <row r="18" spans="1:14" ht="24">
      <c r="A18" s="21" t="s">
        <v>5</v>
      </c>
      <c r="B18" s="1" t="s">
        <v>23</v>
      </c>
      <c r="C18" s="4">
        <f>IF(NPI!P14="N/A",IF(NPI!O14="N/A",IF(NPI!N14="N/A","tbd",NPI!N14),NPI!O14),NPI!P14)</f>
        <v>-0.0031005541795113955</v>
      </c>
      <c r="D18" s="4">
        <f>IF(NPI!P15="N/A",IF(NPI!O15="N/A",IF(NPI!N15="N/A","tbd",NPI!N15),NPI!O15),NPI!P15)</f>
        <v>0.042077039949950844</v>
      </c>
      <c r="E18" s="26">
        <f>IF(NPI!P14="N/A",IF(NPI!O14="N/A",IF(NPI!N14="N/A","tbd",NPI!N3),NPI!O3),NPI!P3)</f>
        <v>39082</v>
      </c>
      <c r="F18" s="5">
        <f>IF(NPI!S14="N/A",IF(NPI!R14="N/A",IF(NPI!Q14="N/A","tbd",NPI!Q14),NPI!R14),NPI!S14)</f>
        <v>-0.0033224927485277314</v>
      </c>
      <c r="G18" s="5">
        <f>IF(NPI!S15="N/A",IF(NPI!R15="N/A",IF(NPI!Q15="N/A","tbd",NPI!Q15),NPI!R15),NPI!S15)</f>
        <v>0.049033441512628756</v>
      </c>
      <c r="H18" s="27">
        <f>IF(NPI!S14="N/A",IF(NPI!R14="N/A",IF(NPI!Q14="N/A","tbd",NPI!Q3),NPI!R3),NPI!S3)</f>
        <v>39113</v>
      </c>
      <c r="I18" s="6" t="str">
        <f>IF(NPI!V14="N/A",IF(NPI!U14="N/A",IF(NPI!T14="N/A","tbd",NPI!T14),NPI!U14),NPI!V14)</f>
        <v>tbd</v>
      </c>
      <c r="J18" s="6" t="str">
        <f>IF(NPI!V15="N/A",IF(NPI!U15="N/A",IF(NPI!T15="N/A","tbd",NPI!T15),NPI!U15),NPI!V15)</f>
        <v>tbd</v>
      </c>
      <c r="K18" s="24" t="str">
        <f>IF(NPI!V14="N/A",IF(NPI!U14="N/A",IF(NPI!T14="N/A","tbd",NPI!T3),NPI!U3),NPI!V3)</f>
        <v>tbd</v>
      </c>
      <c r="L18" s="25" t="str">
        <f>IF(NPI!Y14="N/A",IF(NPI!X14="N/A",IF(NPI!W14="N/A","tbd",NPI!W14),NPI!X14),NPI!Y14)</f>
        <v>tbd</v>
      </c>
      <c r="M18" s="25" t="str">
        <f>IF(NPI!Y15="N/A",IF(NPI!X15="N/A",IF(NPI!W15="N/A","tbd",NPI!W15),NPI!X15),NPI!Y15)</f>
        <v>tbd</v>
      </c>
      <c r="N18" s="25" t="str">
        <f>IF(NPI!Y14="N/A",IF(NPI!X14="N/A",IF(NPI!W14="N/A","tbd",NPI!W3),NPI!X3),NPI!Y3)</f>
        <v>tbd</v>
      </c>
    </row>
    <row r="19" spans="1:14" ht="24">
      <c r="A19" s="21" t="s">
        <v>5</v>
      </c>
      <c r="B19" s="1" t="s">
        <v>22</v>
      </c>
      <c r="C19" s="4">
        <f>IF(NWSTG!P14="N/A",IF(NWSTG!O14="N/A",IF(NWSTG!N14="N/A","tbd",NWSTG!N14),NWSTG!O14),NWSTG!P14)</f>
        <v>-0.07639792816195085</v>
      </c>
      <c r="D19" s="4">
        <f>IF(NWSTG!P15="N/A",IF(NWSTG!O15="N/A",IF(NWSTG!N15="N/A","tbd",NWSTG!N15),NWSTG!O15),NWSTG!P15)</f>
        <v>-0.037577458424577694</v>
      </c>
      <c r="E19" s="26">
        <f>IF(NWSTG!P14="N/A",IF(NWSTG!O14="N/A",IF(NWSTG!N14="N/A","tbd",NWSTG!N3),NWSTG!O3),NWSTG!P3)</f>
        <v>39082</v>
      </c>
      <c r="F19" s="5">
        <f>IF(NWSTG!S14="N/A",IF(NWSTG!R14="N/A",IF(NWSTG!Q14="N/A","tbd",NWSTG!Q14),NWSTG!R14),NWSTG!S14)</f>
        <v>-0.07634356330675353</v>
      </c>
      <c r="G19" s="5">
        <f>IF(NWSTG!S15="N/A",IF(NWSTG!R15="N/A",IF(NWSTG!Q15="N/A","tbd",NWSTG!Q15),NWSTG!R15),NWSTG!S15)</f>
        <v>-0.03754850808938481</v>
      </c>
      <c r="H19" s="27">
        <f>IF(NWSTG!S14="N/A",IF(NWSTG!R14="N/A",IF(NWSTG!Q14="N/A","tbd",NWSTG!Q3),NWSTG!R3),NWSTG!S3)</f>
        <v>39113</v>
      </c>
      <c r="I19" s="6" t="str">
        <f>IF(NWSTG!V14="N/A",IF(NWSTG!U14="N/A",IF(NWSTG!T14="N/A","tbd",NWSTG!T14),NWSTG!U14),NWSTG!V14)</f>
        <v>tbd</v>
      </c>
      <c r="J19" s="6" t="str">
        <f>IF(NWSTG!V15="N/A",IF(NWSTG!U15="N/A",IF(NWSTG!T15="N/A","tbd",NWSTG!T15),NWSTG!U15),NWSTG!V15)</f>
        <v>tbd</v>
      </c>
      <c r="K19" s="24" t="str">
        <f>IF(NWSTG!V14="N/A",IF(NWSTG!U14="N/A",IF(NWSTG!T14="N/A","tbd",NWSTG!T3),NWSTG!U3),NWSTG!V3)</f>
        <v>tbd</v>
      </c>
      <c r="L19" s="25" t="str">
        <f>IF(NWSTG!Y14="N/A",IF(NWSTG!X14="N/A",IF(NWSTG!W14="N/A","tbd",NWSTG!W14),NWSTG!X14),NWSTG!Y14)</f>
        <v>tbd</v>
      </c>
      <c r="M19" s="25" t="str">
        <f>IF(NWSTG!Y15="N/A",IF(NWSTG!X15="N/A",IF(NWSTG!W15="N/A","tbd",NWSTG!W15),NWSTG!X15),NWSTG!Y15)</f>
        <v>tbd</v>
      </c>
      <c r="N19" s="25" t="str">
        <f>IF(NWSTG!Y14="N/A",IF(NWSTG!X14="N/A",IF(NWSTG!W14="N/A","tbd",NWSTG!W3),NWSTG!X3),NWSTG!Y3)</f>
        <v>tbd</v>
      </c>
    </row>
    <row r="20" spans="1:14" ht="12.75">
      <c r="A20" s="21" t="s">
        <v>5</v>
      </c>
      <c r="B20" s="1" t="s">
        <v>33</v>
      </c>
      <c r="C20" s="4">
        <f>IF(OHD!P14="N/A",IF(OHD!O14="N/A",IF(OHD!N14="N/A","tbd",OHD!N14),OHD!O14),OHD!P14)</f>
        <v>0.0303578608765581</v>
      </c>
      <c r="D20" s="4">
        <f>IF(OHD!P15="N/A",IF(OHD!O15="N/A",IF(OHD!N15="N/A","tbd",OHD!N15),OHD!O15),OHD!P15)</f>
        <v>0.017365853658536587</v>
      </c>
      <c r="E20" s="26">
        <f>IF(OHD!P14="N/A",IF(OHD!O14="N/A",IF(OHD!N14="N/A","tbd",OHD!N3),OHD!O3),OHD!P3)</f>
        <v>39082</v>
      </c>
      <c r="F20" s="5">
        <f>IF(OHD!S14="N/A",IF(OHD!R14="N/A",IF(OHD!Q14="N/A","tbd",OHD!Q14),OHD!R14),OHD!S14)</f>
        <v>0.014388489208633094</v>
      </c>
      <c r="G20" s="5">
        <f>IF(OHD!S15="N/A",IF(OHD!R15="N/A",IF(OHD!Q15="N/A","tbd",OHD!Q15),OHD!R15),OHD!S15)</f>
        <v>-0.0009584052137243627</v>
      </c>
      <c r="H20" s="27">
        <f>IF(OHD!S14="N/A",IF(OHD!R14="N/A",IF(OHD!Q14="N/A","tbd",OHD!Q3),OHD!R3),OHD!S3)</f>
        <v>39113</v>
      </c>
      <c r="I20" s="6" t="str">
        <f>IF(OHD!V14="N/A",IF(OHD!U14="N/A",IF(OHD!T14="N/A","tbd",OHD!T14),OHD!U14),OHD!V14)</f>
        <v>tbd</v>
      </c>
      <c r="J20" s="6" t="str">
        <f>IF(OHD!V15="N/A",IF(OHD!U15="N/A",IF(OHD!T15="N/A","tbd",OHD!T15),OHD!U15),OHD!V15)</f>
        <v>tbd</v>
      </c>
      <c r="K20" s="24" t="str">
        <f>IF(OHD!V14="N/A",IF(OHD!U14="N/A",IF(OHD!T14="N/A","tbd",OHD!T3),OHD!U3),OHD!V3)</f>
        <v>tbd</v>
      </c>
      <c r="L20" s="25" t="str">
        <f>IF(OHD!Y14="N/A",IF(OHD!X14="N/A",IF(OHD!W14="N/A","tbd",OHD!W14),OHD!X14),OHD!Y14)</f>
        <v>tbd</v>
      </c>
      <c r="M20" s="25" t="str">
        <f>IF(OHD!Y15="N/A",IF(OHD!X15="N/A",IF(OHD!W15="N/A","tbd",OHD!W15),OHD!X15),OHD!Y15)</f>
        <v>tbd</v>
      </c>
      <c r="N20" s="71" t="str">
        <f>IF(OHD!Y14="N/A",IF(OHD!X14="N/A",IF(OHD!W14="N/A","tbd",OHD!W3),OHD!X3),OHD!Y3)</f>
        <v>tbd</v>
      </c>
    </row>
    <row r="21" spans="2:14" ht="12.75">
      <c r="B21"/>
      <c r="C21" s="29"/>
      <c r="D21" s="29"/>
      <c r="E21" s="29"/>
      <c r="F21" s="29"/>
      <c r="G21" s="29"/>
      <c r="H21" s="29"/>
      <c r="I21" s="29"/>
      <c r="J21" s="29"/>
      <c r="K21" s="29"/>
      <c r="L21" s="29"/>
      <c r="M21" s="29"/>
      <c r="N21" s="29"/>
    </row>
    <row r="33" spans="1:14" ht="12.75">
      <c r="A33" s="10" t="s">
        <v>0</v>
      </c>
      <c r="B33" s="30" t="s">
        <v>0</v>
      </c>
      <c r="C33" s="29"/>
      <c r="D33" s="29"/>
      <c r="E33" s="29"/>
      <c r="F33" s="29"/>
      <c r="G33" s="29"/>
      <c r="H33" s="29"/>
      <c r="I33" s="29"/>
      <c r="J33" s="29"/>
      <c r="K33" s="29"/>
      <c r="L33" s="29"/>
      <c r="M33" s="29"/>
      <c r="N33" s="29"/>
    </row>
    <row r="34" spans="1:14" ht="12.75">
      <c r="A34" s="10" t="s">
        <v>0</v>
      </c>
      <c r="B34" s="30" t="s">
        <v>0</v>
      </c>
      <c r="C34" s="29"/>
      <c r="D34" s="29"/>
      <c r="E34" s="29"/>
      <c r="F34" s="29"/>
      <c r="G34" s="29"/>
      <c r="H34" s="29"/>
      <c r="I34" s="29"/>
      <c r="J34" s="29"/>
      <c r="K34" s="29"/>
      <c r="L34" s="29"/>
      <c r="M34" s="29"/>
      <c r="N34" s="29"/>
    </row>
    <row r="35" spans="1:14" ht="12.75">
      <c r="A35" s="10" t="s">
        <v>0</v>
      </c>
      <c r="B35" s="30" t="s">
        <v>0</v>
      </c>
      <c r="C35" s="29"/>
      <c r="D35" s="29"/>
      <c r="E35" s="29"/>
      <c r="F35" s="29"/>
      <c r="G35" s="29"/>
      <c r="H35" s="29"/>
      <c r="I35" s="29"/>
      <c r="J35" s="29"/>
      <c r="K35" s="29"/>
      <c r="L35" s="29"/>
      <c r="M35" s="29"/>
      <c r="N35" s="29"/>
    </row>
    <row r="36" spans="3:14" ht="12.75">
      <c r="C36" s="29"/>
      <c r="D36" s="29"/>
      <c r="E36" s="29"/>
      <c r="F36" s="29"/>
      <c r="G36" s="29"/>
      <c r="H36" s="29"/>
      <c r="I36" s="29"/>
      <c r="J36" s="29"/>
      <c r="K36" s="29"/>
      <c r="L36" s="29"/>
      <c r="M36" s="29"/>
      <c r="N36" s="29"/>
    </row>
    <row r="37" spans="1:14" ht="12.75">
      <c r="A37" s="10" t="s">
        <v>0</v>
      </c>
      <c r="B37" s="30" t="s">
        <v>0</v>
      </c>
      <c r="C37" s="29"/>
      <c r="D37" s="29"/>
      <c r="E37" s="29"/>
      <c r="F37" s="29"/>
      <c r="G37" s="29"/>
      <c r="H37" s="29"/>
      <c r="I37" s="29"/>
      <c r="J37" s="29"/>
      <c r="K37" s="29"/>
      <c r="L37" s="29"/>
      <c r="M37" s="29"/>
      <c r="N37" s="29"/>
    </row>
    <row r="38" spans="1:14" ht="12.75">
      <c r="A38" s="10" t="s">
        <v>0</v>
      </c>
      <c r="B38" s="30" t="s">
        <v>0</v>
      </c>
      <c r="C38" s="29"/>
      <c r="D38" s="29"/>
      <c r="E38" s="29"/>
      <c r="F38" s="29"/>
      <c r="G38" s="29"/>
      <c r="H38" s="29"/>
      <c r="I38" s="29"/>
      <c r="J38" s="29"/>
      <c r="K38" s="29"/>
      <c r="L38" s="29"/>
      <c r="M38" s="29"/>
      <c r="N38" s="29"/>
    </row>
    <row r="39" spans="3:14" ht="12.75">
      <c r="C39" s="29"/>
      <c r="D39" s="29"/>
      <c r="E39" s="29"/>
      <c r="F39" s="29"/>
      <c r="G39" s="29"/>
      <c r="H39" s="29"/>
      <c r="I39" s="29"/>
      <c r="J39" s="29"/>
      <c r="K39" s="29"/>
      <c r="L39" s="29"/>
      <c r="M39" s="29"/>
      <c r="N39" s="29"/>
    </row>
    <row r="40" spans="1:14" ht="12.75">
      <c r="A40" s="10" t="s">
        <v>0</v>
      </c>
      <c r="B40" s="30" t="s">
        <v>0</v>
      </c>
      <c r="C40" s="29"/>
      <c r="D40" s="29"/>
      <c r="E40" s="29"/>
      <c r="F40" s="29"/>
      <c r="G40" s="29"/>
      <c r="H40" s="29"/>
      <c r="I40" s="29"/>
      <c r="J40" s="29"/>
      <c r="K40" s="29"/>
      <c r="L40" s="29"/>
      <c r="M40" s="29"/>
      <c r="N40" s="29"/>
    </row>
    <row r="41" spans="1:14" ht="12.75">
      <c r="A41" s="10" t="s">
        <v>0</v>
      </c>
      <c r="C41" s="29"/>
      <c r="D41" s="29"/>
      <c r="E41" s="29"/>
      <c r="F41" s="29"/>
      <c r="G41" s="29"/>
      <c r="H41" s="29"/>
      <c r="I41" s="29"/>
      <c r="J41" s="29"/>
      <c r="K41" s="29"/>
      <c r="L41" s="29"/>
      <c r="M41" s="29"/>
      <c r="N41" s="29"/>
    </row>
    <row r="42" spans="1:14" ht="12.75">
      <c r="A42" s="10" t="s">
        <v>0</v>
      </c>
      <c r="B42" s="30" t="s">
        <v>0</v>
      </c>
      <c r="C42" s="29"/>
      <c r="D42" s="29"/>
      <c r="E42" s="29"/>
      <c r="F42" s="29"/>
      <c r="G42" s="29"/>
      <c r="H42" s="29"/>
      <c r="I42" s="29"/>
      <c r="J42" s="29"/>
      <c r="K42" s="29"/>
      <c r="L42" s="29"/>
      <c r="M42" s="29"/>
      <c r="N42" s="29"/>
    </row>
    <row r="43" spans="3:14" ht="12.75">
      <c r="C43" s="29"/>
      <c r="D43" s="29"/>
      <c r="E43" s="29"/>
      <c r="F43" s="29"/>
      <c r="G43" s="29"/>
      <c r="H43" s="29"/>
      <c r="I43" s="29"/>
      <c r="J43" s="29"/>
      <c r="K43" s="29"/>
      <c r="L43" s="29"/>
      <c r="M43" s="29"/>
      <c r="N43" s="29"/>
    </row>
    <row r="44" spans="1:14" ht="12.75">
      <c r="A44" s="10" t="s">
        <v>0</v>
      </c>
      <c r="B44" s="30" t="s">
        <v>0</v>
      </c>
      <c r="C44" s="29"/>
      <c r="D44" s="29"/>
      <c r="E44" s="29"/>
      <c r="F44" s="29"/>
      <c r="G44" s="29"/>
      <c r="H44" s="29"/>
      <c r="I44" s="29"/>
      <c r="J44" s="29"/>
      <c r="K44" s="29"/>
      <c r="L44" s="29"/>
      <c r="M44" s="29"/>
      <c r="N44" s="29"/>
    </row>
    <row r="45" spans="3:14" ht="12.75">
      <c r="C45" s="29"/>
      <c r="D45" s="29"/>
      <c r="E45" s="29"/>
      <c r="F45" s="29"/>
      <c r="G45" s="29"/>
      <c r="H45" s="29"/>
      <c r="I45" s="29"/>
      <c r="J45" s="29"/>
      <c r="K45" s="29"/>
      <c r="L45" s="29"/>
      <c r="M45" s="29"/>
      <c r="N45" s="29"/>
    </row>
    <row r="46" spans="3:14" ht="12.75">
      <c r="C46" s="29"/>
      <c r="D46" s="29"/>
      <c r="E46" s="29"/>
      <c r="F46" s="29"/>
      <c r="G46" s="29"/>
      <c r="H46" s="29"/>
      <c r="I46" s="29"/>
      <c r="J46" s="29"/>
      <c r="K46" s="29"/>
      <c r="L46" s="29"/>
      <c r="M46" s="29"/>
      <c r="N46" s="29"/>
    </row>
    <row r="47" spans="3:14" ht="12.75">
      <c r="C47" s="29"/>
      <c r="D47" s="29"/>
      <c r="E47" s="29"/>
      <c r="F47" s="29"/>
      <c r="G47" s="29"/>
      <c r="H47" s="29"/>
      <c r="I47" s="29"/>
      <c r="J47" s="29"/>
      <c r="K47" s="29"/>
      <c r="L47" s="29"/>
      <c r="M47" s="29"/>
      <c r="N47" s="29"/>
    </row>
    <row r="48" spans="3:14" ht="12.75">
      <c r="C48" s="29"/>
      <c r="D48" s="29"/>
      <c r="E48" s="29"/>
      <c r="F48" s="29"/>
      <c r="G48" s="29"/>
      <c r="H48" s="29"/>
      <c r="I48" s="29"/>
      <c r="J48" s="29"/>
      <c r="K48" s="29"/>
      <c r="L48" s="29"/>
      <c r="M48" s="29"/>
      <c r="N48" s="29"/>
    </row>
  </sheetData>
  <sheetProtection/>
  <mergeCells count="7">
    <mergeCell ref="I4:K4"/>
    <mergeCell ref="C3:N3"/>
    <mergeCell ref="L4:N4"/>
    <mergeCell ref="A4:A5"/>
    <mergeCell ref="C4:E4"/>
    <mergeCell ref="F4:H4"/>
    <mergeCell ref="B4:B5"/>
  </mergeCells>
  <printOptions horizontalCentered="1" verticalCentered="1"/>
  <pageMargins left="0.5" right="0.5" top="1" bottom="1" header="0.5" footer="0.5"/>
  <pageSetup fitToHeight="1" fitToWidth="1" horizontalDpi="600" verticalDpi="600" orientation="landscape" scale="69" r:id="rId1"/>
</worksheet>
</file>

<file path=xl/worksheets/sheet10.xml><?xml version="1.0" encoding="utf-8"?>
<worksheet xmlns="http://schemas.openxmlformats.org/spreadsheetml/2006/main" xmlns:r="http://schemas.openxmlformats.org/officeDocument/2006/relationships">
  <dimension ref="A1:Y16"/>
  <sheetViews>
    <sheetView view="pageBreakPreview" zoomScaleSheetLayoutView="100" workbookViewId="0" topLeftCell="A1">
      <pane xSplit="1" topLeftCell="N1" activePane="topRight" state="frozen"/>
      <selection pane="topLeft" activeCell="A1" sqref="A1"/>
      <selection pane="topRight" activeCell="Q8" sqref="Q8"/>
    </sheetView>
  </sheetViews>
  <sheetFormatPr defaultColWidth="9.140625" defaultRowHeight="12.75"/>
  <cols>
    <col min="1" max="1" width="23.28125" style="40" customWidth="1"/>
    <col min="2" max="13" width="10.140625" style="36" customWidth="1"/>
    <col min="14" max="25" width="10.140625" style="37" customWidth="1"/>
    <col min="26" max="16384" width="9.140625" style="37" customWidth="1"/>
  </cols>
  <sheetData>
    <row r="1" spans="1:25" s="57" customFormat="1" ht="15.75">
      <c r="A1" s="107" t="s">
        <v>35</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75">
      <c r="A2" s="108"/>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45" customFormat="1" ht="12.75">
      <c r="A3" s="109"/>
      <c r="B3" s="47">
        <v>38656</v>
      </c>
      <c r="C3" s="47" t="s">
        <v>10</v>
      </c>
      <c r="D3" s="48">
        <v>38717</v>
      </c>
      <c r="E3" s="47">
        <v>38748</v>
      </c>
      <c r="F3" s="47">
        <v>38776</v>
      </c>
      <c r="G3" s="47">
        <v>38807</v>
      </c>
      <c r="H3" s="47">
        <v>38837</v>
      </c>
      <c r="I3" s="47">
        <v>38868</v>
      </c>
      <c r="J3" s="47">
        <v>38898</v>
      </c>
      <c r="K3" s="49">
        <v>38929</v>
      </c>
      <c r="L3" s="47">
        <v>38959</v>
      </c>
      <c r="M3" s="47">
        <v>38990</v>
      </c>
      <c r="N3" s="47">
        <v>39021</v>
      </c>
      <c r="O3" s="47" t="s">
        <v>49</v>
      </c>
      <c r="P3" s="48">
        <v>39082</v>
      </c>
      <c r="Q3" s="47">
        <v>39113</v>
      </c>
      <c r="R3" s="47">
        <v>39141</v>
      </c>
      <c r="S3" s="47">
        <v>39172</v>
      </c>
      <c r="T3" s="47">
        <v>39202</v>
      </c>
      <c r="U3" s="47">
        <v>39233</v>
      </c>
      <c r="V3" s="47">
        <v>39263</v>
      </c>
      <c r="W3" s="49">
        <v>39294</v>
      </c>
      <c r="X3" s="47">
        <v>39324</v>
      </c>
      <c r="Y3" s="47">
        <v>39355</v>
      </c>
    </row>
    <row r="4" spans="1:25" s="58" customFormat="1" ht="27" customHeight="1">
      <c r="A4" s="42" t="s">
        <v>65</v>
      </c>
      <c r="B4" s="61"/>
      <c r="C4" s="61"/>
      <c r="D4" s="62"/>
      <c r="E4" s="61"/>
      <c r="F4" s="61"/>
      <c r="G4" s="61"/>
      <c r="H4" s="61"/>
      <c r="I4" s="61"/>
      <c r="J4" s="61"/>
      <c r="K4" s="63"/>
      <c r="L4" s="61"/>
      <c r="M4" s="61"/>
      <c r="N4" s="64">
        <v>13779</v>
      </c>
      <c r="O4" s="64">
        <f>N4</f>
        <v>13779</v>
      </c>
      <c r="P4" s="64">
        <f aca="true" t="shared" si="0" ref="P4:Y5">O4</f>
        <v>13779</v>
      </c>
      <c r="Q4" s="64">
        <f t="shared" si="0"/>
        <v>13779</v>
      </c>
      <c r="R4" s="64">
        <f t="shared" si="0"/>
        <v>13779</v>
      </c>
      <c r="S4" s="64">
        <f t="shared" si="0"/>
        <v>13779</v>
      </c>
      <c r="T4" s="64">
        <f t="shared" si="0"/>
        <v>13779</v>
      </c>
      <c r="U4" s="64">
        <f t="shared" si="0"/>
        <v>13779</v>
      </c>
      <c r="V4" s="64">
        <f t="shared" si="0"/>
        <v>13779</v>
      </c>
      <c r="W4" s="64">
        <f t="shared" si="0"/>
        <v>13779</v>
      </c>
      <c r="X4" s="64">
        <f t="shared" si="0"/>
        <v>13779</v>
      </c>
      <c r="Y4" s="64">
        <f t="shared" si="0"/>
        <v>13779</v>
      </c>
    </row>
    <row r="5" spans="1:25" s="58" customFormat="1" ht="27.75" customHeight="1">
      <c r="A5" s="42" t="s">
        <v>66</v>
      </c>
      <c r="B5" s="61"/>
      <c r="C5" s="61"/>
      <c r="D5" s="62"/>
      <c r="E5" s="61"/>
      <c r="F5" s="61"/>
      <c r="G5" s="61"/>
      <c r="H5" s="61"/>
      <c r="I5" s="61"/>
      <c r="J5" s="61"/>
      <c r="K5" s="63"/>
      <c r="L5" s="61"/>
      <c r="M5" s="61"/>
      <c r="N5" s="64">
        <v>0</v>
      </c>
      <c r="O5" s="64">
        <f>N5</f>
        <v>0</v>
      </c>
      <c r="P5" s="64">
        <f t="shared" si="0"/>
        <v>0</v>
      </c>
      <c r="Q5" s="64">
        <f t="shared" si="0"/>
        <v>0</v>
      </c>
      <c r="R5" s="64">
        <f t="shared" si="0"/>
        <v>0</v>
      </c>
      <c r="S5" s="64">
        <f t="shared" si="0"/>
        <v>0</v>
      </c>
      <c r="T5" s="64">
        <f t="shared" si="0"/>
        <v>0</v>
      </c>
      <c r="U5" s="64">
        <f t="shared" si="0"/>
        <v>0</v>
      </c>
      <c r="V5" s="64">
        <f t="shared" si="0"/>
        <v>0</v>
      </c>
      <c r="W5" s="64">
        <f t="shared" si="0"/>
        <v>0</v>
      </c>
      <c r="X5" s="64">
        <f t="shared" si="0"/>
        <v>0</v>
      </c>
      <c r="Y5" s="64">
        <f t="shared" si="0"/>
        <v>0</v>
      </c>
    </row>
    <row r="6" spans="1:25" s="59" customFormat="1" ht="27.75" customHeight="1">
      <c r="A6" s="42" t="s">
        <v>52</v>
      </c>
      <c r="B6" s="63"/>
      <c r="C6" s="63"/>
      <c r="D6" s="63"/>
      <c r="E6" s="63"/>
      <c r="F6" s="2">
        <v>12897.742</v>
      </c>
      <c r="G6" s="2">
        <v>12897.742</v>
      </c>
      <c r="H6" s="2">
        <v>12897.742</v>
      </c>
      <c r="I6" s="2">
        <v>12897.742</v>
      </c>
      <c r="J6" s="2">
        <v>12897.742</v>
      </c>
      <c r="K6" s="2">
        <v>13675.742</v>
      </c>
      <c r="L6" s="2">
        <v>13675.742</v>
      </c>
      <c r="M6" s="2">
        <v>13675.742</v>
      </c>
      <c r="N6" s="67">
        <f>N5+N4</f>
        <v>13779</v>
      </c>
      <c r="O6" s="67">
        <f aca="true" t="shared" si="1" ref="O6:Y6">O5+O4</f>
        <v>13779</v>
      </c>
      <c r="P6" s="67">
        <f t="shared" si="1"/>
        <v>13779</v>
      </c>
      <c r="Q6" s="67">
        <f t="shared" si="1"/>
        <v>13779</v>
      </c>
      <c r="R6" s="67">
        <f t="shared" si="1"/>
        <v>13779</v>
      </c>
      <c r="S6" s="67">
        <f t="shared" si="1"/>
        <v>13779</v>
      </c>
      <c r="T6" s="67">
        <f t="shared" si="1"/>
        <v>13779</v>
      </c>
      <c r="U6" s="67">
        <f t="shared" si="1"/>
        <v>13779</v>
      </c>
      <c r="V6" s="67">
        <f t="shared" si="1"/>
        <v>13779</v>
      </c>
      <c r="W6" s="67">
        <f t="shared" si="1"/>
        <v>13779</v>
      </c>
      <c r="X6" s="67">
        <f t="shared" si="1"/>
        <v>13779</v>
      </c>
      <c r="Y6" s="67">
        <f t="shared" si="1"/>
        <v>13779</v>
      </c>
    </row>
    <row r="7" spans="1:25" s="80" customFormat="1" ht="42" customHeight="1">
      <c r="A7" s="78" t="s">
        <v>53</v>
      </c>
      <c r="B7" s="79">
        <v>50</v>
      </c>
      <c r="C7" s="79">
        <v>50</v>
      </c>
      <c r="D7" s="79">
        <v>50</v>
      </c>
      <c r="E7" s="79">
        <v>5876</v>
      </c>
      <c r="F7" s="79">
        <v>4609</v>
      </c>
      <c r="G7" s="79">
        <v>4609</v>
      </c>
      <c r="H7" s="79">
        <v>4650.665</v>
      </c>
      <c r="I7" s="79">
        <v>4774.332</v>
      </c>
      <c r="J7" s="79">
        <v>4924.999</v>
      </c>
      <c r="K7" s="79">
        <v>4973.205</v>
      </c>
      <c r="L7" s="79">
        <v>5528.6</v>
      </c>
      <c r="M7" s="79">
        <v>6770.913</v>
      </c>
      <c r="N7" s="79">
        <v>6970.077</v>
      </c>
      <c r="O7" s="79">
        <v>7098.825</v>
      </c>
      <c r="P7" s="79">
        <v>7453.817</v>
      </c>
      <c r="Q7" s="79">
        <v>7622.617</v>
      </c>
      <c r="R7" s="79">
        <v>7740.839</v>
      </c>
      <c r="S7" s="79">
        <v>7932.359</v>
      </c>
      <c r="T7" s="79">
        <v>8227.359</v>
      </c>
      <c r="U7" s="79">
        <v>8412.679</v>
      </c>
      <c r="V7" s="79">
        <v>8520.519</v>
      </c>
      <c r="W7" s="79">
        <v>8923.339</v>
      </c>
      <c r="X7" s="79">
        <v>8990.839</v>
      </c>
      <c r="Y7" s="79">
        <v>9057.639</v>
      </c>
    </row>
    <row r="8" spans="1:25" s="32" customFormat="1" ht="42" customHeight="1">
      <c r="A8" s="38" t="s">
        <v>54</v>
      </c>
      <c r="B8" s="60">
        <v>50</v>
      </c>
      <c r="C8" s="60">
        <v>50</v>
      </c>
      <c r="D8" s="60">
        <v>50</v>
      </c>
      <c r="E8" s="60">
        <v>4659</v>
      </c>
      <c r="F8" s="60">
        <v>4609</v>
      </c>
      <c r="G8" s="60">
        <v>4609</v>
      </c>
      <c r="H8" s="60">
        <v>4609</v>
      </c>
      <c r="I8" s="60">
        <v>4630.96</v>
      </c>
      <c r="J8" s="60">
        <v>4679.253</v>
      </c>
      <c r="K8" s="60">
        <v>4819.316</v>
      </c>
      <c r="L8" s="60">
        <v>5883.128</v>
      </c>
      <c r="M8" s="60">
        <v>6431.544</v>
      </c>
      <c r="N8" s="60">
        <v>6576.426</v>
      </c>
      <c r="O8" s="60">
        <v>6820.955</v>
      </c>
      <c r="P8" s="60">
        <v>7181.782</v>
      </c>
      <c r="Q8" s="60"/>
      <c r="R8" s="60"/>
      <c r="S8" s="60"/>
      <c r="T8" s="60"/>
      <c r="U8" s="60"/>
      <c r="V8" s="60"/>
      <c r="W8" s="60"/>
      <c r="X8" s="60"/>
      <c r="Y8" s="60"/>
    </row>
    <row r="9" spans="1:25" s="32" customFormat="1" ht="27.75" customHeight="1">
      <c r="A9" s="38" t="s">
        <v>55</v>
      </c>
      <c r="B9" s="60">
        <v>50</v>
      </c>
      <c r="C9" s="60">
        <v>50</v>
      </c>
      <c r="D9" s="60">
        <v>50</v>
      </c>
      <c r="E9" s="60">
        <v>4659</v>
      </c>
      <c r="F9" s="60">
        <v>4609</v>
      </c>
      <c r="G9" s="60">
        <v>4609</v>
      </c>
      <c r="H9" s="60">
        <v>4609</v>
      </c>
      <c r="I9" s="60">
        <v>4620.167</v>
      </c>
      <c r="J9" s="60">
        <v>4626.12</v>
      </c>
      <c r="K9" s="60">
        <v>4781.003</v>
      </c>
      <c r="L9" s="60">
        <v>5883.044</v>
      </c>
      <c r="M9" s="60">
        <v>6456.198</v>
      </c>
      <c r="N9" s="60">
        <v>6670.062</v>
      </c>
      <c r="O9" s="60">
        <v>6781.103</v>
      </c>
      <c r="P9" s="60">
        <v>7209.371</v>
      </c>
      <c r="Q9" s="60"/>
      <c r="R9" s="60"/>
      <c r="S9" s="60"/>
      <c r="T9" s="60"/>
      <c r="U9" s="60"/>
      <c r="V9" s="60"/>
      <c r="W9" s="60"/>
      <c r="X9" s="60"/>
      <c r="Y9" s="60"/>
    </row>
    <row r="10" spans="1:25" s="34" customFormat="1" ht="42" customHeight="1">
      <c r="A10" s="39" t="s">
        <v>57</v>
      </c>
      <c r="B10" s="43">
        <f aca="true" t="shared" si="2" ref="B10:Y10">IF(B7,(IF(B8,B8/B7,"SPI pending EV input")),"N/A")</f>
        <v>1</v>
      </c>
      <c r="C10" s="43">
        <f t="shared" si="2"/>
        <v>1</v>
      </c>
      <c r="D10" s="43">
        <f t="shared" si="2"/>
        <v>1</v>
      </c>
      <c r="E10" s="43">
        <f t="shared" si="2"/>
        <v>0.7928863172226004</v>
      </c>
      <c r="F10" s="43">
        <f t="shared" si="2"/>
        <v>1</v>
      </c>
      <c r="G10" s="43">
        <f t="shared" si="2"/>
        <v>1</v>
      </c>
      <c r="H10" s="43">
        <f t="shared" si="2"/>
        <v>0.9910410661701069</v>
      </c>
      <c r="I10" s="43">
        <f t="shared" si="2"/>
        <v>0.9699702492411503</v>
      </c>
      <c r="J10" s="43">
        <f t="shared" si="2"/>
        <v>0.950102324893873</v>
      </c>
      <c r="K10" s="43">
        <f t="shared" si="2"/>
        <v>0.9690563731034614</v>
      </c>
      <c r="L10" s="43">
        <f t="shared" si="2"/>
        <v>1.0641261802264586</v>
      </c>
      <c r="M10" s="43">
        <f t="shared" si="2"/>
        <v>0.949878398969238</v>
      </c>
      <c r="N10" s="43">
        <f t="shared" si="2"/>
        <v>0.9435227186155907</v>
      </c>
      <c r="O10" s="43">
        <f t="shared" si="2"/>
        <v>0.9608569023746888</v>
      </c>
      <c r="P10" s="43">
        <f t="shared" si="2"/>
        <v>0.9635039336221966</v>
      </c>
      <c r="Q10" s="43" t="str">
        <f t="shared" si="2"/>
        <v>SPI pending EV input</v>
      </c>
      <c r="R10" s="43" t="str">
        <f t="shared" si="2"/>
        <v>SPI pending EV input</v>
      </c>
      <c r="S10" s="43" t="str">
        <f t="shared" si="2"/>
        <v>SPI pending EV input</v>
      </c>
      <c r="T10" s="43" t="str">
        <f t="shared" si="2"/>
        <v>SPI pending EV input</v>
      </c>
      <c r="U10" s="43" t="str">
        <f t="shared" si="2"/>
        <v>SPI pending EV input</v>
      </c>
      <c r="V10" s="43" t="str">
        <f t="shared" si="2"/>
        <v>SPI pending EV input</v>
      </c>
      <c r="W10" s="43" t="str">
        <f t="shared" si="2"/>
        <v>SPI pending EV input</v>
      </c>
      <c r="X10" s="43" t="str">
        <f t="shared" si="2"/>
        <v>SPI pending EV input</v>
      </c>
      <c r="Y10" s="43" t="str">
        <f t="shared" si="2"/>
        <v>SPI pending EV input</v>
      </c>
    </row>
    <row r="11" spans="1:25" s="34" customFormat="1" ht="28.5" customHeight="1">
      <c r="A11" s="39" t="s">
        <v>56</v>
      </c>
      <c r="B11" s="43">
        <f aca="true" t="shared" si="3" ref="B11:Y11">IF(B7,(IF(B8,(B8-B7),"SV pending EV input")),"N/A")</f>
        <v>0</v>
      </c>
      <c r="C11" s="43">
        <f t="shared" si="3"/>
        <v>0</v>
      </c>
      <c r="D11" s="43">
        <f t="shared" si="3"/>
        <v>0</v>
      </c>
      <c r="E11" s="43">
        <f t="shared" si="3"/>
        <v>-1217</v>
      </c>
      <c r="F11" s="43">
        <f t="shared" si="3"/>
        <v>0</v>
      </c>
      <c r="G11" s="43">
        <f t="shared" si="3"/>
        <v>0</v>
      </c>
      <c r="H11" s="43">
        <f t="shared" si="3"/>
        <v>-41.664999999999964</v>
      </c>
      <c r="I11" s="43">
        <f t="shared" si="3"/>
        <v>-143.3720000000003</v>
      </c>
      <c r="J11" s="43">
        <f t="shared" si="3"/>
        <v>-245.7460000000001</v>
      </c>
      <c r="K11" s="43">
        <f t="shared" si="3"/>
        <v>-153.88900000000012</v>
      </c>
      <c r="L11" s="43">
        <f t="shared" si="3"/>
        <v>354.52799999999934</v>
      </c>
      <c r="M11" s="43">
        <f t="shared" si="3"/>
        <v>-339.3689999999997</v>
      </c>
      <c r="N11" s="43">
        <f t="shared" si="3"/>
        <v>-393.65099999999984</v>
      </c>
      <c r="O11" s="43">
        <f t="shared" si="3"/>
        <v>-277.8699999999999</v>
      </c>
      <c r="P11" s="43">
        <f t="shared" si="3"/>
        <v>-272.03499999999985</v>
      </c>
      <c r="Q11" s="43" t="str">
        <f t="shared" si="3"/>
        <v>SV pending EV input</v>
      </c>
      <c r="R11" s="43" t="str">
        <f t="shared" si="3"/>
        <v>SV pending EV input</v>
      </c>
      <c r="S11" s="43" t="str">
        <f t="shared" si="3"/>
        <v>SV pending EV input</v>
      </c>
      <c r="T11" s="43" t="str">
        <f t="shared" si="3"/>
        <v>SV pending EV input</v>
      </c>
      <c r="U11" s="43" t="str">
        <f t="shared" si="3"/>
        <v>SV pending EV input</v>
      </c>
      <c r="V11" s="43" t="str">
        <f t="shared" si="3"/>
        <v>SV pending EV input</v>
      </c>
      <c r="W11" s="43" t="str">
        <f t="shared" si="3"/>
        <v>SV pending EV input</v>
      </c>
      <c r="X11" s="43" t="str">
        <f t="shared" si="3"/>
        <v>SV pending EV input</v>
      </c>
      <c r="Y11" s="43" t="str">
        <f t="shared" si="3"/>
        <v>SV pending EV input</v>
      </c>
    </row>
    <row r="12" spans="1:25" s="34" customFormat="1" ht="42" customHeight="1">
      <c r="A12" s="39" t="s">
        <v>58</v>
      </c>
      <c r="B12" s="43">
        <f aca="true" t="shared" si="4" ref="B12:Y12">IF(B9,(IF(B8,(B8/B9),"CPI pending EV input")),(IF(B8,"CPI pending AC input","N/A")))</f>
        <v>1</v>
      </c>
      <c r="C12" s="43">
        <f t="shared" si="4"/>
        <v>1</v>
      </c>
      <c r="D12" s="43">
        <f t="shared" si="4"/>
        <v>1</v>
      </c>
      <c r="E12" s="43">
        <f t="shared" si="4"/>
        <v>1</v>
      </c>
      <c r="F12" s="43">
        <f t="shared" si="4"/>
        <v>1</v>
      </c>
      <c r="G12" s="43">
        <f t="shared" si="4"/>
        <v>1</v>
      </c>
      <c r="H12" s="43">
        <f t="shared" si="4"/>
        <v>1</v>
      </c>
      <c r="I12" s="43">
        <f t="shared" si="4"/>
        <v>1.0023360627440523</v>
      </c>
      <c r="J12" s="43">
        <f t="shared" si="4"/>
        <v>1.0114854348784725</v>
      </c>
      <c r="K12" s="43">
        <f t="shared" si="4"/>
        <v>1.0080135904537186</v>
      </c>
      <c r="L12" s="43">
        <f t="shared" si="4"/>
        <v>1.0000142783225827</v>
      </c>
      <c r="M12" s="43">
        <f t="shared" si="4"/>
        <v>0.9961813438807173</v>
      </c>
      <c r="N12" s="43">
        <f t="shared" si="4"/>
        <v>0.9859617496808876</v>
      </c>
      <c r="O12" s="43">
        <f t="shared" si="4"/>
        <v>1.0058769200231878</v>
      </c>
      <c r="P12" s="43">
        <f t="shared" si="4"/>
        <v>0.9961731751632702</v>
      </c>
      <c r="Q12" s="43" t="str">
        <f t="shared" si="4"/>
        <v>N/A</v>
      </c>
      <c r="R12" s="43" t="str">
        <f t="shared" si="4"/>
        <v>N/A</v>
      </c>
      <c r="S12" s="43" t="str">
        <f t="shared" si="4"/>
        <v>N/A</v>
      </c>
      <c r="T12" s="43" t="str">
        <f t="shared" si="4"/>
        <v>N/A</v>
      </c>
      <c r="U12" s="43" t="str">
        <f t="shared" si="4"/>
        <v>N/A</v>
      </c>
      <c r="V12" s="43" t="str">
        <f t="shared" si="4"/>
        <v>N/A</v>
      </c>
      <c r="W12" s="43" t="str">
        <f t="shared" si="4"/>
        <v>N/A</v>
      </c>
      <c r="X12" s="43" t="str">
        <f t="shared" si="4"/>
        <v>N/A</v>
      </c>
      <c r="Y12" s="43" t="str">
        <f t="shared" si="4"/>
        <v>N/A</v>
      </c>
    </row>
    <row r="13" spans="1:25" s="34" customFormat="1" ht="28.5" customHeight="1">
      <c r="A13" s="39" t="s">
        <v>59</v>
      </c>
      <c r="B13" s="43">
        <f aca="true" t="shared" si="5" ref="B13:Y13">IF(B9,(IF(B8,(B8-B9),"CV pending EV input")),(IF(B8,"CV pending AC input","N/A")))</f>
        <v>0</v>
      </c>
      <c r="C13" s="43">
        <f t="shared" si="5"/>
        <v>0</v>
      </c>
      <c r="D13" s="43">
        <f t="shared" si="5"/>
        <v>0</v>
      </c>
      <c r="E13" s="43">
        <f t="shared" si="5"/>
        <v>0</v>
      </c>
      <c r="F13" s="43">
        <f t="shared" si="5"/>
        <v>0</v>
      </c>
      <c r="G13" s="43">
        <f t="shared" si="5"/>
        <v>0</v>
      </c>
      <c r="H13" s="43">
        <f t="shared" si="5"/>
        <v>0</v>
      </c>
      <c r="I13" s="43">
        <f t="shared" si="5"/>
        <v>10.792999999999665</v>
      </c>
      <c r="J13" s="43">
        <f t="shared" si="5"/>
        <v>53.13299999999981</v>
      </c>
      <c r="K13" s="43">
        <f t="shared" si="5"/>
        <v>38.3130000000001</v>
      </c>
      <c r="L13" s="43">
        <f t="shared" si="5"/>
        <v>0.08399999999983265</v>
      </c>
      <c r="M13" s="43">
        <f t="shared" si="5"/>
        <v>-24.65400000000045</v>
      </c>
      <c r="N13" s="43">
        <f t="shared" si="5"/>
        <v>-93.63599999999951</v>
      </c>
      <c r="O13" s="43">
        <f t="shared" si="5"/>
        <v>39.85199999999986</v>
      </c>
      <c r="P13" s="43">
        <f t="shared" si="5"/>
        <v>-27.588999999999942</v>
      </c>
      <c r="Q13" s="43" t="str">
        <f t="shared" si="5"/>
        <v>N/A</v>
      </c>
      <c r="R13" s="43" t="str">
        <f t="shared" si="5"/>
        <v>N/A</v>
      </c>
      <c r="S13" s="43" t="str">
        <f t="shared" si="5"/>
        <v>N/A</v>
      </c>
      <c r="T13" s="43" t="str">
        <f t="shared" si="5"/>
        <v>N/A</v>
      </c>
      <c r="U13" s="43" t="str">
        <f t="shared" si="5"/>
        <v>N/A</v>
      </c>
      <c r="V13" s="43" t="str">
        <f t="shared" si="5"/>
        <v>N/A</v>
      </c>
      <c r="W13" s="43" t="str">
        <f t="shared" si="5"/>
        <v>N/A</v>
      </c>
      <c r="X13" s="43" t="str">
        <f t="shared" si="5"/>
        <v>N/A</v>
      </c>
      <c r="Y13" s="43" t="str">
        <f t="shared" si="5"/>
        <v>N/A</v>
      </c>
    </row>
    <row r="14" spans="1:25" s="51" customFormat="1" ht="42" customHeight="1">
      <c r="A14" s="50" t="s">
        <v>60</v>
      </c>
      <c r="B14" s="44">
        <f aca="true" t="shared" si="6" ref="B14:Y14">IF(B7,(IF(B8,((B8-B7)/B7),"N/A")),"N/A")</f>
        <v>0</v>
      </c>
      <c r="C14" s="44">
        <f t="shared" si="6"/>
        <v>0</v>
      </c>
      <c r="D14" s="44">
        <f t="shared" si="6"/>
        <v>0</v>
      </c>
      <c r="E14" s="44">
        <f t="shared" si="6"/>
        <v>-0.20711368277739958</v>
      </c>
      <c r="F14" s="44">
        <f t="shared" si="6"/>
        <v>0</v>
      </c>
      <c r="G14" s="44">
        <f t="shared" si="6"/>
        <v>0</v>
      </c>
      <c r="H14" s="44">
        <f t="shared" si="6"/>
        <v>-0.008958933829893137</v>
      </c>
      <c r="I14" s="44">
        <f t="shared" si="6"/>
        <v>-0.030029750758849675</v>
      </c>
      <c r="J14" s="44">
        <f t="shared" si="6"/>
        <v>-0.04989767510612694</v>
      </c>
      <c r="K14" s="44">
        <f t="shared" si="6"/>
        <v>-0.030943626896538574</v>
      </c>
      <c r="L14" s="44">
        <f t="shared" si="6"/>
        <v>0.06412618022645865</v>
      </c>
      <c r="M14" s="44">
        <f t="shared" si="6"/>
        <v>-0.050121601030761985</v>
      </c>
      <c r="N14" s="44">
        <f t="shared" si="6"/>
        <v>-0.056477281384409356</v>
      </c>
      <c r="O14" s="44">
        <f t="shared" si="6"/>
        <v>-0.039143097625311214</v>
      </c>
      <c r="P14" s="44">
        <f t="shared" si="6"/>
        <v>-0.03649606637780346</v>
      </c>
      <c r="Q14" s="44" t="str">
        <f t="shared" si="6"/>
        <v>N/A</v>
      </c>
      <c r="R14" s="44" t="str">
        <f t="shared" si="6"/>
        <v>N/A</v>
      </c>
      <c r="S14" s="44" t="str">
        <f t="shared" si="6"/>
        <v>N/A</v>
      </c>
      <c r="T14" s="44" t="str">
        <f t="shared" si="6"/>
        <v>N/A</v>
      </c>
      <c r="U14" s="44" t="str">
        <f t="shared" si="6"/>
        <v>N/A</v>
      </c>
      <c r="V14" s="44" t="str">
        <f t="shared" si="6"/>
        <v>N/A</v>
      </c>
      <c r="W14" s="44" t="str">
        <f t="shared" si="6"/>
        <v>N/A</v>
      </c>
      <c r="X14" s="44" t="str">
        <f t="shared" si="6"/>
        <v>N/A</v>
      </c>
      <c r="Y14" s="44" t="str">
        <f t="shared" si="6"/>
        <v>N/A</v>
      </c>
    </row>
    <row r="15" spans="1:25" s="51" customFormat="1" ht="42" customHeight="1">
      <c r="A15" s="50" t="s">
        <v>62</v>
      </c>
      <c r="B15" s="44">
        <f aca="true" t="shared" si="7" ref="B15:Y15">IF(B8,(IF(B9,((B8-B9)/B8),"N/A")),"N/A")</f>
        <v>0</v>
      </c>
      <c r="C15" s="44">
        <f t="shared" si="7"/>
        <v>0</v>
      </c>
      <c r="D15" s="44">
        <f t="shared" si="7"/>
        <v>0</v>
      </c>
      <c r="E15" s="44">
        <f t="shared" si="7"/>
        <v>0</v>
      </c>
      <c r="F15" s="44">
        <f t="shared" si="7"/>
        <v>0</v>
      </c>
      <c r="G15" s="44">
        <f t="shared" si="7"/>
        <v>0</v>
      </c>
      <c r="H15" s="44">
        <f t="shared" si="7"/>
        <v>0</v>
      </c>
      <c r="I15" s="44">
        <f t="shared" si="7"/>
        <v>0.0023306182735328453</v>
      </c>
      <c r="J15" s="44">
        <f t="shared" si="7"/>
        <v>0.011355017563700833</v>
      </c>
      <c r="K15" s="44">
        <f t="shared" si="7"/>
        <v>0.007949883344441432</v>
      </c>
      <c r="L15" s="44">
        <f t="shared" si="7"/>
        <v>1.4278118715049656E-05</v>
      </c>
      <c r="M15" s="44">
        <f t="shared" si="7"/>
        <v>-0.003833294151451106</v>
      </c>
      <c r="N15" s="44">
        <f t="shared" si="7"/>
        <v>-0.014238128734361111</v>
      </c>
      <c r="O15" s="44">
        <f t="shared" si="7"/>
        <v>0.0058425836264863005</v>
      </c>
      <c r="P15" s="44">
        <f t="shared" si="7"/>
        <v>-0.003841525682623051</v>
      </c>
      <c r="Q15" s="44" t="str">
        <f t="shared" si="7"/>
        <v>N/A</v>
      </c>
      <c r="R15" s="44" t="str">
        <f t="shared" si="7"/>
        <v>N/A</v>
      </c>
      <c r="S15" s="44" t="str">
        <f t="shared" si="7"/>
        <v>N/A</v>
      </c>
      <c r="T15" s="44" t="str">
        <f t="shared" si="7"/>
        <v>N/A</v>
      </c>
      <c r="U15" s="44" t="str">
        <f t="shared" si="7"/>
        <v>N/A</v>
      </c>
      <c r="V15" s="44" t="str">
        <f t="shared" si="7"/>
        <v>N/A</v>
      </c>
      <c r="W15" s="44" t="str">
        <f t="shared" si="7"/>
        <v>N/A</v>
      </c>
      <c r="X15" s="44" t="str">
        <f t="shared" si="7"/>
        <v>N/A</v>
      </c>
      <c r="Y15" s="44" t="str">
        <f t="shared" si="7"/>
        <v>N/A</v>
      </c>
    </row>
    <row r="16" spans="1:25" s="35" customFormat="1" ht="27.75" customHeight="1">
      <c r="A16" s="39" t="s">
        <v>61</v>
      </c>
      <c r="B16" s="41">
        <f aca="true" t="shared" si="8" ref="B16:Y16">IF((B15="N/A"),"N/A",IF((B14="N/A"),"N/A",(B12*B10)))</f>
        <v>1</v>
      </c>
      <c r="C16" s="41">
        <f t="shared" si="8"/>
        <v>1</v>
      </c>
      <c r="D16" s="41">
        <f t="shared" si="8"/>
        <v>1</v>
      </c>
      <c r="E16" s="41">
        <f t="shared" si="8"/>
        <v>0.7928863172226004</v>
      </c>
      <c r="F16" s="41">
        <f t="shared" si="8"/>
        <v>1</v>
      </c>
      <c r="G16" s="41">
        <f t="shared" si="8"/>
        <v>1</v>
      </c>
      <c r="H16" s="41">
        <f t="shared" si="8"/>
        <v>0.9910410661701069</v>
      </c>
      <c r="I16" s="41">
        <f t="shared" si="8"/>
        <v>0.9722361606032417</v>
      </c>
      <c r="J16" s="41">
        <f t="shared" si="8"/>
        <v>0.9610146632743269</v>
      </c>
      <c r="K16" s="41">
        <f t="shared" si="8"/>
        <v>0.9768219940040784</v>
      </c>
      <c r="L16" s="41">
        <f t="shared" si="8"/>
        <v>1.0641413741633285</v>
      </c>
      <c r="M16" s="41">
        <f t="shared" si="8"/>
        <v>0.9462511400084397</v>
      </c>
      <c r="N16" s="41">
        <f t="shared" si="8"/>
        <v>0.9302773105098955</v>
      </c>
      <c r="O16" s="41">
        <f t="shared" si="8"/>
        <v>0.9665037815436729</v>
      </c>
      <c r="P16" s="41">
        <f t="shared" si="8"/>
        <v>0.9598167728387242</v>
      </c>
      <c r="Q16" s="41" t="str">
        <f t="shared" si="8"/>
        <v>N/A</v>
      </c>
      <c r="R16" s="41" t="str">
        <f t="shared" si="8"/>
        <v>N/A</v>
      </c>
      <c r="S16" s="41" t="str">
        <f t="shared" si="8"/>
        <v>N/A</v>
      </c>
      <c r="T16" s="41" t="str">
        <f t="shared" si="8"/>
        <v>N/A</v>
      </c>
      <c r="U16" s="41" t="str">
        <f t="shared" si="8"/>
        <v>N/A</v>
      </c>
      <c r="V16" s="41" t="str">
        <f t="shared" si="8"/>
        <v>N/A</v>
      </c>
      <c r="W16" s="41" t="str">
        <f t="shared" si="8"/>
        <v>N/A</v>
      </c>
      <c r="X16" s="41" t="str">
        <f t="shared" si="8"/>
        <v>N/A</v>
      </c>
      <c r="Y16" s="41" t="str">
        <f t="shared" si="8"/>
        <v>N/A</v>
      </c>
    </row>
  </sheetData>
  <sheetProtection formatCells="0" formatColumns="0" formatRows="0"/>
  <mergeCells count="1">
    <mergeCell ref="A1:A3"/>
  </mergeCells>
  <printOptions gridLines="1"/>
  <pageMargins left="0.36" right="0" top="1" bottom="1" header="0.5" footer="0.5"/>
  <pageSetup horizontalDpi="600" verticalDpi="600" orientation="landscape" scale="92" r:id="rId1"/>
  <headerFooter alignWithMargins="0">
    <oddHeader>&amp;C&amp;"Book Antiqua,Bold"&amp;18NOAA Earned Value Management Reports</oddHeader>
    <oddFooter>&amp;C&amp;A&amp;R&amp;D &amp;T</oddFooter>
  </headerFooter>
  <colBreaks count="2" manualBreakCount="2">
    <brk id="13" max="15" man="1"/>
    <brk id="25" max="10" man="1"/>
  </colBreaks>
</worksheet>
</file>

<file path=xl/worksheets/sheet11.xml><?xml version="1.0" encoding="utf-8"?>
<worksheet xmlns="http://schemas.openxmlformats.org/spreadsheetml/2006/main" xmlns:r="http://schemas.openxmlformats.org/officeDocument/2006/relationships">
  <dimension ref="A1:Y16"/>
  <sheetViews>
    <sheetView view="pageBreakPreview" zoomScaleSheetLayoutView="100" workbookViewId="0" topLeftCell="A1">
      <pane xSplit="1" topLeftCell="N1" activePane="topRight" state="frozen"/>
      <selection pane="topLeft" activeCell="A1" sqref="A1"/>
      <selection pane="topRight" activeCell="P8" sqref="P8"/>
    </sheetView>
  </sheetViews>
  <sheetFormatPr defaultColWidth="9.140625" defaultRowHeight="12.75"/>
  <cols>
    <col min="1" max="1" width="23.28125" style="40" customWidth="1"/>
    <col min="2" max="13" width="10.421875" style="36" customWidth="1"/>
    <col min="14" max="25" width="10.421875" style="37" customWidth="1"/>
    <col min="26" max="16384" width="9.140625" style="37" customWidth="1"/>
  </cols>
  <sheetData>
    <row r="1" spans="1:25" s="57" customFormat="1" ht="15.75">
      <c r="A1" s="107" t="s">
        <v>83</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75">
      <c r="A2" s="108"/>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45" customFormat="1" ht="12.75">
      <c r="A3" s="109"/>
      <c r="B3" s="47">
        <v>38656</v>
      </c>
      <c r="C3" s="47" t="s">
        <v>10</v>
      </c>
      <c r="D3" s="48">
        <v>38717</v>
      </c>
      <c r="E3" s="47">
        <v>38748</v>
      </c>
      <c r="F3" s="47">
        <v>38776</v>
      </c>
      <c r="G3" s="47">
        <v>38807</v>
      </c>
      <c r="H3" s="47">
        <v>38837</v>
      </c>
      <c r="I3" s="47">
        <v>38868</v>
      </c>
      <c r="J3" s="47">
        <v>38898</v>
      </c>
      <c r="K3" s="49">
        <v>38929</v>
      </c>
      <c r="L3" s="47">
        <v>38959</v>
      </c>
      <c r="M3" s="47">
        <v>38990</v>
      </c>
      <c r="N3" s="47">
        <v>39021</v>
      </c>
      <c r="O3" s="47" t="s">
        <v>49</v>
      </c>
      <c r="P3" s="48">
        <v>39082</v>
      </c>
      <c r="Q3" s="47">
        <v>39113</v>
      </c>
      <c r="R3" s="47">
        <v>39141</v>
      </c>
      <c r="S3" s="47">
        <v>39172</v>
      </c>
      <c r="T3" s="47">
        <v>39202</v>
      </c>
      <c r="U3" s="47">
        <v>39233</v>
      </c>
      <c r="V3" s="47">
        <v>39263</v>
      </c>
      <c r="W3" s="49">
        <v>39294</v>
      </c>
      <c r="X3" s="47">
        <v>39324</v>
      </c>
      <c r="Y3" s="47">
        <v>39355</v>
      </c>
    </row>
    <row r="4" spans="1:25" s="58" customFormat="1" ht="27" customHeight="1">
      <c r="A4" s="42" t="s">
        <v>65</v>
      </c>
      <c r="B4" s="61"/>
      <c r="C4" s="61"/>
      <c r="D4" s="62"/>
      <c r="E4" s="61"/>
      <c r="F4" s="61"/>
      <c r="G4" s="61"/>
      <c r="H4" s="61"/>
      <c r="I4" s="61"/>
      <c r="J4" s="61"/>
      <c r="K4" s="63"/>
      <c r="L4" s="61"/>
      <c r="M4" s="61"/>
      <c r="N4" s="64">
        <v>20112</v>
      </c>
      <c r="O4" s="64">
        <f>N4</f>
        <v>20112</v>
      </c>
      <c r="P4" s="64">
        <f aca="true" t="shared" si="0" ref="P4:Y5">O4</f>
        <v>20112</v>
      </c>
      <c r="Q4" s="64">
        <f t="shared" si="0"/>
        <v>20112</v>
      </c>
      <c r="R4" s="64">
        <f t="shared" si="0"/>
        <v>20112</v>
      </c>
      <c r="S4" s="64">
        <f t="shared" si="0"/>
        <v>20112</v>
      </c>
      <c r="T4" s="64">
        <f t="shared" si="0"/>
        <v>20112</v>
      </c>
      <c r="U4" s="64">
        <f t="shared" si="0"/>
        <v>20112</v>
      </c>
      <c r="V4" s="64">
        <f t="shared" si="0"/>
        <v>20112</v>
      </c>
      <c r="W4" s="64">
        <f t="shared" si="0"/>
        <v>20112</v>
      </c>
      <c r="X4" s="64">
        <f t="shared" si="0"/>
        <v>20112</v>
      </c>
      <c r="Y4" s="64">
        <f t="shared" si="0"/>
        <v>20112</v>
      </c>
    </row>
    <row r="5" spans="1:25" s="58" customFormat="1" ht="27.75" customHeight="1">
      <c r="A5" s="42" t="s">
        <v>66</v>
      </c>
      <c r="B5" s="61"/>
      <c r="C5" s="61"/>
      <c r="D5" s="62"/>
      <c r="E5" s="61"/>
      <c r="F5" s="61"/>
      <c r="G5" s="61"/>
      <c r="H5" s="61"/>
      <c r="I5" s="61"/>
      <c r="J5" s="61"/>
      <c r="K5" s="63"/>
      <c r="L5" s="61"/>
      <c r="M5" s="61"/>
      <c r="N5" s="64">
        <v>0</v>
      </c>
      <c r="O5" s="64">
        <f>N5</f>
        <v>0</v>
      </c>
      <c r="P5" s="64">
        <f t="shared" si="0"/>
        <v>0</v>
      </c>
      <c r="Q5" s="64">
        <f t="shared" si="0"/>
        <v>0</v>
      </c>
      <c r="R5" s="64">
        <f t="shared" si="0"/>
        <v>0</v>
      </c>
      <c r="S5" s="64">
        <f t="shared" si="0"/>
        <v>0</v>
      </c>
      <c r="T5" s="64">
        <f t="shared" si="0"/>
        <v>0</v>
      </c>
      <c r="U5" s="64">
        <f t="shared" si="0"/>
        <v>0</v>
      </c>
      <c r="V5" s="64">
        <f t="shared" si="0"/>
        <v>0</v>
      </c>
      <c r="W5" s="64">
        <f t="shared" si="0"/>
        <v>0</v>
      </c>
      <c r="X5" s="64">
        <f t="shared" si="0"/>
        <v>0</v>
      </c>
      <c r="Y5" s="64">
        <f t="shared" si="0"/>
        <v>0</v>
      </c>
    </row>
    <row r="6" spans="1:25" s="59" customFormat="1" ht="27.75" customHeight="1">
      <c r="A6" s="42" t="s">
        <v>52</v>
      </c>
      <c r="B6" s="63"/>
      <c r="C6" s="63">
        <v>19247</v>
      </c>
      <c r="D6" s="63">
        <v>19247</v>
      </c>
      <c r="E6" s="63">
        <v>19247</v>
      </c>
      <c r="F6" s="63">
        <v>27143</v>
      </c>
      <c r="G6" s="63">
        <v>27143</v>
      </c>
      <c r="H6" s="63">
        <v>27143</v>
      </c>
      <c r="I6" s="63">
        <v>27143</v>
      </c>
      <c r="J6" s="63">
        <v>27143</v>
      </c>
      <c r="K6" s="63">
        <v>20112</v>
      </c>
      <c r="L6" s="63">
        <v>20112</v>
      </c>
      <c r="M6" s="63">
        <v>20112</v>
      </c>
      <c r="N6" s="67">
        <f>N5+N4</f>
        <v>20112</v>
      </c>
      <c r="O6" s="67">
        <f aca="true" t="shared" si="1" ref="O6:Y6">O5+O4</f>
        <v>20112</v>
      </c>
      <c r="P6" s="67">
        <f t="shared" si="1"/>
        <v>20112</v>
      </c>
      <c r="Q6" s="67">
        <f t="shared" si="1"/>
        <v>20112</v>
      </c>
      <c r="R6" s="67">
        <f t="shared" si="1"/>
        <v>20112</v>
      </c>
      <c r="S6" s="67">
        <f t="shared" si="1"/>
        <v>20112</v>
      </c>
      <c r="T6" s="67">
        <f t="shared" si="1"/>
        <v>20112</v>
      </c>
      <c r="U6" s="67">
        <f t="shared" si="1"/>
        <v>20112</v>
      </c>
      <c r="V6" s="67">
        <f t="shared" si="1"/>
        <v>20112</v>
      </c>
      <c r="W6" s="67">
        <f t="shared" si="1"/>
        <v>20112</v>
      </c>
      <c r="X6" s="67">
        <f t="shared" si="1"/>
        <v>20112</v>
      </c>
      <c r="Y6" s="67">
        <f t="shared" si="1"/>
        <v>20112</v>
      </c>
    </row>
    <row r="7" spans="1:25" s="80" customFormat="1" ht="42" customHeight="1">
      <c r="A7" s="78" t="s">
        <v>53</v>
      </c>
      <c r="B7" s="79">
        <v>224</v>
      </c>
      <c r="C7" s="79">
        <v>448</v>
      </c>
      <c r="D7" s="79">
        <v>1047</v>
      </c>
      <c r="E7" s="79">
        <v>9053</v>
      </c>
      <c r="F7" s="79">
        <v>10028</v>
      </c>
      <c r="G7" s="79">
        <v>10874</v>
      </c>
      <c r="H7" s="79">
        <v>11266</v>
      </c>
      <c r="I7" s="79">
        <v>11464</v>
      </c>
      <c r="J7" s="79">
        <v>11734</v>
      </c>
      <c r="K7" s="79">
        <v>10915</v>
      </c>
      <c r="L7" s="79">
        <v>11183</v>
      </c>
      <c r="M7" s="79">
        <v>11450</v>
      </c>
      <c r="N7" s="79">
        <v>12368.640666666668</v>
      </c>
      <c r="O7" s="79">
        <v>12703.974000000002</v>
      </c>
      <c r="P7" s="79">
        <v>13039.307333333336</v>
      </c>
      <c r="Q7" s="79">
        <v>13374.64066666667</v>
      </c>
      <c r="R7" s="79">
        <v>13709.974000000004</v>
      </c>
      <c r="S7" s="79">
        <v>14045.307333333338</v>
      </c>
      <c r="T7" s="79">
        <v>14380.640666666672</v>
      </c>
      <c r="U7" s="79">
        <v>14715.974000000006</v>
      </c>
      <c r="V7" s="79">
        <v>15051.30733333334</v>
      </c>
      <c r="W7" s="79">
        <v>15386.640666666673</v>
      </c>
      <c r="X7" s="79">
        <v>15721.974000000007</v>
      </c>
      <c r="Y7" s="79">
        <v>16057.307333333341</v>
      </c>
    </row>
    <row r="8" spans="1:25" s="32" customFormat="1" ht="42" customHeight="1">
      <c r="A8" s="38" t="s">
        <v>54</v>
      </c>
      <c r="B8" s="60">
        <v>224</v>
      </c>
      <c r="C8" s="60">
        <v>448</v>
      </c>
      <c r="D8" s="60">
        <v>1047</v>
      </c>
      <c r="E8" s="60">
        <v>9053</v>
      </c>
      <c r="F8" s="60">
        <v>10028</v>
      </c>
      <c r="G8" s="60">
        <v>10874</v>
      </c>
      <c r="H8" s="60">
        <v>11194</v>
      </c>
      <c r="I8" s="60">
        <v>11464</v>
      </c>
      <c r="J8" s="60">
        <v>11734</v>
      </c>
      <c r="K8" s="60">
        <v>10915</v>
      </c>
      <c r="L8" s="60">
        <v>11183</v>
      </c>
      <c r="M8" s="60">
        <v>11450</v>
      </c>
      <c r="N8" s="60">
        <v>12368.640666666668</v>
      </c>
      <c r="O8" s="60">
        <v>12703.974000000002</v>
      </c>
      <c r="P8" s="60"/>
      <c r="Q8" s="60"/>
      <c r="R8" s="60"/>
      <c r="S8" s="60"/>
      <c r="T8" s="60"/>
      <c r="U8" s="60"/>
      <c r="V8" s="60"/>
      <c r="W8" s="60"/>
      <c r="X8" s="60"/>
      <c r="Y8" s="60"/>
    </row>
    <row r="9" spans="1:25" s="32" customFormat="1" ht="27.75" customHeight="1">
      <c r="A9" s="38" t="s">
        <v>55</v>
      </c>
      <c r="B9" s="60">
        <v>224</v>
      </c>
      <c r="C9" s="60">
        <v>448</v>
      </c>
      <c r="D9" s="60">
        <v>1047</v>
      </c>
      <c r="E9" s="60">
        <v>9053</v>
      </c>
      <c r="F9" s="60">
        <v>10101</v>
      </c>
      <c r="G9" s="60">
        <v>10946</v>
      </c>
      <c r="H9" s="60">
        <v>11194</v>
      </c>
      <c r="I9" s="60">
        <v>11536</v>
      </c>
      <c r="J9" s="60">
        <v>11807</v>
      </c>
      <c r="K9" s="60">
        <v>10987</v>
      </c>
      <c r="L9" s="60">
        <v>11255</v>
      </c>
      <c r="M9" s="60">
        <v>11523</v>
      </c>
      <c r="N9" s="60">
        <v>12442.852510666668</v>
      </c>
      <c r="O9" s="60">
        <v>12780.197844000002</v>
      </c>
      <c r="P9" s="60"/>
      <c r="Q9" s="60"/>
      <c r="R9" s="60"/>
      <c r="S9" s="60"/>
      <c r="T9" s="60"/>
      <c r="U9" s="60"/>
      <c r="V9" s="60"/>
      <c r="W9" s="60"/>
      <c r="X9" s="60"/>
      <c r="Y9" s="60"/>
    </row>
    <row r="10" spans="1:25" s="34" customFormat="1" ht="42" customHeight="1">
      <c r="A10" s="39" t="s">
        <v>57</v>
      </c>
      <c r="B10" s="43">
        <f aca="true" t="shared" si="2" ref="B10:Y10">IF(B7,(IF(B8,B8/B7,"SPI pending EV input")),"N/A")</f>
        <v>1</v>
      </c>
      <c r="C10" s="43">
        <f t="shared" si="2"/>
        <v>1</v>
      </c>
      <c r="D10" s="43">
        <f t="shared" si="2"/>
        <v>1</v>
      </c>
      <c r="E10" s="43">
        <f t="shared" si="2"/>
        <v>1</v>
      </c>
      <c r="F10" s="43">
        <f t="shared" si="2"/>
        <v>1</v>
      </c>
      <c r="G10" s="43">
        <f t="shared" si="2"/>
        <v>1</v>
      </c>
      <c r="H10" s="43">
        <f t="shared" si="2"/>
        <v>0.9936090892952246</v>
      </c>
      <c r="I10" s="43">
        <f t="shared" si="2"/>
        <v>1</v>
      </c>
      <c r="J10" s="43">
        <f t="shared" si="2"/>
        <v>1</v>
      </c>
      <c r="K10" s="43">
        <f t="shared" si="2"/>
        <v>1</v>
      </c>
      <c r="L10" s="43">
        <f t="shared" si="2"/>
        <v>1</v>
      </c>
      <c r="M10" s="43">
        <f t="shared" si="2"/>
        <v>1</v>
      </c>
      <c r="N10" s="43">
        <f t="shared" si="2"/>
        <v>1</v>
      </c>
      <c r="O10" s="43">
        <f t="shared" si="2"/>
        <v>1</v>
      </c>
      <c r="P10" s="43" t="str">
        <f t="shared" si="2"/>
        <v>SPI pending EV input</v>
      </c>
      <c r="Q10" s="43" t="str">
        <f t="shared" si="2"/>
        <v>SPI pending EV input</v>
      </c>
      <c r="R10" s="43" t="str">
        <f t="shared" si="2"/>
        <v>SPI pending EV input</v>
      </c>
      <c r="S10" s="43" t="str">
        <f t="shared" si="2"/>
        <v>SPI pending EV input</v>
      </c>
      <c r="T10" s="43" t="str">
        <f t="shared" si="2"/>
        <v>SPI pending EV input</v>
      </c>
      <c r="U10" s="43" t="str">
        <f t="shared" si="2"/>
        <v>SPI pending EV input</v>
      </c>
      <c r="V10" s="43" t="str">
        <f t="shared" si="2"/>
        <v>SPI pending EV input</v>
      </c>
      <c r="W10" s="43" t="str">
        <f t="shared" si="2"/>
        <v>SPI pending EV input</v>
      </c>
      <c r="X10" s="43" t="str">
        <f t="shared" si="2"/>
        <v>SPI pending EV input</v>
      </c>
      <c r="Y10" s="43" t="str">
        <f t="shared" si="2"/>
        <v>SPI pending EV input</v>
      </c>
    </row>
    <row r="11" spans="1:25" s="34" customFormat="1" ht="28.5" customHeight="1">
      <c r="A11" s="39" t="s">
        <v>56</v>
      </c>
      <c r="B11" s="43">
        <f aca="true" t="shared" si="3" ref="B11:Y11">IF(B7,(IF(B8,(B8-B7),"SV pending EV input")),"N/A")</f>
        <v>0</v>
      </c>
      <c r="C11" s="43">
        <f t="shared" si="3"/>
        <v>0</v>
      </c>
      <c r="D11" s="43">
        <f t="shared" si="3"/>
        <v>0</v>
      </c>
      <c r="E11" s="43">
        <f t="shared" si="3"/>
        <v>0</v>
      </c>
      <c r="F11" s="43">
        <f t="shared" si="3"/>
        <v>0</v>
      </c>
      <c r="G11" s="43">
        <f t="shared" si="3"/>
        <v>0</v>
      </c>
      <c r="H11" s="43">
        <f t="shared" si="3"/>
        <v>-72</v>
      </c>
      <c r="I11" s="43">
        <f t="shared" si="3"/>
        <v>0</v>
      </c>
      <c r="J11" s="43">
        <f t="shared" si="3"/>
        <v>0</v>
      </c>
      <c r="K11" s="43">
        <f t="shared" si="3"/>
        <v>0</v>
      </c>
      <c r="L11" s="43">
        <f t="shared" si="3"/>
        <v>0</v>
      </c>
      <c r="M11" s="43">
        <f t="shared" si="3"/>
        <v>0</v>
      </c>
      <c r="N11" s="43">
        <f t="shared" si="3"/>
        <v>0</v>
      </c>
      <c r="O11" s="43">
        <f t="shared" si="3"/>
        <v>0</v>
      </c>
      <c r="P11" s="43" t="str">
        <f t="shared" si="3"/>
        <v>SV pending EV input</v>
      </c>
      <c r="Q11" s="43" t="str">
        <f t="shared" si="3"/>
        <v>SV pending EV input</v>
      </c>
      <c r="R11" s="43" t="str">
        <f t="shared" si="3"/>
        <v>SV pending EV input</v>
      </c>
      <c r="S11" s="43" t="str">
        <f t="shared" si="3"/>
        <v>SV pending EV input</v>
      </c>
      <c r="T11" s="43" t="str">
        <f t="shared" si="3"/>
        <v>SV pending EV input</v>
      </c>
      <c r="U11" s="43" t="str">
        <f t="shared" si="3"/>
        <v>SV pending EV input</v>
      </c>
      <c r="V11" s="43" t="str">
        <f t="shared" si="3"/>
        <v>SV pending EV input</v>
      </c>
      <c r="W11" s="43" t="str">
        <f t="shared" si="3"/>
        <v>SV pending EV input</v>
      </c>
      <c r="X11" s="43" t="str">
        <f t="shared" si="3"/>
        <v>SV pending EV input</v>
      </c>
      <c r="Y11" s="43" t="str">
        <f t="shared" si="3"/>
        <v>SV pending EV input</v>
      </c>
    </row>
    <row r="12" spans="1:25" s="34" customFormat="1" ht="42" customHeight="1">
      <c r="A12" s="39" t="s">
        <v>58</v>
      </c>
      <c r="B12" s="43">
        <f aca="true" t="shared" si="4" ref="B12:Y12">IF(B9,(IF(B8,(B8/B9),"CPI pending EV input")),(IF(B8,"CPI pending AC input","N/A")))</f>
        <v>1</v>
      </c>
      <c r="C12" s="43">
        <f t="shared" si="4"/>
        <v>1</v>
      </c>
      <c r="D12" s="43">
        <f t="shared" si="4"/>
        <v>1</v>
      </c>
      <c r="E12" s="43">
        <f t="shared" si="4"/>
        <v>1</v>
      </c>
      <c r="F12" s="43">
        <f t="shared" si="4"/>
        <v>0.9927729927729928</v>
      </c>
      <c r="G12" s="43">
        <f t="shared" si="4"/>
        <v>0.9934222547049151</v>
      </c>
      <c r="H12" s="43">
        <f t="shared" si="4"/>
        <v>1</v>
      </c>
      <c r="I12" s="43">
        <f t="shared" si="4"/>
        <v>0.9937586685159501</v>
      </c>
      <c r="J12" s="43">
        <f t="shared" si="4"/>
        <v>0.993817227068688</v>
      </c>
      <c r="K12" s="43">
        <f t="shared" si="4"/>
        <v>0.99344680076454</v>
      </c>
      <c r="L12" s="43">
        <f t="shared" si="4"/>
        <v>0.9936028431808085</v>
      </c>
      <c r="M12" s="43">
        <f t="shared" si="4"/>
        <v>0.9936648442245943</v>
      </c>
      <c r="N12" s="43">
        <f t="shared" si="4"/>
        <v>0.9940357852882704</v>
      </c>
      <c r="O12" s="43">
        <f t="shared" si="4"/>
        <v>0.9940357852882704</v>
      </c>
      <c r="P12" s="43" t="str">
        <f t="shared" si="4"/>
        <v>N/A</v>
      </c>
      <c r="Q12" s="43" t="str">
        <f t="shared" si="4"/>
        <v>N/A</v>
      </c>
      <c r="R12" s="43" t="str">
        <f t="shared" si="4"/>
        <v>N/A</v>
      </c>
      <c r="S12" s="43" t="str">
        <f t="shared" si="4"/>
        <v>N/A</v>
      </c>
      <c r="T12" s="43" t="str">
        <f t="shared" si="4"/>
        <v>N/A</v>
      </c>
      <c r="U12" s="43" t="str">
        <f t="shared" si="4"/>
        <v>N/A</v>
      </c>
      <c r="V12" s="43" t="str">
        <f t="shared" si="4"/>
        <v>N/A</v>
      </c>
      <c r="W12" s="43" t="str">
        <f t="shared" si="4"/>
        <v>N/A</v>
      </c>
      <c r="X12" s="43" t="str">
        <f t="shared" si="4"/>
        <v>N/A</v>
      </c>
      <c r="Y12" s="43" t="str">
        <f t="shared" si="4"/>
        <v>N/A</v>
      </c>
    </row>
    <row r="13" spans="1:25" s="34" customFormat="1" ht="28.5" customHeight="1">
      <c r="A13" s="39" t="s">
        <v>59</v>
      </c>
      <c r="B13" s="43">
        <f aca="true" t="shared" si="5" ref="B13:Y13">IF(B9,(IF(B8,(B8-B9),"CV pending EV input")),(IF(B8,"CV pending AC input","N/A")))</f>
        <v>0</v>
      </c>
      <c r="C13" s="43">
        <f t="shared" si="5"/>
        <v>0</v>
      </c>
      <c r="D13" s="43">
        <f t="shared" si="5"/>
        <v>0</v>
      </c>
      <c r="E13" s="43">
        <f t="shared" si="5"/>
        <v>0</v>
      </c>
      <c r="F13" s="43">
        <f t="shared" si="5"/>
        <v>-73</v>
      </c>
      <c r="G13" s="43">
        <f t="shared" si="5"/>
        <v>-72</v>
      </c>
      <c r="H13" s="43">
        <f t="shared" si="5"/>
        <v>0</v>
      </c>
      <c r="I13" s="43">
        <f t="shared" si="5"/>
        <v>-72</v>
      </c>
      <c r="J13" s="43">
        <f t="shared" si="5"/>
        <v>-73</v>
      </c>
      <c r="K13" s="43">
        <f t="shared" si="5"/>
        <v>-72</v>
      </c>
      <c r="L13" s="43">
        <f t="shared" si="5"/>
        <v>-72</v>
      </c>
      <c r="M13" s="43">
        <f t="shared" si="5"/>
        <v>-73</v>
      </c>
      <c r="N13" s="43">
        <f t="shared" si="5"/>
        <v>-74.21184399999947</v>
      </c>
      <c r="O13" s="43">
        <f t="shared" si="5"/>
        <v>-76.2238440000001</v>
      </c>
      <c r="P13" s="43" t="str">
        <f t="shared" si="5"/>
        <v>N/A</v>
      </c>
      <c r="Q13" s="43" t="str">
        <f t="shared" si="5"/>
        <v>N/A</v>
      </c>
      <c r="R13" s="43" t="str">
        <f t="shared" si="5"/>
        <v>N/A</v>
      </c>
      <c r="S13" s="43" t="str">
        <f t="shared" si="5"/>
        <v>N/A</v>
      </c>
      <c r="T13" s="43" t="str">
        <f t="shared" si="5"/>
        <v>N/A</v>
      </c>
      <c r="U13" s="43" t="str">
        <f t="shared" si="5"/>
        <v>N/A</v>
      </c>
      <c r="V13" s="43" t="str">
        <f t="shared" si="5"/>
        <v>N/A</v>
      </c>
      <c r="W13" s="43" t="str">
        <f t="shared" si="5"/>
        <v>N/A</v>
      </c>
      <c r="X13" s="43" t="str">
        <f t="shared" si="5"/>
        <v>N/A</v>
      </c>
      <c r="Y13" s="43" t="str">
        <f t="shared" si="5"/>
        <v>N/A</v>
      </c>
    </row>
    <row r="14" spans="1:25" s="51" customFormat="1" ht="42" customHeight="1">
      <c r="A14" s="50" t="s">
        <v>60</v>
      </c>
      <c r="B14" s="44">
        <f aca="true" t="shared" si="6" ref="B14:Y14">IF(B7,(IF(B8,((B8-B7)/B7),"N/A")),"N/A")</f>
        <v>0</v>
      </c>
      <c r="C14" s="44">
        <f t="shared" si="6"/>
        <v>0</v>
      </c>
      <c r="D14" s="44">
        <f t="shared" si="6"/>
        <v>0</v>
      </c>
      <c r="E14" s="44">
        <f t="shared" si="6"/>
        <v>0</v>
      </c>
      <c r="F14" s="44">
        <f t="shared" si="6"/>
        <v>0</v>
      </c>
      <c r="G14" s="44">
        <f t="shared" si="6"/>
        <v>0</v>
      </c>
      <c r="H14" s="44">
        <f t="shared" si="6"/>
        <v>-0.00639091070477543</v>
      </c>
      <c r="I14" s="44">
        <f t="shared" si="6"/>
        <v>0</v>
      </c>
      <c r="J14" s="44">
        <f t="shared" si="6"/>
        <v>0</v>
      </c>
      <c r="K14" s="44">
        <f t="shared" si="6"/>
        <v>0</v>
      </c>
      <c r="L14" s="44">
        <f t="shared" si="6"/>
        <v>0</v>
      </c>
      <c r="M14" s="44">
        <f t="shared" si="6"/>
        <v>0</v>
      </c>
      <c r="N14" s="44">
        <f t="shared" si="6"/>
        <v>0</v>
      </c>
      <c r="O14" s="44">
        <f t="shared" si="6"/>
        <v>0</v>
      </c>
      <c r="P14" s="44" t="str">
        <f t="shared" si="6"/>
        <v>N/A</v>
      </c>
      <c r="Q14" s="44" t="str">
        <f t="shared" si="6"/>
        <v>N/A</v>
      </c>
      <c r="R14" s="44" t="str">
        <f t="shared" si="6"/>
        <v>N/A</v>
      </c>
      <c r="S14" s="44" t="str">
        <f t="shared" si="6"/>
        <v>N/A</v>
      </c>
      <c r="T14" s="44" t="str">
        <f t="shared" si="6"/>
        <v>N/A</v>
      </c>
      <c r="U14" s="44" t="str">
        <f t="shared" si="6"/>
        <v>N/A</v>
      </c>
      <c r="V14" s="44" t="str">
        <f t="shared" si="6"/>
        <v>N/A</v>
      </c>
      <c r="W14" s="44" t="str">
        <f t="shared" si="6"/>
        <v>N/A</v>
      </c>
      <c r="X14" s="44" t="str">
        <f t="shared" si="6"/>
        <v>N/A</v>
      </c>
      <c r="Y14" s="44" t="str">
        <f t="shared" si="6"/>
        <v>N/A</v>
      </c>
    </row>
    <row r="15" spans="1:25" s="51" customFormat="1" ht="42" customHeight="1">
      <c r="A15" s="50" t="s">
        <v>62</v>
      </c>
      <c r="B15" s="44">
        <f aca="true" t="shared" si="7" ref="B15:Y15">IF(B8,(IF(B9,((B8-B9)/B8),"N/A")),"N/A")</f>
        <v>0</v>
      </c>
      <c r="C15" s="44">
        <f t="shared" si="7"/>
        <v>0</v>
      </c>
      <c r="D15" s="44">
        <f t="shared" si="7"/>
        <v>0</v>
      </c>
      <c r="E15" s="44">
        <f t="shared" si="7"/>
        <v>0</v>
      </c>
      <c r="F15" s="44">
        <f t="shared" si="7"/>
        <v>-0.007279617072197846</v>
      </c>
      <c r="G15" s="44">
        <f t="shared" si="7"/>
        <v>-0.0066212985102078355</v>
      </c>
      <c r="H15" s="44">
        <f t="shared" si="7"/>
        <v>0</v>
      </c>
      <c r="I15" s="44">
        <f t="shared" si="7"/>
        <v>-0.00628053035589672</v>
      </c>
      <c r="J15" s="44">
        <f t="shared" si="7"/>
        <v>-0.006221237429691495</v>
      </c>
      <c r="K15" s="44">
        <f t="shared" si="7"/>
        <v>-0.006596426935409986</v>
      </c>
      <c r="L15" s="44">
        <f t="shared" si="7"/>
        <v>-0.006438343914870786</v>
      </c>
      <c r="M15" s="44">
        <f t="shared" si="7"/>
        <v>-0.006375545851528384</v>
      </c>
      <c r="N15" s="44">
        <f t="shared" si="7"/>
        <v>-0.005999999999999957</v>
      </c>
      <c r="O15" s="44">
        <f t="shared" si="7"/>
        <v>-0.006000000000000007</v>
      </c>
      <c r="P15" s="44" t="str">
        <f t="shared" si="7"/>
        <v>N/A</v>
      </c>
      <c r="Q15" s="44" t="str">
        <f t="shared" si="7"/>
        <v>N/A</v>
      </c>
      <c r="R15" s="44" t="str">
        <f t="shared" si="7"/>
        <v>N/A</v>
      </c>
      <c r="S15" s="44" t="str">
        <f t="shared" si="7"/>
        <v>N/A</v>
      </c>
      <c r="T15" s="44" t="str">
        <f t="shared" si="7"/>
        <v>N/A</v>
      </c>
      <c r="U15" s="44" t="str">
        <f t="shared" si="7"/>
        <v>N/A</v>
      </c>
      <c r="V15" s="44" t="str">
        <f t="shared" si="7"/>
        <v>N/A</v>
      </c>
      <c r="W15" s="44" t="str">
        <f t="shared" si="7"/>
        <v>N/A</v>
      </c>
      <c r="X15" s="44" t="str">
        <f t="shared" si="7"/>
        <v>N/A</v>
      </c>
      <c r="Y15" s="44" t="str">
        <f t="shared" si="7"/>
        <v>N/A</v>
      </c>
    </row>
    <row r="16" spans="1:25" s="35" customFormat="1" ht="27.75" customHeight="1">
      <c r="A16" s="39" t="s">
        <v>61</v>
      </c>
      <c r="B16" s="41">
        <f aca="true" t="shared" si="8" ref="B16:Y16">IF((B15="N/A"),"N/A",IF((B14="N/A"),"N/A",(B12*B10)))</f>
        <v>1</v>
      </c>
      <c r="C16" s="41">
        <f t="shared" si="8"/>
        <v>1</v>
      </c>
      <c r="D16" s="41">
        <f t="shared" si="8"/>
        <v>1</v>
      </c>
      <c r="E16" s="41">
        <f t="shared" si="8"/>
        <v>1</v>
      </c>
      <c r="F16" s="41">
        <f t="shared" si="8"/>
        <v>0.9927729927729928</v>
      </c>
      <c r="G16" s="41">
        <f t="shared" si="8"/>
        <v>0.9934222547049151</v>
      </c>
      <c r="H16" s="41">
        <f t="shared" si="8"/>
        <v>0.9936090892952246</v>
      </c>
      <c r="I16" s="41">
        <f t="shared" si="8"/>
        <v>0.9937586685159501</v>
      </c>
      <c r="J16" s="41">
        <f t="shared" si="8"/>
        <v>0.993817227068688</v>
      </c>
      <c r="K16" s="41">
        <f t="shared" si="8"/>
        <v>0.99344680076454</v>
      </c>
      <c r="L16" s="41">
        <f t="shared" si="8"/>
        <v>0.9936028431808085</v>
      </c>
      <c r="M16" s="41">
        <f t="shared" si="8"/>
        <v>0.9936648442245943</v>
      </c>
      <c r="N16" s="41">
        <f t="shared" si="8"/>
        <v>0.9940357852882704</v>
      </c>
      <c r="O16" s="41">
        <f t="shared" si="8"/>
        <v>0.9940357852882704</v>
      </c>
      <c r="P16" s="41" t="str">
        <f t="shared" si="8"/>
        <v>N/A</v>
      </c>
      <c r="Q16" s="41" t="str">
        <f t="shared" si="8"/>
        <v>N/A</v>
      </c>
      <c r="R16" s="41" t="str">
        <f t="shared" si="8"/>
        <v>N/A</v>
      </c>
      <c r="S16" s="41" t="str">
        <f t="shared" si="8"/>
        <v>N/A</v>
      </c>
      <c r="T16" s="41" t="str">
        <f t="shared" si="8"/>
        <v>N/A</v>
      </c>
      <c r="U16" s="41" t="str">
        <f t="shared" si="8"/>
        <v>N/A</v>
      </c>
      <c r="V16" s="41" t="str">
        <f t="shared" si="8"/>
        <v>N/A</v>
      </c>
      <c r="W16" s="41" t="str">
        <f t="shared" si="8"/>
        <v>N/A</v>
      </c>
      <c r="X16" s="41" t="str">
        <f t="shared" si="8"/>
        <v>N/A</v>
      </c>
      <c r="Y16" s="41" t="str">
        <f t="shared" si="8"/>
        <v>N/A</v>
      </c>
    </row>
  </sheetData>
  <sheetProtection formatCells="0" formatColumns="0" formatRows="0"/>
  <mergeCells count="1">
    <mergeCell ref="A1:A3"/>
  </mergeCells>
  <printOptions gridLines="1"/>
  <pageMargins left="0.36" right="0" top="1" bottom="1" header="0.5" footer="0.5"/>
  <pageSetup horizontalDpi="600" verticalDpi="600" orientation="landscape" scale="85" r:id="rId1"/>
  <headerFooter alignWithMargins="0">
    <oddHeader>&amp;C&amp;"Book Antiqua,Bold"&amp;18NOAA Earned Value Management Reports</oddHeader>
    <oddFooter>&amp;C&amp;A&amp;R&amp;D &amp;T</oddFooter>
  </headerFooter>
  <colBreaks count="2" manualBreakCount="2">
    <brk id="13" max="15" man="1"/>
    <brk id="25" max="10" man="1"/>
  </colBreaks>
</worksheet>
</file>

<file path=xl/worksheets/sheet12.xml><?xml version="1.0" encoding="utf-8"?>
<worksheet xmlns="http://schemas.openxmlformats.org/spreadsheetml/2006/main" xmlns:r="http://schemas.openxmlformats.org/officeDocument/2006/relationships">
  <dimension ref="A1:Y16"/>
  <sheetViews>
    <sheetView view="pageBreakPreview" zoomScaleSheetLayoutView="100" workbookViewId="0" topLeftCell="A1">
      <pane ySplit="3" topLeftCell="BM4" activePane="bottomLeft" state="frozen"/>
      <selection pane="topLeft" activeCell="A1" sqref="A1"/>
      <selection pane="bottomLeft" activeCell="A1" sqref="A1:A3"/>
    </sheetView>
  </sheetViews>
  <sheetFormatPr defaultColWidth="9.140625" defaultRowHeight="12.75"/>
  <cols>
    <col min="1" max="1" width="23.421875" style="40" customWidth="1"/>
    <col min="2" max="13" width="10.421875" style="36" customWidth="1"/>
    <col min="14" max="25" width="10.421875" style="37" customWidth="1"/>
    <col min="26" max="16384" width="9.140625" style="37" customWidth="1"/>
  </cols>
  <sheetData>
    <row r="1" spans="1:25" s="57" customFormat="1" ht="15.75">
      <c r="A1" s="107" t="s">
        <v>26</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75">
      <c r="A2" s="108"/>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45" customFormat="1" ht="12.75">
      <c r="A3" s="109"/>
      <c r="B3" s="47">
        <v>38656</v>
      </c>
      <c r="C3" s="47" t="s">
        <v>10</v>
      </c>
      <c r="D3" s="48">
        <v>38717</v>
      </c>
      <c r="E3" s="47">
        <v>38748</v>
      </c>
      <c r="F3" s="47">
        <v>38776</v>
      </c>
      <c r="G3" s="47">
        <v>38807</v>
      </c>
      <c r="H3" s="47">
        <v>38837</v>
      </c>
      <c r="I3" s="47">
        <v>38868</v>
      </c>
      <c r="J3" s="47">
        <v>38898</v>
      </c>
      <c r="K3" s="49">
        <v>38929</v>
      </c>
      <c r="L3" s="47">
        <v>38959</v>
      </c>
      <c r="M3" s="47">
        <v>38990</v>
      </c>
      <c r="N3" s="47">
        <v>39021</v>
      </c>
      <c r="O3" s="47" t="s">
        <v>49</v>
      </c>
      <c r="P3" s="48">
        <v>39082</v>
      </c>
      <c r="Q3" s="47">
        <v>39113</v>
      </c>
      <c r="R3" s="47">
        <v>39141</v>
      </c>
      <c r="S3" s="47">
        <v>39172</v>
      </c>
      <c r="T3" s="47">
        <v>39202</v>
      </c>
      <c r="U3" s="47">
        <v>39233</v>
      </c>
      <c r="V3" s="47">
        <v>39263</v>
      </c>
      <c r="W3" s="49">
        <v>39294</v>
      </c>
      <c r="X3" s="47">
        <v>39324</v>
      </c>
      <c r="Y3" s="47">
        <v>39355</v>
      </c>
    </row>
    <row r="4" spans="1:25" s="69" customFormat="1" ht="27" customHeight="1">
      <c r="A4" s="42" t="s">
        <v>65</v>
      </c>
      <c r="B4" s="61"/>
      <c r="C4" s="61"/>
      <c r="D4" s="62"/>
      <c r="E4" s="61"/>
      <c r="F4" s="61"/>
      <c r="G4" s="61"/>
      <c r="H4" s="61"/>
      <c r="I4" s="61"/>
      <c r="J4" s="61"/>
      <c r="K4" s="63"/>
      <c r="L4" s="61"/>
      <c r="M4" s="61"/>
      <c r="N4" s="61">
        <v>97969</v>
      </c>
      <c r="O4" s="61">
        <f>N4</f>
        <v>97969</v>
      </c>
      <c r="P4" s="61">
        <f aca="true" t="shared" si="0" ref="P4:Y5">O4</f>
        <v>97969</v>
      </c>
      <c r="Q4" s="61">
        <f t="shared" si="0"/>
        <v>97969</v>
      </c>
      <c r="R4" s="61">
        <f t="shared" si="0"/>
        <v>97969</v>
      </c>
      <c r="S4" s="61">
        <f t="shared" si="0"/>
        <v>97969</v>
      </c>
      <c r="T4" s="61">
        <f t="shared" si="0"/>
        <v>97969</v>
      </c>
      <c r="U4" s="61">
        <f t="shared" si="0"/>
        <v>97969</v>
      </c>
      <c r="V4" s="61">
        <f t="shared" si="0"/>
        <v>97969</v>
      </c>
      <c r="W4" s="61">
        <f t="shared" si="0"/>
        <v>97969</v>
      </c>
      <c r="X4" s="61">
        <f t="shared" si="0"/>
        <v>97969</v>
      </c>
      <c r="Y4" s="61">
        <f t="shared" si="0"/>
        <v>97969</v>
      </c>
    </row>
    <row r="5" spans="1:25" s="69" customFormat="1" ht="27.75" customHeight="1">
      <c r="A5" s="42" t="s">
        <v>66</v>
      </c>
      <c r="B5" s="61"/>
      <c r="C5" s="61"/>
      <c r="D5" s="62"/>
      <c r="E5" s="61"/>
      <c r="F5" s="61"/>
      <c r="G5" s="61"/>
      <c r="H5" s="61"/>
      <c r="I5" s="61"/>
      <c r="J5" s="61"/>
      <c r="K5" s="63"/>
      <c r="L5" s="61"/>
      <c r="M5" s="61"/>
      <c r="N5" s="61">
        <v>0</v>
      </c>
      <c r="O5" s="61">
        <f>N5</f>
        <v>0</v>
      </c>
      <c r="P5" s="61">
        <f t="shared" si="0"/>
        <v>0</v>
      </c>
      <c r="Q5" s="61">
        <f t="shared" si="0"/>
        <v>0</v>
      </c>
      <c r="R5" s="61">
        <f t="shared" si="0"/>
        <v>0</v>
      </c>
      <c r="S5" s="61">
        <f t="shared" si="0"/>
        <v>0</v>
      </c>
      <c r="T5" s="61">
        <f t="shared" si="0"/>
        <v>0</v>
      </c>
      <c r="U5" s="61">
        <f t="shared" si="0"/>
        <v>0</v>
      </c>
      <c r="V5" s="61">
        <f t="shared" si="0"/>
        <v>0</v>
      </c>
      <c r="W5" s="61">
        <f t="shared" si="0"/>
        <v>0</v>
      </c>
      <c r="X5" s="61">
        <f t="shared" si="0"/>
        <v>0</v>
      </c>
      <c r="Y5" s="61">
        <f t="shared" si="0"/>
        <v>0</v>
      </c>
    </row>
    <row r="6" spans="1:25" s="59" customFormat="1" ht="27.75" customHeight="1">
      <c r="A6" s="42" t="s">
        <v>52</v>
      </c>
      <c r="B6" s="63"/>
      <c r="C6" s="63"/>
      <c r="D6" s="63">
        <v>9829.8</v>
      </c>
      <c r="E6" s="63">
        <v>9829.8</v>
      </c>
      <c r="F6" s="63">
        <v>9829.8</v>
      </c>
      <c r="G6" s="63">
        <v>9829.8</v>
      </c>
      <c r="H6" s="63">
        <v>9829.8</v>
      </c>
      <c r="I6" s="63">
        <v>9829.8</v>
      </c>
      <c r="J6" s="63">
        <v>9829.8</v>
      </c>
      <c r="K6" s="63">
        <v>9829.8</v>
      </c>
      <c r="L6" s="63">
        <v>9829.8</v>
      </c>
      <c r="M6" s="63">
        <v>9829.8</v>
      </c>
      <c r="N6" s="67">
        <f>N5+N4</f>
        <v>97969</v>
      </c>
      <c r="O6" s="67">
        <f aca="true" t="shared" si="1" ref="O6:Y6">O5+O4</f>
        <v>97969</v>
      </c>
      <c r="P6" s="67">
        <f t="shared" si="1"/>
        <v>97969</v>
      </c>
      <c r="Q6" s="67">
        <f t="shared" si="1"/>
        <v>97969</v>
      </c>
      <c r="R6" s="67">
        <f t="shared" si="1"/>
        <v>97969</v>
      </c>
      <c r="S6" s="67">
        <f t="shared" si="1"/>
        <v>97969</v>
      </c>
      <c r="T6" s="67">
        <f t="shared" si="1"/>
        <v>97969</v>
      </c>
      <c r="U6" s="67">
        <f t="shared" si="1"/>
        <v>97969</v>
      </c>
      <c r="V6" s="67">
        <f t="shared" si="1"/>
        <v>97969</v>
      </c>
      <c r="W6" s="67">
        <f t="shared" si="1"/>
        <v>97969</v>
      </c>
      <c r="X6" s="67">
        <f t="shared" si="1"/>
        <v>97969</v>
      </c>
      <c r="Y6" s="67">
        <f t="shared" si="1"/>
        <v>97969</v>
      </c>
    </row>
    <row r="7" spans="1:25" s="80" customFormat="1" ht="42" customHeight="1">
      <c r="A7" s="78" t="s">
        <v>53</v>
      </c>
      <c r="B7" s="79">
        <v>7001.3</v>
      </c>
      <c r="C7" s="79">
        <v>7256.5</v>
      </c>
      <c r="D7" s="79">
        <v>7372.2</v>
      </c>
      <c r="E7" s="79">
        <v>7653.6</v>
      </c>
      <c r="F7" s="79">
        <v>8056.7</v>
      </c>
      <c r="G7" s="79">
        <v>8462.3</v>
      </c>
      <c r="H7" s="79">
        <v>8782.1</v>
      </c>
      <c r="I7" s="79">
        <v>8992.2</v>
      </c>
      <c r="J7" s="79">
        <v>9210.2</v>
      </c>
      <c r="K7" s="79">
        <v>9330.5</v>
      </c>
      <c r="L7" s="79">
        <v>9483.4</v>
      </c>
      <c r="M7" s="79">
        <v>9829.8</v>
      </c>
      <c r="N7" s="79">
        <v>14329.8</v>
      </c>
      <c r="O7" s="79">
        <v>14579.8</v>
      </c>
      <c r="P7" s="79">
        <v>14891</v>
      </c>
      <c r="Q7" s="79">
        <v>15479.4</v>
      </c>
      <c r="R7" s="79"/>
      <c r="S7" s="79"/>
      <c r="T7" s="79"/>
      <c r="U7" s="79"/>
      <c r="V7" s="79"/>
      <c r="W7" s="79"/>
      <c r="X7" s="79"/>
      <c r="Y7" s="79"/>
    </row>
    <row r="8" spans="1:25" s="32" customFormat="1" ht="42" customHeight="1">
      <c r="A8" s="38" t="s">
        <v>54</v>
      </c>
      <c r="B8" s="60">
        <v>6997.1</v>
      </c>
      <c r="C8" s="60">
        <v>7121.2</v>
      </c>
      <c r="D8" s="60">
        <v>7342.5</v>
      </c>
      <c r="E8" s="60">
        <v>7541.6</v>
      </c>
      <c r="F8" s="60">
        <v>7850.4</v>
      </c>
      <c r="G8" s="60">
        <v>8190.7</v>
      </c>
      <c r="H8" s="60">
        <v>8624.7</v>
      </c>
      <c r="I8" s="60">
        <v>8996.4</v>
      </c>
      <c r="J8" s="60">
        <v>9257.4</v>
      </c>
      <c r="K8" s="60">
        <v>9445.9</v>
      </c>
      <c r="L8" s="60">
        <v>9596.5</v>
      </c>
      <c r="M8" s="60">
        <v>9951.3</v>
      </c>
      <c r="N8" s="60">
        <v>14216.6</v>
      </c>
      <c r="O8" s="60">
        <v>14793.9</v>
      </c>
      <c r="P8" s="60">
        <v>14887.6</v>
      </c>
      <c r="Q8" s="60">
        <v>15134.1</v>
      </c>
      <c r="R8" s="60"/>
      <c r="S8" s="60"/>
      <c r="T8" s="60"/>
      <c r="U8" s="60"/>
      <c r="V8" s="60"/>
      <c r="W8" s="60"/>
      <c r="X8" s="60"/>
      <c r="Y8" s="60"/>
    </row>
    <row r="9" spans="1:25" s="32" customFormat="1" ht="27.75" customHeight="1">
      <c r="A9" s="38" t="s">
        <v>55</v>
      </c>
      <c r="B9" s="60">
        <v>6960.8</v>
      </c>
      <c r="C9" s="60">
        <v>7056.5</v>
      </c>
      <c r="D9" s="60">
        <v>7153.2</v>
      </c>
      <c r="E9" s="60">
        <v>7247.6</v>
      </c>
      <c r="F9" s="60">
        <v>7592.3</v>
      </c>
      <c r="G9" s="60">
        <v>7941.7</v>
      </c>
      <c r="H9" s="60">
        <v>8374.3</v>
      </c>
      <c r="I9" s="60">
        <v>8741</v>
      </c>
      <c r="J9" s="60">
        <v>8988.2</v>
      </c>
      <c r="K9" s="60">
        <v>9265.2</v>
      </c>
      <c r="L9" s="60">
        <v>9537.4</v>
      </c>
      <c r="M9" s="60">
        <v>9809.6</v>
      </c>
      <c r="N9" s="60">
        <v>14310.3</v>
      </c>
      <c r="O9" s="60">
        <v>14562.2</v>
      </c>
      <c r="P9" s="60">
        <v>14847.9</v>
      </c>
      <c r="Q9" s="60">
        <v>15209.8</v>
      </c>
      <c r="R9" s="60"/>
      <c r="S9" s="60"/>
      <c r="T9" s="60"/>
      <c r="U9" s="60"/>
      <c r="V9" s="60"/>
      <c r="W9" s="60"/>
      <c r="X9" s="60"/>
      <c r="Y9" s="60"/>
    </row>
    <row r="10" spans="1:25" s="34" customFormat="1" ht="42" customHeight="1">
      <c r="A10" s="39" t="s">
        <v>57</v>
      </c>
      <c r="B10" s="43">
        <f aca="true" t="shared" si="2" ref="B10:Y10">IF(B7,(IF(B8,B8/B7,"SPI pending EV input")),"N/A")</f>
        <v>0.9994001114078814</v>
      </c>
      <c r="C10" s="43">
        <f t="shared" si="2"/>
        <v>0.9813546475573623</v>
      </c>
      <c r="D10" s="43">
        <f t="shared" si="2"/>
        <v>0.9959713518352731</v>
      </c>
      <c r="E10" s="43">
        <f t="shared" si="2"/>
        <v>0.98536636354134</v>
      </c>
      <c r="F10" s="43">
        <f t="shared" si="2"/>
        <v>0.9743939826479824</v>
      </c>
      <c r="G10" s="43">
        <f t="shared" si="2"/>
        <v>0.96790470675821</v>
      </c>
      <c r="H10" s="43">
        <f t="shared" si="2"/>
        <v>0.9820771797178351</v>
      </c>
      <c r="I10" s="43">
        <f t="shared" si="2"/>
        <v>1.0004670714619335</v>
      </c>
      <c r="J10" s="43">
        <f t="shared" si="2"/>
        <v>1.0051247529912488</v>
      </c>
      <c r="K10" s="43">
        <f t="shared" si="2"/>
        <v>1.0123680402979476</v>
      </c>
      <c r="L10" s="43">
        <f t="shared" si="2"/>
        <v>1.0119261024527069</v>
      </c>
      <c r="M10" s="43">
        <f t="shared" si="2"/>
        <v>1.0123603735579565</v>
      </c>
      <c r="N10" s="43">
        <f t="shared" si="2"/>
        <v>0.9921003782327737</v>
      </c>
      <c r="O10" s="43">
        <f t="shared" si="2"/>
        <v>1.0146847007503532</v>
      </c>
      <c r="P10" s="43">
        <f t="shared" si="2"/>
        <v>0.9997716741656034</v>
      </c>
      <c r="Q10" s="43">
        <f t="shared" si="2"/>
        <v>0.9776929338346448</v>
      </c>
      <c r="R10" s="43" t="str">
        <f t="shared" si="2"/>
        <v>N/A</v>
      </c>
      <c r="S10" s="43" t="str">
        <f t="shared" si="2"/>
        <v>N/A</v>
      </c>
      <c r="T10" s="43" t="str">
        <f t="shared" si="2"/>
        <v>N/A</v>
      </c>
      <c r="U10" s="43" t="str">
        <f t="shared" si="2"/>
        <v>N/A</v>
      </c>
      <c r="V10" s="43" t="str">
        <f t="shared" si="2"/>
        <v>N/A</v>
      </c>
      <c r="W10" s="43" t="str">
        <f t="shared" si="2"/>
        <v>N/A</v>
      </c>
      <c r="X10" s="43" t="str">
        <f t="shared" si="2"/>
        <v>N/A</v>
      </c>
      <c r="Y10" s="43" t="str">
        <f t="shared" si="2"/>
        <v>N/A</v>
      </c>
    </row>
    <row r="11" spans="1:25" s="34" customFormat="1" ht="28.5" customHeight="1">
      <c r="A11" s="39" t="s">
        <v>56</v>
      </c>
      <c r="B11" s="43">
        <f aca="true" t="shared" si="3" ref="B11:Y11">IF(B7,(IF(B8,(B8-B7),"SV pending EV input")),"N/A")</f>
        <v>-4.199999999999818</v>
      </c>
      <c r="C11" s="43">
        <f t="shared" si="3"/>
        <v>-135.30000000000018</v>
      </c>
      <c r="D11" s="43">
        <f t="shared" si="3"/>
        <v>-29.699999999999818</v>
      </c>
      <c r="E11" s="43">
        <f t="shared" si="3"/>
        <v>-112</v>
      </c>
      <c r="F11" s="43">
        <f t="shared" si="3"/>
        <v>-206.30000000000018</v>
      </c>
      <c r="G11" s="43">
        <f t="shared" si="3"/>
        <v>-271.59999999999945</v>
      </c>
      <c r="H11" s="43">
        <f t="shared" si="3"/>
        <v>-157.39999999999964</v>
      </c>
      <c r="I11" s="43">
        <f t="shared" si="3"/>
        <v>4.199999999998909</v>
      </c>
      <c r="J11" s="43">
        <f t="shared" si="3"/>
        <v>47.19999999999891</v>
      </c>
      <c r="K11" s="43">
        <f t="shared" si="3"/>
        <v>115.39999999999964</v>
      </c>
      <c r="L11" s="43">
        <f t="shared" si="3"/>
        <v>113.10000000000036</v>
      </c>
      <c r="M11" s="43">
        <f t="shared" si="3"/>
        <v>121.5</v>
      </c>
      <c r="N11" s="43">
        <f t="shared" si="3"/>
        <v>-113.19999999999891</v>
      </c>
      <c r="O11" s="43">
        <f t="shared" si="3"/>
        <v>214.10000000000036</v>
      </c>
      <c r="P11" s="43">
        <f t="shared" si="3"/>
        <v>-3.399999999999636</v>
      </c>
      <c r="Q11" s="43">
        <f t="shared" si="3"/>
        <v>-345.2999999999993</v>
      </c>
      <c r="R11" s="43" t="str">
        <f t="shared" si="3"/>
        <v>N/A</v>
      </c>
      <c r="S11" s="43" t="str">
        <f t="shared" si="3"/>
        <v>N/A</v>
      </c>
      <c r="T11" s="43" t="str">
        <f t="shared" si="3"/>
        <v>N/A</v>
      </c>
      <c r="U11" s="43" t="str">
        <f t="shared" si="3"/>
        <v>N/A</v>
      </c>
      <c r="V11" s="43" t="str">
        <f t="shared" si="3"/>
        <v>N/A</v>
      </c>
      <c r="W11" s="43" t="str">
        <f t="shared" si="3"/>
        <v>N/A</v>
      </c>
      <c r="X11" s="43" t="str">
        <f t="shared" si="3"/>
        <v>N/A</v>
      </c>
      <c r="Y11" s="43" t="str">
        <f t="shared" si="3"/>
        <v>N/A</v>
      </c>
    </row>
    <row r="12" spans="1:25" s="34" customFormat="1" ht="42" customHeight="1">
      <c r="A12" s="39" t="s">
        <v>58</v>
      </c>
      <c r="B12" s="43">
        <f aca="true" t="shared" si="4" ref="B12:Y12">IF(B9,(IF(B8,(B8/B9),"CPI pending EV input")),(IF(B8,"CPI pending AC input","N/A")))</f>
        <v>1.0052149178255374</v>
      </c>
      <c r="C12" s="43">
        <f t="shared" si="4"/>
        <v>1.0091688514135904</v>
      </c>
      <c r="D12" s="43">
        <f t="shared" si="4"/>
        <v>1.026463680590505</v>
      </c>
      <c r="E12" s="43">
        <f t="shared" si="4"/>
        <v>1.0405651526022408</v>
      </c>
      <c r="F12" s="43">
        <f t="shared" si="4"/>
        <v>1.0339949685865943</v>
      </c>
      <c r="G12" s="43">
        <f t="shared" si="4"/>
        <v>1.031353488547792</v>
      </c>
      <c r="H12" s="43">
        <f t="shared" si="4"/>
        <v>1.0299010066513024</v>
      </c>
      <c r="I12" s="43">
        <f t="shared" si="4"/>
        <v>1.0292186248712962</v>
      </c>
      <c r="J12" s="43">
        <f t="shared" si="4"/>
        <v>1.0299503793863063</v>
      </c>
      <c r="K12" s="43">
        <f t="shared" si="4"/>
        <v>1.0195030868194965</v>
      </c>
      <c r="L12" s="43">
        <f t="shared" si="4"/>
        <v>1.0061966573699332</v>
      </c>
      <c r="M12" s="43">
        <f t="shared" si="4"/>
        <v>1.0144450334366333</v>
      </c>
      <c r="N12" s="43">
        <f t="shared" si="4"/>
        <v>0.9934522686456609</v>
      </c>
      <c r="O12" s="43">
        <f t="shared" si="4"/>
        <v>1.0159110573951737</v>
      </c>
      <c r="P12" s="43">
        <f t="shared" si="4"/>
        <v>1.0026737787835318</v>
      </c>
      <c r="Q12" s="43">
        <f t="shared" si="4"/>
        <v>0.9950229457323568</v>
      </c>
      <c r="R12" s="43" t="str">
        <f t="shared" si="4"/>
        <v>N/A</v>
      </c>
      <c r="S12" s="43" t="str">
        <f t="shared" si="4"/>
        <v>N/A</v>
      </c>
      <c r="T12" s="43" t="str">
        <f t="shared" si="4"/>
        <v>N/A</v>
      </c>
      <c r="U12" s="43" t="str">
        <f t="shared" si="4"/>
        <v>N/A</v>
      </c>
      <c r="V12" s="43" t="str">
        <f t="shared" si="4"/>
        <v>N/A</v>
      </c>
      <c r="W12" s="43" t="str">
        <f t="shared" si="4"/>
        <v>N/A</v>
      </c>
      <c r="X12" s="43" t="str">
        <f t="shared" si="4"/>
        <v>N/A</v>
      </c>
      <c r="Y12" s="43" t="str">
        <f t="shared" si="4"/>
        <v>N/A</v>
      </c>
    </row>
    <row r="13" spans="1:25" s="34" customFormat="1" ht="28.5" customHeight="1">
      <c r="A13" s="39" t="s">
        <v>59</v>
      </c>
      <c r="B13" s="43">
        <f aca="true" t="shared" si="5" ref="B13:Y13">IF(B9,(IF(B8,(B8-B9),"CV pending EV input")),(IF(B8,"CV pending AC input","N/A")))</f>
        <v>36.30000000000018</v>
      </c>
      <c r="C13" s="43">
        <f t="shared" si="5"/>
        <v>64.69999999999982</v>
      </c>
      <c r="D13" s="43">
        <f t="shared" si="5"/>
        <v>189.30000000000018</v>
      </c>
      <c r="E13" s="43">
        <f t="shared" si="5"/>
        <v>294</v>
      </c>
      <c r="F13" s="43">
        <f t="shared" si="5"/>
        <v>258.09999999999945</v>
      </c>
      <c r="G13" s="43">
        <f t="shared" si="5"/>
        <v>249</v>
      </c>
      <c r="H13" s="43">
        <f t="shared" si="5"/>
        <v>250.40000000000146</v>
      </c>
      <c r="I13" s="43">
        <f t="shared" si="5"/>
        <v>255.39999999999964</v>
      </c>
      <c r="J13" s="43">
        <f t="shared" si="5"/>
        <v>269.1999999999989</v>
      </c>
      <c r="K13" s="43">
        <f t="shared" si="5"/>
        <v>180.6999999999989</v>
      </c>
      <c r="L13" s="43">
        <f t="shared" si="5"/>
        <v>59.100000000000364</v>
      </c>
      <c r="M13" s="43">
        <f t="shared" si="5"/>
        <v>141.6999999999989</v>
      </c>
      <c r="N13" s="43">
        <f t="shared" si="5"/>
        <v>-93.69999999999891</v>
      </c>
      <c r="O13" s="43">
        <f t="shared" si="5"/>
        <v>231.6999999999989</v>
      </c>
      <c r="P13" s="43">
        <f t="shared" si="5"/>
        <v>39.70000000000073</v>
      </c>
      <c r="Q13" s="43">
        <f t="shared" si="5"/>
        <v>-75.69999999999891</v>
      </c>
      <c r="R13" s="43" t="str">
        <f t="shared" si="5"/>
        <v>N/A</v>
      </c>
      <c r="S13" s="43" t="str">
        <f t="shared" si="5"/>
        <v>N/A</v>
      </c>
      <c r="T13" s="43" t="str">
        <f t="shared" si="5"/>
        <v>N/A</v>
      </c>
      <c r="U13" s="43" t="str">
        <f t="shared" si="5"/>
        <v>N/A</v>
      </c>
      <c r="V13" s="43" t="str">
        <f t="shared" si="5"/>
        <v>N/A</v>
      </c>
      <c r="W13" s="43" t="str">
        <f t="shared" si="5"/>
        <v>N/A</v>
      </c>
      <c r="X13" s="43" t="str">
        <f t="shared" si="5"/>
        <v>N/A</v>
      </c>
      <c r="Y13" s="43" t="str">
        <f t="shared" si="5"/>
        <v>N/A</v>
      </c>
    </row>
    <row r="14" spans="1:25" s="51" customFormat="1" ht="42" customHeight="1">
      <c r="A14" s="50" t="s">
        <v>60</v>
      </c>
      <c r="B14" s="44">
        <f aca="true" t="shared" si="6" ref="B14:Y14">IF(B7,(IF(B8,((B8-B7)/B7),"N/A")),"N/A")</f>
        <v>-0.0005998885921185805</v>
      </c>
      <c r="C14" s="44">
        <f t="shared" si="6"/>
        <v>-0.01864535244263766</v>
      </c>
      <c r="D14" s="44">
        <f t="shared" si="6"/>
        <v>-0.004028648164726922</v>
      </c>
      <c r="E14" s="44">
        <f t="shared" si="6"/>
        <v>-0.014633636458659977</v>
      </c>
      <c r="F14" s="44">
        <f t="shared" si="6"/>
        <v>-0.025606017352017597</v>
      </c>
      <c r="G14" s="44">
        <f t="shared" si="6"/>
        <v>-0.032095293241789995</v>
      </c>
      <c r="H14" s="44">
        <f t="shared" si="6"/>
        <v>-0.017922820282164815</v>
      </c>
      <c r="I14" s="44">
        <f t="shared" si="6"/>
        <v>0.00046707146193355445</v>
      </c>
      <c r="J14" s="44">
        <f t="shared" si="6"/>
        <v>0.005124752991248714</v>
      </c>
      <c r="K14" s="44">
        <f t="shared" si="6"/>
        <v>0.012368040297947552</v>
      </c>
      <c r="L14" s="44">
        <f t="shared" si="6"/>
        <v>0.011926102452706875</v>
      </c>
      <c r="M14" s="44">
        <f t="shared" si="6"/>
        <v>0.01236037355795642</v>
      </c>
      <c r="N14" s="44">
        <f t="shared" si="6"/>
        <v>-0.007899621767226264</v>
      </c>
      <c r="O14" s="44">
        <f t="shared" si="6"/>
        <v>0.014684700750353254</v>
      </c>
      <c r="P14" s="44">
        <f t="shared" si="6"/>
        <v>-0.00022832583439659097</v>
      </c>
      <c r="Q14" s="44">
        <f t="shared" si="6"/>
        <v>-0.0223070661653552</v>
      </c>
      <c r="R14" s="44" t="str">
        <f t="shared" si="6"/>
        <v>N/A</v>
      </c>
      <c r="S14" s="44" t="str">
        <f t="shared" si="6"/>
        <v>N/A</v>
      </c>
      <c r="T14" s="44" t="str">
        <f t="shared" si="6"/>
        <v>N/A</v>
      </c>
      <c r="U14" s="44" t="str">
        <f t="shared" si="6"/>
        <v>N/A</v>
      </c>
      <c r="V14" s="44" t="str">
        <f t="shared" si="6"/>
        <v>N/A</v>
      </c>
      <c r="W14" s="44" t="str">
        <f t="shared" si="6"/>
        <v>N/A</v>
      </c>
      <c r="X14" s="44" t="str">
        <f t="shared" si="6"/>
        <v>N/A</v>
      </c>
      <c r="Y14" s="44" t="str">
        <f t="shared" si="6"/>
        <v>N/A</v>
      </c>
    </row>
    <row r="15" spans="1:25" s="51" customFormat="1" ht="42" customHeight="1">
      <c r="A15" s="50" t="s">
        <v>62</v>
      </c>
      <c r="B15" s="44">
        <f aca="true" t="shared" si="7" ref="B15:Y15">IF(B8,(IF(B9,((B8-B9)/B8),"N/A")),"N/A")</f>
        <v>0.005187863543468034</v>
      </c>
      <c r="C15" s="44">
        <f t="shared" si="7"/>
        <v>0.00908554737965509</v>
      </c>
      <c r="D15" s="44">
        <f t="shared" si="7"/>
        <v>0.025781409601634345</v>
      </c>
      <c r="E15" s="44">
        <f t="shared" si="7"/>
        <v>0.03898377002227644</v>
      </c>
      <c r="F15" s="44">
        <f t="shared" si="7"/>
        <v>0.03287730561500044</v>
      </c>
      <c r="G15" s="44">
        <f t="shared" si="7"/>
        <v>0.03040033208394887</v>
      </c>
      <c r="H15" s="44">
        <f t="shared" si="7"/>
        <v>0.02903289389775893</v>
      </c>
      <c r="I15" s="44">
        <f t="shared" si="7"/>
        <v>0.0283891334311502</v>
      </c>
      <c r="J15" s="44">
        <f t="shared" si="7"/>
        <v>0.029079439151381482</v>
      </c>
      <c r="K15" s="44">
        <f t="shared" si="7"/>
        <v>0.0191299929069754</v>
      </c>
      <c r="L15" s="44">
        <f t="shared" si="7"/>
        <v>0.006158495284739266</v>
      </c>
      <c r="M15" s="44">
        <f t="shared" si="7"/>
        <v>0.014239345613135864</v>
      </c>
      <c r="N15" s="44">
        <f t="shared" si="7"/>
        <v>-0.006590886709902432</v>
      </c>
      <c r="O15" s="44">
        <f t="shared" si="7"/>
        <v>0.015661860631746797</v>
      </c>
      <c r="P15" s="44">
        <f t="shared" si="7"/>
        <v>0.0026666487546683636</v>
      </c>
      <c r="Q15" s="44">
        <f t="shared" si="7"/>
        <v>-0.005001949240456909</v>
      </c>
      <c r="R15" s="44" t="str">
        <f t="shared" si="7"/>
        <v>N/A</v>
      </c>
      <c r="S15" s="44" t="str">
        <f t="shared" si="7"/>
        <v>N/A</v>
      </c>
      <c r="T15" s="44" t="str">
        <f t="shared" si="7"/>
        <v>N/A</v>
      </c>
      <c r="U15" s="44" t="str">
        <f t="shared" si="7"/>
        <v>N/A</v>
      </c>
      <c r="V15" s="44" t="str">
        <f t="shared" si="7"/>
        <v>N/A</v>
      </c>
      <c r="W15" s="44" t="str">
        <f t="shared" si="7"/>
        <v>N/A</v>
      </c>
      <c r="X15" s="44" t="str">
        <f t="shared" si="7"/>
        <v>N/A</v>
      </c>
      <c r="Y15" s="44" t="str">
        <f t="shared" si="7"/>
        <v>N/A</v>
      </c>
    </row>
    <row r="16" spans="1:25" s="35" customFormat="1" ht="27.75" customHeight="1">
      <c r="A16" s="39" t="s">
        <v>61</v>
      </c>
      <c r="B16" s="41">
        <f aca="true" t="shared" si="8" ref="B16:Y16">IF((B15="N/A"),"N/A",IF((B14="N/A"),"N/A",(B12*B10)))</f>
        <v>1.0046119008637064</v>
      </c>
      <c r="C16" s="41">
        <f t="shared" si="8"/>
        <v>0.9903525425048522</v>
      </c>
      <c r="D16" s="41">
        <f t="shared" si="8"/>
        <v>1.0223284195675353</v>
      </c>
      <c r="E16" s="41">
        <f t="shared" si="8"/>
        <v>1.0253379004475096</v>
      </c>
      <c r="F16" s="41">
        <f t="shared" si="8"/>
        <v>1.0075184754790671</v>
      </c>
      <c r="G16" s="41">
        <f t="shared" si="8"/>
        <v>0.9982518958969075</v>
      </c>
      <c r="H16" s="41">
        <f t="shared" si="8"/>
        <v>1.0114422760006705</v>
      </c>
      <c r="I16" s="41">
        <f t="shared" si="8"/>
        <v>1.029699343519064</v>
      </c>
      <c r="J16" s="41">
        <f t="shared" si="8"/>
        <v>1.035228620673904</v>
      </c>
      <c r="K16" s="41">
        <f t="shared" si="8"/>
        <v>1.032112342081162</v>
      </c>
      <c r="L16" s="41">
        <f t="shared" si="8"/>
        <v>1.0181966617932983</v>
      </c>
      <c r="M16" s="41">
        <f t="shared" si="8"/>
        <v>1.0269839530039238</v>
      </c>
      <c r="N16" s="41">
        <f t="shared" si="8"/>
        <v>0.9856043714795674</v>
      </c>
      <c r="O16" s="41">
        <f t="shared" si="8"/>
        <v>1.0308294072619968</v>
      </c>
      <c r="P16" s="41">
        <f t="shared" si="8"/>
        <v>1.0024448424563634</v>
      </c>
      <c r="Q16" s="41">
        <f t="shared" si="8"/>
        <v>0.9728269030458585</v>
      </c>
      <c r="R16" s="41" t="str">
        <f t="shared" si="8"/>
        <v>N/A</v>
      </c>
      <c r="S16" s="41" t="str">
        <f t="shared" si="8"/>
        <v>N/A</v>
      </c>
      <c r="T16" s="41" t="str">
        <f t="shared" si="8"/>
        <v>N/A</v>
      </c>
      <c r="U16" s="41" t="str">
        <f t="shared" si="8"/>
        <v>N/A</v>
      </c>
      <c r="V16" s="41" t="str">
        <f t="shared" si="8"/>
        <v>N/A</v>
      </c>
      <c r="W16" s="41" t="str">
        <f t="shared" si="8"/>
        <v>N/A</v>
      </c>
      <c r="X16" s="41" t="str">
        <f t="shared" si="8"/>
        <v>N/A</v>
      </c>
      <c r="Y16" s="41" t="str">
        <f t="shared" si="8"/>
        <v>N/A</v>
      </c>
    </row>
  </sheetData>
  <sheetProtection password="CCD0" sheet="1" objects="1" scenarios="1" formatCells="0" formatColumns="0" formatRows="0"/>
  <mergeCells count="1">
    <mergeCell ref="A1:A3"/>
  </mergeCells>
  <printOptions gridLines="1"/>
  <pageMargins left="0.36" right="0" top="1" bottom="1" header="0.5" footer="0.5"/>
  <pageSetup horizontalDpi="600" verticalDpi="600" orientation="landscape" scale="79" r:id="rId1"/>
  <headerFooter alignWithMargins="0">
    <oddHeader>&amp;C&amp;"Book Antiqua,Bold"&amp;18NOAA Earned Value Management Reports</oddHeader>
    <oddFooter>&amp;C&amp;A&amp;R&amp;D &amp;T</oddFooter>
  </headerFooter>
  <colBreaks count="1" manualBreakCount="1">
    <brk id="13" max="15" man="1"/>
  </colBreaks>
</worksheet>
</file>

<file path=xl/worksheets/sheet13.xml><?xml version="1.0" encoding="utf-8"?>
<worksheet xmlns="http://schemas.openxmlformats.org/spreadsheetml/2006/main" xmlns:r="http://schemas.openxmlformats.org/officeDocument/2006/relationships">
  <dimension ref="A1:Y16"/>
  <sheetViews>
    <sheetView view="pageBreakPreview" zoomScaleSheetLayoutView="100" workbookViewId="0" topLeftCell="A1">
      <pane ySplit="3" topLeftCell="BM4" activePane="bottomLeft" state="frozen"/>
      <selection pane="topLeft" activeCell="A1" sqref="A1:A16384"/>
      <selection pane="bottomLeft" activeCell="A1" sqref="A1:A3"/>
    </sheetView>
  </sheetViews>
  <sheetFormatPr defaultColWidth="9.140625" defaultRowHeight="12.75"/>
  <cols>
    <col min="1" max="1" width="23.28125" style="40" customWidth="1"/>
    <col min="2" max="13" width="10.140625" style="36" customWidth="1"/>
    <col min="14" max="25" width="10.140625" style="37" customWidth="1"/>
    <col min="26" max="16384" width="9.140625" style="37" customWidth="1"/>
  </cols>
  <sheetData>
    <row r="1" spans="1:25" s="57" customFormat="1" ht="15.75">
      <c r="A1" s="107" t="s">
        <v>27</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75">
      <c r="A2" s="108"/>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45" customFormat="1" ht="12.75">
      <c r="A3" s="109"/>
      <c r="B3" s="47">
        <v>38656</v>
      </c>
      <c r="C3" s="47" t="s">
        <v>10</v>
      </c>
      <c r="D3" s="48">
        <v>38717</v>
      </c>
      <c r="E3" s="47">
        <v>38748</v>
      </c>
      <c r="F3" s="47">
        <v>38776</v>
      </c>
      <c r="G3" s="47">
        <v>38807</v>
      </c>
      <c r="H3" s="47">
        <v>38837</v>
      </c>
      <c r="I3" s="47">
        <v>38868</v>
      </c>
      <c r="J3" s="47">
        <v>38898</v>
      </c>
      <c r="K3" s="49">
        <v>38929</v>
      </c>
      <c r="L3" s="47">
        <v>38959</v>
      </c>
      <c r="M3" s="47">
        <v>38990</v>
      </c>
      <c r="N3" s="47">
        <v>39021</v>
      </c>
      <c r="O3" s="47" t="s">
        <v>49</v>
      </c>
      <c r="P3" s="48">
        <v>39082</v>
      </c>
      <c r="Q3" s="47">
        <v>39113</v>
      </c>
      <c r="R3" s="47">
        <v>39141</v>
      </c>
      <c r="S3" s="47">
        <v>39172</v>
      </c>
      <c r="T3" s="47">
        <v>39202</v>
      </c>
      <c r="U3" s="47">
        <v>39233</v>
      </c>
      <c r="V3" s="47">
        <v>39263</v>
      </c>
      <c r="W3" s="49">
        <v>39294</v>
      </c>
      <c r="X3" s="47">
        <v>39324</v>
      </c>
      <c r="Y3" s="47">
        <v>39355</v>
      </c>
    </row>
    <row r="4" spans="1:25" s="69" customFormat="1" ht="27" customHeight="1">
      <c r="A4" s="42" t="s">
        <v>65</v>
      </c>
      <c r="B4" s="61"/>
      <c r="C4" s="61"/>
      <c r="D4" s="62"/>
      <c r="E4" s="61"/>
      <c r="F4" s="61"/>
      <c r="G4" s="61"/>
      <c r="H4" s="61"/>
      <c r="I4" s="61"/>
      <c r="J4" s="61"/>
      <c r="K4" s="63"/>
      <c r="L4" s="61"/>
      <c r="M4" s="61"/>
      <c r="N4" s="61">
        <v>189616</v>
      </c>
      <c r="O4" s="61">
        <f>N4</f>
        <v>189616</v>
      </c>
      <c r="P4" s="61">
        <f aca="true" t="shared" si="0" ref="P4:Y5">O4</f>
        <v>189616</v>
      </c>
      <c r="Q4" s="61">
        <f t="shared" si="0"/>
        <v>189616</v>
      </c>
      <c r="R4" s="61">
        <f t="shared" si="0"/>
        <v>189616</v>
      </c>
      <c r="S4" s="61">
        <f t="shared" si="0"/>
        <v>189616</v>
      </c>
      <c r="T4" s="61">
        <f t="shared" si="0"/>
        <v>189616</v>
      </c>
      <c r="U4" s="61">
        <f t="shared" si="0"/>
        <v>189616</v>
      </c>
      <c r="V4" s="61">
        <f t="shared" si="0"/>
        <v>189616</v>
      </c>
      <c r="W4" s="61">
        <f t="shared" si="0"/>
        <v>189616</v>
      </c>
      <c r="X4" s="61">
        <f t="shared" si="0"/>
        <v>189616</v>
      </c>
      <c r="Y4" s="61">
        <f t="shared" si="0"/>
        <v>189616</v>
      </c>
    </row>
    <row r="5" spans="1:25" s="69" customFormat="1" ht="27.75" customHeight="1">
      <c r="A5" s="42" t="s">
        <v>66</v>
      </c>
      <c r="B5" s="61"/>
      <c r="C5" s="61"/>
      <c r="D5" s="62"/>
      <c r="E5" s="61"/>
      <c r="F5" s="61"/>
      <c r="G5" s="61"/>
      <c r="H5" s="61"/>
      <c r="I5" s="61"/>
      <c r="J5" s="61"/>
      <c r="K5" s="63"/>
      <c r="L5" s="61"/>
      <c r="M5" s="61"/>
      <c r="N5" s="61">
        <v>42623</v>
      </c>
      <c r="O5" s="61">
        <f>N5</f>
        <v>42623</v>
      </c>
      <c r="P5" s="61">
        <f t="shared" si="0"/>
        <v>42623</v>
      </c>
      <c r="Q5" s="61">
        <f t="shared" si="0"/>
        <v>42623</v>
      </c>
      <c r="R5" s="61">
        <f t="shared" si="0"/>
        <v>42623</v>
      </c>
      <c r="S5" s="61">
        <f t="shared" si="0"/>
        <v>42623</v>
      </c>
      <c r="T5" s="61">
        <f t="shared" si="0"/>
        <v>42623</v>
      </c>
      <c r="U5" s="61">
        <f t="shared" si="0"/>
        <v>42623</v>
      </c>
      <c r="V5" s="61">
        <f t="shared" si="0"/>
        <v>42623</v>
      </c>
      <c r="W5" s="61">
        <f t="shared" si="0"/>
        <v>42623</v>
      </c>
      <c r="X5" s="61">
        <f t="shared" si="0"/>
        <v>42623</v>
      </c>
      <c r="Y5" s="61">
        <f t="shared" si="0"/>
        <v>42623</v>
      </c>
    </row>
    <row r="6" spans="1:25" s="59" customFormat="1" ht="27.75" customHeight="1">
      <c r="A6" s="42" t="s">
        <v>52</v>
      </c>
      <c r="B6" s="63"/>
      <c r="C6" s="63"/>
      <c r="D6" s="63">
        <v>90960.6</v>
      </c>
      <c r="E6" s="63">
        <v>90960.6</v>
      </c>
      <c r="F6" s="63">
        <v>90960.6</v>
      </c>
      <c r="G6" s="63">
        <v>90951.9</v>
      </c>
      <c r="H6" s="63">
        <v>90951.9</v>
      </c>
      <c r="I6" s="63">
        <v>90951.9</v>
      </c>
      <c r="J6" s="63">
        <v>90951.9</v>
      </c>
      <c r="K6" s="63">
        <v>90951.9</v>
      </c>
      <c r="L6" s="63">
        <v>90951.9</v>
      </c>
      <c r="M6" s="63">
        <v>90951.9</v>
      </c>
      <c r="N6" s="67">
        <f>N5+N4</f>
        <v>232239</v>
      </c>
      <c r="O6" s="67">
        <f aca="true" t="shared" si="1" ref="O6:Y6">O5+O4</f>
        <v>232239</v>
      </c>
      <c r="P6" s="67">
        <f t="shared" si="1"/>
        <v>232239</v>
      </c>
      <c r="Q6" s="67">
        <f t="shared" si="1"/>
        <v>232239</v>
      </c>
      <c r="R6" s="67">
        <f t="shared" si="1"/>
        <v>232239</v>
      </c>
      <c r="S6" s="67">
        <f t="shared" si="1"/>
        <v>232239</v>
      </c>
      <c r="T6" s="67">
        <f t="shared" si="1"/>
        <v>232239</v>
      </c>
      <c r="U6" s="67">
        <f t="shared" si="1"/>
        <v>232239</v>
      </c>
      <c r="V6" s="67">
        <f t="shared" si="1"/>
        <v>232239</v>
      </c>
      <c r="W6" s="67">
        <f t="shared" si="1"/>
        <v>232239</v>
      </c>
      <c r="X6" s="67">
        <f t="shared" si="1"/>
        <v>232239</v>
      </c>
      <c r="Y6" s="67">
        <f t="shared" si="1"/>
        <v>232239</v>
      </c>
    </row>
    <row r="7" spans="1:25" s="80" customFormat="1" ht="42" customHeight="1">
      <c r="A7" s="78" t="s">
        <v>53</v>
      </c>
      <c r="B7" s="79">
        <v>20589.6</v>
      </c>
      <c r="C7" s="79">
        <v>20888.6</v>
      </c>
      <c r="D7" s="79">
        <v>21162.3</v>
      </c>
      <c r="E7" s="79">
        <v>21452.9</v>
      </c>
      <c r="F7" s="79">
        <v>21743.4</v>
      </c>
      <c r="G7" s="79">
        <v>22084.5</v>
      </c>
      <c r="H7" s="79">
        <v>22530.9</v>
      </c>
      <c r="I7" s="79">
        <v>23172</v>
      </c>
      <c r="J7" s="79">
        <v>23172</v>
      </c>
      <c r="K7" s="79">
        <v>24124.7</v>
      </c>
      <c r="L7" s="79">
        <v>25028.9</v>
      </c>
      <c r="M7" s="79">
        <v>26782</v>
      </c>
      <c r="N7" s="93">
        <v>26916</v>
      </c>
      <c r="O7" s="93">
        <v>27137.5</v>
      </c>
      <c r="P7" s="93">
        <v>27362.3</v>
      </c>
      <c r="Q7" s="93">
        <v>27459.7</v>
      </c>
      <c r="R7" s="93">
        <v>27905.5</v>
      </c>
      <c r="S7" s="93">
        <v>28467.5</v>
      </c>
      <c r="T7" s="93">
        <v>29029.5</v>
      </c>
      <c r="U7" s="93">
        <v>29433.4</v>
      </c>
      <c r="V7" s="93">
        <v>29837.3</v>
      </c>
      <c r="W7" s="93">
        <v>30001</v>
      </c>
      <c r="X7" s="93">
        <v>30164.8</v>
      </c>
      <c r="Y7" s="94">
        <v>30328.6</v>
      </c>
    </row>
    <row r="8" spans="1:25" s="32" customFormat="1" ht="42" customHeight="1">
      <c r="A8" s="38" t="s">
        <v>54</v>
      </c>
      <c r="B8" s="60">
        <v>20589.6</v>
      </c>
      <c r="C8" s="60">
        <v>20888.6</v>
      </c>
      <c r="D8" s="60">
        <v>21162.3</v>
      </c>
      <c r="E8" s="60">
        <v>21452.9</v>
      </c>
      <c r="F8" s="60">
        <v>21743.4</v>
      </c>
      <c r="G8" s="60">
        <v>22084.5</v>
      </c>
      <c r="H8" s="60">
        <v>22530.9</v>
      </c>
      <c r="I8" s="60">
        <v>23172</v>
      </c>
      <c r="J8" s="60">
        <v>23172</v>
      </c>
      <c r="K8" s="60">
        <v>24124.7</v>
      </c>
      <c r="L8" s="60">
        <v>25026</v>
      </c>
      <c r="M8" s="60">
        <v>26775.1</v>
      </c>
      <c r="N8" s="93">
        <v>26916.8</v>
      </c>
      <c r="O8" s="93">
        <v>27136.3</v>
      </c>
      <c r="P8" s="93">
        <v>27356</v>
      </c>
      <c r="Q8" s="93">
        <v>27407.2</v>
      </c>
      <c r="R8" s="93"/>
      <c r="S8" s="93"/>
      <c r="T8" s="93"/>
      <c r="U8" s="93"/>
      <c r="V8" s="93"/>
      <c r="W8" s="93"/>
      <c r="X8" s="93"/>
      <c r="Y8" s="94"/>
    </row>
    <row r="9" spans="1:25" s="32" customFormat="1" ht="27.75" customHeight="1">
      <c r="A9" s="38" t="s">
        <v>55</v>
      </c>
      <c r="B9" s="60">
        <v>21214.5</v>
      </c>
      <c r="C9" s="60">
        <v>21401.5</v>
      </c>
      <c r="D9" s="60">
        <v>21632.4</v>
      </c>
      <c r="E9" s="60">
        <v>21735.5</v>
      </c>
      <c r="F9" s="60">
        <v>21901</v>
      </c>
      <c r="G9" s="60">
        <v>22306</v>
      </c>
      <c r="H9" s="60">
        <v>22656.9</v>
      </c>
      <c r="I9" s="60">
        <v>23317.2</v>
      </c>
      <c r="J9" s="60">
        <v>23317.2</v>
      </c>
      <c r="K9" s="60">
        <v>24566.1</v>
      </c>
      <c r="L9" s="60">
        <v>24802.3</v>
      </c>
      <c r="M9" s="60">
        <v>26576.9</v>
      </c>
      <c r="N9" s="93">
        <v>26728.1</v>
      </c>
      <c r="O9" s="93">
        <v>26891.7</v>
      </c>
      <c r="P9" s="93">
        <v>27105.1</v>
      </c>
      <c r="Q9" s="93">
        <v>27289.1</v>
      </c>
      <c r="R9" s="93"/>
      <c r="S9" s="93"/>
      <c r="T9" s="93"/>
      <c r="U9" s="93"/>
      <c r="V9" s="93"/>
      <c r="W9" s="93"/>
      <c r="X9" s="93"/>
      <c r="Y9" s="94"/>
    </row>
    <row r="10" spans="1:25" s="34" customFormat="1" ht="42" customHeight="1">
      <c r="A10" s="39" t="s">
        <v>57</v>
      </c>
      <c r="B10" s="43">
        <f aca="true" t="shared" si="2" ref="B10:Y10">IF(B7,(IF(B8,B8/B7,"SPI pending EV input")),"N/A")</f>
        <v>1</v>
      </c>
      <c r="C10" s="43">
        <f t="shared" si="2"/>
        <v>1</v>
      </c>
      <c r="D10" s="43">
        <f t="shared" si="2"/>
        <v>1</v>
      </c>
      <c r="E10" s="43">
        <f t="shared" si="2"/>
        <v>1</v>
      </c>
      <c r="F10" s="43">
        <f t="shared" si="2"/>
        <v>1</v>
      </c>
      <c r="G10" s="43">
        <f t="shared" si="2"/>
        <v>1</v>
      </c>
      <c r="H10" s="43">
        <f t="shared" si="2"/>
        <v>1</v>
      </c>
      <c r="I10" s="43">
        <f t="shared" si="2"/>
        <v>1</v>
      </c>
      <c r="J10" s="43">
        <f t="shared" si="2"/>
        <v>1</v>
      </c>
      <c r="K10" s="43">
        <f t="shared" si="2"/>
        <v>1</v>
      </c>
      <c r="L10" s="43">
        <f t="shared" si="2"/>
        <v>0.9998841339411639</v>
      </c>
      <c r="M10" s="43">
        <f t="shared" si="2"/>
        <v>0.9997423642745127</v>
      </c>
      <c r="N10" s="43">
        <f t="shared" si="2"/>
        <v>1.00002972209838</v>
      </c>
      <c r="O10" s="43">
        <f t="shared" si="2"/>
        <v>0.9999557807461998</v>
      </c>
      <c r="P10" s="43">
        <f t="shared" si="2"/>
        <v>0.9997697561973957</v>
      </c>
      <c r="Q10" s="43">
        <f t="shared" si="2"/>
        <v>0.9980881072990601</v>
      </c>
      <c r="R10" s="43" t="str">
        <f t="shared" si="2"/>
        <v>SPI pending EV input</v>
      </c>
      <c r="S10" s="43" t="str">
        <f t="shared" si="2"/>
        <v>SPI pending EV input</v>
      </c>
      <c r="T10" s="43" t="str">
        <f t="shared" si="2"/>
        <v>SPI pending EV input</v>
      </c>
      <c r="U10" s="43" t="str">
        <f t="shared" si="2"/>
        <v>SPI pending EV input</v>
      </c>
      <c r="V10" s="43" t="str">
        <f t="shared" si="2"/>
        <v>SPI pending EV input</v>
      </c>
      <c r="W10" s="43" t="str">
        <f t="shared" si="2"/>
        <v>SPI pending EV input</v>
      </c>
      <c r="X10" s="43" t="str">
        <f t="shared" si="2"/>
        <v>SPI pending EV input</v>
      </c>
      <c r="Y10" s="43" t="str">
        <f t="shared" si="2"/>
        <v>SPI pending EV input</v>
      </c>
    </row>
    <row r="11" spans="1:25" s="34" customFormat="1" ht="28.5" customHeight="1">
      <c r="A11" s="39" t="s">
        <v>56</v>
      </c>
      <c r="B11" s="43">
        <f aca="true" t="shared" si="3" ref="B11:Y11">IF(B7,(IF(B8,(B8-B7),"SV pending EV input")),"N/A")</f>
        <v>0</v>
      </c>
      <c r="C11" s="43">
        <f t="shared" si="3"/>
        <v>0</v>
      </c>
      <c r="D11" s="43">
        <f t="shared" si="3"/>
        <v>0</v>
      </c>
      <c r="E11" s="43">
        <f t="shared" si="3"/>
        <v>0</v>
      </c>
      <c r="F11" s="43">
        <f t="shared" si="3"/>
        <v>0</v>
      </c>
      <c r="G11" s="43">
        <f t="shared" si="3"/>
        <v>0</v>
      </c>
      <c r="H11" s="43">
        <f t="shared" si="3"/>
        <v>0</v>
      </c>
      <c r="I11" s="43">
        <f t="shared" si="3"/>
        <v>0</v>
      </c>
      <c r="J11" s="43">
        <f t="shared" si="3"/>
        <v>0</v>
      </c>
      <c r="K11" s="43">
        <f t="shared" si="3"/>
        <v>0</v>
      </c>
      <c r="L11" s="43">
        <f t="shared" si="3"/>
        <v>-2.900000000001455</v>
      </c>
      <c r="M11" s="43">
        <f t="shared" si="3"/>
        <v>-6.900000000001455</v>
      </c>
      <c r="N11" s="43">
        <f t="shared" si="3"/>
        <v>0.7999999999992724</v>
      </c>
      <c r="O11" s="43">
        <f t="shared" si="3"/>
        <v>-1.2000000000007276</v>
      </c>
      <c r="P11" s="43">
        <f t="shared" si="3"/>
        <v>-6.299999999999272</v>
      </c>
      <c r="Q11" s="43">
        <f t="shared" si="3"/>
        <v>-52.5</v>
      </c>
      <c r="R11" s="43" t="str">
        <f t="shared" si="3"/>
        <v>SV pending EV input</v>
      </c>
      <c r="S11" s="43" t="str">
        <f t="shared" si="3"/>
        <v>SV pending EV input</v>
      </c>
      <c r="T11" s="43" t="str">
        <f t="shared" si="3"/>
        <v>SV pending EV input</v>
      </c>
      <c r="U11" s="43" t="str">
        <f t="shared" si="3"/>
        <v>SV pending EV input</v>
      </c>
      <c r="V11" s="43" t="str">
        <f t="shared" si="3"/>
        <v>SV pending EV input</v>
      </c>
      <c r="W11" s="43" t="str">
        <f t="shared" si="3"/>
        <v>SV pending EV input</v>
      </c>
      <c r="X11" s="43" t="str">
        <f t="shared" si="3"/>
        <v>SV pending EV input</v>
      </c>
      <c r="Y11" s="43" t="str">
        <f t="shared" si="3"/>
        <v>SV pending EV input</v>
      </c>
    </row>
    <row r="12" spans="1:25" s="34" customFormat="1" ht="42" customHeight="1">
      <c r="A12" s="39" t="s">
        <v>58</v>
      </c>
      <c r="B12" s="43">
        <f aca="true" t="shared" si="4" ref="B12:Y12">IF(B9,(IF(B8,(B8/B9),"CPI pending EV input")),(IF(B8,"CPI pending AC input","N/A")))</f>
        <v>0.9705437318814961</v>
      </c>
      <c r="C12" s="43">
        <f t="shared" si="4"/>
        <v>0.9760343901128425</v>
      </c>
      <c r="D12" s="43">
        <f t="shared" si="4"/>
        <v>0.9782687080490374</v>
      </c>
      <c r="E12" s="43">
        <f t="shared" si="4"/>
        <v>0.9869982287041936</v>
      </c>
      <c r="F12" s="43">
        <f t="shared" si="4"/>
        <v>0.9928039815533538</v>
      </c>
      <c r="G12" s="43">
        <f t="shared" si="4"/>
        <v>0.9900699363399982</v>
      </c>
      <c r="H12" s="43">
        <f t="shared" si="4"/>
        <v>0.9944387802391325</v>
      </c>
      <c r="I12" s="43">
        <f t="shared" si="4"/>
        <v>0.993772837218877</v>
      </c>
      <c r="J12" s="43">
        <f t="shared" si="4"/>
        <v>0.993772837218877</v>
      </c>
      <c r="K12" s="43">
        <f t="shared" si="4"/>
        <v>0.9820321499953188</v>
      </c>
      <c r="L12" s="43">
        <f t="shared" si="4"/>
        <v>1.009019324820682</v>
      </c>
      <c r="M12" s="43">
        <f t="shared" si="4"/>
        <v>1.0074576041600034</v>
      </c>
      <c r="N12" s="43">
        <f t="shared" si="4"/>
        <v>1.0070599855582703</v>
      </c>
      <c r="O12" s="43">
        <f t="shared" si="4"/>
        <v>1.0090957432962586</v>
      </c>
      <c r="P12" s="43">
        <f t="shared" si="4"/>
        <v>1.0092565605734716</v>
      </c>
      <c r="Q12" s="43">
        <f t="shared" si="4"/>
        <v>1.0043277352496052</v>
      </c>
      <c r="R12" s="43" t="str">
        <f t="shared" si="4"/>
        <v>N/A</v>
      </c>
      <c r="S12" s="43" t="str">
        <f t="shared" si="4"/>
        <v>N/A</v>
      </c>
      <c r="T12" s="43" t="str">
        <f t="shared" si="4"/>
        <v>N/A</v>
      </c>
      <c r="U12" s="43" t="str">
        <f t="shared" si="4"/>
        <v>N/A</v>
      </c>
      <c r="V12" s="43" t="str">
        <f t="shared" si="4"/>
        <v>N/A</v>
      </c>
      <c r="W12" s="43" t="str">
        <f t="shared" si="4"/>
        <v>N/A</v>
      </c>
      <c r="X12" s="43" t="str">
        <f t="shared" si="4"/>
        <v>N/A</v>
      </c>
      <c r="Y12" s="43" t="str">
        <f t="shared" si="4"/>
        <v>N/A</v>
      </c>
    </row>
    <row r="13" spans="1:25" s="34" customFormat="1" ht="28.5" customHeight="1">
      <c r="A13" s="39" t="s">
        <v>59</v>
      </c>
      <c r="B13" s="43">
        <f aca="true" t="shared" si="5" ref="B13:Y13">IF(B9,(IF(B8,(B8-B9),"CV pending EV input")),(IF(B8,"CV pending AC input","N/A")))</f>
        <v>-624.9000000000015</v>
      </c>
      <c r="C13" s="43">
        <f t="shared" si="5"/>
        <v>-512.9000000000015</v>
      </c>
      <c r="D13" s="43">
        <f t="shared" si="5"/>
        <v>-470.1000000000022</v>
      </c>
      <c r="E13" s="43">
        <f t="shared" si="5"/>
        <v>-282.59999999999854</v>
      </c>
      <c r="F13" s="43">
        <f t="shared" si="5"/>
        <v>-157.59999999999854</v>
      </c>
      <c r="G13" s="43">
        <f t="shared" si="5"/>
        <v>-221.5</v>
      </c>
      <c r="H13" s="43">
        <f t="shared" si="5"/>
        <v>-126</v>
      </c>
      <c r="I13" s="43">
        <f t="shared" si="5"/>
        <v>-145.20000000000073</v>
      </c>
      <c r="J13" s="43">
        <f t="shared" si="5"/>
        <v>-145.20000000000073</v>
      </c>
      <c r="K13" s="43">
        <f t="shared" si="5"/>
        <v>-441.3999999999978</v>
      </c>
      <c r="L13" s="43">
        <f t="shared" si="5"/>
        <v>223.70000000000073</v>
      </c>
      <c r="M13" s="43">
        <f t="shared" si="5"/>
        <v>198.1999999999971</v>
      </c>
      <c r="N13" s="43">
        <f t="shared" si="5"/>
        <v>188.70000000000073</v>
      </c>
      <c r="O13" s="43">
        <f t="shared" si="5"/>
        <v>244.59999999999854</v>
      </c>
      <c r="P13" s="43">
        <f t="shared" si="5"/>
        <v>250.90000000000146</v>
      </c>
      <c r="Q13" s="43">
        <f t="shared" si="5"/>
        <v>118.10000000000218</v>
      </c>
      <c r="R13" s="43" t="str">
        <f t="shared" si="5"/>
        <v>N/A</v>
      </c>
      <c r="S13" s="43" t="str">
        <f t="shared" si="5"/>
        <v>N/A</v>
      </c>
      <c r="T13" s="43" t="str">
        <f t="shared" si="5"/>
        <v>N/A</v>
      </c>
      <c r="U13" s="43" t="str">
        <f t="shared" si="5"/>
        <v>N/A</v>
      </c>
      <c r="V13" s="43" t="str">
        <f t="shared" si="5"/>
        <v>N/A</v>
      </c>
      <c r="W13" s="43" t="str">
        <f t="shared" si="5"/>
        <v>N/A</v>
      </c>
      <c r="X13" s="43" t="str">
        <f t="shared" si="5"/>
        <v>N/A</v>
      </c>
      <c r="Y13" s="43" t="str">
        <f t="shared" si="5"/>
        <v>N/A</v>
      </c>
    </row>
    <row r="14" spans="1:25" s="51" customFormat="1" ht="42" customHeight="1">
      <c r="A14" s="50" t="s">
        <v>60</v>
      </c>
      <c r="B14" s="44">
        <f aca="true" t="shared" si="6" ref="B14:Y14">IF(B7,(IF(B8,((B8-B7)/B7),"N/A")),"N/A")</f>
        <v>0</v>
      </c>
      <c r="C14" s="44">
        <f t="shared" si="6"/>
        <v>0</v>
      </c>
      <c r="D14" s="44">
        <f t="shared" si="6"/>
        <v>0</v>
      </c>
      <c r="E14" s="44">
        <f t="shared" si="6"/>
        <v>0</v>
      </c>
      <c r="F14" s="44">
        <f t="shared" si="6"/>
        <v>0</v>
      </c>
      <c r="G14" s="44">
        <f t="shared" si="6"/>
        <v>0</v>
      </c>
      <c r="H14" s="44">
        <f t="shared" si="6"/>
        <v>0</v>
      </c>
      <c r="I14" s="44">
        <f t="shared" si="6"/>
        <v>0</v>
      </c>
      <c r="J14" s="44">
        <f t="shared" si="6"/>
        <v>0</v>
      </c>
      <c r="K14" s="44">
        <f t="shared" si="6"/>
        <v>0</v>
      </c>
      <c r="L14" s="44">
        <f t="shared" si="6"/>
        <v>-0.00011586605883604374</v>
      </c>
      <c r="M14" s="44">
        <f t="shared" si="6"/>
        <v>-0.0002576357254873219</v>
      </c>
      <c r="N14" s="44">
        <f t="shared" si="6"/>
        <v>2.9722098380118608E-05</v>
      </c>
      <c r="O14" s="44">
        <f t="shared" si="6"/>
        <v>-4.421925380011893E-05</v>
      </c>
      <c r="P14" s="44">
        <f t="shared" si="6"/>
        <v>-0.00023024380260428665</v>
      </c>
      <c r="Q14" s="44">
        <f t="shared" si="6"/>
        <v>-0.0019118927009399227</v>
      </c>
      <c r="R14" s="44" t="str">
        <f t="shared" si="6"/>
        <v>N/A</v>
      </c>
      <c r="S14" s="44" t="str">
        <f t="shared" si="6"/>
        <v>N/A</v>
      </c>
      <c r="T14" s="44" t="str">
        <f t="shared" si="6"/>
        <v>N/A</v>
      </c>
      <c r="U14" s="44" t="str">
        <f t="shared" si="6"/>
        <v>N/A</v>
      </c>
      <c r="V14" s="44" t="str">
        <f t="shared" si="6"/>
        <v>N/A</v>
      </c>
      <c r="W14" s="44" t="str">
        <f t="shared" si="6"/>
        <v>N/A</v>
      </c>
      <c r="X14" s="44" t="str">
        <f t="shared" si="6"/>
        <v>N/A</v>
      </c>
      <c r="Y14" s="44" t="str">
        <f t="shared" si="6"/>
        <v>N/A</v>
      </c>
    </row>
    <row r="15" spans="1:25" s="51" customFormat="1" ht="42" customHeight="1">
      <c r="A15" s="50" t="s">
        <v>62</v>
      </c>
      <c r="B15" s="44">
        <f aca="true" t="shared" si="7" ref="B15:Y15">IF(B8,(IF(B9,((B8-B9)/B8),"N/A")),"N/A")</f>
        <v>-0.03035027392469992</v>
      </c>
      <c r="C15" s="44">
        <f t="shared" si="7"/>
        <v>-0.02455406298172216</v>
      </c>
      <c r="D15" s="44">
        <f t="shared" si="7"/>
        <v>-0.022214031556116405</v>
      </c>
      <c r="E15" s="44">
        <f t="shared" si="7"/>
        <v>-0.013173044203813869</v>
      </c>
      <c r="F15" s="44">
        <f t="shared" si="7"/>
        <v>-0.007248176458143553</v>
      </c>
      <c r="G15" s="44">
        <f t="shared" si="7"/>
        <v>-0.010029658810477937</v>
      </c>
      <c r="H15" s="44">
        <f t="shared" si="7"/>
        <v>-0.005592319880697176</v>
      </c>
      <c r="I15" s="44">
        <f t="shared" si="7"/>
        <v>-0.006266183324702258</v>
      </c>
      <c r="J15" s="44">
        <f t="shared" si="7"/>
        <v>-0.006266183324702258</v>
      </c>
      <c r="K15" s="44">
        <f t="shared" si="7"/>
        <v>-0.01829660057948898</v>
      </c>
      <c r="L15" s="44">
        <f t="shared" si="7"/>
        <v>0.008938703748102003</v>
      </c>
      <c r="M15" s="44">
        <f t="shared" si="7"/>
        <v>0.007402399991036339</v>
      </c>
      <c r="N15" s="44">
        <f t="shared" si="7"/>
        <v>0.007010491588896182</v>
      </c>
      <c r="O15" s="44">
        <f t="shared" si="7"/>
        <v>0.009013756481170924</v>
      </c>
      <c r="P15" s="44">
        <f t="shared" si="7"/>
        <v>0.009171662523760837</v>
      </c>
      <c r="Q15" s="44">
        <f t="shared" si="7"/>
        <v>0.004309086663358613</v>
      </c>
      <c r="R15" s="44" t="str">
        <f t="shared" si="7"/>
        <v>N/A</v>
      </c>
      <c r="S15" s="44" t="str">
        <f t="shared" si="7"/>
        <v>N/A</v>
      </c>
      <c r="T15" s="44" t="str">
        <f t="shared" si="7"/>
        <v>N/A</v>
      </c>
      <c r="U15" s="44" t="str">
        <f t="shared" si="7"/>
        <v>N/A</v>
      </c>
      <c r="V15" s="44" t="str">
        <f t="shared" si="7"/>
        <v>N/A</v>
      </c>
      <c r="W15" s="44" t="str">
        <f t="shared" si="7"/>
        <v>N/A</v>
      </c>
      <c r="X15" s="44" t="str">
        <f t="shared" si="7"/>
        <v>N/A</v>
      </c>
      <c r="Y15" s="44" t="str">
        <f t="shared" si="7"/>
        <v>N/A</v>
      </c>
    </row>
    <row r="16" spans="1:25" s="35" customFormat="1" ht="27.75" customHeight="1">
      <c r="A16" s="39" t="s">
        <v>61</v>
      </c>
      <c r="B16" s="41">
        <f aca="true" t="shared" si="8" ref="B16:Y16">IF((B15="N/A"),"N/A",IF((B14="N/A"),"N/A",(B12*B10)))</f>
        <v>0.9705437318814961</v>
      </c>
      <c r="C16" s="41">
        <f t="shared" si="8"/>
        <v>0.9760343901128425</v>
      </c>
      <c r="D16" s="41">
        <f t="shared" si="8"/>
        <v>0.9782687080490374</v>
      </c>
      <c r="E16" s="41">
        <f t="shared" si="8"/>
        <v>0.9869982287041936</v>
      </c>
      <c r="F16" s="41">
        <f t="shared" si="8"/>
        <v>0.9928039815533538</v>
      </c>
      <c r="G16" s="41">
        <f t="shared" si="8"/>
        <v>0.9900699363399982</v>
      </c>
      <c r="H16" s="41">
        <f t="shared" si="8"/>
        <v>0.9944387802391325</v>
      </c>
      <c r="I16" s="41">
        <f t="shared" si="8"/>
        <v>0.993772837218877</v>
      </c>
      <c r="J16" s="41">
        <f t="shared" si="8"/>
        <v>0.993772837218877</v>
      </c>
      <c r="K16" s="41">
        <f t="shared" si="8"/>
        <v>0.9820321499953188</v>
      </c>
      <c r="L16" s="41">
        <f t="shared" si="8"/>
        <v>1.0089024137282256</v>
      </c>
      <c r="M16" s="41">
        <f t="shared" si="8"/>
        <v>1.0071980470892579</v>
      </c>
      <c r="N16" s="41">
        <f t="shared" si="8"/>
        <v>1.0070899174942356</v>
      </c>
      <c r="O16" s="41">
        <f t="shared" si="8"/>
        <v>1.0090511218354772</v>
      </c>
      <c r="P16" s="41">
        <f t="shared" si="8"/>
        <v>1.0090241855051618</v>
      </c>
      <c r="Q16" s="41">
        <f t="shared" si="8"/>
        <v>1.0024075683832299</v>
      </c>
      <c r="R16" s="41" t="str">
        <f t="shared" si="8"/>
        <v>N/A</v>
      </c>
      <c r="S16" s="41" t="str">
        <f t="shared" si="8"/>
        <v>N/A</v>
      </c>
      <c r="T16" s="41" t="str">
        <f t="shared" si="8"/>
        <v>N/A</v>
      </c>
      <c r="U16" s="41" t="str">
        <f t="shared" si="8"/>
        <v>N/A</v>
      </c>
      <c r="V16" s="41" t="str">
        <f t="shared" si="8"/>
        <v>N/A</v>
      </c>
      <c r="W16" s="41" t="str">
        <f t="shared" si="8"/>
        <v>N/A</v>
      </c>
      <c r="X16" s="41" t="str">
        <f t="shared" si="8"/>
        <v>N/A</v>
      </c>
      <c r="Y16" s="41" t="str">
        <f t="shared" si="8"/>
        <v>N/A</v>
      </c>
    </row>
  </sheetData>
  <sheetProtection password="CCD0" sheet="1" objects="1" scenarios="1" formatCells="0" formatColumns="0" formatRows="0"/>
  <mergeCells count="1">
    <mergeCell ref="A1:A3"/>
  </mergeCells>
  <printOptions gridLines="1"/>
  <pageMargins left="0.36" right="0" top="1" bottom="1" header="0.5" footer="0.5"/>
  <pageSetup horizontalDpi="600" verticalDpi="600" orientation="landscape" scale="79" r:id="rId1"/>
  <headerFooter alignWithMargins="0">
    <oddHeader>&amp;C&amp;"Book Antiqua,Bold"&amp;18NOAA Earned Value Management Reports</oddHeader>
    <oddFooter>&amp;L&amp;F&amp;C&amp;A     &amp;P&amp;R&amp;D &amp;T</oddFooter>
  </headerFooter>
  <colBreaks count="3" manualBreakCount="3">
    <brk id="13" max="15" man="1"/>
    <brk id="25" max="10" man="1"/>
    <brk id="37" max="10" man="1"/>
  </colBreaks>
</worksheet>
</file>

<file path=xl/worksheets/sheet14.xml><?xml version="1.0" encoding="utf-8"?>
<worksheet xmlns="http://schemas.openxmlformats.org/spreadsheetml/2006/main" xmlns:r="http://schemas.openxmlformats.org/officeDocument/2006/relationships">
  <dimension ref="A1:Y16"/>
  <sheetViews>
    <sheetView view="pageBreakPreview" zoomScaleSheetLayoutView="100" workbookViewId="0" topLeftCell="A1">
      <pane ySplit="3" topLeftCell="BM4" activePane="bottomLeft" state="frozen"/>
      <selection pane="topLeft" activeCell="Y1" sqref="U1:Y16384"/>
      <selection pane="bottomLeft" activeCell="A1" sqref="A1:A3"/>
    </sheetView>
  </sheetViews>
  <sheetFormatPr defaultColWidth="9.140625" defaultRowHeight="12.75"/>
  <cols>
    <col min="1" max="1" width="23.421875" style="40" customWidth="1"/>
    <col min="2" max="13" width="10.421875" style="36" customWidth="1"/>
    <col min="14" max="25" width="10.421875" style="37" customWidth="1"/>
    <col min="26" max="16384" width="9.140625" style="37" customWidth="1"/>
  </cols>
  <sheetData>
    <row r="1" spans="1:25" s="57" customFormat="1" ht="15.75">
      <c r="A1" s="107" t="s">
        <v>29</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75">
      <c r="A2" s="108"/>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45" customFormat="1" ht="12.75">
      <c r="A3" s="109"/>
      <c r="B3" s="47">
        <v>38656</v>
      </c>
      <c r="C3" s="47" t="s">
        <v>10</v>
      </c>
      <c r="D3" s="48">
        <v>38717</v>
      </c>
      <c r="E3" s="47">
        <v>38748</v>
      </c>
      <c r="F3" s="47">
        <v>38776</v>
      </c>
      <c r="G3" s="47">
        <v>38807</v>
      </c>
      <c r="H3" s="47">
        <v>38837</v>
      </c>
      <c r="I3" s="47">
        <v>38868</v>
      </c>
      <c r="J3" s="47">
        <v>38898</v>
      </c>
      <c r="K3" s="49">
        <v>38929</v>
      </c>
      <c r="L3" s="47">
        <v>38959</v>
      </c>
      <c r="M3" s="47">
        <v>38990</v>
      </c>
      <c r="N3" s="47">
        <v>39021</v>
      </c>
      <c r="O3" s="47" t="s">
        <v>49</v>
      </c>
      <c r="P3" s="48">
        <v>39082</v>
      </c>
      <c r="Q3" s="47">
        <v>39113</v>
      </c>
      <c r="R3" s="47">
        <v>39141</v>
      </c>
      <c r="S3" s="47">
        <v>39172</v>
      </c>
      <c r="T3" s="47">
        <v>39202</v>
      </c>
      <c r="U3" s="47">
        <v>39233</v>
      </c>
      <c r="V3" s="47">
        <v>39263</v>
      </c>
      <c r="W3" s="49">
        <v>39294</v>
      </c>
      <c r="X3" s="47">
        <v>39324</v>
      </c>
      <c r="Y3" s="47">
        <v>39355</v>
      </c>
    </row>
    <row r="4" spans="1:25" s="69" customFormat="1" ht="27" customHeight="1">
      <c r="A4" s="42" t="s">
        <v>65</v>
      </c>
      <c r="B4" s="61"/>
      <c r="C4" s="61"/>
      <c r="D4" s="62"/>
      <c r="E4" s="61"/>
      <c r="F4" s="61"/>
      <c r="G4" s="61"/>
      <c r="H4" s="61"/>
      <c r="I4" s="61"/>
      <c r="J4" s="61"/>
      <c r="K4" s="63"/>
      <c r="L4" s="61"/>
      <c r="M4" s="61"/>
      <c r="N4" s="61">
        <v>5242</v>
      </c>
      <c r="O4" s="61">
        <f>N4</f>
        <v>5242</v>
      </c>
      <c r="P4" s="61">
        <f aca="true" t="shared" si="0" ref="P4:Y5">O4</f>
        <v>5242</v>
      </c>
      <c r="Q4" s="61">
        <f t="shared" si="0"/>
        <v>5242</v>
      </c>
      <c r="R4" s="61">
        <f t="shared" si="0"/>
        <v>5242</v>
      </c>
      <c r="S4" s="61">
        <f t="shared" si="0"/>
        <v>5242</v>
      </c>
      <c r="T4" s="61">
        <f t="shared" si="0"/>
        <v>5242</v>
      </c>
      <c r="U4" s="61">
        <f t="shared" si="0"/>
        <v>5242</v>
      </c>
      <c r="V4" s="61">
        <f t="shared" si="0"/>
        <v>5242</v>
      </c>
      <c r="W4" s="61">
        <f t="shared" si="0"/>
        <v>5242</v>
      </c>
      <c r="X4" s="61">
        <f t="shared" si="0"/>
        <v>5242</v>
      </c>
      <c r="Y4" s="61">
        <f t="shared" si="0"/>
        <v>5242</v>
      </c>
    </row>
    <row r="5" spans="1:25" s="69" customFormat="1" ht="27.75" customHeight="1">
      <c r="A5" s="42" t="s">
        <v>66</v>
      </c>
      <c r="B5" s="61"/>
      <c r="C5" s="61"/>
      <c r="D5" s="62"/>
      <c r="E5" s="61"/>
      <c r="F5" s="61"/>
      <c r="G5" s="61"/>
      <c r="H5" s="61"/>
      <c r="I5" s="61"/>
      <c r="J5" s="61"/>
      <c r="K5" s="63"/>
      <c r="L5" s="61"/>
      <c r="M5" s="61"/>
      <c r="N5" s="61">
        <v>0</v>
      </c>
      <c r="O5" s="61">
        <f>N5</f>
        <v>0</v>
      </c>
      <c r="P5" s="61">
        <f t="shared" si="0"/>
        <v>0</v>
      </c>
      <c r="Q5" s="61">
        <f t="shared" si="0"/>
        <v>0</v>
      </c>
      <c r="R5" s="61">
        <f t="shared" si="0"/>
        <v>0</v>
      </c>
      <c r="S5" s="61">
        <f t="shared" si="0"/>
        <v>0</v>
      </c>
      <c r="T5" s="61">
        <f t="shared" si="0"/>
        <v>0</v>
      </c>
      <c r="U5" s="61">
        <f t="shared" si="0"/>
        <v>0</v>
      </c>
      <c r="V5" s="61">
        <f t="shared" si="0"/>
        <v>0</v>
      </c>
      <c r="W5" s="61">
        <f t="shared" si="0"/>
        <v>0</v>
      </c>
      <c r="X5" s="61">
        <f t="shared" si="0"/>
        <v>0</v>
      </c>
      <c r="Y5" s="61">
        <f t="shared" si="0"/>
        <v>0</v>
      </c>
    </row>
    <row r="6" spans="1:25" s="59" customFormat="1" ht="27.75" customHeight="1">
      <c r="A6" s="42" t="s">
        <v>52</v>
      </c>
      <c r="B6" s="63">
        <v>4698</v>
      </c>
      <c r="C6" s="63">
        <v>4698</v>
      </c>
      <c r="D6" s="63">
        <v>4698</v>
      </c>
      <c r="E6" s="63">
        <v>4698</v>
      </c>
      <c r="F6" s="63">
        <v>4698</v>
      </c>
      <c r="G6" s="63">
        <v>4698</v>
      </c>
      <c r="H6" s="63">
        <v>4698</v>
      </c>
      <c r="I6" s="63">
        <v>4698</v>
      </c>
      <c r="J6" s="63">
        <v>4698</v>
      </c>
      <c r="K6" s="63">
        <v>4698</v>
      </c>
      <c r="L6" s="63">
        <v>4698</v>
      </c>
      <c r="M6" s="63">
        <v>4762</v>
      </c>
      <c r="N6" s="67">
        <f>N5+N4</f>
        <v>5242</v>
      </c>
      <c r="O6" s="67">
        <f aca="true" t="shared" si="1" ref="O6:Y6">O5+O4</f>
        <v>5242</v>
      </c>
      <c r="P6" s="67">
        <f t="shared" si="1"/>
        <v>5242</v>
      </c>
      <c r="Q6" s="67">
        <f t="shared" si="1"/>
        <v>5242</v>
      </c>
      <c r="R6" s="67">
        <f t="shared" si="1"/>
        <v>5242</v>
      </c>
      <c r="S6" s="67">
        <f t="shared" si="1"/>
        <v>5242</v>
      </c>
      <c r="T6" s="67">
        <f t="shared" si="1"/>
        <v>5242</v>
      </c>
      <c r="U6" s="67">
        <f t="shared" si="1"/>
        <v>5242</v>
      </c>
      <c r="V6" s="67">
        <f t="shared" si="1"/>
        <v>5242</v>
      </c>
      <c r="W6" s="67">
        <f t="shared" si="1"/>
        <v>5242</v>
      </c>
      <c r="X6" s="67">
        <f t="shared" si="1"/>
        <v>5242</v>
      </c>
      <c r="Y6" s="67">
        <f t="shared" si="1"/>
        <v>5242</v>
      </c>
    </row>
    <row r="7" spans="1:25" s="80" customFormat="1" ht="42" customHeight="1">
      <c r="A7" s="78" t="s">
        <v>53</v>
      </c>
      <c r="B7" s="79">
        <v>4431.5</v>
      </c>
      <c r="C7" s="79">
        <v>4598</v>
      </c>
      <c r="D7" s="79">
        <v>4698</v>
      </c>
      <c r="E7" s="79">
        <v>4698</v>
      </c>
      <c r="F7" s="79">
        <v>4698</v>
      </c>
      <c r="G7" s="79">
        <v>4698</v>
      </c>
      <c r="H7" s="79">
        <v>4698</v>
      </c>
      <c r="I7" s="79">
        <v>4698</v>
      </c>
      <c r="J7" s="79">
        <v>4698</v>
      </c>
      <c r="K7" s="79">
        <v>4698</v>
      </c>
      <c r="L7" s="79">
        <v>4698</v>
      </c>
      <c r="M7" s="79">
        <v>4718</v>
      </c>
      <c r="N7" s="79">
        <v>4749</v>
      </c>
      <c r="O7" s="79">
        <v>4762</v>
      </c>
      <c r="P7" s="79">
        <v>4764</v>
      </c>
      <c r="Q7" s="79">
        <v>4766</v>
      </c>
      <c r="R7" s="79">
        <v>4768</v>
      </c>
      <c r="S7" s="79"/>
      <c r="T7" s="79"/>
      <c r="U7" s="79"/>
      <c r="V7" s="79"/>
      <c r="W7" s="79"/>
      <c r="X7" s="79"/>
      <c r="Y7" s="79"/>
    </row>
    <row r="8" spans="1:25" s="32" customFormat="1" ht="42" customHeight="1">
      <c r="A8" s="38" t="s">
        <v>54</v>
      </c>
      <c r="B8" s="60">
        <v>3993.6</v>
      </c>
      <c r="C8" s="60">
        <v>4143</v>
      </c>
      <c r="D8" s="60">
        <v>4354</v>
      </c>
      <c r="E8" s="60">
        <v>4120</v>
      </c>
      <c r="F8" s="60">
        <v>4213</v>
      </c>
      <c r="G8" s="60">
        <v>4310</v>
      </c>
      <c r="H8" s="60">
        <v>4446</v>
      </c>
      <c r="I8" s="60">
        <v>4553</v>
      </c>
      <c r="J8" s="60">
        <v>4623</v>
      </c>
      <c r="K8" s="60">
        <v>4672</v>
      </c>
      <c r="L8" s="60">
        <v>4695</v>
      </c>
      <c r="M8" s="60">
        <v>4731</v>
      </c>
      <c r="N8" s="60">
        <v>4740</v>
      </c>
      <c r="O8" s="60">
        <v>4762</v>
      </c>
      <c r="P8" s="60">
        <v>4764</v>
      </c>
      <c r="Q8" s="60">
        <v>4766</v>
      </c>
      <c r="R8" s="60">
        <v>4768</v>
      </c>
      <c r="S8" s="60"/>
      <c r="T8" s="60"/>
      <c r="U8" s="60"/>
      <c r="V8" s="60"/>
      <c r="W8" s="60"/>
      <c r="X8" s="60"/>
      <c r="Y8" s="60"/>
    </row>
    <row r="9" spans="1:25" s="32" customFormat="1" ht="27.75" customHeight="1">
      <c r="A9" s="38" t="s">
        <v>55</v>
      </c>
      <c r="B9" s="60">
        <v>4294.3</v>
      </c>
      <c r="C9" s="60">
        <v>4428</v>
      </c>
      <c r="D9" s="60">
        <v>4637</v>
      </c>
      <c r="E9" s="60">
        <v>4739</v>
      </c>
      <c r="F9" s="60">
        <v>4820</v>
      </c>
      <c r="G9" s="60">
        <v>4887</v>
      </c>
      <c r="H9" s="60">
        <v>5016</v>
      </c>
      <c r="I9" s="60">
        <v>5117</v>
      </c>
      <c r="J9" s="60">
        <v>5196</v>
      </c>
      <c r="K9" s="60">
        <v>5253</v>
      </c>
      <c r="L9" s="60">
        <v>5280</v>
      </c>
      <c r="M9" s="60">
        <v>5306</v>
      </c>
      <c r="N9" s="60">
        <v>5332</v>
      </c>
      <c r="O9" s="60">
        <v>5353</v>
      </c>
      <c r="P9" s="60">
        <v>5355</v>
      </c>
      <c r="Q9" s="60">
        <v>5357</v>
      </c>
      <c r="R9" s="60">
        <v>5359</v>
      </c>
      <c r="S9" s="60"/>
      <c r="T9" s="60"/>
      <c r="U9" s="60"/>
      <c r="V9" s="60"/>
      <c r="W9" s="60"/>
      <c r="X9" s="60"/>
      <c r="Y9" s="60"/>
    </row>
    <row r="10" spans="1:25" s="34" customFormat="1" ht="42" customHeight="1">
      <c r="A10" s="39" t="s">
        <v>57</v>
      </c>
      <c r="B10" s="43">
        <f aca="true" t="shared" si="2" ref="B10:Y10">IF(B7,(IF(B8,B8/B7,"SPI pending EV input")),"N/A")</f>
        <v>0.9011847004400315</v>
      </c>
      <c r="C10" s="43">
        <f t="shared" si="2"/>
        <v>0.9010439321444106</v>
      </c>
      <c r="D10" s="43">
        <f t="shared" si="2"/>
        <v>0.9267773520647083</v>
      </c>
      <c r="E10" s="43">
        <f t="shared" si="2"/>
        <v>0.8769689229459344</v>
      </c>
      <c r="F10" s="43">
        <f t="shared" si="2"/>
        <v>0.8967645806726267</v>
      </c>
      <c r="G10" s="43">
        <f t="shared" si="2"/>
        <v>0.9174116645381013</v>
      </c>
      <c r="H10" s="43">
        <f t="shared" si="2"/>
        <v>0.946360153256705</v>
      </c>
      <c r="I10" s="43">
        <f t="shared" si="2"/>
        <v>0.9691358024691358</v>
      </c>
      <c r="J10" s="43">
        <f t="shared" si="2"/>
        <v>0.9840357598978289</v>
      </c>
      <c r="K10" s="43">
        <f t="shared" si="2"/>
        <v>0.9944657300979141</v>
      </c>
      <c r="L10" s="43">
        <f t="shared" si="2"/>
        <v>0.9993614303959132</v>
      </c>
      <c r="M10" s="43">
        <f t="shared" si="2"/>
        <v>1.0027554048325562</v>
      </c>
      <c r="N10" s="43">
        <f t="shared" si="2"/>
        <v>0.998104864181933</v>
      </c>
      <c r="O10" s="43">
        <f t="shared" si="2"/>
        <v>1</v>
      </c>
      <c r="P10" s="43">
        <f t="shared" si="2"/>
        <v>1</v>
      </c>
      <c r="Q10" s="43">
        <f t="shared" si="2"/>
        <v>1</v>
      </c>
      <c r="R10" s="43">
        <f t="shared" si="2"/>
        <v>1</v>
      </c>
      <c r="S10" s="43" t="str">
        <f t="shared" si="2"/>
        <v>N/A</v>
      </c>
      <c r="T10" s="43" t="str">
        <f t="shared" si="2"/>
        <v>N/A</v>
      </c>
      <c r="U10" s="43" t="str">
        <f t="shared" si="2"/>
        <v>N/A</v>
      </c>
      <c r="V10" s="43" t="str">
        <f t="shared" si="2"/>
        <v>N/A</v>
      </c>
      <c r="W10" s="43" t="str">
        <f t="shared" si="2"/>
        <v>N/A</v>
      </c>
      <c r="X10" s="43" t="str">
        <f t="shared" si="2"/>
        <v>N/A</v>
      </c>
      <c r="Y10" s="43" t="str">
        <f t="shared" si="2"/>
        <v>N/A</v>
      </c>
    </row>
    <row r="11" spans="1:25" s="34" customFormat="1" ht="28.5" customHeight="1">
      <c r="A11" s="39" t="s">
        <v>56</v>
      </c>
      <c r="B11" s="43">
        <f aca="true" t="shared" si="3" ref="B11:Y11">IF(B7,(IF(B8,(B8-B7),"SV pending EV input")),"N/A")</f>
        <v>-437.9000000000001</v>
      </c>
      <c r="C11" s="43">
        <f t="shared" si="3"/>
        <v>-455</v>
      </c>
      <c r="D11" s="43">
        <f t="shared" si="3"/>
        <v>-344</v>
      </c>
      <c r="E11" s="43">
        <f t="shared" si="3"/>
        <v>-578</v>
      </c>
      <c r="F11" s="43">
        <f t="shared" si="3"/>
        <v>-485</v>
      </c>
      <c r="G11" s="43">
        <f t="shared" si="3"/>
        <v>-388</v>
      </c>
      <c r="H11" s="43">
        <f t="shared" si="3"/>
        <v>-252</v>
      </c>
      <c r="I11" s="43">
        <f t="shared" si="3"/>
        <v>-145</v>
      </c>
      <c r="J11" s="43">
        <f t="shared" si="3"/>
        <v>-75</v>
      </c>
      <c r="K11" s="43">
        <f t="shared" si="3"/>
        <v>-26</v>
      </c>
      <c r="L11" s="43">
        <f t="shared" si="3"/>
        <v>-3</v>
      </c>
      <c r="M11" s="43">
        <f t="shared" si="3"/>
        <v>13</v>
      </c>
      <c r="N11" s="43">
        <f t="shared" si="3"/>
        <v>-9</v>
      </c>
      <c r="O11" s="43">
        <f t="shared" si="3"/>
        <v>0</v>
      </c>
      <c r="P11" s="43">
        <f t="shared" si="3"/>
        <v>0</v>
      </c>
      <c r="Q11" s="43">
        <f t="shared" si="3"/>
        <v>0</v>
      </c>
      <c r="R11" s="43">
        <f t="shared" si="3"/>
        <v>0</v>
      </c>
      <c r="S11" s="43" t="str">
        <f t="shared" si="3"/>
        <v>N/A</v>
      </c>
      <c r="T11" s="43" t="str">
        <f t="shared" si="3"/>
        <v>N/A</v>
      </c>
      <c r="U11" s="43" t="str">
        <f t="shared" si="3"/>
        <v>N/A</v>
      </c>
      <c r="V11" s="43" t="str">
        <f t="shared" si="3"/>
        <v>N/A</v>
      </c>
      <c r="W11" s="43" t="str">
        <f t="shared" si="3"/>
        <v>N/A</v>
      </c>
      <c r="X11" s="43" t="str">
        <f t="shared" si="3"/>
        <v>N/A</v>
      </c>
      <c r="Y11" s="43" t="str">
        <f t="shared" si="3"/>
        <v>N/A</v>
      </c>
    </row>
    <row r="12" spans="1:25" s="34" customFormat="1" ht="42" customHeight="1">
      <c r="A12" s="39" t="s">
        <v>58</v>
      </c>
      <c r="B12" s="43">
        <f aca="true" t="shared" si="4" ref="B12:Y12">IF(B9,(IF(B8,(B8/B9),"CPI pending EV input")),(IF(B8,"CPI pending AC input","N/A")))</f>
        <v>0.929976946184477</v>
      </c>
      <c r="C12" s="43">
        <f t="shared" si="4"/>
        <v>0.9356368563685636</v>
      </c>
      <c r="D12" s="43">
        <f t="shared" si="4"/>
        <v>0.9389691610955359</v>
      </c>
      <c r="E12" s="43">
        <f t="shared" si="4"/>
        <v>0.8693817261025533</v>
      </c>
      <c r="F12" s="43">
        <f t="shared" si="4"/>
        <v>0.8740663900414938</v>
      </c>
      <c r="G12" s="43">
        <f t="shared" si="4"/>
        <v>0.8819316554123184</v>
      </c>
      <c r="H12" s="43">
        <f t="shared" si="4"/>
        <v>0.8863636363636364</v>
      </c>
      <c r="I12" s="43">
        <f t="shared" si="4"/>
        <v>0.8897791674809459</v>
      </c>
      <c r="J12" s="43">
        <f t="shared" si="4"/>
        <v>0.8897228637413395</v>
      </c>
      <c r="K12" s="43">
        <f t="shared" si="4"/>
        <v>0.8893965353131544</v>
      </c>
      <c r="L12" s="43">
        <f t="shared" si="4"/>
        <v>0.8892045454545454</v>
      </c>
      <c r="M12" s="43">
        <f t="shared" si="4"/>
        <v>0.8916321145872597</v>
      </c>
      <c r="N12" s="43">
        <f t="shared" si="4"/>
        <v>0.8889722430607652</v>
      </c>
      <c r="O12" s="43">
        <f t="shared" si="4"/>
        <v>0.8895946198393424</v>
      </c>
      <c r="P12" s="43">
        <f t="shared" si="4"/>
        <v>0.8896358543417366</v>
      </c>
      <c r="Q12" s="43">
        <f t="shared" si="4"/>
        <v>0.8896770580548815</v>
      </c>
      <c r="R12" s="43">
        <f t="shared" si="4"/>
        <v>0.8897182310132488</v>
      </c>
      <c r="S12" s="43" t="str">
        <f t="shared" si="4"/>
        <v>N/A</v>
      </c>
      <c r="T12" s="43" t="str">
        <f t="shared" si="4"/>
        <v>N/A</v>
      </c>
      <c r="U12" s="43" t="str">
        <f t="shared" si="4"/>
        <v>N/A</v>
      </c>
      <c r="V12" s="43" t="str">
        <f t="shared" si="4"/>
        <v>N/A</v>
      </c>
      <c r="W12" s="43" t="str">
        <f t="shared" si="4"/>
        <v>N/A</v>
      </c>
      <c r="X12" s="43" t="str">
        <f t="shared" si="4"/>
        <v>N/A</v>
      </c>
      <c r="Y12" s="43" t="str">
        <f t="shared" si="4"/>
        <v>N/A</v>
      </c>
    </row>
    <row r="13" spans="1:25" s="34" customFormat="1" ht="28.5" customHeight="1">
      <c r="A13" s="39" t="s">
        <v>59</v>
      </c>
      <c r="B13" s="43">
        <f aca="true" t="shared" si="5" ref="B13:Y13">IF(B9,(IF(B8,(B8-B9),"CV pending EV input")),(IF(B8,"CV pending AC input","N/A")))</f>
        <v>-300.7000000000003</v>
      </c>
      <c r="C13" s="43">
        <f t="shared" si="5"/>
        <v>-285</v>
      </c>
      <c r="D13" s="43">
        <f t="shared" si="5"/>
        <v>-283</v>
      </c>
      <c r="E13" s="43">
        <f t="shared" si="5"/>
        <v>-619</v>
      </c>
      <c r="F13" s="43">
        <f t="shared" si="5"/>
        <v>-607</v>
      </c>
      <c r="G13" s="43">
        <f t="shared" si="5"/>
        <v>-577</v>
      </c>
      <c r="H13" s="43">
        <f t="shared" si="5"/>
        <v>-570</v>
      </c>
      <c r="I13" s="43">
        <f t="shared" si="5"/>
        <v>-564</v>
      </c>
      <c r="J13" s="43">
        <f t="shared" si="5"/>
        <v>-573</v>
      </c>
      <c r="K13" s="43">
        <f t="shared" si="5"/>
        <v>-581</v>
      </c>
      <c r="L13" s="43">
        <f t="shared" si="5"/>
        <v>-585</v>
      </c>
      <c r="M13" s="43">
        <f t="shared" si="5"/>
        <v>-575</v>
      </c>
      <c r="N13" s="43">
        <f t="shared" si="5"/>
        <v>-592</v>
      </c>
      <c r="O13" s="43">
        <f t="shared" si="5"/>
        <v>-591</v>
      </c>
      <c r="P13" s="43">
        <f t="shared" si="5"/>
        <v>-591</v>
      </c>
      <c r="Q13" s="43">
        <f t="shared" si="5"/>
        <v>-591</v>
      </c>
      <c r="R13" s="43">
        <f t="shared" si="5"/>
        <v>-591</v>
      </c>
      <c r="S13" s="43" t="str">
        <f t="shared" si="5"/>
        <v>N/A</v>
      </c>
      <c r="T13" s="43" t="str">
        <f t="shared" si="5"/>
        <v>N/A</v>
      </c>
      <c r="U13" s="43" t="str">
        <f t="shared" si="5"/>
        <v>N/A</v>
      </c>
      <c r="V13" s="43" t="str">
        <f t="shared" si="5"/>
        <v>N/A</v>
      </c>
      <c r="W13" s="43" t="str">
        <f t="shared" si="5"/>
        <v>N/A</v>
      </c>
      <c r="X13" s="43" t="str">
        <f t="shared" si="5"/>
        <v>N/A</v>
      </c>
      <c r="Y13" s="43" t="str">
        <f t="shared" si="5"/>
        <v>N/A</v>
      </c>
    </row>
    <row r="14" spans="1:25" s="51" customFormat="1" ht="42" customHeight="1">
      <c r="A14" s="50" t="s">
        <v>60</v>
      </c>
      <c r="B14" s="44">
        <f aca="true" t="shared" si="6" ref="B14:Y14">IF(B7,(IF(B8,((B8-B7)/B7),"N/A")),"N/A")</f>
        <v>-0.09881529955996843</v>
      </c>
      <c r="C14" s="44">
        <f t="shared" si="6"/>
        <v>-0.09895606785558939</v>
      </c>
      <c r="D14" s="44">
        <f t="shared" si="6"/>
        <v>-0.07322264793529161</v>
      </c>
      <c r="E14" s="44">
        <f t="shared" si="6"/>
        <v>-0.12303107705406556</v>
      </c>
      <c r="F14" s="44">
        <f t="shared" si="6"/>
        <v>-0.10323541932737335</v>
      </c>
      <c r="G14" s="44">
        <f t="shared" si="6"/>
        <v>-0.08258833546189868</v>
      </c>
      <c r="H14" s="44">
        <f t="shared" si="6"/>
        <v>-0.05363984674329502</v>
      </c>
      <c r="I14" s="44">
        <f t="shared" si="6"/>
        <v>-0.030864197530864196</v>
      </c>
      <c r="J14" s="44">
        <f t="shared" si="6"/>
        <v>-0.015964240102171137</v>
      </c>
      <c r="K14" s="44">
        <f t="shared" si="6"/>
        <v>-0.005534269902085994</v>
      </c>
      <c r="L14" s="44">
        <f t="shared" si="6"/>
        <v>-0.0006385696040868455</v>
      </c>
      <c r="M14" s="44">
        <f t="shared" si="6"/>
        <v>0.002755404832556168</v>
      </c>
      <c r="N14" s="44">
        <f t="shared" si="6"/>
        <v>-0.0018951358180669614</v>
      </c>
      <c r="O14" s="44">
        <f t="shared" si="6"/>
        <v>0</v>
      </c>
      <c r="P14" s="44">
        <f t="shared" si="6"/>
        <v>0</v>
      </c>
      <c r="Q14" s="44">
        <f t="shared" si="6"/>
        <v>0</v>
      </c>
      <c r="R14" s="44">
        <f t="shared" si="6"/>
        <v>0</v>
      </c>
      <c r="S14" s="44" t="str">
        <f t="shared" si="6"/>
        <v>N/A</v>
      </c>
      <c r="T14" s="44" t="str">
        <f t="shared" si="6"/>
        <v>N/A</v>
      </c>
      <c r="U14" s="44" t="str">
        <f t="shared" si="6"/>
        <v>N/A</v>
      </c>
      <c r="V14" s="44" t="str">
        <f t="shared" si="6"/>
        <v>N/A</v>
      </c>
      <c r="W14" s="44" t="str">
        <f t="shared" si="6"/>
        <v>N/A</v>
      </c>
      <c r="X14" s="44" t="str">
        <f t="shared" si="6"/>
        <v>N/A</v>
      </c>
      <c r="Y14" s="44" t="str">
        <f t="shared" si="6"/>
        <v>N/A</v>
      </c>
    </row>
    <row r="15" spans="1:25" s="51" customFormat="1" ht="42" customHeight="1">
      <c r="A15" s="50" t="s">
        <v>62</v>
      </c>
      <c r="B15" s="44">
        <f aca="true" t="shared" si="7" ref="B15:Y15">IF(B8,(IF(B9,((B8-B9)/B8),"N/A")),"N/A")</f>
        <v>-0.07529547275641033</v>
      </c>
      <c r="C15" s="44">
        <f t="shared" si="7"/>
        <v>-0.06879073135409124</v>
      </c>
      <c r="D15" s="44">
        <f t="shared" si="7"/>
        <v>-0.06499770326136886</v>
      </c>
      <c r="E15" s="44">
        <f t="shared" si="7"/>
        <v>-0.15024271844660195</v>
      </c>
      <c r="F15" s="44">
        <f t="shared" si="7"/>
        <v>-0.1440778542606219</v>
      </c>
      <c r="G15" s="44">
        <f t="shared" si="7"/>
        <v>-0.13387470997679815</v>
      </c>
      <c r="H15" s="44">
        <f t="shared" si="7"/>
        <v>-0.1282051282051282</v>
      </c>
      <c r="I15" s="44">
        <f t="shared" si="7"/>
        <v>-0.12387436854820998</v>
      </c>
      <c r="J15" s="44">
        <f t="shared" si="7"/>
        <v>-0.12394548994159636</v>
      </c>
      <c r="K15" s="44">
        <f t="shared" si="7"/>
        <v>-0.12435787671232877</v>
      </c>
      <c r="L15" s="44">
        <f t="shared" si="7"/>
        <v>-0.12460063897763578</v>
      </c>
      <c r="M15" s="44">
        <f t="shared" si="7"/>
        <v>-0.12153878672585078</v>
      </c>
      <c r="N15" s="44">
        <f t="shared" si="7"/>
        <v>-0.1248945147679325</v>
      </c>
      <c r="O15" s="44">
        <f t="shared" si="7"/>
        <v>-0.12410751784964301</v>
      </c>
      <c r="P15" s="44">
        <f t="shared" si="7"/>
        <v>-0.12405541561712846</v>
      </c>
      <c r="Q15" s="44">
        <f t="shared" si="7"/>
        <v>-0.12400335711288292</v>
      </c>
      <c r="R15" s="44">
        <f t="shared" si="7"/>
        <v>-0.12395134228187919</v>
      </c>
      <c r="S15" s="44" t="str">
        <f t="shared" si="7"/>
        <v>N/A</v>
      </c>
      <c r="T15" s="44" t="str">
        <f t="shared" si="7"/>
        <v>N/A</v>
      </c>
      <c r="U15" s="44" t="str">
        <f t="shared" si="7"/>
        <v>N/A</v>
      </c>
      <c r="V15" s="44" t="str">
        <f t="shared" si="7"/>
        <v>N/A</v>
      </c>
      <c r="W15" s="44" t="str">
        <f t="shared" si="7"/>
        <v>N/A</v>
      </c>
      <c r="X15" s="44" t="str">
        <f t="shared" si="7"/>
        <v>N/A</v>
      </c>
      <c r="Y15" s="44" t="str">
        <f t="shared" si="7"/>
        <v>N/A</v>
      </c>
    </row>
    <row r="16" spans="1:25" s="35" customFormat="1" ht="27.75" customHeight="1">
      <c r="A16" s="39" t="s">
        <v>61</v>
      </c>
      <c r="B16" s="41">
        <f aca="true" t="shared" si="8" ref="B16:Y16">IF((B15="N/A"),"N/A",IF((B14="N/A"),"N/A",(B12*B10)))</f>
        <v>0.8380809956633932</v>
      </c>
      <c r="C16" s="41">
        <f t="shared" si="8"/>
        <v>0.8430499121215657</v>
      </c>
      <c r="D16" s="41">
        <f t="shared" si="8"/>
        <v>0.8702153527905413</v>
      </c>
      <c r="E16" s="41">
        <f t="shared" si="8"/>
        <v>0.7624207559690335</v>
      </c>
      <c r="F16" s="41">
        <f t="shared" si="8"/>
        <v>0.7838317797455967</v>
      </c>
      <c r="G16" s="41">
        <f t="shared" si="8"/>
        <v>0.8090943880006582</v>
      </c>
      <c r="H16" s="41">
        <f t="shared" si="8"/>
        <v>0.8388192267502612</v>
      </c>
      <c r="I16" s="41">
        <f t="shared" si="8"/>
        <v>0.862316847496966</v>
      </c>
      <c r="J16" s="41">
        <f t="shared" si="8"/>
        <v>0.8755191143201815</v>
      </c>
      <c r="K16" s="41">
        <f t="shared" si="8"/>
        <v>0.8844743748367513</v>
      </c>
      <c r="L16" s="41">
        <f t="shared" si="8"/>
        <v>0.8886367264600024</v>
      </c>
      <c r="M16" s="41">
        <f t="shared" si="8"/>
        <v>0.8940889220246557</v>
      </c>
      <c r="N16" s="41">
        <f t="shared" si="8"/>
        <v>0.8872875199216733</v>
      </c>
      <c r="O16" s="41">
        <f t="shared" si="8"/>
        <v>0.8895946198393424</v>
      </c>
      <c r="P16" s="41">
        <f t="shared" si="8"/>
        <v>0.8896358543417366</v>
      </c>
      <c r="Q16" s="41">
        <f t="shared" si="8"/>
        <v>0.8896770580548815</v>
      </c>
      <c r="R16" s="41">
        <f t="shared" si="8"/>
        <v>0.8897182310132488</v>
      </c>
      <c r="S16" s="41" t="str">
        <f t="shared" si="8"/>
        <v>N/A</v>
      </c>
      <c r="T16" s="41" t="str">
        <f t="shared" si="8"/>
        <v>N/A</v>
      </c>
      <c r="U16" s="41" t="str">
        <f t="shared" si="8"/>
        <v>N/A</v>
      </c>
      <c r="V16" s="41" t="str">
        <f t="shared" si="8"/>
        <v>N/A</v>
      </c>
      <c r="W16" s="41" t="str">
        <f t="shared" si="8"/>
        <v>N/A</v>
      </c>
      <c r="X16" s="41" t="str">
        <f t="shared" si="8"/>
        <v>N/A</v>
      </c>
      <c r="Y16" s="41" t="str">
        <f t="shared" si="8"/>
        <v>N/A</v>
      </c>
    </row>
  </sheetData>
  <sheetProtection password="CCD0" sheet="1" objects="1" scenarios="1" formatCells="0" formatColumns="0" formatRows="0"/>
  <mergeCells count="1">
    <mergeCell ref="A1:A3"/>
  </mergeCells>
  <printOptions gridLines="1"/>
  <pageMargins left="0.36" right="0" top="1" bottom="1" header="0.5" footer="0.5"/>
  <pageSetup horizontalDpi="600" verticalDpi="600" orientation="landscape" scale="91" r:id="rId1"/>
  <headerFooter alignWithMargins="0">
    <oddHeader>&amp;C&amp;"Book Antiqua,Bold"&amp;18NOAA Earned Value Management Reports</oddHeader>
    <oddFooter>&amp;C&amp;A&amp;R&amp;D &amp;T</oddFooter>
  </headerFooter>
  <colBreaks count="2" manualBreakCount="2">
    <brk id="13" max="15" man="1"/>
    <brk id="25" max="10" man="1"/>
  </colBreaks>
</worksheet>
</file>

<file path=xl/worksheets/sheet15.xml><?xml version="1.0" encoding="utf-8"?>
<worksheet xmlns="http://schemas.openxmlformats.org/spreadsheetml/2006/main" xmlns:r="http://schemas.openxmlformats.org/officeDocument/2006/relationships">
  <dimension ref="A1:Y16"/>
  <sheetViews>
    <sheetView view="pageBreakPreview" zoomScaleSheetLayoutView="100" workbookViewId="0" topLeftCell="A1">
      <pane ySplit="3" topLeftCell="BM4" activePane="bottomLeft" state="frozen"/>
      <selection pane="topLeft" activeCell="B1" sqref="B1"/>
      <selection pane="bottomLeft" activeCell="A1" sqref="A1:A3"/>
    </sheetView>
  </sheetViews>
  <sheetFormatPr defaultColWidth="9.140625" defaultRowHeight="12.75"/>
  <cols>
    <col min="1" max="1" width="23.421875" style="40" customWidth="1"/>
    <col min="2" max="13" width="10.421875" style="36" customWidth="1"/>
    <col min="14" max="25" width="10.421875" style="37" customWidth="1"/>
    <col min="26" max="16384" width="9.140625" style="37" customWidth="1"/>
  </cols>
  <sheetData>
    <row r="1" spans="1:25" s="57" customFormat="1" ht="15.75">
      <c r="A1" s="107" t="s">
        <v>32</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75">
      <c r="A2" s="108"/>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45" customFormat="1" ht="12.75">
      <c r="A3" s="109"/>
      <c r="B3" s="47">
        <v>38656</v>
      </c>
      <c r="C3" s="47" t="s">
        <v>10</v>
      </c>
      <c r="D3" s="48">
        <v>38717</v>
      </c>
      <c r="E3" s="47">
        <v>38748</v>
      </c>
      <c r="F3" s="47">
        <v>38776</v>
      </c>
      <c r="G3" s="47">
        <v>38807</v>
      </c>
      <c r="H3" s="47">
        <v>38837</v>
      </c>
      <c r="I3" s="47">
        <v>38868</v>
      </c>
      <c r="J3" s="47">
        <v>38898</v>
      </c>
      <c r="K3" s="49">
        <v>38929</v>
      </c>
      <c r="L3" s="47">
        <v>38959</v>
      </c>
      <c r="M3" s="47">
        <v>38990</v>
      </c>
      <c r="N3" s="47">
        <v>39021</v>
      </c>
      <c r="O3" s="47" t="s">
        <v>49</v>
      </c>
      <c r="P3" s="48">
        <v>39082</v>
      </c>
      <c r="Q3" s="47">
        <v>39113</v>
      </c>
      <c r="R3" s="47">
        <v>39141</v>
      </c>
      <c r="S3" s="47">
        <v>39172</v>
      </c>
      <c r="T3" s="47">
        <v>39202</v>
      </c>
      <c r="U3" s="47">
        <v>39233</v>
      </c>
      <c r="V3" s="47">
        <v>39263</v>
      </c>
      <c r="W3" s="49">
        <v>39294</v>
      </c>
      <c r="X3" s="47">
        <v>39324</v>
      </c>
      <c r="Y3" s="47">
        <v>39355</v>
      </c>
    </row>
    <row r="4" spans="1:25" s="69" customFormat="1" ht="27" customHeight="1">
      <c r="A4" s="42" t="s">
        <v>65</v>
      </c>
      <c r="B4" s="61"/>
      <c r="C4" s="61"/>
      <c r="D4" s="62"/>
      <c r="E4" s="61"/>
      <c r="F4" s="61"/>
      <c r="G4" s="61"/>
      <c r="H4" s="61"/>
      <c r="I4" s="61"/>
      <c r="J4" s="61"/>
      <c r="K4" s="63"/>
      <c r="L4" s="61"/>
      <c r="M4" s="61"/>
      <c r="N4" s="63">
        <v>34496</v>
      </c>
      <c r="O4" s="61">
        <f>N4</f>
        <v>34496</v>
      </c>
      <c r="P4" s="61">
        <f aca="true" t="shared" si="0" ref="P4:Y5">O4</f>
        <v>34496</v>
      </c>
      <c r="Q4" s="61">
        <f t="shared" si="0"/>
        <v>34496</v>
      </c>
      <c r="R4" s="61">
        <f t="shared" si="0"/>
        <v>34496</v>
      </c>
      <c r="S4" s="61">
        <f t="shared" si="0"/>
        <v>34496</v>
      </c>
      <c r="T4" s="61">
        <f t="shared" si="0"/>
        <v>34496</v>
      </c>
      <c r="U4" s="61">
        <f t="shared" si="0"/>
        <v>34496</v>
      </c>
      <c r="V4" s="61">
        <f t="shared" si="0"/>
        <v>34496</v>
      </c>
      <c r="W4" s="61">
        <f t="shared" si="0"/>
        <v>34496</v>
      </c>
      <c r="X4" s="61">
        <f t="shared" si="0"/>
        <v>34496</v>
      </c>
      <c r="Y4" s="61">
        <f t="shared" si="0"/>
        <v>34496</v>
      </c>
    </row>
    <row r="5" spans="1:25" s="69" customFormat="1" ht="27.75" customHeight="1">
      <c r="A5" s="42" t="s">
        <v>66</v>
      </c>
      <c r="B5" s="61"/>
      <c r="C5" s="61"/>
      <c r="D5" s="62"/>
      <c r="E5" s="61"/>
      <c r="F5" s="61"/>
      <c r="G5" s="61"/>
      <c r="H5" s="61"/>
      <c r="I5" s="61"/>
      <c r="J5" s="61"/>
      <c r="K5" s="63"/>
      <c r="L5" s="61"/>
      <c r="M5" s="61"/>
      <c r="N5" s="63">
        <f>800+4800</f>
        <v>5600</v>
      </c>
      <c r="O5" s="61">
        <f>N5</f>
        <v>5600</v>
      </c>
      <c r="P5" s="61">
        <f t="shared" si="0"/>
        <v>5600</v>
      </c>
      <c r="Q5" s="61">
        <f t="shared" si="0"/>
        <v>5600</v>
      </c>
      <c r="R5" s="61">
        <f t="shared" si="0"/>
        <v>5600</v>
      </c>
      <c r="S5" s="61">
        <f t="shared" si="0"/>
        <v>5600</v>
      </c>
      <c r="T5" s="61">
        <f t="shared" si="0"/>
        <v>5600</v>
      </c>
      <c r="U5" s="61">
        <f t="shared" si="0"/>
        <v>5600</v>
      </c>
      <c r="V5" s="61">
        <f t="shared" si="0"/>
        <v>5600</v>
      </c>
      <c r="W5" s="61">
        <f t="shared" si="0"/>
        <v>5600</v>
      </c>
      <c r="X5" s="61">
        <f t="shared" si="0"/>
        <v>5600</v>
      </c>
      <c r="Y5" s="61">
        <f t="shared" si="0"/>
        <v>5600</v>
      </c>
    </row>
    <row r="6" spans="1:25" s="59" customFormat="1" ht="27.75" customHeight="1">
      <c r="A6" s="42" t="s">
        <v>52</v>
      </c>
      <c r="B6" s="63">
        <v>200498</v>
      </c>
      <c r="C6" s="63">
        <v>201125</v>
      </c>
      <c r="D6" s="63">
        <v>201125</v>
      </c>
      <c r="E6" s="63">
        <v>201125</v>
      </c>
      <c r="F6" s="63">
        <v>201125</v>
      </c>
      <c r="G6" s="63">
        <v>201125</v>
      </c>
      <c r="H6" s="63">
        <v>201125</v>
      </c>
      <c r="I6" s="63">
        <v>4698</v>
      </c>
      <c r="J6" s="63">
        <v>4698</v>
      </c>
      <c r="K6" s="63">
        <v>4698</v>
      </c>
      <c r="L6" s="63">
        <v>4698</v>
      </c>
      <c r="M6" s="63">
        <v>4762</v>
      </c>
      <c r="N6" s="67">
        <f>N5+N4</f>
        <v>40096</v>
      </c>
      <c r="O6" s="67">
        <f aca="true" t="shared" si="1" ref="O6:Y6">O5+O4</f>
        <v>40096</v>
      </c>
      <c r="P6" s="67">
        <f t="shared" si="1"/>
        <v>40096</v>
      </c>
      <c r="Q6" s="67">
        <f t="shared" si="1"/>
        <v>40096</v>
      </c>
      <c r="R6" s="67">
        <f t="shared" si="1"/>
        <v>40096</v>
      </c>
      <c r="S6" s="67">
        <f t="shared" si="1"/>
        <v>40096</v>
      </c>
      <c r="T6" s="67">
        <f t="shared" si="1"/>
        <v>40096</v>
      </c>
      <c r="U6" s="67">
        <f t="shared" si="1"/>
        <v>40096</v>
      </c>
      <c r="V6" s="67">
        <f t="shared" si="1"/>
        <v>40096</v>
      </c>
      <c r="W6" s="67">
        <f t="shared" si="1"/>
        <v>40096</v>
      </c>
      <c r="X6" s="67">
        <f t="shared" si="1"/>
        <v>40096</v>
      </c>
      <c r="Y6" s="67">
        <f t="shared" si="1"/>
        <v>40096</v>
      </c>
    </row>
    <row r="7" spans="1:25" s="80" customFormat="1" ht="42" customHeight="1">
      <c r="A7" s="78" t="s">
        <v>53</v>
      </c>
      <c r="B7" s="79">
        <v>46.253</v>
      </c>
      <c r="C7" s="79">
        <v>169.42</v>
      </c>
      <c r="D7" s="79">
        <v>214.353</v>
      </c>
      <c r="E7" s="79">
        <v>347.626</v>
      </c>
      <c r="F7" s="79">
        <v>467.7</v>
      </c>
      <c r="G7" s="79">
        <v>604.728</v>
      </c>
      <c r="H7" s="79">
        <v>1015.678</v>
      </c>
      <c r="I7" s="79">
        <v>0</v>
      </c>
      <c r="J7" s="79">
        <v>0</v>
      </c>
      <c r="K7" s="79">
        <v>0</v>
      </c>
      <c r="L7" s="79">
        <v>0</v>
      </c>
      <c r="M7" s="79">
        <v>0</v>
      </c>
      <c r="N7" s="79">
        <v>0</v>
      </c>
      <c r="O7" s="79">
        <v>12218</v>
      </c>
      <c r="P7" s="79">
        <v>12474</v>
      </c>
      <c r="Q7" s="79">
        <v>12674</v>
      </c>
      <c r="R7" s="79">
        <v>12874</v>
      </c>
      <c r="S7" s="79">
        <v>13118</v>
      </c>
      <c r="T7" s="79">
        <v>13418</v>
      </c>
      <c r="U7" s="79">
        <v>13718</v>
      </c>
      <c r="V7" s="79">
        <v>14022</v>
      </c>
      <c r="W7" s="79">
        <v>14322</v>
      </c>
      <c r="X7" s="79">
        <v>14622</v>
      </c>
      <c r="Y7" s="79">
        <v>16448</v>
      </c>
    </row>
    <row r="8" spans="1:25" s="32" customFormat="1" ht="42" customHeight="1">
      <c r="A8" s="38" t="s">
        <v>54</v>
      </c>
      <c r="B8" s="60">
        <v>46.253</v>
      </c>
      <c r="C8" s="60">
        <v>168.248</v>
      </c>
      <c r="D8" s="60">
        <v>213.181</v>
      </c>
      <c r="E8" s="60">
        <v>346.454</v>
      </c>
      <c r="F8" s="60">
        <v>482.8</v>
      </c>
      <c r="G8" s="60">
        <v>590.496</v>
      </c>
      <c r="H8" s="60">
        <v>1091.183</v>
      </c>
      <c r="I8" s="60">
        <v>0</v>
      </c>
      <c r="J8" s="60">
        <v>0</v>
      </c>
      <c r="K8" s="60">
        <v>0</v>
      </c>
      <c r="L8" s="60">
        <v>0</v>
      </c>
      <c r="M8" s="60">
        <v>0</v>
      </c>
      <c r="N8" s="60">
        <v>0</v>
      </c>
      <c r="O8" s="60">
        <v>11500</v>
      </c>
      <c r="P8" s="60">
        <v>11668</v>
      </c>
      <c r="Q8" s="60">
        <v>11868</v>
      </c>
      <c r="R8" s="60"/>
      <c r="S8" s="60"/>
      <c r="T8" s="60"/>
      <c r="U8" s="60"/>
      <c r="V8" s="60"/>
      <c r="W8" s="60"/>
      <c r="X8" s="60"/>
      <c r="Y8" s="60"/>
    </row>
    <row r="9" spans="1:25" s="32" customFormat="1" ht="27.75" customHeight="1">
      <c r="A9" s="38" t="s">
        <v>55</v>
      </c>
      <c r="B9" s="60">
        <v>46.793</v>
      </c>
      <c r="C9" s="60">
        <v>181.702</v>
      </c>
      <c r="D9" s="60">
        <v>226.635</v>
      </c>
      <c r="E9" s="60">
        <v>402.325</v>
      </c>
      <c r="F9" s="60">
        <v>513.4</v>
      </c>
      <c r="G9" s="60">
        <v>640.791</v>
      </c>
      <c r="H9" s="60">
        <v>1164.763</v>
      </c>
      <c r="I9" s="60">
        <v>0</v>
      </c>
      <c r="J9" s="60">
        <v>0</v>
      </c>
      <c r="K9" s="60">
        <v>0</v>
      </c>
      <c r="L9" s="60">
        <v>0</v>
      </c>
      <c r="M9" s="60">
        <v>0</v>
      </c>
      <c r="N9" s="60">
        <v>0</v>
      </c>
      <c r="O9" s="60">
        <v>11818</v>
      </c>
      <c r="P9" s="60">
        <v>11986</v>
      </c>
      <c r="Q9" s="60">
        <v>12172</v>
      </c>
      <c r="R9" s="60"/>
      <c r="S9" s="60"/>
      <c r="T9" s="60"/>
      <c r="U9" s="60"/>
      <c r="V9" s="60"/>
      <c r="W9" s="60"/>
      <c r="X9" s="60"/>
      <c r="Y9" s="60"/>
    </row>
    <row r="10" spans="1:25" s="34" customFormat="1" ht="42" customHeight="1">
      <c r="A10" s="39" t="s">
        <v>57</v>
      </c>
      <c r="B10" s="43">
        <f aca="true" t="shared" si="2" ref="B10:Y10">IF(B7,(IF(B8,B8/B7,"SPI pending EV input")),"N/A")</f>
        <v>1</v>
      </c>
      <c r="C10" s="43">
        <f t="shared" si="2"/>
        <v>0.9930822807224648</v>
      </c>
      <c r="D10" s="43">
        <f t="shared" si="2"/>
        <v>0.9945323834982482</v>
      </c>
      <c r="E10" s="43">
        <f t="shared" si="2"/>
        <v>0.9966285605794735</v>
      </c>
      <c r="F10" s="43">
        <f t="shared" si="2"/>
        <v>1.0322856531964935</v>
      </c>
      <c r="G10" s="43">
        <f t="shared" si="2"/>
        <v>0.9764654522363774</v>
      </c>
      <c r="H10" s="43">
        <f t="shared" si="2"/>
        <v>1.074339505236896</v>
      </c>
      <c r="I10" s="43" t="str">
        <f t="shared" si="2"/>
        <v>N/A</v>
      </c>
      <c r="J10" s="43" t="str">
        <f t="shared" si="2"/>
        <v>N/A</v>
      </c>
      <c r="K10" s="43" t="str">
        <f t="shared" si="2"/>
        <v>N/A</v>
      </c>
      <c r="L10" s="43" t="str">
        <f t="shared" si="2"/>
        <v>N/A</v>
      </c>
      <c r="M10" s="43" t="str">
        <f t="shared" si="2"/>
        <v>N/A</v>
      </c>
      <c r="N10" s="43" t="str">
        <f t="shared" si="2"/>
        <v>N/A</v>
      </c>
      <c r="O10" s="43">
        <f t="shared" si="2"/>
        <v>0.9412342445572107</v>
      </c>
      <c r="P10" s="43">
        <f t="shared" si="2"/>
        <v>0.9353856020522687</v>
      </c>
      <c r="Q10" s="43">
        <f t="shared" si="2"/>
        <v>0.9364052390721161</v>
      </c>
      <c r="R10" s="43" t="str">
        <f t="shared" si="2"/>
        <v>SPI pending EV input</v>
      </c>
      <c r="S10" s="43" t="str">
        <f t="shared" si="2"/>
        <v>SPI pending EV input</v>
      </c>
      <c r="T10" s="43" t="str">
        <f t="shared" si="2"/>
        <v>SPI pending EV input</v>
      </c>
      <c r="U10" s="43" t="str">
        <f t="shared" si="2"/>
        <v>SPI pending EV input</v>
      </c>
      <c r="V10" s="43" t="str">
        <f t="shared" si="2"/>
        <v>SPI pending EV input</v>
      </c>
      <c r="W10" s="43" t="str">
        <f t="shared" si="2"/>
        <v>SPI pending EV input</v>
      </c>
      <c r="X10" s="43" t="str">
        <f t="shared" si="2"/>
        <v>SPI pending EV input</v>
      </c>
      <c r="Y10" s="43" t="str">
        <f t="shared" si="2"/>
        <v>SPI pending EV input</v>
      </c>
    </row>
    <row r="11" spans="1:25" s="34" customFormat="1" ht="28.5" customHeight="1">
      <c r="A11" s="39" t="s">
        <v>56</v>
      </c>
      <c r="B11" s="43">
        <f aca="true" t="shared" si="3" ref="B11:Y11">IF(B7,(IF(B8,(B8-B7),"SV pending EV input")),"N/A")</f>
        <v>0</v>
      </c>
      <c r="C11" s="43">
        <f t="shared" si="3"/>
        <v>-1.171999999999997</v>
      </c>
      <c r="D11" s="43">
        <f t="shared" si="3"/>
        <v>-1.171999999999997</v>
      </c>
      <c r="E11" s="43">
        <f t="shared" si="3"/>
        <v>-1.1719999999999686</v>
      </c>
      <c r="F11" s="43">
        <f t="shared" si="3"/>
        <v>15.100000000000023</v>
      </c>
      <c r="G11" s="43">
        <f t="shared" si="3"/>
        <v>-14.231999999999971</v>
      </c>
      <c r="H11" s="43">
        <f t="shared" si="3"/>
        <v>75.505</v>
      </c>
      <c r="I11" s="43" t="str">
        <f t="shared" si="3"/>
        <v>N/A</v>
      </c>
      <c r="J11" s="43" t="str">
        <f t="shared" si="3"/>
        <v>N/A</v>
      </c>
      <c r="K11" s="43" t="str">
        <f t="shared" si="3"/>
        <v>N/A</v>
      </c>
      <c r="L11" s="43" t="str">
        <f t="shared" si="3"/>
        <v>N/A</v>
      </c>
      <c r="M11" s="43" t="str">
        <f t="shared" si="3"/>
        <v>N/A</v>
      </c>
      <c r="N11" s="43" t="str">
        <f t="shared" si="3"/>
        <v>N/A</v>
      </c>
      <c r="O11" s="43">
        <f t="shared" si="3"/>
        <v>-718</v>
      </c>
      <c r="P11" s="43">
        <f t="shared" si="3"/>
        <v>-806</v>
      </c>
      <c r="Q11" s="43">
        <f t="shared" si="3"/>
        <v>-806</v>
      </c>
      <c r="R11" s="43" t="str">
        <f t="shared" si="3"/>
        <v>SV pending EV input</v>
      </c>
      <c r="S11" s="43" t="str">
        <f t="shared" si="3"/>
        <v>SV pending EV input</v>
      </c>
      <c r="T11" s="43" t="str">
        <f t="shared" si="3"/>
        <v>SV pending EV input</v>
      </c>
      <c r="U11" s="43" t="str">
        <f t="shared" si="3"/>
        <v>SV pending EV input</v>
      </c>
      <c r="V11" s="43" t="str">
        <f t="shared" si="3"/>
        <v>SV pending EV input</v>
      </c>
      <c r="W11" s="43" t="str">
        <f t="shared" si="3"/>
        <v>SV pending EV input</v>
      </c>
      <c r="X11" s="43" t="str">
        <f t="shared" si="3"/>
        <v>SV pending EV input</v>
      </c>
      <c r="Y11" s="43" t="str">
        <f t="shared" si="3"/>
        <v>SV pending EV input</v>
      </c>
    </row>
    <row r="12" spans="1:25" s="34" customFormat="1" ht="42" customHeight="1">
      <c r="A12" s="39" t="s">
        <v>58</v>
      </c>
      <c r="B12" s="43">
        <f aca="true" t="shared" si="4" ref="B12:Y12">IF(B9,(IF(B8,(B8/B9),"CPI pending EV input")),(IF(B8,"CPI pending AC input","N/A")))</f>
        <v>0.9884598123650974</v>
      </c>
      <c r="C12" s="43">
        <f t="shared" si="4"/>
        <v>0.9259556856831515</v>
      </c>
      <c r="D12" s="43">
        <f t="shared" si="4"/>
        <v>0.9406358241224878</v>
      </c>
      <c r="E12" s="43">
        <f t="shared" si="4"/>
        <v>0.8611296837134158</v>
      </c>
      <c r="F12" s="43">
        <f t="shared" si="4"/>
        <v>0.9403973509933775</v>
      </c>
      <c r="G12" s="43">
        <f t="shared" si="4"/>
        <v>0.9215110699120305</v>
      </c>
      <c r="H12" s="43">
        <f t="shared" si="4"/>
        <v>0.9368283504884686</v>
      </c>
      <c r="I12" s="43" t="str">
        <f t="shared" si="4"/>
        <v>N/A</v>
      </c>
      <c r="J12" s="43" t="str">
        <f t="shared" si="4"/>
        <v>N/A</v>
      </c>
      <c r="K12" s="43" t="str">
        <f t="shared" si="4"/>
        <v>N/A</v>
      </c>
      <c r="L12" s="43" t="str">
        <f t="shared" si="4"/>
        <v>N/A</v>
      </c>
      <c r="M12" s="43" t="str">
        <f t="shared" si="4"/>
        <v>N/A</v>
      </c>
      <c r="N12" s="43" t="str">
        <f t="shared" si="4"/>
        <v>N/A</v>
      </c>
      <c r="O12" s="43">
        <f t="shared" si="4"/>
        <v>0.9730918937214419</v>
      </c>
      <c r="P12" s="43">
        <f t="shared" si="4"/>
        <v>0.9734690472217588</v>
      </c>
      <c r="Q12" s="43">
        <f t="shared" si="4"/>
        <v>0.9750246467302005</v>
      </c>
      <c r="R12" s="43" t="str">
        <f t="shared" si="4"/>
        <v>N/A</v>
      </c>
      <c r="S12" s="43" t="str">
        <f t="shared" si="4"/>
        <v>N/A</v>
      </c>
      <c r="T12" s="43" t="str">
        <f t="shared" si="4"/>
        <v>N/A</v>
      </c>
      <c r="U12" s="43" t="str">
        <f t="shared" si="4"/>
        <v>N/A</v>
      </c>
      <c r="V12" s="43" t="str">
        <f t="shared" si="4"/>
        <v>N/A</v>
      </c>
      <c r="W12" s="43" t="str">
        <f t="shared" si="4"/>
        <v>N/A</v>
      </c>
      <c r="X12" s="43" t="str">
        <f t="shared" si="4"/>
        <v>N/A</v>
      </c>
      <c r="Y12" s="43" t="str">
        <f t="shared" si="4"/>
        <v>N/A</v>
      </c>
    </row>
    <row r="13" spans="1:25" s="34" customFormat="1" ht="28.5" customHeight="1">
      <c r="A13" s="39" t="s">
        <v>59</v>
      </c>
      <c r="B13" s="43">
        <f aca="true" t="shared" si="5" ref="B13:Y13">IF(B9,(IF(B8,(B8-B9),"CV pending EV input")),(IF(B8,"CV pending AC input","N/A")))</f>
        <v>-0.5399999999999991</v>
      </c>
      <c r="C13" s="43">
        <f t="shared" si="5"/>
        <v>-13.454000000000008</v>
      </c>
      <c r="D13" s="43">
        <f t="shared" si="5"/>
        <v>-13.45399999999998</v>
      </c>
      <c r="E13" s="43">
        <f t="shared" si="5"/>
        <v>-55.87099999999998</v>
      </c>
      <c r="F13" s="43">
        <f t="shared" si="5"/>
        <v>-30.599999999999966</v>
      </c>
      <c r="G13" s="43">
        <f t="shared" si="5"/>
        <v>-50.29500000000007</v>
      </c>
      <c r="H13" s="43">
        <f t="shared" si="5"/>
        <v>-73.57999999999993</v>
      </c>
      <c r="I13" s="43" t="str">
        <f t="shared" si="5"/>
        <v>N/A</v>
      </c>
      <c r="J13" s="43" t="str">
        <f t="shared" si="5"/>
        <v>N/A</v>
      </c>
      <c r="K13" s="43" t="str">
        <f t="shared" si="5"/>
        <v>N/A</v>
      </c>
      <c r="L13" s="43" t="str">
        <f t="shared" si="5"/>
        <v>N/A</v>
      </c>
      <c r="M13" s="43" t="str">
        <f t="shared" si="5"/>
        <v>N/A</v>
      </c>
      <c r="N13" s="43" t="str">
        <f t="shared" si="5"/>
        <v>N/A</v>
      </c>
      <c r="O13" s="43">
        <f t="shared" si="5"/>
        <v>-318</v>
      </c>
      <c r="P13" s="43">
        <f t="shared" si="5"/>
        <v>-318</v>
      </c>
      <c r="Q13" s="43">
        <f t="shared" si="5"/>
        <v>-304</v>
      </c>
      <c r="R13" s="43" t="str">
        <f t="shared" si="5"/>
        <v>N/A</v>
      </c>
      <c r="S13" s="43" t="str">
        <f t="shared" si="5"/>
        <v>N/A</v>
      </c>
      <c r="T13" s="43" t="str">
        <f t="shared" si="5"/>
        <v>N/A</v>
      </c>
      <c r="U13" s="43" t="str">
        <f t="shared" si="5"/>
        <v>N/A</v>
      </c>
      <c r="V13" s="43" t="str">
        <f t="shared" si="5"/>
        <v>N/A</v>
      </c>
      <c r="W13" s="43" t="str">
        <f t="shared" si="5"/>
        <v>N/A</v>
      </c>
      <c r="X13" s="43" t="str">
        <f t="shared" si="5"/>
        <v>N/A</v>
      </c>
      <c r="Y13" s="43" t="str">
        <f t="shared" si="5"/>
        <v>N/A</v>
      </c>
    </row>
    <row r="14" spans="1:25" s="51" customFormat="1" ht="42" customHeight="1">
      <c r="A14" s="50" t="s">
        <v>60</v>
      </c>
      <c r="B14" s="44">
        <f aca="true" t="shared" si="6" ref="B14:Y14">IF(B7,(IF(B8,((B8-B7)/B7),"N/A")),"N/A")</f>
        <v>0</v>
      </c>
      <c r="C14" s="44">
        <f t="shared" si="6"/>
        <v>-0.006917719277535103</v>
      </c>
      <c r="D14" s="44">
        <f t="shared" si="6"/>
        <v>-0.005467616501751769</v>
      </c>
      <c r="E14" s="44">
        <f t="shared" si="6"/>
        <v>-0.003371439420526568</v>
      </c>
      <c r="F14" s="44">
        <f t="shared" si="6"/>
        <v>0.03228565319649353</v>
      </c>
      <c r="G14" s="44">
        <f t="shared" si="6"/>
        <v>-0.023534547763622606</v>
      </c>
      <c r="H14" s="44">
        <f t="shared" si="6"/>
        <v>0.07433950523689595</v>
      </c>
      <c r="I14" s="44" t="str">
        <f t="shared" si="6"/>
        <v>N/A</v>
      </c>
      <c r="J14" s="44" t="str">
        <f t="shared" si="6"/>
        <v>N/A</v>
      </c>
      <c r="K14" s="44" t="str">
        <f t="shared" si="6"/>
        <v>N/A</v>
      </c>
      <c r="L14" s="44" t="str">
        <f t="shared" si="6"/>
        <v>N/A</v>
      </c>
      <c r="M14" s="44" t="str">
        <f t="shared" si="6"/>
        <v>N/A</v>
      </c>
      <c r="N14" s="44" t="str">
        <f t="shared" si="6"/>
        <v>N/A</v>
      </c>
      <c r="O14" s="44">
        <f t="shared" si="6"/>
        <v>-0.05876575544278933</v>
      </c>
      <c r="P14" s="44">
        <f t="shared" si="6"/>
        <v>-0.06461439794773129</v>
      </c>
      <c r="Q14" s="44">
        <f t="shared" si="6"/>
        <v>-0.06359476092788385</v>
      </c>
      <c r="R14" s="44" t="str">
        <f t="shared" si="6"/>
        <v>N/A</v>
      </c>
      <c r="S14" s="44" t="str">
        <f t="shared" si="6"/>
        <v>N/A</v>
      </c>
      <c r="T14" s="44" t="str">
        <f t="shared" si="6"/>
        <v>N/A</v>
      </c>
      <c r="U14" s="44" t="str">
        <f t="shared" si="6"/>
        <v>N/A</v>
      </c>
      <c r="V14" s="44" t="str">
        <f t="shared" si="6"/>
        <v>N/A</v>
      </c>
      <c r="W14" s="44" t="str">
        <f t="shared" si="6"/>
        <v>N/A</v>
      </c>
      <c r="X14" s="44" t="str">
        <f t="shared" si="6"/>
        <v>N/A</v>
      </c>
      <c r="Y14" s="44" t="str">
        <f t="shared" si="6"/>
        <v>N/A</v>
      </c>
    </row>
    <row r="15" spans="1:25" s="51" customFormat="1" ht="42" customHeight="1">
      <c r="A15" s="50" t="s">
        <v>62</v>
      </c>
      <c r="B15" s="44">
        <f aca="true" t="shared" si="7" ref="B15:Y15">IF(B8,(IF(B9,((B8-B9)/B8),"N/A")),"N/A")</f>
        <v>-0.011674918383672392</v>
      </c>
      <c r="C15" s="44">
        <f t="shared" si="7"/>
        <v>-0.07996528933479155</v>
      </c>
      <c r="D15" s="44">
        <f t="shared" si="7"/>
        <v>-0.06311068997706165</v>
      </c>
      <c r="E15" s="44">
        <f t="shared" si="7"/>
        <v>-0.16126527619828313</v>
      </c>
      <c r="F15" s="44">
        <f t="shared" si="7"/>
        <v>-0.06338028169014077</v>
      </c>
      <c r="G15" s="44">
        <f t="shared" si="7"/>
        <v>-0.08517415867338657</v>
      </c>
      <c r="H15" s="44">
        <f t="shared" si="7"/>
        <v>-0.0674314024320393</v>
      </c>
      <c r="I15" s="44" t="str">
        <f t="shared" si="7"/>
        <v>N/A</v>
      </c>
      <c r="J15" s="44" t="str">
        <f t="shared" si="7"/>
        <v>N/A</v>
      </c>
      <c r="K15" s="44" t="str">
        <f t="shared" si="7"/>
        <v>N/A</v>
      </c>
      <c r="L15" s="44" t="str">
        <f t="shared" si="7"/>
        <v>N/A</v>
      </c>
      <c r="M15" s="44" t="str">
        <f t="shared" si="7"/>
        <v>N/A</v>
      </c>
      <c r="N15" s="44" t="str">
        <f t="shared" si="7"/>
        <v>N/A</v>
      </c>
      <c r="O15" s="44">
        <f t="shared" si="7"/>
        <v>-0.02765217391304348</v>
      </c>
      <c r="P15" s="44">
        <f t="shared" si="7"/>
        <v>-0.027254028111073022</v>
      </c>
      <c r="Q15" s="44">
        <f t="shared" si="7"/>
        <v>-0.02561509942703067</v>
      </c>
      <c r="R15" s="44" t="str">
        <f t="shared" si="7"/>
        <v>N/A</v>
      </c>
      <c r="S15" s="44" t="str">
        <f t="shared" si="7"/>
        <v>N/A</v>
      </c>
      <c r="T15" s="44" t="str">
        <f t="shared" si="7"/>
        <v>N/A</v>
      </c>
      <c r="U15" s="44" t="str">
        <f t="shared" si="7"/>
        <v>N/A</v>
      </c>
      <c r="V15" s="44" t="str">
        <f t="shared" si="7"/>
        <v>N/A</v>
      </c>
      <c r="W15" s="44" t="str">
        <f t="shared" si="7"/>
        <v>N/A</v>
      </c>
      <c r="X15" s="44" t="str">
        <f t="shared" si="7"/>
        <v>N/A</v>
      </c>
      <c r="Y15" s="44" t="str">
        <f t="shared" si="7"/>
        <v>N/A</v>
      </c>
    </row>
    <row r="16" spans="1:25" s="35" customFormat="1" ht="27.75" customHeight="1">
      <c r="A16" s="39" t="s">
        <v>61</v>
      </c>
      <c r="B16" s="41">
        <f aca="true" t="shared" si="8" ref="B16:Y16">IF((B15="N/A"),"N/A",IF((B14="N/A"),"N/A",(B12*B10)))</f>
        <v>0.9884598123650974</v>
      </c>
      <c r="C16" s="41">
        <f t="shared" si="8"/>
        <v>0.9195501841861579</v>
      </c>
      <c r="D16" s="41">
        <f t="shared" si="8"/>
        <v>0.9354927881683768</v>
      </c>
      <c r="E16" s="41">
        <f t="shared" si="8"/>
        <v>0.8582264371515589</v>
      </c>
      <c r="F16" s="41">
        <f t="shared" si="8"/>
        <v>0.9707586937344508</v>
      </c>
      <c r="G16" s="41">
        <f t="shared" si="8"/>
        <v>0.8998237236224788</v>
      </c>
      <c r="H16" s="41">
        <f t="shared" si="8"/>
        <v>1.0064717065556787</v>
      </c>
      <c r="I16" s="41" t="str">
        <f t="shared" si="8"/>
        <v>N/A</v>
      </c>
      <c r="J16" s="41" t="str">
        <f t="shared" si="8"/>
        <v>N/A</v>
      </c>
      <c r="K16" s="41" t="str">
        <f t="shared" si="8"/>
        <v>N/A</v>
      </c>
      <c r="L16" s="41" t="str">
        <f t="shared" si="8"/>
        <v>N/A</v>
      </c>
      <c r="M16" s="41" t="str">
        <f t="shared" si="8"/>
        <v>N/A</v>
      </c>
      <c r="N16" s="41" t="str">
        <f t="shared" si="8"/>
        <v>N/A</v>
      </c>
      <c r="O16" s="41">
        <f t="shared" si="8"/>
        <v>0.915907413471647</v>
      </c>
      <c r="P16" s="41">
        <f t="shared" si="8"/>
        <v>0.9105689308147732</v>
      </c>
      <c r="Q16" s="41">
        <f t="shared" si="8"/>
        <v>0.913018187422599</v>
      </c>
      <c r="R16" s="41" t="str">
        <f t="shared" si="8"/>
        <v>N/A</v>
      </c>
      <c r="S16" s="41" t="str">
        <f t="shared" si="8"/>
        <v>N/A</v>
      </c>
      <c r="T16" s="41" t="str">
        <f t="shared" si="8"/>
        <v>N/A</v>
      </c>
      <c r="U16" s="41" t="str">
        <f t="shared" si="8"/>
        <v>N/A</v>
      </c>
      <c r="V16" s="41" t="str">
        <f t="shared" si="8"/>
        <v>N/A</v>
      </c>
      <c r="W16" s="41" t="str">
        <f t="shared" si="8"/>
        <v>N/A</v>
      </c>
      <c r="X16" s="41" t="str">
        <f t="shared" si="8"/>
        <v>N/A</v>
      </c>
      <c r="Y16" s="41" t="str">
        <f t="shared" si="8"/>
        <v>N/A</v>
      </c>
    </row>
  </sheetData>
  <sheetProtection password="CCD0" sheet="1" objects="1" scenarios="1" formatCells="0" formatColumns="0" formatRows="0"/>
  <mergeCells count="1">
    <mergeCell ref="A1:A3"/>
  </mergeCells>
  <printOptions gridLines="1"/>
  <pageMargins left="0.36" right="0" top="1" bottom="1" header="0.5" footer="0.5"/>
  <pageSetup horizontalDpi="600" verticalDpi="600" orientation="landscape" scale="79" r:id="rId1"/>
  <headerFooter alignWithMargins="0">
    <oddHeader>&amp;C&amp;"Book Antiqua,Bold"&amp;18NOAA Earned Value Management Reports</oddHeader>
    <oddFooter>&amp;C&amp;A&amp;R&amp;D &amp;T</oddFooter>
  </headerFooter>
  <colBreaks count="2" manualBreakCount="2">
    <brk id="13" max="15" man="1"/>
    <brk id="25" max="10" man="1"/>
  </colBreaks>
</worksheet>
</file>

<file path=xl/worksheets/sheet16.xml><?xml version="1.0" encoding="utf-8"?>
<worksheet xmlns="http://schemas.openxmlformats.org/spreadsheetml/2006/main" xmlns:r="http://schemas.openxmlformats.org/officeDocument/2006/relationships">
  <dimension ref="A1:Y16"/>
  <sheetViews>
    <sheetView view="pageBreakPreview" zoomScaleSheetLayoutView="100" workbookViewId="0" topLeftCell="A1">
      <pane ySplit="3" topLeftCell="BM4" activePane="bottomLeft" state="frozen"/>
      <selection pane="topLeft" activeCell="A1" sqref="A1"/>
      <selection pane="bottomLeft" activeCell="A1" sqref="A1:A3"/>
    </sheetView>
  </sheetViews>
  <sheetFormatPr defaultColWidth="9.140625" defaultRowHeight="12.75"/>
  <cols>
    <col min="1" max="1" width="23.421875" style="40" customWidth="1"/>
    <col min="2" max="13" width="10.00390625" style="36" customWidth="1"/>
    <col min="14" max="25" width="10.00390625" style="37" customWidth="1"/>
    <col min="26" max="16384" width="9.140625" style="37" customWidth="1"/>
  </cols>
  <sheetData>
    <row r="1" spans="1:25" s="57" customFormat="1" ht="15.75">
      <c r="A1" s="107" t="s">
        <v>30</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75">
      <c r="A2" s="108"/>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45" customFormat="1" ht="12.75">
      <c r="A3" s="109"/>
      <c r="B3" s="47">
        <v>38656</v>
      </c>
      <c r="C3" s="47" t="s">
        <v>10</v>
      </c>
      <c r="D3" s="48">
        <v>38717</v>
      </c>
      <c r="E3" s="47">
        <v>38748</v>
      </c>
      <c r="F3" s="47">
        <v>38776</v>
      </c>
      <c r="G3" s="47">
        <v>38807</v>
      </c>
      <c r="H3" s="47">
        <v>38837</v>
      </c>
      <c r="I3" s="47">
        <v>38868</v>
      </c>
      <c r="J3" s="47">
        <v>38898</v>
      </c>
      <c r="K3" s="49">
        <v>38929</v>
      </c>
      <c r="L3" s="47">
        <v>38959</v>
      </c>
      <c r="M3" s="47">
        <v>38990</v>
      </c>
      <c r="N3" s="47">
        <v>39021</v>
      </c>
      <c r="O3" s="47" t="s">
        <v>49</v>
      </c>
      <c r="P3" s="48">
        <v>39082</v>
      </c>
      <c r="Q3" s="47">
        <v>39113</v>
      </c>
      <c r="R3" s="47">
        <v>39141</v>
      </c>
      <c r="S3" s="47">
        <v>39172</v>
      </c>
      <c r="T3" s="47">
        <v>39202</v>
      </c>
      <c r="U3" s="47">
        <v>39233</v>
      </c>
      <c r="V3" s="47">
        <v>39263</v>
      </c>
      <c r="W3" s="49">
        <v>39294</v>
      </c>
      <c r="X3" s="47">
        <v>39324</v>
      </c>
      <c r="Y3" s="47">
        <v>39355</v>
      </c>
    </row>
    <row r="4" spans="1:25" s="69" customFormat="1" ht="27" customHeight="1">
      <c r="A4" s="42" t="s">
        <v>65</v>
      </c>
      <c r="B4" s="61"/>
      <c r="C4" s="61"/>
      <c r="D4" s="62"/>
      <c r="E4" s="61"/>
      <c r="F4" s="61"/>
      <c r="G4" s="61"/>
      <c r="H4" s="61"/>
      <c r="I4" s="61"/>
      <c r="J4" s="61"/>
      <c r="K4" s="63"/>
      <c r="L4" s="61"/>
      <c r="M4" s="61"/>
      <c r="N4" s="63">
        <v>90820</v>
      </c>
      <c r="O4" s="61">
        <f>N4</f>
        <v>90820</v>
      </c>
      <c r="P4" s="61">
        <f aca="true" t="shared" si="0" ref="P4:Y5">O4</f>
        <v>90820</v>
      </c>
      <c r="Q4" s="61">
        <f t="shared" si="0"/>
        <v>90820</v>
      </c>
      <c r="R4" s="61">
        <f t="shared" si="0"/>
        <v>90820</v>
      </c>
      <c r="S4" s="61">
        <f t="shared" si="0"/>
        <v>90820</v>
      </c>
      <c r="T4" s="61">
        <f t="shared" si="0"/>
        <v>90820</v>
      </c>
      <c r="U4" s="61">
        <f t="shared" si="0"/>
        <v>90820</v>
      </c>
      <c r="V4" s="61">
        <f t="shared" si="0"/>
        <v>90820</v>
      </c>
      <c r="W4" s="61">
        <f t="shared" si="0"/>
        <v>90820</v>
      </c>
      <c r="X4" s="61">
        <f t="shared" si="0"/>
        <v>90820</v>
      </c>
      <c r="Y4" s="61">
        <f t="shared" si="0"/>
        <v>90820</v>
      </c>
    </row>
    <row r="5" spans="1:25" s="69" customFormat="1" ht="27.75" customHeight="1">
      <c r="A5" s="42" t="s">
        <v>66</v>
      </c>
      <c r="B5" s="61"/>
      <c r="C5" s="61"/>
      <c r="D5" s="62"/>
      <c r="E5" s="61"/>
      <c r="F5" s="61"/>
      <c r="G5" s="61"/>
      <c r="H5" s="61"/>
      <c r="I5" s="61"/>
      <c r="J5" s="61"/>
      <c r="K5" s="63"/>
      <c r="L5" s="61"/>
      <c r="M5" s="61"/>
      <c r="N5" s="63">
        <v>7672</v>
      </c>
      <c r="O5" s="61">
        <f>N5</f>
        <v>7672</v>
      </c>
      <c r="P5" s="61">
        <f t="shared" si="0"/>
        <v>7672</v>
      </c>
      <c r="Q5" s="61">
        <f t="shared" si="0"/>
        <v>7672</v>
      </c>
      <c r="R5" s="61">
        <f t="shared" si="0"/>
        <v>7672</v>
      </c>
      <c r="S5" s="61">
        <f t="shared" si="0"/>
        <v>7672</v>
      </c>
      <c r="T5" s="61">
        <f t="shared" si="0"/>
        <v>7672</v>
      </c>
      <c r="U5" s="61">
        <f t="shared" si="0"/>
        <v>7672</v>
      </c>
      <c r="V5" s="61">
        <f t="shared" si="0"/>
        <v>7672</v>
      </c>
      <c r="W5" s="61">
        <f t="shared" si="0"/>
        <v>7672</v>
      </c>
      <c r="X5" s="61">
        <f t="shared" si="0"/>
        <v>7672</v>
      </c>
      <c r="Y5" s="61">
        <f t="shared" si="0"/>
        <v>7672</v>
      </c>
    </row>
    <row r="6" spans="1:25" s="59" customFormat="1" ht="27.75" customHeight="1">
      <c r="A6" s="42" t="s">
        <v>52</v>
      </c>
      <c r="B6" s="63">
        <v>98060</v>
      </c>
      <c r="C6" s="63">
        <v>98060</v>
      </c>
      <c r="D6" s="63">
        <v>98060</v>
      </c>
      <c r="E6" s="63">
        <v>98060</v>
      </c>
      <c r="F6" s="63">
        <v>98060</v>
      </c>
      <c r="G6" s="63">
        <v>98060</v>
      </c>
      <c r="H6" s="63">
        <v>98060</v>
      </c>
      <c r="I6" s="63">
        <v>98060</v>
      </c>
      <c r="J6" s="63">
        <v>98060</v>
      </c>
      <c r="K6" s="63">
        <v>98060</v>
      </c>
      <c r="L6" s="63">
        <v>98060</v>
      </c>
      <c r="M6" s="63">
        <v>98060</v>
      </c>
      <c r="N6" s="67">
        <f>N5+N4</f>
        <v>98492</v>
      </c>
      <c r="O6" s="67">
        <f aca="true" t="shared" si="1" ref="O6:Y6">O5+O4</f>
        <v>98492</v>
      </c>
      <c r="P6" s="67">
        <f t="shared" si="1"/>
        <v>98492</v>
      </c>
      <c r="Q6" s="67">
        <f t="shared" si="1"/>
        <v>98492</v>
      </c>
      <c r="R6" s="67">
        <f t="shared" si="1"/>
        <v>98492</v>
      </c>
      <c r="S6" s="67">
        <f t="shared" si="1"/>
        <v>98492</v>
      </c>
      <c r="T6" s="67">
        <f t="shared" si="1"/>
        <v>98492</v>
      </c>
      <c r="U6" s="67">
        <f t="shared" si="1"/>
        <v>98492</v>
      </c>
      <c r="V6" s="67">
        <f t="shared" si="1"/>
        <v>98492</v>
      </c>
      <c r="W6" s="67">
        <f t="shared" si="1"/>
        <v>98492</v>
      </c>
      <c r="X6" s="67">
        <f t="shared" si="1"/>
        <v>98492</v>
      </c>
      <c r="Y6" s="67">
        <f t="shared" si="1"/>
        <v>98492</v>
      </c>
    </row>
    <row r="7" spans="1:25" s="80" customFormat="1" ht="42" customHeight="1">
      <c r="A7" s="78" t="s">
        <v>53</v>
      </c>
      <c r="B7" s="79">
        <v>43023</v>
      </c>
      <c r="C7" s="79">
        <v>44728</v>
      </c>
      <c r="D7" s="79">
        <v>46286</v>
      </c>
      <c r="E7" s="79">
        <v>47486</v>
      </c>
      <c r="F7" s="79">
        <v>48374</v>
      </c>
      <c r="G7" s="79">
        <v>49203</v>
      </c>
      <c r="H7" s="79">
        <v>49991</v>
      </c>
      <c r="I7" s="79">
        <v>50717</v>
      </c>
      <c r="J7" s="79">
        <v>51421</v>
      </c>
      <c r="K7" s="79">
        <v>52118</v>
      </c>
      <c r="L7" s="79">
        <v>52825</v>
      </c>
      <c r="M7" s="79">
        <v>53698</v>
      </c>
      <c r="N7" s="79">
        <v>54535</v>
      </c>
      <c r="O7" s="79">
        <v>55282</v>
      </c>
      <c r="P7" s="79">
        <v>56119</v>
      </c>
      <c r="Q7" s="79">
        <v>56885</v>
      </c>
      <c r="R7" s="79">
        <v>57409</v>
      </c>
      <c r="S7" s="79">
        <v>57953</v>
      </c>
      <c r="T7" s="79">
        <v>58436</v>
      </c>
      <c r="U7" s="79">
        <v>58920</v>
      </c>
      <c r="V7" s="79">
        <v>59403</v>
      </c>
      <c r="W7" s="79">
        <v>60050</v>
      </c>
      <c r="X7" s="79">
        <v>60697</v>
      </c>
      <c r="Y7" s="79"/>
    </row>
    <row r="8" spans="1:25" s="32" customFormat="1" ht="42" customHeight="1">
      <c r="A8" s="38" t="s">
        <v>54</v>
      </c>
      <c r="B8" s="60">
        <v>35401</v>
      </c>
      <c r="C8" s="60">
        <v>37178</v>
      </c>
      <c r="D8" s="60">
        <v>38534</v>
      </c>
      <c r="E8" s="60">
        <v>42176</v>
      </c>
      <c r="F8" s="60">
        <v>44237</v>
      </c>
      <c r="G8" s="60">
        <v>46397</v>
      </c>
      <c r="H8" s="60">
        <v>47954</v>
      </c>
      <c r="I8" s="60">
        <v>49573</v>
      </c>
      <c r="J8" s="60">
        <v>51135</v>
      </c>
      <c r="K8" s="60">
        <v>52151</v>
      </c>
      <c r="L8" s="60">
        <v>53037</v>
      </c>
      <c r="M8" s="60">
        <v>54258</v>
      </c>
      <c r="N8" s="60">
        <v>54738</v>
      </c>
      <c r="O8" s="60">
        <v>55314</v>
      </c>
      <c r="P8" s="60">
        <v>55945</v>
      </c>
      <c r="Q8" s="60">
        <v>56696</v>
      </c>
      <c r="R8" s="60"/>
      <c r="S8" s="60"/>
      <c r="T8" s="60"/>
      <c r="U8" s="60"/>
      <c r="V8" s="60"/>
      <c r="W8" s="60"/>
      <c r="X8" s="60"/>
      <c r="Y8" s="60"/>
    </row>
    <row r="9" spans="1:25" s="32" customFormat="1" ht="27.75" customHeight="1">
      <c r="A9" s="38" t="s">
        <v>55</v>
      </c>
      <c r="B9" s="60">
        <v>35853</v>
      </c>
      <c r="C9" s="60">
        <v>37420</v>
      </c>
      <c r="D9" s="60">
        <v>38848</v>
      </c>
      <c r="E9" s="60">
        <v>39657</v>
      </c>
      <c r="F9" s="60">
        <v>41374</v>
      </c>
      <c r="G9" s="60">
        <v>43873</v>
      </c>
      <c r="H9" s="60">
        <v>45708</v>
      </c>
      <c r="I9" s="60">
        <v>47482</v>
      </c>
      <c r="J9" s="60">
        <v>48804</v>
      </c>
      <c r="K9" s="60">
        <v>50265</v>
      </c>
      <c r="L9" s="60">
        <v>52351</v>
      </c>
      <c r="M9" s="60">
        <v>52842</v>
      </c>
      <c r="N9" s="60">
        <v>53142</v>
      </c>
      <c r="O9" s="60">
        <v>53455</v>
      </c>
      <c r="P9" s="60">
        <v>53591</v>
      </c>
      <c r="Q9" s="60">
        <v>53916</v>
      </c>
      <c r="R9" s="60"/>
      <c r="S9" s="60"/>
      <c r="T9" s="60"/>
      <c r="U9" s="60"/>
      <c r="V9" s="60"/>
      <c r="W9" s="60"/>
      <c r="X9" s="60"/>
      <c r="Y9" s="60"/>
    </row>
    <row r="10" spans="1:25" s="34" customFormat="1" ht="42" customHeight="1">
      <c r="A10" s="39" t="s">
        <v>57</v>
      </c>
      <c r="B10" s="43">
        <f aca="true" t="shared" si="2" ref="B10:Y10">IF(B7,(IF(B8,B8/B7,"SPI pending EV input")),"N/A")</f>
        <v>0.8228389466099528</v>
      </c>
      <c r="C10" s="43">
        <f t="shared" si="2"/>
        <v>0.8312019316759077</v>
      </c>
      <c r="D10" s="43">
        <f t="shared" si="2"/>
        <v>0.8325195523484423</v>
      </c>
      <c r="E10" s="43">
        <f t="shared" si="2"/>
        <v>0.8881775681253422</v>
      </c>
      <c r="F10" s="43">
        <f t="shared" si="2"/>
        <v>0.914478852276016</v>
      </c>
      <c r="G10" s="43">
        <f t="shared" si="2"/>
        <v>0.9429709570554641</v>
      </c>
      <c r="H10" s="43">
        <f t="shared" si="2"/>
        <v>0.9592526654797864</v>
      </c>
      <c r="I10" s="43">
        <f t="shared" si="2"/>
        <v>0.9774434607725221</v>
      </c>
      <c r="J10" s="43">
        <f t="shared" si="2"/>
        <v>0.9944380700492017</v>
      </c>
      <c r="K10" s="43">
        <f t="shared" si="2"/>
        <v>1.000633178556353</v>
      </c>
      <c r="L10" s="43">
        <f t="shared" si="2"/>
        <v>1.004013251301467</v>
      </c>
      <c r="M10" s="43">
        <f t="shared" si="2"/>
        <v>1.0104286938061007</v>
      </c>
      <c r="N10" s="43">
        <f t="shared" si="2"/>
        <v>1.003722380122857</v>
      </c>
      <c r="O10" s="43">
        <f t="shared" si="2"/>
        <v>1.0005788502586737</v>
      </c>
      <c r="P10" s="43">
        <f t="shared" si="2"/>
        <v>0.9968994458204886</v>
      </c>
      <c r="Q10" s="43">
        <f t="shared" si="2"/>
        <v>0.9966775072514723</v>
      </c>
      <c r="R10" s="43" t="str">
        <f t="shared" si="2"/>
        <v>SPI pending EV input</v>
      </c>
      <c r="S10" s="43" t="str">
        <f t="shared" si="2"/>
        <v>SPI pending EV input</v>
      </c>
      <c r="T10" s="43" t="str">
        <f t="shared" si="2"/>
        <v>SPI pending EV input</v>
      </c>
      <c r="U10" s="43" t="str">
        <f t="shared" si="2"/>
        <v>SPI pending EV input</v>
      </c>
      <c r="V10" s="43" t="str">
        <f t="shared" si="2"/>
        <v>SPI pending EV input</v>
      </c>
      <c r="W10" s="43" t="str">
        <f t="shared" si="2"/>
        <v>SPI pending EV input</v>
      </c>
      <c r="X10" s="43" t="str">
        <f t="shared" si="2"/>
        <v>SPI pending EV input</v>
      </c>
      <c r="Y10" s="43" t="str">
        <f t="shared" si="2"/>
        <v>N/A</v>
      </c>
    </row>
    <row r="11" spans="1:25" s="34" customFormat="1" ht="28.5" customHeight="1">
      <c r="A11" s="39" t="s">
        <v>56</v>
      </c>
      <c r="B11" s="43">
        <f aca="true" t="shared" si="3" ref="B11:Y11">IF(B7,(IF(B8,(B8-B7),"SV pending EV input")),"N/A")</f>
        <v>-7622</v>
      </c>
      <c r="C11" s="43">
        <f t="shared" si="3"/>
        <v>-7550</v>
      </c>
      <c r="D11" s="43">
        <f t="shared" si="3"/>
        <v>-7752</v>
      </c>
      <c r="E11" s="43">
        <f t="shared" si="3"/>
        <v>-5310</v>
      </c>
      <c r="F11" s="43">
        <f t="shared" si="3"/>
        <v>-4137</v>
      </c>
      <c r="G11" s="43">
        <f t="shared" si="3"/>
        <v>-2806</v>
      </c>
      <c r="H11" s="43">
        <f t="shared" si="3"/>
        <v>-2037</v>
      </c>
      <c r="I11" s="43">
        <f t="shared" si="3"/>
        <v>-1144</v>
      </c>
      <c r="J11" s="43">
        <f t="shared" si="3"/>
        <v>-286</v>
      </c>
      <c r="K11" s="43">
        <f t="shared" si="3"/>
        <v>33</v>
      </c>
      <c r="L11" s="43">
        <f t="shared" si="3"/>
        <v>212</v>
      </c>
      <c r="M11" s="43">
        <f t="shared" si="3"/>
        <v>560</v>
      </c>
      <c r="N11" s="43">
        <f t="shared" si="3"/>
        <v>203</v>
      </c>
      <c r="O11" s="43">
        <f t="shared" si="3"/>
        <v>32</v>
      </c>
      <c r="P11" s="43">
        <f t="shared" si="3"/>
        <v>-174</v>
      </c>
      <c r="Q11" s="43">
        <f t="shared" si="3"/>
        <v>-189</v>
      </c>
      <c r="R11" s="43" t="str">
        <f t="shared" si="3"/>
        <v>SV pending EV input</v>
      </c>
      <c r="S11" s="43" t="str">
        <f t="shared" si="3"/>
        <v>SV pending EV input</v>
      </c>
      <c r="T11" s="43" t="str">
        <f t="shared" si="3"/>
        <v>SV pending EV input</v>
      </c>
      <c r="U11" s="43" t="str">
        <f t="shared" si="3"/>
        <v>SV pending EV input</v>
      </c>
      <c r="V11" s="43" t="str">
        <f t="shared" si="3"/>
        <v>SV pending EV input</v>
      </c>
      <c r="W11" s="43" t="str">
        <f t="shared" si="3"/>
        <v>SV pending EV input</v>
      </c>
      <c r="X11" s="43" t="str">
        <f t="shared" si="3"/>
        <v>SV pending EV input</v>
      </c>
      <c r="Y11" s="43" t="str">
        <f t="shared" si="3"/>
        <v>N/A</v>
      </c>
    </row>
    <row r="12" spans="1:25" s="34" customFormat="1" ht="42" customHeight="1">
      <c r="A12" s="39" t="s">
        <v>58</v>
      </c>
      <c r="B12" s="43">
        <f aca="true" t="shared" si="4" ref="B12:Y12">IF(B9,(IF(B8,(B8/B9),"CPI pending EV input")),(IF(B8,"CPI pending AC input","N/A")))</f>
        <v>0.9873929657211391</v>
      </c>
      <c r="C12" s="43">
        <f t="shared" si="4"/>
        <v>0.9935328701229289</v>
      </c>
      <c r="D12" s="43">
        <f t="shared" si="4"/>
        <v>0.991917215815486</v>
      </c>
      <c r="E12" s="43">
        <f t="shared" si="4"/>
        <v>1.0635196812668632</v>
      </c>
      <c r="F12" s="43">
        <f t="shared" si="4"/>
        <v>1.069198047082709</v>
      </c>
      <c r="G12" s="43">
        <f t="shared" si="4"/>
        <v>1.057529687962984</v>
      </c>
      <c r="H12" s="43">
        <f t="shared" si="4"/>
        <v>1.0491380064758904</v>
      </c>
      <c r="I12" s="43">
        <f t="shared" si="4"/>
        <v>1.0440377406174972</v>
      </c>
      <c r="J12" s="43">
        <f t="shared" si="4"/>
        <v>1.04776247848537</v>
      </c>
      <c r="K12" s="43">
        <f t="shared" si="4"/>
        <v>1.0375211379687654</v>
      </c>
      <c r="L12" s="43">
        <f t="shared" si="4"/>
        <v>1.0131038566598536</v>
      </c>
      <c r="M12" s="43">
        <f t="shared" si="4"/>
        <v>1.0267968661292155</v>
      </c>
      <c r="N12" s="43">
        <f t="shared" si="4"/>
        <v>1.0300327424635882</v>
      </c>
      <c r="O12" s="43">
        <f t="shared" si="4"/>
        <v>1.034776915162286</v>
      </c>
      <c r="P12" s="43">
        <f t="shared" si="4"/>
        <v>1.0439252859621952</v>
      </c>
      <c r="Q12" s="43">
        <f t="shared" si="4"/>
        <v>1.0515616885525632</v>
      </c>
      <c r="R12" s="43" t="str">
        <f t="shared" si="4"/>
        <v>N/A</v>
      </c>
      <c r="S12" s="43" t="str">
        <f t="shared" si="4"/>
        <v>N/A</v>
      </c>
      <c r="T12" s="43" t="str">
        <f t="shared" si="4"/>
        <v>N/A</v>
      </c>
      <c r="U12" s="43" t="str">
        <f t="shared" si="4"/>
        <v>N/A</v>
      </c>
      <c r="V12" s="43" t="str">
        <f t="shared" si="4"/>
        <v>N/A</v>
      </c>
      <c r="W12" s="43" t="str">
        <f t="shared" si="4"/>
        <v>N/A</v>
      </c>
      <c r="X12" s="43" t="str">
        <f t="shared" si="4"/>
        <v>N/A</v>
      </c>
      <c r="Y12" s="43" t="str">
        <f t="shared" si="4"/>
        <v>N/A</v>
      </c>
    </row>
    <row r="13" spans="1:25" s="34" customFormat="1" ht="28.5" customHeight="1">
      <c r="A13" s="39" t="s">
        <v>59</v>
      </c>
      <c r="B13" s="43">
        <f aca="true" t="shared" si="5" ref="B13:Y13">IF(B9,(IF(B8,(B8-B9),"CV pending EV input")),(IF(B8,"CV pending AC input","N/A")))</f>
        <v>-452</v>
      </c>
      <c r="C13" s="43">
        <f t="shared" si="5"/>
        <v>-242</v>
      </c>
      <c r="D13" s="43">
        <f t="shared" si="5"/>
        <v>-314</v>
      </c>
      <c r="E13" s="43">
        <f t="shared" si="5"/>
        <v>2519</v>
      </c>
      <c r="F13" s="43">
        <f t="shared" si="5"/>
        <v>2863</v>
      </c>
      <c r="G13" s="43">
        <f t="shared" si="5"/>
        <v>2524</v>
      </c>
      <c r="H13" s="43">
        <f t="shared" si="5"/>
        <v>2246</v>
      </c>
      <c r="I13" s="43">
        <f t="shared" si="5"/>
        <v>2091</v>
      </c>
      <c r="J13" s="43">
        <f t="shared" si="5"/>
        <v>2331</v>
      </c>
      <c r="K13" s="43">
        <f t="shared" si="5"/>
        <v>1886</v>
      </c>
      <c r="L13" s="43">
        <f t="shared" si="5"/>
        <v>686</v>
      </c>
      <c r="M13" s="43">
        <f t="shared" si="5"/>
        <v>1416</v>
      </c>
      <c r="N13" s="43">
        <f t="shared" si="5"/>
        <v>1596</v>
      </c>
      <c r="O13" s="43">
        <f t="shared" si="5"/>
        <v>1859</v>
      </c>
      <c r="P13" s="43">
        <f t="shared" si="5"/>
        <v>2354</v>
      </c>
      <c r="Q13" s="43">
        <f t="shared" si="5"/>
        <v>2780</v>
      </c>
      <c r="R13" s="43" t="str">
        <f t="shared" si="5"/>
        <v>N/A</v>
      </c>
      <c r="S13" s="43" t="str">
        <f t="shared" si="5"/>
        <v>N/A</v>
      </c>
      <c r="T13" s="43" t="str">
        <f t="shared" si="5"/>
        <v>N/A</v>
      </c>
      <c r="U13" s="43" t="str">
        <f t="shared" si="5"/>
        <v>N/A</v>
      </c>
      <c r="V13" s="43" t="str">
        <f t="shared" si="5"/>
        <v>N/A</v>
      </c>
      <c r="W13" s="43" t="str">
        <f t="shared" si="5"/>
        <v>N/A</v>
      </c>
      <c r="X13" s="43" t="str">
        <f t="shared" si="5"/>
        <v>N/A</v>
      </c>
      <c r="Y13" s="43" t="str">
        <f t="shared" si="5"/>
        <v>N/A</v>
      </c>
    </row>
    <row r="14" spans="1:25" s="51" customFormat="1" ht="42" customHeight="1">
      <c r="A14" s="50" t="s">
        <v>60</v>
      </c>
      <c r="B14" s="44">
        <f aca="true" t="shared" si="6" ref="B14:Y14">IF(B7,(IF(B8,((B8-B7)/B7),"N/A")),"N/A")</f>
        <v>-0.17716105339004717</v>
      </c>
      <c r="C14" s="44">
        <f t="shared" si="6"/>
        <v>-0.1687980683240923</v>
      </c>
      <c r="D14" s="44">
        <f t="shared" si="6"/>
        <v>-0.1674804476515577</v>
      </c>
      <c r="E14" s="44">
        <f t="shared" si="6"/>
        <v>-0.11182243187465779</v>
      </c>
      <c r="F14" s="44">
        <f t="shared" si="6"/>
        <v>-0.08552114772398396</v>
      </c>
      <c r="G14" s="44">
        <f t="shared" si="6"/>
        <v>-0.0570290429445359</v>
      </c>
      <c r="H14" s="44">
        <f t="shared" si="6"/>
        <v>-0.04074733452021364</v>
      </c>
      <c r="I14" s="44">
        <f t="shared" si="6"/>
        <v>-0.022556539227477967</v>
      </c>
      <c r="J14" s="44">
        <f t="shared" si="6"/>
        <v>-0.005561929950798312</v>
      </c>
      <c r="K14" s="44">
        <f t="shared" si="6"/>
        <v>0.0006331785563528915</v>
      </c>
      <c r="L14" s="44">
        <f t="shared" si="6"/>
        <v>0.004013251301467108</v>
      </c>
      <c r="M14" s="44">
        <f t="shared" si="6"/>
        <v>0.010428693806100786</v>
      </c>
      <c r="N14" s="44">
        <f t="shared" si="6"/>
        <v>0.003722380122856881</v>
      </c>
      <c r="O14" s="44">
        <f t="shared" si="6"/>
        <v>0.0005788502586737093</v>
      </c>
      <c r="P14" s="44">
        <f t="shared" si="6"/>
        <v>-0.0031005541795113955</v>
      </c>
      <c r="Q14" s="44">
        <f t="shared" si="6"/>
        <v>-0.0033224927485277314</v>
      </c>
      <c r="R14" s="44" t="str">
        <f t="shared" si="6"/>
        <v>N/A</v>
      </c>
      <c r="S14" s="44" t="str">
        <f t="shared" si="6"/>
        <v>N/A</v>
      </c>
      <c r="T14" s="44" t="str">
        <f t="shared" si="6"/>
        <v>N/A</v>
      </c>
      <c r="U14" s="44" t="str">
        <f t="shared" si="6"/>
        <v>N/A</v>
      </c>
      <c r="V14" s="44" t="str">
        <f t="shared" si="6"/>
        <v>N/A</v>
      </c>
      <c r="W14" s="44" t="str">
        <f t="shared" si="6"/>
        <v>N/A</v>
      </c>
      <c r="X14" s="44" t="str">
        <f t="shared" si="6"/>
        <v>N/A</v>
      </c>
      <c r="Y14" s="44" t="str">
        <f t="shared" si="6"/>
        <v>N/A</v>
      </c>
    </row>
    <row r="15" spans="1:25" s="51" customFormat="1" ht="42" customHeight="1">
      <c r="A15" s="50" t="s">
        <v>62</v>
      </c>
      <c r="B15" s="44">
        <f aca="true" t="shared" si="7" ref="B15:Y15">IF(B8,(IF(B9,((B8-B9)/B8),"N/A")),"N/A")</f>
        <v>-0.012768000903929268</v>
      </c>
      <c r="C15" s="44">
        <f t="shared" si="7"/>
        <v>-0.00650922588627683</v>
      </c>
      <c r="D15" s="44">
        <f t="shared" si="7"/>
        <v>-0.008148647947267348</v>
      </c>
      <c r="E15" s="44">
        <f t="shared" si="7"/>
        <v>0.05972591047040971</v>
      </c>
      <c r="F15" s="44">
        <f t="shared" si="7"/>
        <v>0.0647195786332708</v>
      </c>
      <c r="G15" s="44">
        <f t="shared" si="7"/>
        <v>0.054400068969976505</v>
      </c>
      <c r="H15" s="44">
        <f t="shared" si="7"/>
        <v>0.046836551695374734</v>
      </c>
      <c r="I15" s="44">
        <f t="shared" si="7"/>
        <v>0.04218021907086519</v>
      </c>
      <c r="J15" s="44">
        <f t="shared" si="7"/>
        <v>0.045585215605749484</v>
      </c>
      <c r="K15" s="44">
        <f t="shared" si="7"/>
        <v>0.03616421545128569</v>
      </c>
      <c r="L15" s="44">
        <f t="shared" si="7"/>
        <v>0.012934366574278334</v>
      </c>
      <c r="M15" s="44">
        <f t="shared" si="7"/>
        <v>0.026097534004202144</v>
      </c>
      <c r="N15" s="44">
        <f t="shared" si="7"/>
        <v>0.02915707552340239</v>
      </c>
      <c r="O15" s="44">
        <f t="shared" si="7"/>
        <v>0.03360812814115775</v>
      </c>
      <c r="P15" s="44">
        <f t="shared" si="7"/>
        <v>0.042077039949950844</v>
      </c>
      <c r="Q15" s="44">
        <f t="shared" si="7"/>
        <v>0.049033441512628756</v>
      </c>
      <c r="R15" s="44" t="str">
        <f t="shared" si="7"/>
        <v>N/A</v>
      </c>
      <c r="S15" s="44" t="str">
        <f t="shared" si="7"/>
        <v>N/A</v>
      </c>
      <c r="T15" s="44" t="str">
        <f t="shared" si="7"/>
        <v>N/A</v>
      </c>
      <c r="U15" s="44" t="str">
        <f t="shared" si="7"/>
        <v>N/A</v>
      </c>
      <c r="V15" s="44" t="str">
        <f t="shared" si="7"/>
        <v>N/A</v>
      </c>
      <c r="W15" s="44" t="str">
        <f t="shared" si="7"/>
        <v>N/A</v>
      </c>
      <c r="X15" s="44" t="str">
        <f t="shared" si="7"/>
        <v>N/A</v>
      </c>
      <c r="Y15" s="44" t="str">
        <f t="shared" si="7"/>
        <v>N/A</v>
      </c>
    </row>
    <row r="16" spans="1:25" s="35" customFormat="1" ht="27.75" customHeight="1">
      <c r="A16" s="39" t="s">
        <v>61</v>
      </c>
      <c r="B16" s="41">
        <f aca="true" t="shared" si="8" ref="B16:Y16">IF((B15="N/A"),"N/A",IF((B14="N/A"),"N/A",(B12*B10)))</f>
        <v>0.8124653878040594</v>
      </c>
      <c r="C16" s="41">
        <f t="shared" si="8"/>
        <v>0.8258264408296873</v>
      </c>
      <c r="D16" s="41">
        <f t="shared" si="8"/>
        <v>0.8257904764774217</v>
      </c>
      <c r="E16" s="41">
        <f t="shared" si="8"/>
        <v>0.9445943241610417</v>
      </c>
      <c r="F16" s="41">
        <f t="shared" si="8"/>
        <v>0.9777590029519534</v>
      </c>
      <c r="G16" s="41">
        <f t="shared" si="8"/>
        <v>0.9972197819730214</v>
      </c>
      <c r="H16" s="41">
        <f t="shared" si="8"/>
        <v>1.0063884291681473</v>
      </c>
      <c r="I16" s="41">
        <f t="shared" si="8"/>
        <v>1.0204878623662912</v>
      </c>
      <c r="J16" s="41">
        <f t="shared" si="8"/>
        <v>1.0419348969749596</v>
      </c>
      <c r="K16" s="41">
        <f t="shared" si="8"/>
        <v>1.03817807410509</v>
      </c>
      <c r="L16" s="41">
        <f t="shared" si="8"/>
        <v>1.017169697031115</v>
      </c>
      <c r="M16" s="41">
        <f t="shared" si="8"/>
        <v>1.0375050162471409</v>
      </c>
      <c r="N16" s="41">
        <f t="shared" si="8"/>
        <v>1.0338669158700264</v>
      </c>
      <c r="O16" s="41">
        <f t="shared" si="8"/>
        <v>1.0353758960472974</v>
      </c>
      <c r="P16" s="41">
        <f t="shared" si="8"/>
        <v>1.0406885390537075</v>
      </c>
      <c r="Q16" s="41">
        <f t="shared" si="8"/>
        <v>1.0480678824677176</v>
      </c>
      <c r="R16" s="41" t="str">
        <f t="shared" si="8"/>
        <v>N/A</v>
      </c>
      <c r="S16" s="41" t="str">
        <f t="shared" si="8"/>
        <v>N/A</v>
      </c>
      <c r="T16" s="41" t="str">
        <f t="shared" si="8"/>
        <v>N/A</v>
      </c>
      <c r="U16" s="41" t="str">
        <f t="shared" si="8"/>
        <v>N/A</v>
      </c>
      <c r="V16" s="41" t="str">
        <f t="shared" si="8"/>
        <v>N/A</v>
      </c>
      <c r="W16" s="41" t="str">
        <f t="shared" si="8"/>
        <v>N/A</v>
      </c>
      <c r="X16" s="41" t="str">
        <f t="shared" si="8"/>
        <v>N/A</v>
      </c>
      <c r="Y16" s="41" t="str">
        <f t="shared" si="8"/>
        <v>N/A</v>
      </c>
    </row>
  </sheetData>
  <sheetProtection password="CCD0" sheet="1" objects="1" scenarios="1" formatCells="0" formatColumns="0" formatRows="0"/>
  <mergeCells count="1">
    <mergeCell ref="A1:A3"/>
  </mergeCells>
  <printOptions gridLines="1"/>
  <pageMargins left="0.36" right="0" top="1" bottom="1" header="0.5" footer="0.5"/>
  <pageSetup horizontalDpi="600" verticalDpi="600" orientation="landscape" scale="81" r:id="rId1"/>
  <headerFooter alignWithMargins="0">
    <oddHeader>&amp;C&amp;"Book Antiqua,Bold"&amp;18NOAA Earned Value Management Reports</oddHeader>
    <oddFooter>&amp;C&amp;A&amp;R&amp;D &amp;T</oddFooter>
  </headerFooter>
  <colBreaks count="1" manualBreakCount="1">
    <brk id="13" max="65535" man="1"/>
  </colBreaks>
</worksheet>
</file>

<file path=xl/worksheets/sheet17.xml><?xml version="1.0" encoding="utf-8"?>
<worksheet xmlns="http://schemas.openxmlformats.org/spreadsheetml/2006/main" xmlns:r="http://schemas.openxmlformats.org/officeDocument/2006/relationships">
  <dimension ref="A1:Y16"/>
  <sheetViews>
    <sheetView view="pageBreakPreview" zoomScaleSheetLayoutView="100" workbookViewId="0" topLeftCell="A1">
      <pane ySplit="3" topLeftCell="BM4" activePane="bottomLeft" state="frozen"/>
      <selection pane="topLeft" activeCell="A1" sqref="A1"/>
      <selection pane="bottomLeft" activeCell="A1" sqref="A1:A3"/>
    </sheetView>
  </sheetViews>
  <sheetFormatPr defaultColWidth="9.140625" defaultRowHeight="12.75"/>
  <cols>
    <col min="1" max="1" width="23.421875" style="40" customWidth="1"/>
    <col min="2" max="13" width="9.140625" style="36" customWidth="1"/>
    <col min="14" max="16384" width="9.140625" style="37" customWidth="1"/>
  </cols>
  <sheetData>
    <row r="1" spans="1:25" s="57" customFormat="1" ht="15.75">
      <c r="A1" s="107" t="s">
        <v>28</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75">
      <c r="A2" s="108"/>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45" customFormat="1" ht="12.75">
      <c r="A3" s="109"/>
      <c r="B3" s="47">
        <v>38656</v>
      </c>
      <c r="C3" s="47" t="s">
        <v>10</v>
      </c>
      <c r="D3" s="48">
        <v>38717</v>
      </c>
      <c r="E3" s="47">
        <v>38748</v>
      </c>
      <c r="F3" s="47">
        <v>38776</v>
      </c>
      <c r="G3" s="47">
        <v>38807</v>
      </c>
      <c r="H3" s="47">
        <v>38837</v>
      </c>
      <c r="I3" s="47">
        <v>38868</v>
      </c>
      <c r="J3" s="47">
        <v>38898</v>
      </c>
      <c r="K3" s="49">
        <v>38929</v>
      </c>
      <c r="L3" s="47">
        <v>38959</v>
      </c>
      <c r="M3" s="47">
        <v>38990</v>
      </c>
      <c r="N3" s="47">
        <v>39021</v>
      </c>
      <c r="O3" s="47" t="s">
        <v>49</v>
      </c>
      <c r="P3" s="48">
        <v>39082</v>
      </c>
      <c r="Q3" s="47">
        <v>39113</v>
      </c>
      <c r="R3" s="47">
        <v>39141</v>
      </c>
      <c r="S3" s="47">
        <v>39172</v>
      </c>
      <c r="T3" s="47">
        <v>39202</v>
      </c>
      <c r="U3" s="47">
        <v>39233</v>
      </c>
      <c r="V3" s="47">
        <v>39263</v>
      </c>
      <c r="W3" s="49">
        <v>39294</v>
      </c>
      <c r="X3" s="47">
        <v>39324</v>
      </c>
      <c r="Y3" s="47">
        <v>39355</v>
      </c>
    </row>
    <row r="4" spans="1:25" s="69" customFormat="1" ht="27" customHeight="1">
      <c r="A4" s="42" t="s">
        <v>65</v>
      </c>
      <c r="B4" s="61"/>
      <c r="C4" s="61"/>
      <c r="D4" s="62"/>
      <c r="E4" s="61"/>
      <c r="F4" s="61"/>
      <c r="G4" s="61"/>
      <c r="H4" s="61"/>
      <c r="I4" s="61"/>
      <c r="J4" s="61"/>
      <c r="K4" s="63"/>
      <c r="L4" s="61"/>
      <c r="M4" s="61"/>
      <c r="N4" s="63">
        <v>22647</v>
      </c>
      <c r="O4" s="61">
        <f>N4</f>
        <v>22647</v>
      </c>
      <c r="P4" s="61">
        <f aca="true" t="shared" si="0" ref="P4:Y5">O4</f>
        <v>22647</v>
      </c>
      <c r="Q4" s="61">
        <f t="shared" si="0"/>
        <v>22647</v>
      </c>
      <c r="R4" s="61">
        <f t="shared" si="0"/>
        <v>22647</v>
      </c>
      <c r="S4" s="61">
        <f t="shared" si="0"/>
        <v>22647</v>
      </c>
      <c r="T4" s="61">
        <f t="shared" si="0"/>
        <v>22647</v>
      </c>
      <c r="U4" s="61">
        <f t="shared" si="0"/>
        <v>22647</v>
      </c>
      <c r="V4" s="61">
        <f t="shared" si="0"/>
        <v>22647</v>
      </c>
      <c r="W4" s="61">
        <f t="shared" si="0"/>
        <v>22647</v>
      </c>
      <c r="X4" s="61">
        <f t="shared" si="0"/>
        <v>22647</v>
      </c>
      <c r="Y4" s="61">
        <f t="shared" si="0"/>
        <v>22647</v>
      </c>
    </row>
    <row r="5" spans="1:25" s="69" customFormat="1" ht="27.75" customHeight="1">
      <c r="A5" s="42" t="s">
        <v>66</v>
      </c>
      <c r="B5" s="61"/>
      <c r="C5" s="61"/>
      <c r="D5" s="62"/>
      <c r="E5" s="61"/>
      <c r="F5" s="61"/>
      <c r="G5" s="61"/>
      <c r="H5" s="61"/>
      <c r="I5" s="61"/>
      <c r="J5" s="61"/>
      <c r="K5" s="63"/>
      <c r="L5" s="61"/>
      <c r="M5" s="61"/>
      <c r="N5" s="63">
        <v>0</v>
      </c>
      <c r="O5" s="61">
        <f>N5</f>
        <v>0</v>
      </c>
      <c r="P5" s="61">
        <f t="shared" si="0"/>
        <v>0</v>
      </c>
      <c r="Q5" s="61">
        <f t="shared" si="0"/>
        <v>0</v>
      </c>
      <c r="R5" s="61">
        <f t="shared" si="0"/>
        <v>0</v>
      </c>
      <c r="S5" s="61">
        <f t="shared" si="0"/>
        <v>0</v>
      </c>
      <c r="T5" s="61">
        <f t="shared" si="0"/>
        <v>0</v>
      </c>
      <c r="U5" s="61">
        <f t="shared" si="0"/>
        <v>0</v>
      </c>
      <c r="V5" s="61">
        <f t="shared" si="0"/>
        <v>0</v>
      </c>
      <c r="W5" s="61">
        <f t="shared" si="0"/>
        <v>0</v>
      </c>
      <c r="X5" s="61">
        <f t="shared" si="0"/>
        <v>0</v>
      </c>
      <c r="Y5" s="61">
        <f t="shared" si="0"/>
        <v>0</v>
      </c>
    </row>
    <row r="6" spans="1:25" s="59" customFormat="1" ht="27.75" customHeight="1">
      <c r="A6" s="42" t="s">
        <v>52</v>
      </c>
      <c r="B6" s="63">
        <v>6808.08</v>
      </c>
      <c r="C6" s="63">
        <v>6808.08</v>
      </c>
      <c r="D6" s="63">
        <v>6808.08</v>
      </c>
      <c r="E6" s="63">
        <v>6808.08</v>
      </c>
      <c r="F6" s="63">
        <v>6808.08</v>
      </c>
      <c r="G6" s="63">
        <v>6808.08</v>
      </c>
      <c r="H6" s="63">
        <v>6808.08</v>
      </c>
      <c r="I6" s="63">
        <v>14454.892</v>
      </c>
      <c r="J6" s="63">
        <v>14454.892</v>
      </c>
      <c r="K6" s="63">
        <v>14454</v>
      </c>
      <c r="L6" s="63">
        <v>14454</v>
      </c>
      <c r="M6" s="63">
        <v>14454</v>
      </c>
      <c r="N6" s="67">
        <f>N5+N4</f>
        <v>22647</v>
      </c>
      <c r="O6" s="67">
        <f aca="true" t="shared" si="1" ref="O6:Y6">O5+O4</f>
        <v>22647</v>
      </c>
      <c r="P6" s="67">
        <f t="shared" si="1"/>
        <v>22647</v>
      </c>
      <c r="Q6" s="67">
        <f t="shared" si="1"/>
        <v>22647</v>
      </c>
      <c r="R6" s="67">
        <f t="shared" si="1"/>
        <v>22647</v>
      </c>
      <c r="S6" s="67">
        <f t="shared" si="1"/>
        <v>22647</v>
      </c>
      <c r="T6" s="67">
        <f t="shared" si="1"/>
        <v>22647</v>
      </c>
      <c r="U6" s="67">
        <f t="shared" si="1"/>
        <v>22647</v>
      </c>
      <c r="V6" s="67">
        <f t="shared" si="1"/>
        <v>22647</v>
      </c>
      <c r="W6" s="67">
        <f t="shared" si="1"/>
        <v>22647</v>
      </c>
      <c r="X6" s="67">
        <f t="shared" si="1"/>
        <v>22647</v>
      </c>
      <c r="Y6" s="67">
        <f t="shared" si="1"/>
        <v>22647</v>
      </c>
    </row>
    <row r="7" spans="1:25" s="80" customFormat="1" ht="42" customHeight="1">
      <c r="A7" s="78" t="s">
        <v>53</v>
      </c>
      <c r="B7" s="79">
        <v>6949.57</v>
      </c>
      <c r="C7" s="79">
        <v>7168.04</v>
      </c>
      <c r="D7" s="79">
        <v>7532.61</v>
      </c>
      <c r="E7" s="79">
        <v>7707.11</v>
      </c>
      <c r="F7" s="79">
        <v>7977.43</v>
      </c>
      <c r="G7" s="79">
        <v>8184.58</v>
      </c>
      <c r="H7" s="79">
        <v>8332.25</v>
      </c>
      <c r="I7" s="79">
        <v>14870.55</v>
      </c>
      <c r="J7" s="79">
        <v>14996</v>
      </c>
      <c r="K7" s="79">
        <v>15061.95</v>
      </c>
      <c r="L7" s="79">
        <v>15228.67</v>
      </c>
      <c r="M7" s="79">
        <v>15406.8</v>
      </c>
      <c r="N7" s="79">
        <v>15591.93</v>
      </c>
      <c r="O7" s="79">
        <v>15781.7</v>
      </c>
      <c r="P7" s="79">
        <v>15910.51</v>
      </c>
      <c r="Q7" s="79">
        <v>15921.84</v>
      </c>
      <c r="R7" s="79">
        <v>15933.539</v>
      </c>
      <c r="S7" s="79">
        <v>15945.238</v>
      </c>
      <c r="T7" s="79">
        <v>15956.938</v>
      </c>
      <c r="U7" s="79">
        <v>15968.637</v>
      </c>
      <c r="V7" s="79"/>
      <c r="W7" s="79"/>
      <c r="X7" s="79"/>
      <c r="Y7" s="79"/>
    </row>
    <row r="8" spans="1:25" s="32" customFormat="1" ht="42" customHeight="1">
      <c r="A8" s="38" t="s">
        <v>54</v>
      </c>
      <c r="B8" s="60">
        <v>6266.28</v>
      </c>
      <c r="C8" s="60">
        <v>6475.51</v>
      </c>
      <c r="D8" s="60">
        <v>6936.64</v>
      </c>
      <c r="E8" s="60">
        <v>7062.1</v>
      </c>
      <c r="F8" s="60">
        <v>7321.21</v>
      </c>
      <c r="G8" s="60">
        <v>7361.5</v>
      </c>
      <c r="H8" s="60">
        <v>7457.75</v>
      </c>
      <c r="I8" s="60">
        <v>13883.29</v>
      </c>
      <c r="J8" s="60">
        <v>13980</v>
      </c>
      <c r="K8" s="60">
        <v>14013.89</v>
      </c>
      <c r="L8" s="60">
        <v>14154.19</v>
      </c>
      <c r="M8" s="60">
        <v>14289.49</v>
      </c>
      <c r="N8" s="60">
        <v>14424.79</v>
      </c>
      <c r="O8" s="60">
        <v>14578.16</v>
      </c>
      <c r="P8" s="60">
        <v>14694.98</v>
      </c>
      <c r="Q8" s="60">
        <v>14706.31</v>
      </c>
      <c r="R8" s="60"/>
      <c r="S8" s="60"/>
      <c r="T8" s="60"/>
      <c r="U8" s="60"/>
      <c r="V8" s="60"/>
      <c r="W8" s="60"/>
      <c r="X8" s="60"/>
      <c r="Y8" s="60"/>
    </row>
    <row r="9" spans="1:25" s="32" customFormat="1" ht="27.75" customHeight="1">
      <c r="A9" s="38" t="s">
        <v>55</v>
      </c>
      <c r="B9" s="60">
        <v>6393.73</v>
      </c>
      <c r="C9" s="60">
        <v>6596.05</v>
      </c>
      <c r="D9" s="60">
        <v>6963.74</v>
      </c>
      <c r="E9" s="60">
        <v>7086.42</v>
      </c>
      <c r="F9" s="60">
        <v>7315.95</v>
      </c>
      <c r="G9" s="60">
        <v>7760.75</v>
      </c>
      <c r="H9" s="60">
        <v>7868.78</v>
      </c>
      <c r="I9" s="60">
        <v>14243.75</v>
      </c>
      <c r="J9" s="60">
        <v>14350</v>
      </c>
      <c r="K9" s="60">
        <v>14402.79</v>
      </c>
      <c r="L9" s="60">
        <v>14574.19</v>
      </c>
      <c r="M9" s="60">
        <v>14755.6</v>
      </c>
      <c r="N9" s="60">
        <v>14937</v>
      </c>
      <c r="O9" s="60">
        <v>15130.36</v>
      </c>
      <c r="P9" s="60">
        <v>15247.18</v>
      </c>
      <c r="Q9" s="60">
        <v>15258.51</v>
      </c>
      <c r="R9" s="60"/>
      <c r="S9" s="60"/>
      <c r="T9" s="60"/>
      <c r="U9" s="60"/>
      <c r="V9" s="60"/>
      <c r="W9" s="60"/>
      <c r="X9" s="60"/>
      <c r="Y9" s="60"/>
    </row>
    <row r="10" spans="1:25" s="34" customFormat="1" ht="42" customHeight="1">
      <c r="A10" s="39" t="s">
        <v>57</v>
      </c>
      <c r="B10" s="43">
        <f aca="true" t="shared" si="2" ref="B10:Y10">IF(B7,(IF(B8,B8/B7,"SPI pending EV input")),"N/A")</f>
        <v>0.9016788089047236</v>
      </c>
      <c r="C10" s="43">
        <f t="shared" si="2"/>
        <v>0.9033864208347052</v>
      </c>
      <c r="D10" s="43">
        <f t="shared" si="2"/>
        <v>0.9208813412615283</v>
      </c>
      <c r="E10" s="43">
        <f t="shared" si="2"/>
        <v>0.9163097451573937</v>
      </c>
      <c r="F10" s="43">
        <f t="shared" si="2"/>
        <v>0.9177404251745236</v>
      </c>
      <c r="G10" s="43">
        <f t="shared" si="2"/>
        <v>0.8994352795134265</v>
      </c>
      <c r="H10" s="43">
        <f t="shared" si="2"/>
        <v>0.8950463560262835</v>
      </c>
      <c r="I10" s="43">
        <f t="shared" si="2"/>
        <v>0.9336097185376466</v>
      </c>
      <c r="J10" s="43">
        <f t="shared" si="2"/>
        <v>0.932248599626567</v>
      </c>
      <c r="K10" s="43">
        <f t="shared" si="2"/>
        <v>0.9304167123114868</v>
      </c>
      <c r="L10" s="43">
        <f t="shared" si="2"/>
        <v>0.9294436086670734</v>
      </c>
      <c r="M10" s="43">
        <f t="shared" si="2"/>
        <v>0.9274794246696264</v>
      </c>
      <c r="N10" s="43">
        <f t="shared" si="2"/>
        <v>0.9251446100643089</v>
      </c>
      <c r="O10" s="43">
        <f t="shared" si="2"/>
        <v>0.9237382538002876</v>
      </c>
      <c r="P10" s="43">
        <f t="shared" si="2"/>
        <v>0.9236020718380491</v>
      </c>
      <c r="Q10" s="43">
        <f t="shared" si="2"/>
        <v>0.9236564366932465</v>
      </c>
      <c r="R10" s="43" t="str">
        <f t="shared" si="2"/>
        <v>SPI pending EV input</v>
      </c>
      <c r="S10" s="43" t="str">
        <f t="shared" si="2"/>
        <v>SPI pending EV input</v>
      </c>
      <c r="T10" s="43" t="str">
        <f t="shared" si="2"/>
        <v>SPI pending EV input</v>
      </c>
      <c r="U10" s="43" t="str">
        <f t="shared" si="2"/>
        <v>SPI pending EV input</v>
      </c>
      <c r="V10" s="43" t="str">
        <f t="shared" si="2"/>
        <v>N/A</v>
      </c>
      <c r="W10" s="43" t="str">
        <f t="shared" si="2"/>
        <v>N/A</v>
      </c>
      <c r="X10" s="43" t="str">
        <f t="shared" si="2"/>
        <v>N/A</v>
      </c>
      <c r="Y10" s="43" t="str">
        <f t="shared" si="2"/>
        <v>N/A</v>
      </c>
    </row>
    <row r="11" spans="1:25" s="34" customFormat="1" ht="28.5" customHeight="1">
      <c r="A11" s="39" t="s">
        <v>56</v>
      </c>
      <c r="B11" s="43">
        <f aca="true" t="shared" si="3" ref="B11:Y11">IF(B7,(IF(B8,(B8-B7),"SV pending EV input")),"N/A")</f>
        <v>-683.29</v>
      </c>
      <c r="C11" s="43">
        <f t="shared" si="3"/>
        <v>-692.5299999999997</v>
      </c>
      <c r="D11" s="43">
        <f t="shared" si="3"/>
        <v>-595.9699999999993</v>
      </c>
      <c r="E11" s="43">
        <f t="shared" si="3"/>
        <v>-645.0099999999993</v>
      </c>
      <c r="F11" s="43">
        <f t="shared" si="3"/>
        <v>-656.2200000000003</v>
      </c>
      <c r="G11" s="43">
        <f t="shared" si="3"/>
        <v>-823.0799999999999</v>
      </c>
      <c r="H11" s="43">
        <f t="shared" si="3"/>
        <v>-874.5</v>
      </c>
      <c r="I11" s="43">
        <f t="shared" si="3"/>
        <v>-987.2599999999984</v>
      </c>
      <c r="J11" s="43">
        <f t="shared" si="3"/>
        <v>-1016</v>
      </c>
      <c r="K11" s="43">
        <f t="shared" si="3"/>
        <v>-1048.0600000000013</v>
      </c>
      <c r="L11" s="43">
        <f t="shared" si="3"/>
        <v>-1074.4799999999996</v>
      </c>
      <c r="M11" s="43">
        <f t="shared" si="3"/>
        <v>-1117.3099999999995</v>
      </c>
      <c r="N11" s="43">
        <f t="shared" si="3"/>
        <v>-1167.1399999999994</v>
      </c>
      <c r="O11" s="43">
        <f t="shared" si="3"/>
        <v>-1203.5400000000009</v>
      </c>
      <c r="P11" s="43">
        <f t="shared" si="3"/>
        <v>-1215.5300000000007</v>
      </c>
      <c r="Q11" s="43">
        <f t="shared" si="3"/>
        <v>-1215.5300000000007</v>
      </c>
      <c r="R11" s="43" t="str">
        <f t="shared" si="3"/>
        <v>SV pending EV input</v>
      </c>
      <c r="S11" s="43" t="str">
        <f t="shared" si="3"/>
        <v>SV pending EV input</v>
      </c>
      <c r="T11" s="43" t="str">
        <f t="shared" si="3"/>
        <v>SV pending EV input</v>
      </c>
      <c r="U11" s="43" t="str">
        <f t="shared" si="3"/>
        <v>SV pending EV input</v>
      </c>
      <c r="V11" s="43" t="str">
        <f t="shared" si="3"/>
        <v>N/A</v>
      </c>
      <c r="W11" s="43" t="str">
        <f t="shared" si="3"/>
        <v>N/A</v>
      </c>
      <c r="X11" s="43" t="str">
        <f t="shared" si="3"/>
        <v>N/A</v>
      </c>
      <c r="Y11" s="43" t="str">
        <f t="shared" si="3"/>
        <v>N/A</v>
      </c>
    </row>
    <row r="12" spans="1:25" s="34" customFormat="1" ht="42" customHeight="1">
      <c r="A12" s="39" t="s">
        <v>58</v>
      </c>
      <c r="B12" s="43">
        <f aca="true" t="shared" si="4" ref="B12:Y12">IF(B9,(IF(B8,(B8/B9),"CPI pending EV input")),(IF(B8,"CPI pending AC input","N/A")))</f>
        <v>0.9800664088098809</v>
      </c>
      <c r="C12" s="43">
        <f t="shared" si="4"/>
        <v>0.9817254265810599</v>
      </c>
      <c r="D12" s="43">
        <f t="shared" si="4"/>
        <v>0.9961084130079527</v>
      </c>
      <c r="E12" s="43">
        <f t="shared" si="4"/>
        <v>0.9965680837432724</v>
      </c>
      <c r="F12" s="43">
        <f t="shared" si="4"/>
        <v>1.0007189770296407</v>
      </c>
      <c r="G12" s="43">
        <f t="shared" si="4"/>
        <v>0.9485552298424765</v>
      </c>
      <c r="H12" s="43">
        <f t="shared" si="4"/>
        <v>0.9477644564977036</v>
      </c>
      <c r="I12" s="43">
        <f t="shared" si="4"/>
        <v>0.9746934620447565</v>
      </c>
      <c r="J12" s="43">
        <f t="shared" si="4"/>
        <v>0.9742160278745644</v>
      </c>
      <c r="K12" s="43">
        <f t="shared" si="4"/>
        <v>0.9729982871374225</v>
      </c>
      <c r="L12" s="43">
        <f t="shared" si="4"/>
        <v>0.9711819318946713</v>
      </c>
      <c r="M12" s="43">
        <f t="shared" si="4"/>
        <v>0.9684113150261595</v>
      </c>
      <c r="N12" s="43">
        <f t="shared" si="4"/>
        <v>0.9657086429671287</v>
      </c>
      <c r="O12" s="43">
        <f t="shared" si="4"/>
        <v>0.9635038426051991</v>
      </c>
      <c r="P12" s="43">
        <f t="shared" si="4"/>
        <v>0.9637834668443607</v>
      </c>
      <c r="Q12" s="43">
        <f t="shared" si="4"/>
        <v>0.9638103589406829</v>
      </c>
      <c r="R12" s="43" t="str">
        <f t="shared" si="4"/>
        <v>N/A</v>
      </c>
      <c r="S12" s="43" t="str">
        <f t="shared" si="4"/>
        <v>N/A</v>
      </c>
      <c r="T12" s="43" t="str">
        <f t="shared" si="4"/>
        <v>N/A</v>
      </c>
      <c r="U12" s="43" t="str">
        <f t="shared" si="4"/>
        <v>N/A</v>
      </c>
      <c r="V12" s="43" t="str">
        <f t="shared" si="4"/>
        <v>N/A</v>
      </c>
      <c r="W12" s="43" t="str">
        <f t="shared" si="4"/>
        <v>N/A</v>
      </c>
      <c r="X12" s="43" t="str">
        <f t="shared" si="4"/>
        <v>N/A</v>
      </c>
      <c r="Y12" s="43" t="str">
        <f t="shared" si="4"/>
        <v>N/A</v>
      </c>
    </row>
    <row r="13" spans="1:25" s="34" customFormat="1" ht="28.5" customHeight="1">
      <c r="A13" s="39" t="s">
        <v>59</v>
      </c>
      <c r="B13" s="43">
        <f aca="true" t="shared" si="5" ref="B13:Y13">IF(B9,(IF(B8,(B8-B9),"CV pending EV input")),(IF(B8,"CV pending AC input","N/A")))</f>
        <v>-127.44999999999982</v>
      </c>
      <c r="C13" s="43">
        <f t="shared" si="5"/>
        <v>-120.53999999999996</v>
      </c>
      <c r="D13" s="43">
        <f t="shared" si="5"/>
        <v>-27.099999999999454</v>
      </c>
      <c r="E13" s="43">
        <f t="shared" si="5"/>
        <v>-24.31999999999971</v>
      </c>
      <c r="F13" s="43">
        <f t="shared" si="5"/>
        <v>5.260000000000218</v>
      </c>
      <c r="G13" s="43">
        <f t="shared" si="5"/>
        <v>-399.25</v>
      </c>
      <c r="H13" s="43">
        <f t="shared" si="5"/>
        <v>-411.02999999999975</v>
      </c>
      <c r="I13" s="43">
        <f t="shared" si="5"/>
        <v>-360.4599999999991</v>
      </c>
      <c r="J13" s="43">
        <f t="shared" si="5"/>
        <v>-370</v>
      </c>
      <c r="K13" s="43">
        <f t="shared" si="5"/>
        <v>-388.90000000000146</v>
      </c>
      <c r="L13" s="43">
        <f t="shared" si="5"/>
        <v>-420</v>
      </c>
      <c r="M13" s="43">
        <f t="shared" si="5"/>
        <v>-466.1100000000006</v>
      </c>
      <c r="N13" s="43">
        <f t="shared" si="5"/>
        <v>-512.2099999999991</v>
      </c>
      <c r="O13" s="43">
        <f t="shared" si="5"/>
        <v>-552.2000000000007</v>
      </c>
      <c r="P13" s="43">
        <f t="shared" si="5"/>
        <v>-552.2000000000007</v>
      </c>
      <c r="Q13" s="43">
        <f t="shared" si="5"/>
        <v>-552.2000000000007</v>
      </c>
      <c r="R13" s="43" t="str">
        <f t="shared" si="5"/>
        <v>N/A</v>
      </c>
      <c r="S13" s="43" t="str">
        <f t="shared" si="5"/>
        <v>N/A</v>
      </c>
      <c r="T13" s="43" t="str">
        <f t="shared" si="5"/>
        <v>N/A</v>
      </c>
      <c r="U13" s="43" t="str">
        <f t="shared" si="5"/>
        <v>N/A</v>
      </c>
      <c r="V13" s="43" t="str">
        <f t="shared" si="5"/>
        <v>N/A</v>
      </c>
      <c r="W13" s="43" t="str">
        <f t="shared" si="5"/>
        <v>N/A</v>
      </c>
      <c r="X13" s="43" t="str">
        <f t="shared" si="5"/>
        <v>N/A</v>
      </c>
      <c r="Y13" s="43" t="str">
        <f t="shared" si="5"/>
        <v>N/A</v>
      </c>
    </row>
    <row r="14" spans="1:25" s="51" customFormat="1" ht="42" customHeight="1">
      <c r="A14" s="50" t="s">
        <v>60</v>
      </c>
      <c r="B14" s="44">
        <f aca="true" t="shared" si="6" ref="B14:Y14">IF(B7,(IF(B8,((B8-B7)/B7),"N/A")),"N/A")</f>
        <v>-0.0983211910952764</v>
      </c>
      <c r="C14" s="44">
        <f t="shared" si="6"/>
        <v>-0.0966135791652948</v>
      </c>
      <c r="D14" s="44">
        <f t="shared" si="6"/>
        <v>-0.07911865873847171</v>
      </c>
      <c r="E14" s="44">
        <f t="shared" si="6"/>
        <v>-0.08369025484260628</v>
      </c>
      <c r="F14" s="44">
        <f t="shared" si="6"/>
        <v>-0.0822595748254764</v>
      </c>
      <c r="G14" s="44">
        <f t="shared" si="6"/>
        <v>-0.10056472048657353</v>
      </c>
      <c r="H14" s="44">
        <f t="shared" si="6"/>
        <v>-0.10495364397371658</v>
      </c>
      <c r="I14" s="44">
        <f t="shared" si="6"/>
        <v>-0.06639028146235335</v>
      </c>
      <c r="J14" s="44">
        <f t="shared" si="6"/>
        <v>-0.06775140037343291</v>
      </c>
      <c r="K14" s="44">
        <f t="shared" si="6"/>
        <v>-0.06958328768851318</v>
      </c>
      <c r="L14" s="44">
        <f t="shared" si="6"/>
        <v>-0.07055639133292661</v>
      </c>
      <c r="M14" s="44">
        <f t="shared" si="6"/>
        <v>-0.07252057533037357</v>
      </c>
      <c r="N14" s="44">
        <f t="shared" si="6"/>
        <v>-0.07485538993569105</v>
      </c>
      <c r="O14" s="44">
        <f t="shared" si="6"/>
        <v>-0.07626174619971238</v>
      </c>
      <c r="P14" s="44">
        <f t="shared" si="6"/>
        <v>-0.07639792816195085</v>
      </c>
      <c r="Q14" s="44">
        <f t="shared" si="6"/>
        <v>-0.07634356330675353</v>
      </c>
      <c r="R14" s="44" t="str">
        <f t="shared" si="6"/>
        <v>N/A</v>
      </c>
      <c r="S14" s="44" t="str">
        <f t="shared" si="6"/>
        <v>N/A</v>
      </c>
      <c r="T14" s="44" t="str">
        <f t="shared" si="6"/>
        <v>N/A</v>
      </c>
      <c r="U14" s="44" t="str">
        <f t="shared" si="6"/>
        <v>N/A</v>
      </c>
      <c r="V14" s="44" t="str">
        <f t="shared" si="6"/>
        <v>N/A</v>
      </c>
      <c r="W14" s="44" t="str">
        <f t="shared" si="6"/>
        <v>N/A</v>
      </c>
      <c r="X14" s="44" t="str">
        <f t="shared" si="6"/>
        <v>N/A</v>
      </c>
      <c r="Y14" s="44" t="str">
        <f t="shared" si="6"/>
        <v>N/A</v>
      </c>
    </row>
    <row r="15" spans="1:25" s="51" customFormat="1" ht="42" customHeight="1">
      <c r="A15" s="50" t="s">
        <v>62</v>
      </c>
      <c r="B15" s="44">
        <f aca="true" t="shared" si="7" ref="B15:Y15">IF(B8,(IF(B9,((B8-B9)/B8),"N/A")),"N/A")</f>
        <v>-0.020339020918311954</v>
      </c>
      <c r="C15" s="44">
        <f t="shared" si="7"/>
        <v>-0.01861475003513236</v>
      </c>
      <c r="D15" s="44">
        <f t="shared" si="7"/>
        <v>-0.003906790607556317</v>
      </c>
      <c r="E15" s="44">
        <f t="shared" si="7"/>
        <v>-0.0034437348663994716</v>
      </c>
      <c r="F15" s="44">
        <f t="shared" si="7"/>
        <v>0.0007184604730639086</v>
      </c>
      <c r="G15" s="44">
        <f t="shared" si="7"/>
        <v>-0.05423487061060925</v>
      </c>
      <c r="H15" s="44">
        <f t="shared" si="7"/>
        <v>-0.05511447822734736</v>
      </c>
      <c r="I15" s="44">
        <f t="shared" si="7"/>
        <v>-0.025963586440966017</v>
      </c>
      <c r="J15" s="44">
        <f t="shared" si="7"/>
        <v>-0.026466380543633764</v>
      </c>
      <c r="K15" s="44">
        <f t="shared" si="7"/>
        <v>-0.027751038434010934</v>
      </c>
      <c r="L15" s="44">
        <f t="shared" si="7"/>
        <v>-0.029673192178429144</v>
      </c>
      <c r="M15" s="44">
        <f t="shared" si="7"/>
        <v>-0.03261907877747915</v>
      </c>
      <c r="N15" s="44">
        <f t="shared" si="7"/>
        <v>-0.03550900914328729</v>
      </c>
      <c r="O15" s="44">
        <f t="shared" si="7"/>
        <v>-0.037878580012841175</v>
      </c>
      <c r="P15" s="44">
        <f t="shared" si="7"/>
        <v>-0.037577458424577694</v>
      </c>
      <c r="Q15" s="44">
        <f t="shared" si="7"/>
        <v>-0.03754850808938481</v>
      </c>
      <c r="R15" s="44" t="str">
        <f t="shared" si="7"/>
        <v>N/A</v>
      </c>
      <c r="S15" s="44" t="str">
        <f t="shared" si="7"/>
        <v>N/A</v>
      </c>
      <c r="T15" s="44" t="str">
        <f t="shared" si="7"/>
        <v>N/A</v>
      </c>
      <c r="U15" s="44" t="str">
        <f t="shared" si="7"/>
        <v>N/A</v>
      </c>
      <c r="V15" s="44" t="str">
        <f t="shared" si="7"/>
        <v>N/A</v>
      </c>
      <c r="W15" s="44" t="str">
        <f t="shared" si="7"/>
        <v>N/A</v>
      </c>
      <c r="X15" s="44" t="str">
        <f t="shared" si="7"/>
        <v>N/A</v>
      </c>
      <c r="Y15" s="44" t="str">
        <f t="shared" si="7"/>
        <v>N/A</v>
      </c>
    </row>
    <row r="16" spans="1:25" s="35" customFormat="1" ht="27.75" customHeight="1">
      <c r="A16" s="39" t="s">
        <v>61</v>
      </c>
      <c r="B16" s="41">
        <f aca="true" t="shared" si="8" ref="B16:Y16">IF((B15="N/A"),"N/A",IF((B14="N/A"),"N/A",(B12*B10)))</f>
        <v>0.8837051121432233</v>
      </c>
      <c r="C16" s="41">
        <f t="shared" si="8"/>
        <v>0.8868774193614879</v>
      </c>
      <c r="D16" s="41">
        <f t="shared" si="8"/>
        <v>0.917297651412656</v>
      </c>
      <c r="E16" s="41">
        <f t="shared" si="8"/>
        <v>0.9131650468467901</v>
      </c>
      <c r="F16" s="41">
        <f t="shared" si="8"/>
        <v>0.9184002594593969</v>
      </c>
      <c r="G16" s="41">
        <f t="shared" si="8"/>
        <v>0.8531640382872904</v>
      </c>
      <c r="H16" s="41">
        <f t="shared" si="8"/>
        <v>0.8482931231595007</v>
      </c>
      <c r="I16" s="41">
        <f t="shared" si="8"/>
        <v>0.9099832887600895</v>
      </c>
      <c r="J16" s="41">
        <f t="shared" si="8"/>
        <v>0.9082115277198193</v>
      </c>
      <c r="K16" s="41">
        <f t="shared" si="8"/>
        <v>0.9052938674031087</v>
      </c>
      <c r="L16" s="41">
        <f t="shared" si="8"/>
        <v>0.9026588394524432</v>
      </c>
      <c r="M16" s="41">
        <f t="shared" si="8"/>
        <v>0.8981815693040187</v>
      </c>
      <c r="N16" s="41">
        <f t="shared" si="8"/>
        <v>0.8934201459335571</v>
      </c>
      <c r="O16" s="41">
        <f t="shared" si="8"/>
        <v>0.8900253570979938</v>
      </c>
      <c r="P16" s="41">
        <f t="shared" si="8"/>
        <v>0.8901524067807092</v>
      </c>
      <c r="Q16" s="41">
        <f t="shared" si="8"/>
        <v>0.89022964178719</v>
      </c>
      <c r="R16" s="41" t="str">
        <f t="shared" si="8"/>
        <v>N/A</v>
      </c>
      <c r="S16" s="41" t="str">
        <f t="shared" si="8"/>
        <v>N/A</v>
      </c>
      <c r="T16" s="41" t="str">
        <f t="shared" si="8"/>
        <v>N/A</v>
      </c>
      <c r="U16" s="41" t="str">
        <f t="shared" si="8"/>
        <v>N/A</v>
      </c>
      <c r="V16" s="41" t="str">
        <f t="shared" si="8"/>
        <v>N/A</v>
      </c>
      <c r="W16" s="41" t="str">
        <f t="shared" si="8"/>
        <v>N/A</v>
      </c>
      <c r="X16" s="41" t="str">
        <f t="shared" si="8"/>
        <v>N/A</v>
      </c>
      <c r="Y16" s="41" t="str">
        <f t="shared" si="8"/>
        <v>N/A</v>
      </c>
    </row>
  </sheetData>
  <sheetProtection password="CCD0" sheet="1" objects="1" scenarios="1" formatCells="0" formatColumns="0" formatRows="0"/>
  <mergeCells count="1">
    <mergeCell ref="A1:A3"/>
  </mergeCells>
  <printOptions gridLines="1"/>
  <pageMargins left="0.36" right="0" top="1" bottom="1" header="0.5" footer="0.5"/>
  <pageSetup horizontalDpi="600" verticalDpi="600" orientation="landscape" scale="94" r:id="rId1"/>
  <headerFooter alignWithMargins="0">
    <oddHeader>&amp;C&amp;"Book Antiqua,Bold"&amp;18NOAA Earned Value Management Report</oddHeader>
    <oddFooter>&amp;C&amp;A&amp;R&amp;D &amp;T</oddFooter>
  </headerFooter>
  <colBreaks count="2" manualBreakCount="2">
    <brk id="13" max="15" man="1"/>
    <brk id="25" max="10" man="1"/>
  </colBreaks>
</worksheet>
</file>

<file path=xl/worksheets/sheet18.xml><?xml version="1.0" encoding="utf-8"?>
<worksheet xmlns="http://schemas.openxmlformats.org/spreadsheetml/2006/main" xmlns:r="http://schemas.openxmlformats.org/officeDocument/2006/relationships">
  <dimension ref="A1:Y16"/>
  <sheetViews>
    <sheetView view="pageBreakPreview" zoomScaleSheetLayoutView="100" workbookViewId="0" topLeftCell="A1">
      <pane ySplit="3" topLeftCell="BM4" activePane="bottomLeft" state="frozen"/>
      <selection pane="topLeft" activeCell="A1" sqref="A1"/>
      <selection pane="bottomLeft" activeCell="A1" sqref="A1:A3"/>
    </sheetView>
  </sheetViews>
  <sheetFormatPr defaultColWidth="9.140625" defaultRowHeight="12.75"/>
  <cols>
    <col min="1" max="1" width="23.421875" style="40" customWidth="1"/>
    <col min="2" max="13" width="10.421875" style="36" customWidth="1"/>
    <col min="14" max="25" width="10.421875" style="37" customWidth="1"/>
    <col min="26" max="16384" width="9.140625" style="37" customWidth="1"/>
  </cols>
  <sheetData>
    <row r="1" spans="1:25" s="57" customFormat="1" ht="15.75">
      <c r="A1" s="107" t="s">
        <v>34</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75">
      <c r="A2" s="108"/>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45" customFormat="1" ht="12.75">
      <c r="A3" s="109"/>
      <c r="B3" s="47">
        <v>38656</v>
      </c>
      <c r="C3" s="47" t="s">
        <v>10</v>
      </c>
      <c r="D3" s="48">
        <v>38717</v>
      </c>
      <c r="E3" s="47">
        <v>38748</v>
      </c>
      <c r="F3" s="47">
        <v>38776</v>
      </c>
      <c r="G3" s="47">
        <v>38807</v>
      </c>
      <c r="H3" s="47">
        <v>38837</v>
      </c>
      <c r="I3" s="47">
        <v>38868</v>
      </c>
      <c r="J3" s="47">
        <v>38898</v>
      </c>
      <c r="K3" s="49">
        <v>38929</v>
      </c>
      <c r="L3" s="47">
        <v>38959</v>
      </c>
      <c r="M3" s="47">
        <v>38990</v>
      </c>
      <c r="N3" s="47">
        <v>39021</v>
      </c>
      <c r="O3" s="47" t="s">
        <v>49</v>
      </c>
      <c r="P3" s="48">
        <v>39082</v>
      </c>
      <c r="Q3" s="47">
        <v>39113</v>
      </c>
      <c r="R3" s="47">
        <v>39141</v>
      </c>
      <c r="S3" s="47">
        <v>39172</v>
      </c>
      <c r="T3" s="47">
        <v>39202</v>
      </c>
      <c r="U3" s="47">
        <v>39233</v>
      </c>
      <c r="V3" s="47">
        <v>39263</v>
      </c>
      <c r="W3" s="49">
        <v>39294</v>
      </c>
      <c r="X3" s="47">
        <v>39324</v>
      </c>
      <c r="Y3" s="47">
        <v>39355</v>
      </c>
    </row>
    <row r="4" spans="1:25" s="69" customFormat="1" ht="27" customHeight="1">
      <c r="A4" s="42" t="s">
        <v>65</v>
      </c>
      <c r="B4" s="61"/>
      <c r="C4" s="61"/>
      <c r="D4" s="62"/>
      <c r="E4" s="61"/>
      <c r="F4" s="61"/>
      <c r="G4" s="61"/>
      <c r="H4" s="61"/>
      <c r="I4" s="61"/>
      <c r="J4" s="61"/>
      <c r="K4" s="63"/>
      <c r="L4" s="61"/>
      <c r="M4" s="61"/>
      <c r="N4" s="63">
        <v>21053</v>
      </c>
      <c r="O4" s="61">
        <f>N4</f>
        <v>21053</v>
      </c>
      <c r="P4" s="61">
        <f aca="true" t="shared" si="0" ref="P4:Y5">O4</f>
        <v>21053</v>
      </c>
      <c r="Q4" s="61">
        <f t="shared" si="0"/>
        <v>21053</v>
      </c>
      <c r="R4" s="61">
        <f t="shared" si="0"/>
        <v>21053</v>
      </c>
      <c r="S4" s="61">
        <f t="shared" si="0"/>
        <v>21053</v>
      </c>
      <c r="T4" s="61">
        <f t="shared" si="0"/>
        <v>21053</v>
      </c>
      <c r="U4" s="61">
        <f t="shared" si="0"/>
        <v>21053</v>
      </c>
      <c r="V4" s="61">
        <f t="shared" si="0"/>
        <v>21053</v>
      </c>
      <c r="W4" s="61">
        <f t="shared" si="0"/>
        <v>21053</v>
      </c>
      <c r="X4" s="61">
        <f t="shared" si="0"/>
        <v>21053</v>
      </c>
      <c r="Y4" s="61">
        <f t="shared" si="0"/>
        <v>21053</v>
      </c>
    </row>
    <row r="5" spans="1:25" s="69" customFormat="1" ht="27.75" customHeight="1">
      <c r="A5" s="42" t="s">
        <v>66</v>
      </c>
      <c r="B5" s="61"/>
      <c r="C5" s="61"/>
      <c r="D5" s="62"/>
      <c r="E5" s="61"/>
      <c r="F5" s="61"/>
      <c r="G5" s="61"/>
      <c r="H5" s="61"/>
      <c r="I5" s="61"/>
      <c r="J5" s="61"/>
      <c r="K5" s="63"/>
      <c r="L5" s="61"/>
      <c r="M5" s="61"/>
      <c r="N5" s="63">
        <v>0</v>
      </c>
      <c r="O5" s="61">
        <f>N5</f>
        <v>0</v>
      </c>
      <c r="P5" s="61">
        <f t="shared" si="0"/>
        <v>0</v>
      </c>
      <c r="Q5" s="61">
        <f t="shared" si="0"/>
        <v>0</v>
      </c>
      <c r="R5" s="61">
        <f t="shared" si="0"/>
        <v>0</v>
      </c>
      <c r="S5" s="61">
        <f t="shared" si="0"/>
        <v>0</v>
      </c>
      <c r="T5" s="61">
        <f t="shared" si="0"/>
        <v>0</v>
      </c>
      <c r="U5" s="61">
        <f t="shared" si="0"/>
        <v>0</v>
      </c>
      <c r="V5" s="61">
        <f t="shared" si="0"/>
        <v>0</v>
      </c>
      <c r="W5" s="61">
        <f t="shared" si="0"/>
        <v>0</v>
      </c>
      <c r="X5" s="61">
        <f t="shared" si="0"/>
        <v>0</v>
      </c>
      <c r="Y5" s="61">
        <f t="shared" si="0"/>
        <v>0</v>
      </c>
    </row>
    <row r="6" spans="1:25" s="59" customFormat="1" ht="27.75" customHeight="1">
      <c r="A6" s="42" t="s">
        <v>52</v>
      </c>
      <c r="B6" s="63">
        <v>11253</v>
      </c>
      <c r="C6" s="63">
        <v>11253</v>
      </c>
      <c r="D6" s="63">
        <v>11253</v>
      </c>
      <c r="E6" s="63">
        <v>11253</v>
      </c>
      <c r="F6" s="63">
        <v>11253</v>
      </c>
      <c r="G6" s="63">
        <v>11253</v>
      </c>
      <c r="H6" s="63">
        <v>11253</v>
      </c>
      <c r="I6" s="63">
        <v>11253</v>
      </c>
      <c r="J6" s="63">
        <v>11253</v>
      </c>
      <c r="K6" s="63">
        <v>11253</v>
      </c>
      <c r="L6" s="63">
        <v>20553</v>
      </c>
      <c r="M6" s="63">
        <v>20533</v>
      </c>
      <c r="N6" s="63">
        <v>20533</v>
      </c>
      <c r="O6" s="67">
        <f>N6</f>
        <v>20533</v>
      </c>
      <c r="P6" s="67">
        <f aca="true" t="shared" si="1" ref="P6:Y6">O6</f>
        <v>20533</v>
      </c>
      <c r="Q6" s="67">
        <f t="shared" si="1"/>
        <v>20533</v>
      </c>
      <c r="R6" s="67">
        <f t="shared" si="1"/>
        <v>20533</v>
      </c>
      <c r="S6" s="67">
        <f t="shared" si="1"/>
        <v>20533</v>
      </c>
      <c r="T6" s="67">
        <f t="shared" si="1"/>
        <v>20533</v>
      </c>
      <c r="U6" s="67">
        <f t="shared" si="1"/>
        <v>20533</v>
      </c>
      <c r="V6" s="67">
        <f t="shared" si="1"/>
        <v>20533</v>
      </c>
      <c r="W6" s="67">
        <f t="shared" si="1"/>
        <v>20533</v>
      </c>
      <c r="X6" s="67">
        <f t="shared" si="1"/>
        <v>20533</v>
      </c>
      <c r="Y6" s="67">
        <f t="shared" si="1"/>
        <v>20533</v>
      </c>
    </row>
    <row r="7" spans="1:25" s="80" customFormat="1" ht="42" customHeight="1">
      <c r="A7" s="78" t="s">
        <v>53</v>
      </c>
      <c r="B7" s="79">
        <v>3555</v>
      </c>
      <c r="C7" s="79">
        <v>3632</v>
      </c>
      <c r="D7" s="79">
        <v>3661</v>
      </c>
      <c r="E7" s="79">
        <v>3722</v>
      </c>
      <c r="F7" s="79">
        <v>3784</v>
      </c>
      <c r="G7" s="79">
        <v>3846</v>
      </c>
      <c r="H7" s="79">
        <v>3908</v>
      </c>
      <c r="I7" s="79">
        <v>3970</v>
      </c>
      <c r="J7" s="79">
        <v>4032</v>
      </c>
      <c r="K7" s="79">
        <v>4094</v>
      </c>
      <c r="L7" s="79">
        <v>4323</v>
      </c>
      <c r="M7" s="79">
        <v>4468</v>
      </c>
      <c r="N7" s="79">
        <v>4637</v>
      </c>
      <c r="O7" s="79">
        <v>4806</v>
      </c>
      <c r="P7" s="79">
        <v>4974</v>
      </c>
      <c r="Q7" s="79">
        <v>5143</v>
      </c>
      <c r="R7" s="79">
        <v>5312</v>
      </c>
      <c r="S7" s="79">
        <v>5481</v>
      </c>
      <c r="T7" s="79">
        <v>5649</v>
      </c>
      <c r="U7" s="79">
        <v>5818</v>
      </c>
      <c r="V7" s="79">
        <v>5987</v>
      </c>
      <c r="W7" s="79">
        <v>6156</v>
      </c>
      <c r="X7" s="79">
        <v>6324</v>
      </c>
      <c r="Y7" s="79">
        <v>6493</v>
      </c>
    </row>
    <row r="8" spans="1:25" s="32" customFormat="1" ht="42" customHeight="1">
      <c r="A8" s="38" t="s">
        <v>54</v>
      </c>
      <c r="B8" s="60">
        <v>3787</v>
      </c>
      <c r="C8" s="60">
        <v>3831</v>
      </c>
      <c r="D8" s="60">
        <v>3831</v>
      </c>
      <c r="E8" s="60">
        <v>3934</v>
      </c>
      <c r="F8" s="60">
        <v>3971</v>
      </c>
      <c r="G8" s="60">
        <v>4005</v>
      </c>
      <c r="H8" s="60">
        <v>4043</v>
      </c>
      <c r="I8" s="60">
        <v>4054</v>
      </c>
      <c r="J8" s="60">
        <v>4178</v>
      </c>
      <c r="K8" s="60">
        <v>4207</v>
      </c>
      <c r="L8" s="60">
        <v>4480</v>
      </c>
      <c r="M8" s="60">
        <v>4650</v>
      </c>
      <c r="N8" s="60">
        <v>4839</v>
      </c>
      <c r="O8" s="60">
        <v>5003</v>
      </c>
      <c r="P8" s="60">
        <v>5125</v>
      </c>
      <c r="Q8" s="60">
        <v>5217</v>
      </c>
      <c r="R8" s="60"/>
      <c r="S8" s="60"/>
      <c r="T8" s="60"/>
      <c r="U8" s="60"/>
      <c r="V8" s="60"/>
      <c r="W8" s="60"/>
      <c r="X8" s="60"/>
      <c r="Y8" s="60"/>
    </row>
    <row r="9" spans="1:25" s="32" customFormat="1" ht="27.75" customHeight="1">
      <c r="A9" s="38" t="s">
        <v>55</v>
      </c>
      <c r="B9" s="60">
        <v>3570</v>
      </c>
      <c r="C9" s="60">
        <v>3630</v>
      </c>
      <c r="D9" s="60">
        <v>3690</v>
      </c>
      <c r="E9" s="60">
        <v>3750</v>
      </c>
      <c r="F9" s="60">
        <v>3815</v>
      </c>
      <c r="G9" s="60">
        <v>3860</v>
      </c>
      <c r="H9" s="60">
        <v>3919</v>
      </c>
      <c r="I9" s="60">
        <v>3953</v>
      </c>
      <c r="J9" s="60">
        <v>4003</v>
      </c>
      <c r="K9" s="60">
        <v>4105</v>
      </c>
      <c r="L9" s="60">
        <v>4324</v>
      </c>
      <c r="M9" s="60">
        <v>4452</v>
      </c>
      <c r="N9" s="60">
        <v>4615</v>
      </c>
      <c r="O9" s="60">
        <v>4810</v>
      </c>
      <c r="P9" s="60">
        <v>5036</v>
      </c>
      <c r="Q9" s="60">
        <v>5222</v>
      </c>
      <c r="R9" s="60"/>
      <c r="S9" s="60"/>
      <c r="T9" s="60"/>
      <c r="U9" s="60"/>
      <c r="V9" s="60"/>
      <c r="W9" s="60"/>
      <c r="X9" s="60"/>
      <c r="Y9" s="60"/>
    </row>
    <row r="10" spans="1:25" s="34" customFormat="1" ht="42" customHeight="1">
      <c r="A10" s="39" t="s">
        <v>57</v>
      </c>
      <c r="B10" s="43">
        <f aca="true" t="shared" si="2" ref="B10:Y10">IF(B7,(IF(B8,B8/B7,"SPI pending EV input")),"N/A")</f>
        <v>1.0652601969057665</v>
      </c>
      <c r="C10" s="43">
        <f t="shared" si="2"/>
        <v>1.0547907488986785</v>
      </c>
      <c r="D10" s="43">
        <f t="shared" si="2"/>
        <v>1.0464354001638896</v>
      </c>
      <c r="E10" s="43">
        <f t="shared" si="2"/>
        <v>1.0569586243954863</v>
      </c>
      <c r="F10" s="43">
        <f t="shared" si="2"/>
        <v>1.0494186046511629</v>
      </c>
      <c r="G10" s="43">
        <f t="shared" si="2"/>
        <v>1.0413416536661466</v>
      </c>
      <c r="H10" s="43">
        <f t="shared" si="2"/>
        <v>1.034544524053224</v>
      </c>
      <c r="I10" s="43">
        <f t="shared" si="2"/>
        <v>1.0211586901763223</v>
      </c>
      <c r="J10" s="43">
        <f t="shared" si="2"/>
        <v>1.0362103174603174</v>
      </c>
      <c r="K10" s="43">
        <f t="shared" si="2"/>
        <v>1.0276013678553981</v>
      </c>
      <c r="L10" s="43">
        <f t="shared" si="2"/>
        <v>1.0363173721952348</v>
      </c>
      <c r="M10" s="43">
        <f t="shared" si="2"/>
        <v>1.040734109221128</v>
      </c>
      <c r="N10" s="43">
        <f t="shared" si="2"/>
        <v>1.0435626482639637</v>
      </c>
      <c r="O10" s="43">
        <f t="shared" si="2"/>
        <v>1.040990428630878</v>
      </c>
      <c r="P10" s="43">
        <f t="shared" si="2"/>
        <v>1.030357860876558</v>
      </c>
      <c r="Q10" s="43">
        <f t="shared" si="2"/>
        <v>1.014388489208633</v>
      </c>
      <c r="R10" s="43" t="str">
        <f t="shared" si="2"/>
        <v>SPI pending EV input</v>
      </c>
      <c r="S10" s="43" t="str">
        <f t="shared" si="2"/>
        <v>SPI pending EV input</v>
      </c>
      <c r="T10" s="43" t="str">
        <f t="shared" si="2"/>
        <v>SPI pending EV input</v>
      </c>
      <c r="U10" s="43" t="str">
        <f t="shared" si="2"/>
        <v>SPI pending EV input</v>
      </c>
      <c r="V10" s="43" t="str">
        <f t="shared" si="2"/>
        <v>SPI pending EV input</v>
      </c>
      <c r="W10" s="43" t="str">
        <f t="shared" si="2"/>
        <v>SPI pending EV input</v>
      </c>
      <c r="X10" s="43" t="str">
        <f t="shared" si="2"/>
        <v>SPI pending EV input</v>
      </c>
      <c r="Y10" s="43" t="str">
        <f t="shared" si="2"/>
        <v>SPI pending EV input</v>
      </c>
    </row>
    <row r="11" spans="1:25" s="34" customFormat="1" ht="28.5" customHeight="1">
      <c r="A11" s="39" t="s">
        <v>56</v>
      </c>
      <c r="B11" s="43">
        <f aca="true" t="shared" si="3" ref="B11:Y11">IF(B7,(IF(B8,(B8-B7),"SV pending EV input")),"N/A")</f>
        <v>232</v>
      </c>
      <c r="C11" s="43">
        <f t="shared" si="3"/>
        <v>199</v>
      </c>
      <c r="D11" s="43">
        <f t="shared" si="3"/>
        <v>170</v>
      </c>
      <c r="E11" s="43">
        <f t="shared" si="3"/>
        <v>212</v>
      </c>
      <c r="F11" s="43">
        <f t="shared" si="3"/>
        <v>187</v>
      </c>
      <c r="G11" s="43">
        <f t="shared" si="3"/>
        <v>159</v>
      </c>
      <c r="H11" s="43">
        <f t="shared" si="3"/>
        <v>135</v>
      </c>
      <c r="I11" s="43">
        <f t="shared" si="3"/>
        <v>84</v>
      </c>
      <c r="J11" s="43">
        <f t="shared" si="3"/>
        <v>146</v>
      </c>
      <c r="K11" s="43">
        <f t="shared" si="3"/>
        <v>113</v>
      </c>
      <c r="L11" s="43">
        <f t="shared" si="3"/>
        <v>157</v>
      </c>
      <c r="M11" s="43">
        <f t="shared" si="3"/>
        <v>182</v>
      </c>
      <c r="N11" s="43">
        <f t="shared" si="3"/>
        <v>202</v>
      </c>
      <c r="O11" s="43">
        <f t="shared" si="3"/>
        <v>197</v>
      </c>
      <c r="P11" s="43">
        <f t="shared" si="3"/>
        <v>151</v>
      </c>
      <c r="Q11" s="43">
        <f t="shared" si="3"/>
        <v>74</v>
      </c>
      <c r="R11" s="43" t="str">
        <f t="shared" si="3"/>
        <v>SV pending EV input</v>
      </c>
      <c r="S11" s="43" t="str">
        <f t="shared" si="3"/>
        <v>SV pending EV input</v>
      </c>
      <c r="T11" s="43" t="str">
        <f t="shared" si="3"/>
        <v>SV pending EV input</v>
      </c>
      <c r="U11" s="43" t="str">
        <f t="shared" si="3"/>
        <v>SV pending EV input</v>
      </c>
      <c r="V11" s="43" t="str">
        <f t="shared" si="3"/>
        <v>SV pending EV input</v>
      </c>
      <c r="W11" s="43" t="str">
        <f t="shared" si="3"/>
        <v>SV pending EV input</v>
      </c>
      <c r="X11" s="43" t="str">
        <f t="shared" si="3"/>
        <v>SV pending EV input</v>
      </c>
      <c r="Y11" s="43" t="str">
        <f t="shared" si="3"/>
        <v>SV pending EV input</v>
      </c>
    </row>
    <row r="12" spans="1:25" s="34" customFormat="1" ht="42" customHeight="1">
      <c r="A12" s="39" t="s">
        <v>58</v>
      </c>
      <c r="B12" s="43">
        <f aca="true" t="shared" si="4" ref="B12:Y12">IF(B9,(IF(B8,(B8/B9),"CPI pending EV input")),(IF(B8,"CPI pending AC input","N/A")))</f>
        <v>1.0607843137254902</v>
      </c>
      <c r="C12" s="43">
        <f t="shared" si="4"/>
        <v>1.0553719008264464</v>
      </c>
      <c r="D12" s="43">
        <f t="shared" si="4"/>
        <v>1.0382113821138212</v>
      </c>
      <c r="E12" s="43">
        <f t="shared" si="4"/>
        <v>1.0490666666666666</v>
      </c>
      <c r="F12" s="43">
        <f t="shared" si="4"/>
        <v>1.0408912188728703</v>
      </c>
      <c r="G12" s="43">
        <f t="shared" si="4"/>
        <v>1.0375647668393781</v>
      </c>
      <c r="H12" s="43">
        <f t="shared" si="4"/>
        <v>1.031640724674662</v>
      </c>
      <c r="I12" s="43">
        <f t="shared" si="4"/>
        <v>1.025550215026562</v>
      </c>
      <c r="J12" s="43">
        <f t="shared" si="4"/>
        <v>1.0437172120909317</v>
      </c>
      <c r="K12" s="43">
        <f t="shared" si="4"/>
        <v>1.0248477466504262</v>
      </c>
      <c r="L12" s="43">
        <f t="shared" si="4"/>
        <v>1.0360777058279371</v>
      </c>
      <c r="M12" s="43">
        <f t="shared" si="4"/>
        <v>1.0444743935309972</v>
      </c>
      <c r="N12" s="43">
        <f t="shared" si="4"/>
        <v>1.0485373781148428</v>
      </c>
      <c r="O12" s="43">
        <f t="shared" si="4"/>
        <v>1.0401247401247402</v>
      </c>
      <c r="P12" s="43">
        <f t="shared" si="4"/>
        <v>1.017672756155679</v>
      </c>
      <c r="Q12" s="43">
        <f t="shared" si="4"/>
        <v>0.9990425124473382</v>
      </c>
      <c r="R12" s="43" t="str">
        <f t="shared" si="4"/>
        <v>N/A</v>
      </c>
      <c r="S12" s="43" t="str">
        <f t="shared" si="4"/>
        <v>N/A</v>
      </c>
      <c r="T12" s="43" t="str">
        <f t="shared" si="4"/>
        <v>N/A</v>
      </c>
      <c r="U12" s="43" t="str">
        <f t="shared" si="4"/>
        <v>N/A</v>
      </c>
      <c r="V12" s="43" t="str">
        <f t="shared" si="4"/>
        <v>N/A</v>
      </c>
      <c r="W12" s="43" t="str">
        <f t="shared" si="4"/>
        <v>N/A</v>
      </c>
      <c r="X12" s="43" t="str">
        <f t="shared" si="4"/>
        <v>N/A</v>
      </c>
      <c r="Y12" s="43" t="str">
        <f t="shared" si="4"/>
        <v>N/A</v>
      </c>
    </row>
    <row r="13" spans="1:25" s="34" customFormat="1" ht="28.5" customHeight="1">
      <c r="A13" s="39" t="s">
        <v>59</v>
      </c>
      <c r="B13" s="43">
        <f aca="true" t="shared" si="5" ref="B13:Y13">IF(B9,(IF(B8,(B8-B9),"CV pending EV input")),(IF(B8,"CV pending AC input","N/A")))</f>
        <v>217</v>
      </c>
      <c r="C13" s="43">
        <f t="shared" si="5"/>
        <v>201</v>
      </c>
      <c r="D13" s="43">
        <f t="shared" si="5"/>
        <v>141</v>
      </c>
      <c r="E13" s="43">
        <f t="shared" si="5"/>
        <v>184</v>
      </c>
      <c r="F13" s="43">
        <f t="shared" si="5"/>
        <v>156</v>
      </c>
      <c r="G13" s="43">
        <f t="shared" si="5"/>
        <v>145</v>
      </c>
      <c r="H13" s="43">
        <f t="shared" si="5"/>
        <v>124</v>
      </c>
      <c r="I13" s="43">
        <f t="shared" si="5"/>
        <v>101</v>
      </c>
      <c r="J13" s="43">
        <f t="shared" si="5"/>
        <v>175</v>
      </c>
      <c r="K13" s="43">
        <f t="shared" si="5"/>
        <v>102</v>
      </c>
      <c r="L13" s="43">
        <f t="shared" si="5"/>
        <v>156</v>
      </c>
      <c r="M13" s="43">
        <f t="shared" si="5"/>
        <v>198</v>
      </c>
      <c r="N13" s="43">
        <f t="shared" si="5"/>
        <v>224</v>
      </c>
      <c r="O13" s="43">
        <f t="shared" si="5"/>
        <v>193</v>
      </c>
      <c r="P13" s="43">
        <f t="shared" si="5"/>
        <v>89</v>
      </c>
      <c r="Q13" s="43">
        <f t="shared" si="5"/>
        <v>-5</v>
      </c>
      <c r="R13" s="43" t="str">
        <f t="shared" si="5"/>
        <v>N/A</v>
      </c>
      <c r="S13" s="43" t="str">
        <f t="shared" si="5"/>
        <v>N/A</v>
      </c>
      <c r="T13" s="43" t="str">
        <f t="shared" si="5"/>
        <v>N/A</v>
      </c>
      <c r="U13" s="43" t="str">
        <f t="shared" si="5"/>
        <v>N/A</v>
      </c>
      <c r="V13" s="43" t="str">
        <f t="shared" si="5"/>
        <v>N/A</v>
      </c>
      <c r="W13" s="43" t="str">
        <f t="shared" si="5"/>
        <v>N/A</v>
      </c>
      <c r="X13" s="43" t="str">
        <f t="shared" si="5"/>
        <v>N/A</v>
      </c>
      <c r="Y13" s="43" t="str">
        <f t="shared" si="5"/>
        <v>N/A</v>
      </c>
    </row>
    <row r="14" spans="1:25" s="51" customFormat="1" ht="42" customHeight="1">
      <c r="A14" s="50" t="s">
        <v>60</v>
      </c>
      <c r="B14" s="44">
        <f aca="true" t="shared" si="6" ref="B14:Y14">IF(B7,(IF(B8,((B8-B7)/B7),"N/A")),"N/A")</f>
        <v>0.06526019690576652</v>
      </c>
      <c r="C14" s="44">
        <f t="shared" si="6"/>
        <v>0.05479074889867842</v>
      </c>
      <c r="D14" s="44">
        <f t="shared" si="6"/>
        <v>0.04643540016388965</v>
      </c>
      <c r="E14" s="44">
        <f t="shared" si="6"/>
        <v>0.056958624395486296</v>
      </c>
      <c r="F14" s="44">
        <f t="shared" si="6"/>
        <v>0.04941860465116279</v>
      </c>
      <c r="G14" s="44">
        <f t="shared" si="6"/>
        <v>0.041341653666146644</v>
      </c>
      <c r="H14" s="44">
        <f t="shared" si="6"/>
        <v>0.034544524053224154</v>
      </c>
      <c r="I14" s="44">
        <f t="shared" si="6"/>
        <v>0.02115869017632242</v>
      </c>
      <c r="J14" s="44">
        <f t="shared" si="6"/>
        <v>0.036210317460317464</v>
      </c>
      <c r="K14" s="44">
        <f t="shared" si="6"/>
        <v>0.027601367855398143</v>
      </c>
      <c r="L14" s="44">
        <f t="shared" si="6"/>
        <v>0.03631737219523479</v>
      </c>
      <c r="M14" s="44">
        <f t="shared" si="6"/>
        <v>0.04073410922112802</v>
      </c>
      <c r="N14" s="44">
        <f t="shared" si="6"/>
        <v>0.04356264826396377</v>
      </c>
      <c r="O14" s="44">
        <f t="shared" si="6"/>
        <v>0.04099042863087807</v>
      </c>
      <c r="P14" s="44">
        <f t="shared" si="6"/>
        <v>0.0303578608765581</v>
      </c>
      <c r="Q14" s="44">
        <f t="shared" si="6"/>
        <v>0.014388489208633094</v>
      </c>
      <c r="R14" s="44" t="str">
        <f t="shared" si="6"/>
        <v>N/A</v>
      </c>
      <c r="S14" s="44" t="str">
        <f t="shared" si="6"/>
        <v>N/A</v>
      </c>
      <c r="T14" s="44" t="str">
        <f t="shared" si="6"/>
        <v>N/A</v>
      </c>
      <c r="U14" s="44" t="str">
        <f t="shared" si="6"/>
        <v>N/A</v>
      </c>
      <c r="V14" s="44" t="str">
        <f t="shared" si="6"/>
        <v>N/A</v>
      </c>
      <c r="W14" s="44" t="str">
        <f t="shared" si="6"/>
        <v>N/A</v>
      </c>
      <c r="X14" s="44" t="str">
        <f t="shared" si="6"/>
        <v>N/A</v>
      </c>
      <c r="Y14" s="44" t="str">
        <f t="shared" si="6"/>
        <v>N/A</v>
      </c>
    </row>
    <row r="15" spans="1:25" s="51" customFormat="1" ht="42" customHeight="1">
      <c r="A15" s="50" t="s">
        <v>62</v>
      </c>
      <c r="B15" s="44">
        <f aca="true" t="shared" si="7" ref="B15:Y15">IF(B8,(IF(B9,((B8-B9)/B8),"N/A")),"N/A")</f>
        <v>0.05730129390018484</v>
      </c>
      <c r="C15" s="44">
        <f t="shared" si="7"/>
        <v>0.052466718872357085</v>
      </c>
      <c r="D15" s="44">
        <f t="shared" si="7"/>
        <v>0.03680501174628034</v>
      </c>
      <c r="E15" s="44">
        <f t="shared" si="7"/>
        <v>0.04677173360447382</v>
      </c>
      <c r="F15" s="44">
        <f t="shared" si="7"/>
        <v>0.03928481490808361</v>
      </c>
      <c r="G15" s="44">
        <f t="shared" si="7"/>
        <v>0.03620474406991261</v>
      </c>
      <c r="H15" s="44">
        <f t="shared" si="7"/>
        <v>0.030670294335889192</v>
      </c>
      <c r="I15" s="44">
        <f t="shared" si="7"/>
        <v>0.024913665515540206</v>
      </c>
      <c r="J15" s="44">
        <f t="shared" si="7"/>
        <v>0.04188606988989947</v>
      </c>
      <c r="K15" s="44">
        <f t="shared" si="7"/>
        <v>0.02424530544330877</v>
      </c>
      <c r="L15" s="44">
        <f t="shared" si="7"/>
        <v>0.03482142857142857</v>
      </c>
      <c r="M15" s="44">
        <f t="shared" si="7"/>
        <v>0.04258064516129032</v>
      </c>
      <c r="N15" s="44">
        <f t="shared" si="7"/>
        <v>0.04629055589997933</v>
      </c>
      <c r="O15" s="44">
        <f t="shared" si="7"/>
        <v>0.0385768538876674</v>
      </c>
      <c r="P15" s="44">
        <f t="shared" si="7"/>
        <v>0.017365853658536587</v>
      </c>
      <c r="Q15" s="44">
        <f t="shared" si="7"/>
        <v>-0.0009584052137243627</v>
      </c>
      <c r="R15" s="44" t="str">
        <f t="shared" si="7"/>
        <v>N/A</v>
      </c>
      <c r="S15" s="44" t="str">
        <f t="shared" si="7"/>
        <v>N/A</v>
      </c>
      <c r="T15" s="44" t="str">
        <f t="shared" si="7"/>
        <v>N/A</v>
      </c>
      <c r="U15" s="44" t="str">
        <f t="shared" si="7"/>
        <v>N/A</v>
      </c>
      <c r="V15" s="44" t="str">
        <f t="shared" si="7"/>
        <v>N/A</v>
      </c>
      <c r="W15" s="44" t="str">
        <f t="shared" si="7"/>
        <v>N/A</v>
      </c>
      <c r="X15" s="44" t="str">
        <f t="shared" si="7"/>
        <v>N/A</v>
      </c>
      <c r="Y15" s="44" t="str">
        <f t="shared" si="7"/>
        <v>N/A</v>
      </c>
    </row>
    <row r="16" spans="1:25" s="35" customFormat="1" ht="27.75" customHeight="1">
      <c r="A16" s="39" t="s">
        <v>61</v>
      </c>
      <c r="B16" s="41">
        <f aca="true" t="shared" si="8" ref="B16:Y16">IF((B15="N/A"),"N/A",IF((B14="N/A"),"N/A",(B12*B10)))</f>
        <v>1.130011306913764</v>
      </c>
      <c r="C16" s="41">
        <f t="shared" si="8"/>
        <v>1.1131965176393492</v>
      </c>
      <c r="D16" s="41">
        <f t="shared" si="8"/>
        <v>1.0864211430969815</v>
      </c>
      <c r="E16" s="41">
        <f t="shared" si="8"/>
        <v>1.108820060899158</v>
      </c>
      <c r="F16" s="41">
        <f t="shared" si="8"/>
        <v>1.0923306105032158</v>
      </c>
      <c r="G16" s="41">
        <f t="shared" si="8"/>
        <v>1.080459410086248</v>
      </c>
      <c r="H16" s="41">
        <f t="shared" si="8"/>
        <v>1.0672782625024713</v>
      </c>
      <c r="I16" s="41">
        <f t="shared" si="8"/>
        <v>1.0472495142865699</v>
      </c>
      <c r="J16" s="41">
        <f t="shared" si="8"/>
        <v>1.0815105436795418</v>
      </c>
      <c r="K16" s="41">
        <f t="shared" si="8"/>
        <v>1.0531349463015005</v>
      </c>
      <c r="L16" s="41">
        <f t="shared" si="8"/>
        <v>1.0737053254936753</v>
      </c>
      <c r="M16" s="41">
        <f t="shared" si="8"/>
        <v>1.0870201275557603</v>
      </c>
      <c r="N16" s="41">
        <f t="shared" si="8"/>
        <v>1.0942144431092784</v>
      </c>
      <c r="O16" s="41">
        <f t="shared" si="8"/>
        <v>1.082759899052034</v>
      </c>
      <c r="P16" s="41">
        <f t="shared" si="8"/>
        <v>1.0485671241049166</v>
      </c>
      <c r="Q16" s="41">
        <f t="shared" si="8"/>
        <v>1.0134172248566524</v>
      </c>
      <c r="R16" s="41" t="str">
        <f t="shared" si="8"/>
        <v>N/A</v>
      </c>
      <c r="S16" s="41" t="str">
        <f t="shared" si="8"/>
        <v>N/A</v>
      </c>
      <c r="T16" s="41" t="str">
        <f t="shared" si="8"/>
        <v>N/A</v>
      </c>
      <c r="U16" s="41" t="str">
        <f t="shared" si="8"/>
        <v>N/A</v>
      </c>
      <c r="V16" s="41" t="str">
        <f t="shared" si="8"/>
        <v>N/A</v>
      </c>
      <c r="W16" s="41" t="str">
        <f t="shared" si="8"/>
        <v>N/A</v>
      </c>
      <c r="X16" s="41" t="str">
        <f t="shared" si="8"/>
        <v>N/A</v>
      </c>
      <c r="Y16" s="41" t="str">
        <f t="shared" si="8"/>
        <v>N/A</v>
      </c>
    </row>
  </sheetData>
  <sheetProtection password="CCD0" sheet="1" objects="1" scenarios="1" formatCells="0" formatColumns="0" formatRows="0"/>
  <mergeCells count="1">
    <mergeCell ref="A1:A3"/>
  </mergeCells>
  <printOptions gridLines="1"/>
  <pageMargins left="0.36" right="0" top="1" bottom="1" header="0.5" footer="0.5"/>
  <pageSetup horizontalDpi="600" verticalDpi="600" orientation="landscape" scale="88" r:id="rId1"/>
  <headerFooter alignWithMargins="0">
    <oddHeader>&amp;C&amp;"Book Antiqua,Bold"&amp;18OHD Water Resources -- DOC FY06 Qtrly Report</oddHeader>
    <oddFooter>&amp;C&amp;A&amp;R&amp;D &amp;T</oddFooter>
  </headerFooter>
  <colBreaks count="2" manualBreakCount="2">
    <brk id="13" max="15" man="1"/>
    <brk id="25" max="10" man="1"/>
  </colBreaks>
</worksheet>
</file>

<file path=xl/worksheets/sheet2.xml><?xml version="1.0" encoding="utf-8"?>
<worksheet xmlns="http://schemas.openxmlformats.org/spreadsheetml/2006/main" xmlns:r="http://schemas.openxmlformats.org/officeDocument/2006/relationships">
  <dimension ref="A1:M12"/>
  <sheetViews>
    <sheetView workbookViewId="0" topLeftCell="A1">
      <pane ySplit="510" topLeftCell="BM7" activePane="bottomLeft" state="split"/>
      <selection pane="topLeft" activeCell="C1" sqref="A1:C1"/>
      <selection pane="bottomLeft" activeCell="A13" sqref="A13"/>
    </sheetView>
  </sheetViews>
  <sheetFormatPr defaultColWidth="9.140625" defaultRowHeight="12.75"/>
  <cols>
    <col min="1" max="1" width="9.140625" style="73" customWidth="1"/>
    <col min="2" max="2" width="13.8515625" style="75" customWidth="1"/>
    <col min="3" max="3" width="96.421875" style="75" customWidth="1"/>
    <col min="4" max="16384" width="9.140625" style="75" customWidth="1"/>
  </cols>
  <sheetData>
    <row r="1" spans="1:3" s="72" customFormat="1" ht="12.75">
      <c r="A1" s="76" t="s">
        <v>68</v>
      </c>
      <c r="B1" s="77" t="s">
        <v>69</v>
      </c>
      <c r="C1" s="77" t="s">
        <v>50</v>
      </c>
    </row>
    <row r="2" spans="1:13" ht="114.75" customHeight="1">
      <c r="A2" s="73">
        <v>38843</v>
      </c>
      <c r="B2" s="74" t="s">
        <v>31</v>
      </c>
      <c r="C2" s="31" t="s">
        <v>73</v>
      </c>
      <c r="D2" s="3"/>
      <c r="E2" s="3"/>
      <c r="F2" s="3"/>
      <c r="G2" s="3"/>
      <c r="H2" s="3"/>
      <c r="I2" s="3"/>
      <c r="J2" s="3"/>
      <c r="K2" s="3"/>
      <c r="L2" s="3"/>
      <c r="M2" s="3"/>
    </row>
    <row r="3" spans="1:13" ht="140.25">
      <c r="A3" s="73">
        <v>38898</v>
      </c>
      <c r="B3" s="74" t="s">
        <v>31</v>
      </c>
      <c r="C3" s="31" t="s">
        <v>70</v>
      </c>
      <c r="D3" s="3"/>
      <c r="E3" s="3"/>
      <c r="F3" s="3"/>
      <c r="G3" s="3"/>
      <c r="H3" s="3"/>
      <c r="I3" s="3"/>
      <c r="J3" s="3"/>
      <c r="K3" s="3"/>
      <c r="L3" s="3"/>
      <c r="M3" s="3"/>
    </row>
    <row r="4" spans="1:13" ht="140.25">
      <c r="A4" s="73">
        <v>38929</v>
      </c>
      <c r="B4" s="74" t="s">
        <v>31</v>
      </c>
      <c r="C4" s="31" t="s">
        <v>71</v>
      </c>
      <c r="D4" s="3"/>
      <c r="E4" s="3"/>
      <c r="F4" s="3"/>
      <c r="G4" s="3"/>
      <c r="H4" s="3"/>
      <c r="I4" s="3"/>
      <c r="J4" s="3"/>
      <c r="K4" s="3"/>
      <c r="L4" s="3"/>
      <c r="M4" s="3"/>
    </row>
    <row r="5" spans="1:13" ht="165.75">
      <c r="A5" s="73">
        <v>38959</v>
      </c>
      <c r="B5" s="74" t="s">
        <v>31</v>
      </c>
      <c r="C5" s="31" t="s">
        <v>72</v>
      </c>
      <c r="D5" s="3"/>
      <c r="E5" s="3"/>
      <c r="F5" s="3"/>
      <c r="G5" s="3"/>
      <c r="H5" s="3"/>
      <c r="I5" s="3"/>
      <c r="J5" s="3"/>
      <c r="K5" s="3"/>
      <c r="L5" s="3"/>
      <c r="M5" s="3"/>
    </row>
    <row r="6" spans="1:3" ht="90" customHeight="1">
      <c r="A6" s="73">
        <v>39104</v>
      </c>
      <c r="B6" s="75" t="s">
        <v>75</v>
      </c>
      <c r="C6" s="3" t="s">
        <v>78</v>
      </c>
    </row>
    <row r="7" spans="1:3" ht="102.75" customHeight="1">
      <c r="A7" s="73">
        <v>39104</v>
      </c>
      <c r="B7" s="75" t="s">
        <v>76</v>
      </c>
      <c r="C7" s="3" t="s">
        <v>79</v>
      </c>
    </row>
    <row r="8" spans="1:3" ht="80.25" customHeight="1">
      <c r="A8" s="73">
        <v>39104</v>
      </c>
      <c r="B8" s="75" t="s">
        <v>77</v>
      </c>
      <c r="C8" s="86" t="s">
        <v>80</v>
      </c>
    </row>
    <row r="9" spans="1:3" ht="38.25" customHeight="1">
      <c r="A9" s="73">
        <v>39104</v>
      </c>
      <c r="B9" s="75" t="s">
        <v>81</v>
      </c>
      <c r="C9" s="86" t="s">
        <v>82</v>
      </c>
    </row>
    <row r="10" spans="1:3" ht="76.5">
      <c r="A10" s="73">
        <v>39082</v>
      </c>
      <c r="B10" s="75" t="s">
        <v>84</v>
      </c>
      <c r="C10" s="91" t="s">
        <v>85</v>
      </c>
    </row>
    <row r="11" spans="1:3" ht="76.5">
      <c r="A11" s="73">
        <v>39141</v>
      </c>
      <c r="B11" s="75" t="s">
        <v>84</v>
      </c>
      <c r="C11" s="92" t="s">
        <v>85</v>
      </c>
    </row>
    <row r="12" spans="1:3" ht="38.25">
      <c r="A12" s="73">
        <v>39160</v>
      </c>
      <c r="B12" s="75" t="s">
        <v>86</v>
      </c>
      <c r="C12" s="75" t="s">
        <v>87</v>
      </c>
    </row>
  </sheetData>
  <sheetProtection formatCells="0" formatColumns="0" formatRows="0" insertRows="0"/>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Z47"/>
  <sheetViews>
    <sheetView workbookViewId="0" topLeftCell="A1">
      <selection activeCell="B4" sqref="B4:B5"/>
    </sheetView>
  </sheetViews>
  <sheetFormatPr defaultColWidth="9.140625" defaultRowHeight="12.75"/>
  <cols>
    <col min="1" max="1" width="9.28125" style="10" customWidth="1"/>
    <col min="2" max="2" width="53.7109375" style="30" customWidth="1"/>
    <col min="3" max="14" width="11.57421875" style="30" customWidth="1"/>
    <col min="15" max="25" width="10.28125" style="10" customWidth="1"/>
    <col min="26" max="26" width="10.140625" style="10" customWidth="1"/>
    <col min="27" max="16384" width="9.140625" style="10" customWidth="1"/>
  </cols>
  <sheetData>
    <row r="1" spans="1:17" ht="12.75">
      <c r="A1" s="7" t="s">
        <v>3</v>
      </c>
      <c r="B1" s="8"/>
      <c r="C1" s="8"/>
      <c r="D1" s="8"/>
      <c r="E1" s="8"/>
      <c r="F1" s="8"/>
      <c r="G1" s="8"/>
      <c r="H1" s="8"/>
      <c r="I1" s="8"/>
      <c r="J1" s="8"/>
      <c r="K1" s="8"/>
      <c r="L1" s="8"/>
      <c r="M1" s="8"/>
      <c r="N1" s="8"/>
      <c r="O1" s="8"/>
      <c r="P1" s="8"/>
      <c r="Q1" s="9"/>
    </row>
    <row r="2" spans="1:15" ht="12.75">
      <c r="A2" s="11" t="s">
        <v>42</v>
      </c>
      <c r="B2" s="12"/>
      <c r="C2" s="12"/>
      <c r="D2" s="12"/>
      <c r="E2" s="12"/>
      <c r="F2" s="12"/>
      <c r="G2" s="12"/>
      <c r="H2" s="12"/>
      <c r="I2" s="12"/>
      <c r="J2" s="12"/>
      <c r="K2" s="12"/>
      <c r="L2" s="12"/>
      <c r="M2" s="12"/>
      <c r="N2" s="12"/>
      <c r="O2" s="13"/>
    </row>
    <row r="3" spans="1:26" ht="22.5" customHeight="1">
      <c r="A3" s="14" t="s">
        <v>74</v>
      </c>
      <c r="B3" s="10"/>
      <c r="C3" s="98" t="s">
        <v>43</v>
      </c>
      <c r="D3" s="98"/>
      <c r="E3" s="98"/>
      <c r="F3" s="98"/>
      <c r="G3" s="98"/>
      <c r="H3" s="98"/>
      <c r="I3" s="98"/>
      <c r="J3" s="98"/>
      <c r="K3" s="98"/>
      <c r="L3" s="98"/>
      <c r="M3" s="98"/>
      <c r="N3" s="98"/>
      <c r="O3" s="98" t="s">
        <v>44</v>
      </c>
      <c r="P3" s="98"/>
      <c r="Q3" s="98"/>
      <c r="R3" s="98"/>
      <c r="S3" s="98"/>
      <c r="T3" s="98"/>
      <c r="U3" s="98"/>
      <c r="V3" s="98"/>
      <c r="W3" s="98"/>
      <c r="X3" s="98"/>
      <c r="Y3" s="98"/>
      <c r="Z3" s="98"/>
    </row>
    <row r="4" spans="1:26" s="15" customFormat="1" ht="24" customHeight="1">
      <c r="A4" s="101" t="s">
        <v>4</v>
      </c>
      <c r="B4" s="105" t="s">
        <v>8</v>
      </c>
      <c r="C4" s="103" t="s">
        <v>11</v>
      </c>
      <c r="D4" s="103"/>
      <c r="E4" s="103"/>
      <c r="F4" s="104" t="s">
        <v>14</v>
      </c>
      <c r="G4" s="104"/>
      <c r="H4" s="104"/>
      <c r="I4" s="96" t="s">
        <v>13</v>
      </c>
      <c r="J4" s="96"/>
      <c r="K4" s="97"/>
      <c r="L4" s="99" t="s">
        <v>12</v>
      </c>
      <c r="M4" s="99"/>
      <c r="N4" s="100"/>
      <c r="O4" s="103" t="s">
        <v>47</v>
      </c>
      <c r="P4" s="103"/>
      <c r="Q4" s="103"/>
      <c r="R4" s="104" t="s">
        <v>48</v>
      </c>
      <c r="S4" s="104"/>
      <c r="T4" s="104"/>
      <c r="U4" s="96" t="s">
        <v>45</v>
      </c>
      <c r="V4" s="96"/>
      <c r="W4" s="97"/>
      <c r="X4" s="99" t="s">
        <v>46</v>
      </c>
      <c r="Y4" s="99"/>
      <c r="Z4" s="100"/>
    </row>
    <row r="5" spans="1:26" s="15" customFormat="1" ht="22.5">
      <c r="A5" s="102"/>
      <c r="B5" s="106"/>
      <c r="C5" s="16" t="s">
        <v>2</v>
      </c>
      <c r="D5" s="16" t="s">
        <v>1</v>
      </c>
      <c r="E5" s="16" t="s">
        <v>39</v>
      </c>
      <c r="F5" s="17" t="s">
        <v>2</v>
      </c>
      <c r="G5" s="17" t="s">
        <v>1</v>
      </c>
      <c r="H5" s="18" t="s">
        <v>39</v>
      </c>
      <c r="I5" s="19" t="s">
        <v>2</v>
      </c>
      <c r="J5" s="19" t="s">
        <v>1</v>
      </c>
      <c r="K5" s="19" t="s">
        <v>39</v>
      </c>
      <c r="L5" s="20" t="s">
        <v>2</v>
      </c>
      <c r="M5" s="20" t="s">
        <v>1</v>
      </c>
      <c r="N5" s="70" t="s">
        <v>39</v>
      </c>
      <c r="O5" s="16" t="s">
        <v>2</v>
      </c>
      <c r="P5" s="16" t="s">
        <v>1</v>
      </c>
      <c r="Q5" s="16" t="s">
        <v>39</v>
      </c>
      <c r="R5" s="17" t="s">
        <v>2</v>
      </c>
      <c r="S5" s="17" t="s">
        <v>1</v>
      </c>
      <c r="T5" s="18" t="s">
        <v>39</v>
      </c>
      <c r="U5" s="19" t="s">
        <v>2</v>
      </c>
      <c r="V5" s="19" t="s">
        <v>1</v>
      </c>
      <c r="W5" s="19" t="s">
        <v>39</v>
      </c>
      <c r="X5" s="20" t="s">
        <v>2</v>
      </c>
      <c r="Y5" s="20" t="s">
        <v>1</v>
      </c>
      <c r="Z5" s="70" t="s">
        <v>39</v>
      </c>
    </row>
    <row r="6" spans="1:26" ht="12.75">
      <c r="A6" s="21" t="s">
        <v>6</v>
      </c>
      <c r="B6" s="1" t="s">
        <v>18</v>
      </c>
      <c r="C6" s="4">
        <f>IF('NESDIS CLASS'!D14="N/A",IF('NESDIS CLASS'!C14="N/A",IF('NESDIS CLASS'!B14="N/A","tbd",'NESDIS CLASS'!B14),'NESDIS CLASS'!C14),'NESDIS CLASS'!D14)</f>
        <v>-0.0004455666122085252</v>
      </c>
      <c r="D6" s="4">
        <f>IF('NESDIS CLASS'!D15="N/A",IF('NESDIS CLASS'!C15="N/A",IF('NESDIS CLASS'!B15="N/A","tbd",'NESDIS CLASS'!B15),'NESDIS CLASS'!C15),'NESDIS CLASS'!D15)</f>
        <v>0.0032689450222882616</v>
      </c>
      <c r="E6" s="22">
        <f>IF('NESDIS CLASS'!D14="N/A",IF('NESDIS CLASS'!C14="N/A",IF('NESDIS CLASS'!B14="N/A","tbd",'NESDIS CLASS'!B3),'NESDIS CLASS'!C3),'NESDIS CLASS'!D3)</f>
        <v>38717</v>
      </c>
      <c r="F6" s="5">
        <f>IF('NESDIS CLASS'!G14="N/A",IF('NESDIS CLASS'!F14="N/A",IF('NESDIS CLASS'!E14="N/A","tbd",'NESDIS CLASS'!E14),'NESDIS CLASS'!F14),'NESDIS CLASS'!G14)</f>
        <v>0.0029535939413915576</v>
      </c>
      <c r="G6" s="5">
        <f>IF('NESDIS CLASS'!G15="N/A",IF('NESDIS CLASS'!F15="N/A",IF('NESDIS CLASS'!E15="N/A","tbd",'NESDIS CLASS'!E15),'NESDIS CLASS'!F15),'NESDIS CLASS'!G15)</f>
        <v>0.0023523571889902473</v>
      </c>
      <c r="H6" s="23">
        <f>IF('NESDIS CLASS'!G14="N/A",IF('NESDIS CLASS'!F14="N/A",IF('NESDIS CLASS'!E14="N/A","tbd",'NESDIS CLASS'!E3),'NESDIS CLASS'!F3),'NESDIS CLASS'!G3)</f>
        <v>38807</v>
      </c>
      <c r="I6" s="6">
        <f>IF('NESDIS CLASS'!J14="N/A",IF('NESDIS CLASS'!I14="N/A",IF('NESDIS CLASS'!H14="N/A","tbd",'NESDIS CLASS'!H14),'NESDIS CLASS'!I14),'NESDIS CLASS'!J14)</f>
        <v>0.005320432948503898</v>
      </c>
      <c r="J6" s="6">
        <f>IF('NESDIS CLASS'!J15="N/A",IF('NESDIS CLASS'!I15="N/A",IF('NESDIS CLASS'!H15="N/A","tbd",'NESDIS CLASS'!H15),'NESDIS CLASS'!I15),'NESDIS CLASS'!J15)</f>
        <v>0.004997406334744831</v>
      </c>
      <c r="K6" s="24">
        <f>IF('NESDIS CLASS'!J14="N/A",IF('NESDIS CLASS'!I14="N/A",IF('NESDIS CLASS'!H14="N/A","tbd",'NESDIS CLASS'!H3),'NESDIS CLASS'!I3),'NESDIS CLASS'!J3)</f>
        <v>38898</v>
      </c>
      <c r="L6" s="90">
        <f>IF('NESDIS CLASS'!M14="N/A",IF('NESDIS CLASS'!L14="N/A",IF('NESDIS CLASS'!K14="N/A","tbd",'NESDIS CLASS'!K14),'NESDIS CLASS'!L14),'NESDIS CLASS'!M14)</f>
        <v>0.005855177070703888</v>
      </c>
      <c r="M6" s="90">
        <f>IF('NESDIS CLASS'!M15="N/A",IF('NESDIS CLASS'!L15="N/A",IF('NESDIS CLASS'!K15="N/A","tbd",'NESDIS CLASS'!K15),'NESDIS CLASS'!L15),'NESDIS CLASS'!M15)</f>
        <v>0.008028002459500812</v>
      </c>
      <c r="N6" s="88">
        <f>IF('NESDIS CLASS'!M14="N/A",IF('NESDIS CLASS'!L14="N/A",IF('NESDIS CLASS'!K14="N/A","tbd",'NESDIS CLASS'!K3),'NESDIS CLASS'!L3),'NESDIS CLASS'!M3)</f>
        <v>38990</v>
      </c>
      <c r="O6" s="4">
        <f>IF('NESDIS CLASS'!P14="N/A",IF('NESDIS CLASS'!O14="N/A",IF('NESDIS CLASS'!N14="N/A","tbd",'NESDIS CLASS'!N14),'NESDIS CLASS'!O14),'NESDIS CLASS'!P14)</f>
        <v>0.005533279572052694</v>
      </c>
      <c r="P6" s="4">
        <f>IF('NESDIS CLASS'!P15="N/A",IF('NESDIS CLASS'!O15="N/A",IF('NESDIS CLASS'!N15="N/A","tbd",'NESDIS CLASS'!N15),'NESDIS CLASS'!O15),'NESDIS CLASS'!P15)</f>
        <v>0.008336875610443908</v>
      </c>
      <c r="Q6" s="22" t="str">
        <f>IF('NESDIS CLASS'!P14="N/A",IF('NESDIS CLASS'!O14="N/A",IF('NESDIS CLASS'!N14="N/A","tbd",'NESDIS CLASS'!N3),'NESDIS CLASS'!O3),'NESDIS CLASS'!P3)</f>
        <v>11/31/2006</v>
      </c>
      <c r="R6" s="5" t="str">
        <f>IF('NESDIS CLASS'!S14="N/A",IF('NESDIS CLASS'!R14="N/A",IF('NESDIS CLASS'!Q14="N/A","tbd",'NESDIS CLASS'!Q14),'NESDIS CLASS'!R14),'NESDIS CLASS'!S14)</f>
        <v>tbd</v>
      </c>
      <c r="S6" s="5" t="str">
        <f>IF('NESDIS CLASS'!S15="N/A",IF('NESDIS CLASS'!R15="N/A",IF('NESDIS CLASS'!Q15="N/A","tbd",'NESDIS CLASS'!Q15),'NESDIS CLASS'!R15),'NESDIS CLASS'!S15)</f>
        <v>tbd</v>
      </c>
      <c r="T6" s="23" t="str">
        <f>IF('NESDIS CLASS'!S14="N/A",IF('NESDIS CLASS'!R14="N/A",IF('NESDIS CLASS'!Q14="N/A","tbd",'NESDIS CLASS'!Q3),'NESDIS CLASS'!R3),'NESDIS CLASS'!S3)</f>
        <v>tbd</v>
      </c>
      <c r="U6" s="6" t="str">
        <f>IF('NESDIS CLASS'!V14="N/A",IF('NESDIS CLASS'!U14="N/A",IF('NESDIS CLASS'!T14="N/A","tbd",'NESDIS CLASS'!T14),'NESDIS CLASS'!U14),'NESDIS CLASS'!V14)</f>
        <v>tbd</v>
      </c>
      <c r="V6" s="6" t="str">
        <f>IF('NESDIS CLASS'!V15="N/A",IF('NESDIS CLASS'!U15="N/A",IF('NESDIS CLASS'!T15="N/A","tbd",'NESDIS CLASS'!T15),'NESDIS CLASS'!U15),'NESDIS CLASS'!V15)</f>
        <v>tbd</v>
      </c>
      <c r="W6" s="24" t="str">
        <f>IF('NESDIS CLASS'!V14="N/A",IF('NESDIS CLASS'!U14="N/A",IF('NESDIS CLASS'!T14="N/A","tbd",'NESDIS CLASS'!T3),'NESDIS CLASS'!U3),'NESDIS CLASS'!V3)</f>
        <v>tbd</v>
      </c>
      <c r="X6" s="25" t="str">
        <f>IF('NESDIS CLASS'!Y14="N/A",IF('NESDIS CLASS'!X14="N/A",IF('NESDIS CLASS'!W14="N/A","tbd",'NESDIS CLASS'!W14),'NESDIS CLASS'!X14),'NESDIS CLASS'!Y14)</f>
        <v>tbd</v>
      </c>
      <c r="Y6" s="25" t="str">
        <f>IF('NESDIS CLASS'!Y15="N/A",IF('NESDIS CLASS'!X15="N/A",IF('NESDIS CLASS'!W15="N/A","tbd",'NESDIS CLASS'!W15),'NESDIS CLASS'!X15),'NESDIS CLASS'!Y15)</f>
        <v>tbd</v>
      </c>
      <c r="Z6" s="25" t="str">
        <f>IF('NESDIS CLASS'!Y14="N/A",IF('NESDIS CLASS'!X14="N/A",IF('NESDIS CLASS'!W14="N/A","tbd",'NESDIS CLASS'!W3),'NESDIS CLASS'!X3),'NESDIS CLASS'!Y3)</f>
        <v>tbd</v>
      </c>
    </row>
    <row r="7" spans="1:26" ht="12.75">
      <c r="A7" s="21" t="s">
        <v>6</v>
      </c>
      <c r="B7" s="1" t="s">
        <v>19</v>
      </c>
      <c r="C7" s="4">
        <f>IF(ESPC!D14="N/A",IF(ESPC!C14="N/A",IF(ESPC!B14="N/A","tbd",ESPC!B14),ESPC!C14),ESPC!D14)</f>
        <v>0</v>
      </c>
      <c r="D7" s="4">
        <f>IF(ESPC!D15="N/A",IF(ESPC!C15="N/A",IF(ESPC!B15="N/A","tbd",ESPC!B15),ESPC!C15),ESPC!D15)</f>
        <v>0.14090605294510797</v>
      </c>
      <c r="E7" s="22">
        <f>IF(ESPC!D14="N/A",IF(ESPC!C14="N/A",IF(ESPC!B14="N/A","tbd",ESPC!B3),ESPC!C3),ESPC!D3)</f>
        <v>38717</v>
      </c>
      <c r="F7" s="5">
        <f>IF(ESPC!G14="N/A",IF(ESPC!F14="N/A",IF(ESPC!E14="N/A","tbd",ESPC!E14),ESPC!F14),ESPC!G14)</f>
        <v>0</v>
      </c>
      <c r="G7" s="5">
        <f>IF(ESPC!G15="N/A",IF(ESPC!F15="N/A",IF(ESPC!E15="N/A","tbd",ESPC!E15),ESPC!F15),ESPC!G15)</f>
        <v>0.10161044956197873</v>
      </c>
      <c r="H7" s="23">
        <f>IF(ESPC!G14="N/A",IF(ESPC!F14="N/A",IF(ESPC!E14="N/A","tbd",ESPC!E3),ESPC!F3),ESPC!G3)</f>
        <v>38807</v>
      </c>
      <c r="I7" s="6">
        <f>IF(ESPC!J14="N/A",IF(ESPC!I14="N/A",IF(ESPC!H14="N/A","tbd",ESPC!H14),ESPC!I14),ESPC!J14)</f>
        <v>0</v>
      </c>
      <c r="J7" s="6">
        <f>IF(ESPC!J15="N/A",IF(ESPC!I15="N/A",IF(ESPC!H15="N/A","tbd",ESPC!H15),ESPC!I15),ESPC!J15)</f>
        <v>0.029624647274921378</v>
      </c>
      <c r="K7" s="24">
        <f>IF(ESPC!J14="N/A",IF(ESPC!I14="N/A",IF(ESPC!H14="N/A","tbd",ESPC!H3),ESPC!I3),ESPC!J3)</f>
        <v>38898</v>
      </c>
      <c r="L7" s="90">
        <f>IF(ESPC!M14="N/A",IF(ESPC!L14="N/A",IF(ESPC!K14="N/A","tbd",ESPC!K14),ESPC!L14),ESPC!M14)</f>
        <v>0</v>
      </c>
      <c r="M7" s="90">
        <f>IF(ESPC!M15="N/A",IF(ESPC!L15="N/A",IF(ESPC!K15="N/A","tbd",ESPC!K15),ESPC!L15),ESPC!M15)</f>
        <v>0.027460559564732444</v>
      </c>
      <c r="N7" s="88">
        <f>IF(ESPC!M14="N/A",IF(ESPC!L14="N/A",IF(ESPC!K14="N/A","tbd",ESPC!K3),ESPC!L3),ESPC!M3)</f>
        <v>38990</v>
      </c>
      <c r="O7" s="4">
        <f>IF(ESPC!P14="N/A",IF(ESPC!O14="N/A",IF(ESPC!N14="N/A","tbd",ESPC!N14),ESPC!O14),ESPC!P14)</f>
        <v>0</v>
      </c>
      <c r="P7" s="4">
        <f>IF(ESPC!P15="N/A",IF(ESPC!O15="N/A",IF(ESPC!N15="N/A","tbd",ESPC!N15),ESPC!O15),ESPC!P15)</f>
        <v>0.02682704978944783</v>
      </c>
      <c r="Q7" s="22">
        <f>IF(ESPC!P14="N/A",IF(ESPC!O14="N/A",IF(ESPC!N14="N/A","tbd",ESPC!N3),ESPC!O3),ESPC!P3)</f>
        <v>39082</v>
      </c>
      <c r="R7" s="5" t="str">
        <f>IF(ESPC!S14="N/A",IF(ESPC!R14="N/A",IF(ESPC!Q14="N/A","tbd",ESPC!Q14),ESPC!R14),ESPC!S14)</f>
        <v>tbd</v>
      </c>
      <c r="S7" s="5" t="str">
        <f>IF(ESPC!S15="N/A",IF(ESPC!R15="N/A",IF(ESPC!Q15="N/A","tbd",ESPC!Q15),ESPC!R15),ESPC!S15)</f>
        <v>tbd</v>
      </c>
      <c r="T7" s="23" t="str">
        <f>IF(ESPC!S14="N/A",IF(ESPC!R14="N/A",IF(ESPC!Q14="N/A","tbd",ESPC!Q3),ESPC!R3),ESPC!S3)</f>
        <v>tbd</v>
      </c>
      <c r="U7" s="6" t="str">
        <f>IF(ESPC!V14="N/A",IF(ESPC!U14="N/A",IF(ESPC!T14="N/A","tbd",ESPC!T14),ESPC!U14),ESPC!V14)</f>
        <v>tbd</v>
      </c>
      <c r="V7" s="6" t="str">
        <f>IF(ESPC!V15="N/A",IF(ESPC!U15="N/A",IF(ESPC!T15="N/A","tbd",ESPC!T15),ESPC!U15),ESPC!V15)</f>
        <v>tbd</v>
      </c>
      <c r="W7" s="24" t="str">
        <f>IF(ESPC!V14="N/A",IF(ESPC!U14="N/A",IF(ESPC!T14="N/A","tbd",ESPC!T3),ESPC!U3),ESPC!V3)</f>
        <v>tbd</v>
      </c>
      <c r="X7" s="25" t="str">
        <f>IF(ESPC!Y14="N/A",IF(ESPC!X14="N/A",IF(ESPC!W14="N/A","tbd",ESPC!W14),ESPC!X14),ESPC!Y14)</f>
        <v>tbd</v>
      </c>
      <c r="Y7" s="25" t="str">
        <f>IF(ESPC!Y15="N/A",IF(ESPC!X15="N/A",IF(ESPC!W15="N/A","tbd",ESPC!W15),ESPC!X15),ESPC!Y15)</f>
        <v>tbd</v>
      </c>
      <c r="Z7" s="25" t="str">
        <f>IF(ESPC!Y14="N/A",IF(ESPC!X14="N/A",IF(ESPC!W14="N/A","tbd",ESPC!W3),ESPC!X3),ESPC!Y3)</f>
        <v>tbd</v>
      </c>
    </row>
    <row r="8" spans="1:26" ht="12.75">
      <c r="A8" s="21" t="s">
        <v>6</v>
      </c>
      <c r="B8" s="1" t="s">
        <v>64</v>
      </c>
      <c r="C8" s="4" t="str">
        <f>IF('GEO IDE'!D14="N/A",IF('GEO IDE'!C14="N/A",IF('GEO IDE'!B14="N/A","tbd",'GEO IDE'!B14),'GEO IDE'!C14),'GEO IDE'!D14)</f>
        <v>tbd</v>
      </c>
      <c r="D8" s="4" t="str">
        <f>IF('GEO IDE'!D15="N/A",IF('GEO IDE'!C15="N/A",IF('GEO IDE'!B15="N/A","tbd",'GEO IDE'!B15),'GEO IDE'!C15),'GEO IDE'!D15)</f>
        <v>tbd</v>
      </c>
      <c r="E8" s="22" t="str">
        <f>IF('GEO IDE'!D14="N/A",IF('GEO IDE'!C14="N/A",IF('GEO IDE'!B14="N/A","tbd",'GEO IDE'!B3),'GEO IDE'!C3),'GEO IDE'!D3)</f>
        <v>tbd</v>
      </c>
      <c r="F8" s="5" t="str">
        <f>IF('GEO IDE'!G14="N/A",IF('GEO IDE'!F14="N/A",IF('GEO IDE'!E14="N/A","tbd",'GEO IDE'!E14),'GEO IDE'!F14),'GEO IDE'!G14)</f>
        <v>tbd</v>
      </c>
      <c r="G8" s="5" t="str">
        <f>IF('GEO IDE'!G15="N/A",IF('GEO IDE'!F15="N/A",IF('GEO IDE'!E15="N/A","tbd",'GEO IDE'!E15),'GEO IDE'!F15),'GEO IDE'!G15)</f>
        <v>tbd</v>
      </c>
      <c r="H8" s="23" t="str">
        <f>IF('GEO IDE'!G14="N/A",IF('GEO IDE'!F14="N/A",IF('GEO IDE'!E14="N/A","tbd",'GEO IDE'!E3),'GEO IDE'!F3),'GEO IDE'!G3)</f>
        <v>tbd</v>
      </c>
      <c r="I8" s="6" t="str">
        <f>IF('GEO IDE'!J14="N/A",IF('GEO IDE'!I14="N/A",IF('GEO IDE'!H14="N/A","tbd",'GEO IDE'!H14),'GEO IDE'!I14),'GEO IDE'!J14)</f>
        <v>tbd</v>
      </c>
      <c r="J8" s="6" t="str">
        <f>IF('GEO IDE'!J15="N/A",IF('GEO IDE'!I15="N/A",IF('GEO IDE'!H15="N/A","tbd",'GEO IDE'!H15),'GEO IDE'!I15),'GEO IDE'!J15)</f>
        <v>tbd</v>
      </c>
      <c r="K8" s="24" t="str">
        <f>IF('GEO IDE'!J14="N/A",IF('GEO IDE'!I14="N/A",IF('GEO IDE'!H14="N/A","tbd",'GEO IDE'!H3),'GEO IDE'!I3),'GEO IDE'!J3)</f>
        <v>tbd</v>
      </c>
      <c r="L8" s="90" t="str">
        <f>IF('GEO IDE'!M14="N/A",IF('GEO IDE'!L14="N/A",IF('GEO IDE'!K14="N/A","tbd",'GEO IDE'!K14),'GEO IDE'!L14),'GEO IDE'!M14)</f>
        <v>tbd</v>
      </c>
      <c r="M8" s="90" t="str">
        <f>IF('GEO IDE'!M15="N/A",IF('GEO IDE'!L15="N/A",IF('GEO IDE'!K15="N/A","tbd",'GEO IDE'!K15),'GEO IDE'!L15),'GEO IDE'!M15)</f>
        <v>tbd</v>
      </c>
      <c r="N8" s="88" t="str">
        <f>IF('GEO IDE'!M14="N/A",IF('GEO IDE'!L14="N/A",IF('GEO IDE'!K14="N/A","tbd",'GEO IDE'!K3),'GEO IDE'!L3),'GEO IDE'!M3)</f>
        <v>tbd</v>
      </c>
      <c r="O8" s="4" t="str">
        <f>IF('GEO IDE'!P14="N/A",IF('GEO IDE'!O14="N/A",IF('GEO IDE'!N14="N/A","tbd",'GEO IDE'!N14),'GEO IDE'!O14),'GEO IDE'!P14)</f>
        <v>tbd</v>
      </c>
      <c r="P8" s="4" t="str">
        <f>IF('GEO IDE'!P15="N/A",IF('GEO IDE'!O15="N/A",IF('GEO IDE'!N15="N/A","tbd",'GEO IDE'!N15),'GEO IDE'!O15),'GEO IDE'!P15)</f>
        <v>tbd</v>
      </c>
      <c r="Q8" s="22" t="str">
        <f>IF('GEO IDE'!P14="N/A",IF('GEO IDE'!O14="N/A",IF('GEO IDE'!N14="N/A","tbd",'GEO IDE'!N3),'GEO IDE'!O3),'GEO IDE'!P3)</f>
        <v>tbd</v>
      </c>
      <c r="R8" s="5" t="str">
        <f>IF('GEO IDE'!S14="N/A",IF('GEO IDE'!R14="N/A",IF('GEO IDE'!Q14="N/A","tbd",'GEO IDE'!Q14),'GEO IDE'!R14),'GEO IDE'!S14)</f>
        <v>tbd</v>
      </c>
      <c r="S8" s="5" t="str">
        <f>IF('GEO IDE'!S15="N/A",IF('GEO IDE'!R15="N/A",IF('GEO IDE'!Q15="N/A","tbd",'GEO IDE'!Q15),'GEO IDE'!R15),'GEO IDE'!S15)</f>
        <v>tbd</v>
      </c>
      <c r="T8" s="23" t="str">
        <f>IF('GEO IDE'!S14="N/A",IF('GEO IDE'!R14="N/A",IF('GEO IDE'!Q14="N/A","tbd",'GEO IDE'!Q3),'GEO IDE'!R3),'GEO IDE'!S3)</f>
        <v>tbd</v>
      </c>
      <c r="U8" s="6" t="str">
        <f>IF('GEO IDE'!V14="N/A",IF('GEO IDE'!U14="N/A",IF('GEO IDE'!T14="N/A","tbd",'GEO IDE'!T14),'GEO IDE'!U14),'GEO IDE'!V14)</f>
        <v>tbd</v>
      </c>
      <c r="V8" s="6" t="str">
        <f>IF('GEO IDE'!V15="N/A",IF('GEO IDE'!U15="N/A",IF('GEO IDE'!T15="N/A","tbd",'GEO IDE'!T15),'GEO IDE'!U15),'GEO IDE'!V15)</f>
        <v>tbd</v>
      </c>
      <c r="W8" s="24" t="str">
        <f>IF('GEO IDE'!V14="N/A",IF('GEO IDE'!U14="N/A",IF('GEO IDE'!T14="N/A","tbd",'GEO IDE'!T3),'GEO IDE'!U3),'GEO IDE'!V3)</f>
        <v>tbd</v>
      </c>
      <c r="X8" s="25" t="str">
        <f>IF('GEO IDE'!Y14="N/A",IF('GEO IDE'!X14="N/A",IF('GEO IDE'!W14="N/A","tbd",'GEO IDE'!W14),'GEO IDE'!X14),'GEO IDE'!Y14)</f>
        <v>tbd</v>
      </c>
      <c r="Y8" s="25" t="str">
        <f>IF('GEO IDE'!Y15="N/A",IF('GEO IDE'!X15="N/A",IF('GEO IDE'!W15="N/A","tbd",'GEO IDE'!W15),'GEO IDE'!X15),'GEO IDE'!Y15)</f>
        <v>tbd</v>
      </c>
      <c r="Z8" s="25" t="str">
        <f>IF('GEO IDE'!Y14="N/A",IF('GEO IDE'!X14="N/A",IF('GEO IDE'!W14="N/A","tbd",'GEO IDE'!W3),'GEO IDE'!X3),'GEO IDE'!Y3)</f>
        <v>tbd</v>
      </c>
    </row>
    <row r="9" spans="1:26" ht="24">
      <c r="A9" s="21" t="s">
        <v>6</v>
      </c>
      <c r="B9" s="1" t="s">
        <v>16</v>
      </c>
      <c r="C9" s="4">
        <f>IF(GOES!D14="N/A",IF(GOES!C14="N/A",IF(GOES!B14="N/A","tbd",GOES!B14),GOES!C14),GOES!D14)</f>
        <v>0</v>
      </c>
      <c r="D9" s="4">
        <f>IF(GOES!D15="N/A",IF(GOES!C15="N/A",IF(GOES!B15="N/A","tbd",GOES!B15),GOES!C15),GOES!D15)</f>
        <v>0</v>
      </c>
      <c r="E9" s="22">
        <f>IF(GOES!D14="N/A",IF(GOES!C14="N/A",IF(GOES!B14="N/A","tbd",GOES!B3),GOES!C3),GOES!D3)</f>
        <v>38717</v>
      </c>
      <c r="F9" s="5">
        <f>IF(GOES!G14="N/A",IF(GOES!F14="N/A",IF(GOES!E14="N/A","tbd",GOES!E14),GOES!F14),GOES!G14)</f>
        <v>0</v>
      </c>
      <c r="G9" s="5">
        <f>IF(GOES!G15="N/A",IF(GOES!F15="N/A",IF(GOES!E15="N/A","tbd",GOES!E15),GOES!F15),GOES!G15)</f>
        <v>0</v>
      </c>
      <c r="H9" s="23">
        <f>IF(GOES!G14="N/A",IF(GOES!F14="N/A",IF(GOES!E14="N/A","tbd",GOES!E3),GOES!F3),GOES!G3)</f>
        <v>38807</v>
      </c>
      <c r="I9" s="6">
        <f>IF(GOES!J14="N/A",IF(GOES!I14="N/A",IF(GOES!H14="N/A","tbd",GOES!H14),GOES!I14),GOES!J14)</f>
        <v>0</v>
      </c>
      <c r="J9" s="6">
        <f>IF(GOES!J15="N/A",IF(GOES!I15="N/A",IF(GOES!H15="N/A","tbd",GOES!H15),GOES!I15),GOES!J15)</f>
        <v>0</v>
      </c>
      <c r="K9" s="24">
        <f>IF(GOES!J14="N/A",IF(GOES!I14="N/A",IF(GOES!H14="N/A","tbd",GOES!H3),GOES!I3),GOES!J3)</f>
        <v>38898</v>
      </c>
      <c r="L9" s="90">
        <f>IF(GOES!M14="N/A",IF(GOES!L14="N/A",IF(GOES!K14="N/A","tbd",GOES!K14),GOES!L14),GOES!M14)</f>
        <v>0</v>
      </c>
      <c r="M9" s="90">
        <f>IF(GOES!M15="N/A",IF(GOES!L15="N/A",IF(GOES!K15="N/A","tbd",GOES!K15),GOES!L15),GOES!M15)</f>
        <v>0</v>
      </c>
      <c r="N9" s="88">
        <f>IF(GOES!M14="N/A",IF(GOES!L14="N/A",IF(GOES!K14="N/A","tbd",GOES!K3),GOES!L3),GOES!M3)</f>
        <v>38990</v>
      </c>
      <c r="O9" s="4" t="str">
        <f>IF(GOES!P14="N/A",IF(GOES!O14="N/A",IF(GOES!N14="N/A","tbd",GOES!N14),GOES!O14),GOES!P14)</f>
        <v>tbd</v>
      </c>
      <c r="P9" s="4" t="str">
        <f>IF(GOES!P15="N/A",IF(GOES!O15="N/A",IF(GOES!N15="N/A","tbd",GOES!N15),GOES!O15),GOES!P15)</f>
        <v>tbd</v>
      </c>
      <c r="Q9" s="22" t="str">
        <f>IF(GOES!P14="N/A",IF(GOES!O14="N/A",IF(GOES!N14="N/A","tbd",GOES!N3),GOES!O3),GOES!P3)</f>
        <v>tbd</v>
      </c>
      <c r="R9" s="5" t="str">
        <f>IF(GOES!S14="N/A",IF(GOES!R14="N/A",IF(GOES!Q14="N/A","tbd",GOES!Q14),GOES!R14),GOES!S14)</f>
        <v>tbd</v>
      </c>
      <c r="S9" s="5" t="str">
        <f>IF(GOES!S15="N/A",IF(GOES!R15="N/A",IF(GOES!Q15="N/A","tbd",GOES!Q15),GOES!R15),GOES!S15)</f>
        <v>tbd</v>
      </c>
      <c r="T9" s="23" t="str">
        <f>IF(GOES!S14="N/A",IF(GOES!R14="N/A",IF(GOES!Q14="N/A","tbd",GOES!Q3),GOES!R3),GOES!S3)</f>
        <v>tbd</v>
      </c>
      <c r="U9" s="6" t="str">
        <f>IF(GOES!V14="N/A",IF(GOES!U14="N/A",IF(GOES!T14="N/A","tbd",GOES!T14),GOES!U14),GOES!V14)</f>
        <v>tbd</v>
      </c>
      <c r="V9" s="6" t="str">
        <f>IF(GOES!V15="N/A",IF(GOES!U15="N/A",IF(GOES!T15="N/A","tbd",GOES!T15),GOES!U15),GOES!V15)</f>
        <v>tbd</v>
      </c>
      <c r="W9" s="24" t="str">
        <f>IF(GOES!V14="N/A",IF(GOES!U14="N/A",IF(GOES!T14="N/A","tbd",GOES!T3),GOES!U3),GOES!V3)</f>
        <v>tbd</v>
      </c>
      <c r="X9" s="25" t="str">
        <f>IF(GOES!Y14="N/A",IF(GOES!X14="N/A",IF(GOES!W14="N/A","tbd",GOES!W14),GOES!X14),GOES!Y14)</f>
        <v>tbd</v>
      </c>
      <c r="Y9" s="25" t="str">
        <f>IF(GOES!Y15="N/A",IF(GOES!X15="N/A",IF(GOES!W15="N/A","tbd",GOES!W15),GOES!X15),GOES!Y15)</f>
        <v>tbd</v>
      </c>
      <c r="Z9" s="25" t="str">
        <f>IF(GOES!Y14="N/A",IF(GOES!X14="N/A",IF(GOES!W14="N/A","tbd",GOES!W3),GOES!X3),GOES!Y3)</f>
        <v>tbd</v>
      </c>
    </row>
    <row r="10" spans="1:26" ht="12.75">
      <c r="A10" s="21" t="s">
        <v>7</v>
      </c>
      <c r="B10" s="1" t="s">
        <v>38</v>
      </c>
      <c r="C10" s="4" t="str">
        <f>IF(NDE!D14="N/A",IF(NDE!C14="N/A",IF(NDE!B14="N/A","tbd",NDE!B14),NDE!C14),NDE!D14)</f>
        <v>tbd</v>
      </c>
      <c r="D10" s="4" t="str">
        <f>IF(NDE!D15="N/A",IF(NDE!C15="N/A",IF(NDE!B15="N/A","tbd",NDE!B15),NDE!C15),NDE!D15)</f>
        <v>tbd</v>
      </c>
      <c r="E10" s="26" t="str">
        <f>IF(NDE!D14="N/A",IF(NDE!C14="N/A",IF(NDE!B14="N/A","tbd",NDE!B3),NDE!C3),NDE!D3)</f>
        <v>tbd</v>
      </c>
      <c r="F10" s="5" t="str">
        <f>IF(NDE!G14="N/A",IF(NDE!F14="N/A",IF(NDE!E14="N/A","tbd",NDE!E14),NDE!F14),NDE!G14)</f>
        <v>tbd</v>
      </c>
      <c r="G10" s="5" t="str">
        <f>IF(NDE!G15="N/A",IF(NDE!F15="N/A",IF(NDE!E15="N/A","tbd",NDE!E15),NDE!F15),NDE!G15)</f>
        <v>tbd</v>
      </c>
      <c r="H10" s="27" t="str">
        <f>IF(NDE!G14="N/A",IF(NDE!F14="N/A",IF(NDE!E14="N/A","tbd",NDE!E3),NDE!F3),NDE!G3)</f>
        <v>tbd</v>
      </c>
      <c r="I10" s="6">
        <f>IF(NDE!J14="N/A",IF(NDE!I14="N/A",IF(NDE!H14="N/A","tbd",NDE!H14),NDE!I14),NDE!J14)</f>
        <v>-0.07425333306593042</v>
      </c>
      <c r="J10" s="6">
        <f>IF(NDE!J15="N/A",IF(NDE!I15="N/A",IF(NDE!H15="N/A","tbd",NDE!H15),NDE!I15),NDE!J15)</f>
        <v>-0.008740151983805015</v>
      </c>
      <c r="K10" s="24">
        <f>IF(NDE!J14="N/A",IF(NDE!I14="N/A",IF(NDE!H14="N/A","tbd",NDE!H3),NDE!I3),NDE!J3)</f>
        <v>38898</v>
      </c>
      <c r="L10" s="90">
        <f>IF(NDE!M14="N/A",IF(NDE!L14="N/A",IF(NDE!K14="N/A","tbd",NDE!K14),NDE!L14),NDE!M14)</f>
        <v>-0.062484190450581706</v>
      </c>
      <c r="M10" s="90">
        <f>IF(NDE!M15="N/A",IF(NDE!L15="N/A",IF(NDE!K15="N/A","tbd",NDE!K15),NDE!L15),NDE!M15)</f>
        <v>-0.015888586223337546</v>
      </c>
      <c r="N10" s="88">
        <f>IF(NDE!M14="N/A",IF(NDE!L14="N/A",IF(NDE!K14="N/A","tbd",NDE!K3),NDE!L3),NDE!M3)</f>
        <v>38990</v>
      </c>
      <c r="O10" s="4">
        <f>IF(NDE!P14="N/A",IF(NDE!O14="N/A",IF(NDE!N14="N/A","tbd",NDE!N14),NDE!O14),NDE!P14)</f>
        <v>0.001149735639350266</v>
      </c>
      <c r="P10" s="4">
        <f>IF(NDE!P15="N/A",IF(NDE!O15="N/A",IF(NDE!N15="N/A","tbd",NDE!N15),NDE!O15),NDE!P15)</f>
        <v>0.03224487234055075</v>
      </c>
      <c r="Q10" s="26">
        <f>IF(NDE!P14="N/A",IF(NDE!O14="N/A",IF(NDE!N14="N/A","tbd",NDE!N3),NDE!O3),NDE!P3)</f>
        <v>39082</v>
      </c>
      <c r="R10" s="5" t="str">
        <f>IF(NDE!S14="N/A",IF(NDE!R14="N/A",IF(NDE!Q14="N/A","tbd",NDE!Q14),NDE!R14),NDE!S14)</f>
        <v>tbd</v>
      </c>
      <c r="S10" s="5" t="str">
        <f>IF(NDE!S15="N/A",IF(NDE!R15="N/A",IF(NDE!Q15="N/A","tbd",NDE!Q15),NDE!R15),NDE!S15)</f>
        <v>tbd</v>
      </c>
      <c r="T10" s="27" t="str">
        <f>IF(NDE!S14="N/A",IF(NDE!R14="N/A",IF(NDE!Q14="N/A","tbd",NDE!Q3),NDE!R3),NDE!S3)</f>
        <v>tbd</v>
      </c>
      <c r="U10" s="6" t="str">
        <f>IF(NDE!V14="N/A",IF(NDE!U14="N/A",IF(NDE!T14="N/A","tbd",NDE!T14),NDE!U14),NDE!V14)</f>
        <v>tbd</v>
      </c>
      <c r="V10" s="6" t="str">
        <f>IF(NDE!V15="N/A",IF(NDE!U15="N/A",IF(NDE!T15="N/A","tbd",NDE!T15),NDE!U15),NDE!V15)</f>
        <v>tbd</v>
      </c>
      <c r="W10" s="24" t="str">
        <f>IF(NDE!V14="N/A",IF(NDE!U14="N/A",IF(NDE!T14="N/A","tbd",NDE!T3),NDE!U3),NDE!V3)</f>
        <v>tbd</v>
      </c>
      <c r="X10" s="25" t="str">
        <f>IF(NDE!Y14="N/A",IF(NDE!X14="N/A",IF(NDE!W14="N/A","tbd",NDE!W14),NDE!X14),NDE!Y14)</f>
        <v>tbd</v>
      </c>
      <c r="Y10" s="25" t="str">
        <f>IF(NDE!Y15="N/A",IF(NDE!X15="N/A",IF(NDE!W15="N/A","tbd",NDE!W15),NDE!X15),NDE!Y15)</f>
        <v>tbd</v>
      </c>
      <c r="Z10" s="25" t="str">
        <f>IF(NDE!Y14="N/A",IF(NDE!X14="N/A",IF(NDE!W14="N/A","tbd",NDE!W3),NDE!X3),NDE!Y3)</f>
        <v>tbd</v>
      </c>
    </row>
    <row r="11" spans="1:26" ht="24">
      <c r="A11" s="21" t="s">
        <v>7</v>
      </c>
      <c r="B11" s="1" t="s">
        <v>36</v>
      </c>
      <c r="C11" s="4" t="str">
        <f>IF(NPOESS!D14="N/A",IF(NPOESS!C14="N/A",IF(NPOESS!B14="N/A","tbd",NPOESS!B14),NPOESS!C14),NPOESS!D14)</f>
        <v>tbd</v>
      </c>
      <c r="D11" s="4" t="str">
        <f>IF(NPOESS!D15="N/A",IF(NPOESS!C15="N/A",IF(NPOESS!B15="N/A","tbd",NPOESS!B15),NPOESS!C15),NPOESS!D15)</f>
        <v>tbd</v>
      </c>
      <c r="E11" s="26" t="str">
        <f>IF(NPOESS!D14="N/A",IF(NPOESS!C14="N/A",IF(NPOESS!B14="N/A","tbd",NPOESS!B3),NPOESS!C3),NPOESS!D3)</f>
        <v>tbd</v>
      </c>
      <c r="F11" s="5">
        <f>IF(NPOESS!G14="N/A",IF(NPOESS!F14="N/A",IF(NPOESS!E14="N/A","tbd",NPOESS!E14),NPOESS!F14),NPOESS!G14)</f>
        <v>0.01637705308259938</v>
      </c>
      <c r="G11" s="5">
        <f>IF(NPOESS!G15="N/A",IF(NPOESS!F15="N/A",IF(NPOESS!E15="N/A","tbd",NPOESS!E15),NPOESS!F15),NPOESS!G15)</f>
        <v>0.027354911237060284</v>
      </c>
      <c r="H11" s="23">
        <f>IF(NPOESS!G14="N/A",IF(NPOESS!F14="N/A",IF(NPOESS!E14="N/A","tbd",NPOESS!E3),NPOESS!F3),NPOESS!G3)</f>
        <v>38807</v>
      </c>
      <c r="I11" s="6">
        <f>IF(NPOESS!J14="N/A",IF(NPOESS!I14="N/A",IF(NPOESS!H14="N/A","tbd",NPOESS!H14),NPOESS!I14),NPOESS!J14)</f>
        <v>0.0058823529411764705</v>
      </c>
      <c r="J11" s="6">
        <f>IF(NPOESS!J15="N/A",IF(NPOESS!I15="N/A",IF(NPOESS!H15="N/A","tbd",NPOESS!H15),NPOESS!I15),NPOESS!J15)</f>
        <v>0.022785722476124953</v>
      </c>
      <c r="K11" s="24">
        <f>IF(NPOESS!J14="N/A",IF(NPOESS!I14="N/A",IF(NPOESS!H14="N/A","tbd",NPOESS!H3),NPOESS!I3),NPOESS!J3)</f>
        <v>38898</v>
      </c>
      <c r="L11" s="90">
        <f>IF(NPOESS!M14="N/A",IF(NPOESS!L14="N/A",IF(NPOESS!K14="N/A","tbd",NPOESS!K14),NPOESS!L14),NPOESS!M14)</f>
        <v>0.008197881677670103</v>
      </c>
      <c r="M11" s="90">
        <f>IF(NPOESS!M15="N/A",IF(NPOESS!L15="N/A",IF(NPOESS!K15="N/A","tbd",NPOESS!K15),NPOESS!L15),NPOESS!M15)</f>
        <v>0.024559611947919325</v>
      </c>
      <c r="N11" s="88">
        <f>IF(NPOESS!M14="N/A",IF(NPOESS!L14="N/A",IF(NPOESS!K14="N/A","tbd",NPOESS!K3),NPOESS!L3),NPOESS!M3)</f>
        <v>38990</v>
      </c>
      <c r="O11" s="4">
        <f>IF(NPOESS!P14="N/A",IF(NPOESS!O14="N/A",IF(NPOESS!N14="N/A","tbd",NPOESS!N14),NPOESS!O14),NPOESS!P14)</f>
        <v>-0.0027463416656303115</v>
      </c>
      <c r="P11" s="4">
        <f>IF(NPOESS!P15="N/A",IF(NPOESS!O15="N/A",IF(NPOESS!N15="N/A","tbd",NPOESS!N15),NPOESS!O15),NPOESS!P15)</f>
        <v>0.02613611564321864</v>
      </c>
      <c r="Q11" s="26">
        <f>IF(NPOESS!P14="N/A",IF(NPOESS!O14="N/A",IF(NPOESS!N14="N/A","tbd",NPOESS!N3),NPOESS!O3),NPOESS!P3)</f>
        <v>39082</v>
      </c>
      <c r="R11" s="5" t="str">
        <f>IF(NPOESS!S14="N/A",IF(NPOESS!R14="N/A",IF(NPOESS!Q14="N/A","tbd",NPOESS!Q14),NPOESS!R14),NPOESS!S14)</f>
        <v>tbd</v>
      </c>
      <c r="S11" s="5" t="str">
        <f>IF(NPOESS!S15="N/A",IF(NPOESS!R15="N/A",IF(NPOESS!Q15="N/A","tbd",NPOESS!Q15),NPOESS!R15),NPOESS!S15)</f>
        <v>tbd</v>
      </c>
      <c r="T11" s="23" t="str">
        <f>IF(NPOESS!S14="N/A",IF(NPOESS!R14="N/A",IF(NPOESS!Q14="N/A","tbd",NPOESS!Q3),NPOESS!R3),NPOESS!S3)</f>
        <v>tbd</v>
      </c>
      <c r="U11" s="6" t="str">
        <f>IF(NPOESS!V14="N/A",IF(NPOESS!U14="N/A",IF(NPOESS!T14="N/A","tbd",NPOESS!T14),NPOESS!U14),NPOESS!V14)</f>
        <v>tbd</v>
      </c>
      <c r="V11" s="6" t="str">
        <f>IF(NPOESS!V15="N/A",IF(NPOESS!U15="N/A",IF(NPOESS!T15="N/A","tbd",NPOESS!T15),NPOESS!U15),NPOESS!V15)</f>
        <v>tbd</v>
      </c>
      <c r="W11" s="24" t="str">
        <f>IF(NPOESS!V14="N/A",IF(NPOESS!U14="N/A",IF(NPOESS!T14="N/A","tbd",NPOESS!T3),NPOESS!U3),NPOESS!V3)</f>
        <v>tbd</v>
      </c>
      <c r="X11" s="25" t="str">
        <f>IF(NPOESS!Y14="N/A",IF(NPOESS!X14="N/A",IF(NPOESS!W14="N/A","tbd",NPOESS!W14),NPOESS!X14),NPOESS!Y14)</f>
        <v>tbd</v>
      </c>
      <c r="Y11" s="25" t="str">
        <f>IF(NPOESS!Y15="N/A",IF(NPOESS!X15="N/A",IF(NPOESS!W15="N/A","tbd",NPOESS!W15),NPOESS!X15),NPOESS!Y15)</f>
        <v>tbd</v>
      </c>
      <c r="Z11" s="25" t="str">
        <f>IF(NPOESS!Y14="N/A",IF(NPOESS!X14="N/A",IF(NPOESS!W14="N/A","tbd",NPOESS!W3),NPOESS!X3),NPOESS!Y3)</f>
        <v>tbd</v>
      </c>
    </row>
    <row r="12" spans="1:26" ht="24">
      <c r="A12" s="21" t="s">
        <v>7</v>
      </c>
      <c r="B12" s="1" t="s">
        <v>20</v>
      </c>
      <c r="C12" s="4">
        <f>IF(OSDPD!D14="N/A",IF(OSDPD!C14="N/A",IF(OSDPD!B14="N/A","tbd",OSDPD!B14),OSDPD!C14),OSDPD!D14)</f>
        <v>0</v>
      </c>
      <c r="D12" s="4">
        <f>IF(OSDPD!D15="N/A",IF(OSDPD!C15="N/A",IF(OSDPD!B15="N/A","tbd",OSDPD!B15),OSDPD!C15),OSDPD!D15)</f>
        <v>0</v>
      </c>
      <c r="E12" s="22">
        <f>IF(OSDPD!D14="N/A",IF(OSDPD!C14="N/A",IF(OSDPD!B14="N/A","tbd",OSDPD!B3),OSDPD!C3),OSDPD!D3)</f>
        <v>38717</v>
      </c>
      <c r="F12" s="28">
        <f>IF(OSDPD!G14="N/A",IF(OSDPD!F14="N/A",IF(OSDPD!E14="N/A","tbd",OSDPD!E14),OSDPD!F14),OSDPD!G14)</f>
        <v>0</v>
      </c>
      <c r="G12" s="5">
        <f>IF(OSDPD!G15="N/A",IF(OSDPD!F15="N/A",IF(OSDPD!E15="N/A","tbd",OSDPD!E15),OSDPD!F15),OSDPD!G15)</f>
        <v>0</v>
      </c>
      <c r="H12" s="23">
        <f>IF(OSDPD!G14="N/A",IF(OSDPD!F14="N/A",IF(OSDPD!E14="N/A","tbd",OSDPD!E3),OSDPD!F3),OSDPD!G3)</f>
        <v>38807</v>
      </c>
      <c r="I12" s="6">
        <f>IF(OSDPD!J14="N/A",IF(OSDPD!I14="N/A",IF(OSDPD!H14="N/A","tbd",OSDPD!H14),OSDPD!I14),OSDPD!J14)</f>
        <v>-0.04989767510612694</v>
      </c>
      <c r="J12" s="6">
        <f>IF(OSDPD!J15="N/A",IF(OSDPD!I15="N/A",IF(OSDPD!H15="N/A","tbd",OSDPD!H15),OSDPD!I15),OSDPD!J15)</f>
        <v>0.011355017563700833</v>
      </c>
      <c r="K12" s="24">
        <f>IF(OSDPD!J14="N/A",IF(OSDPD!I14="N/A",IF(OSDPD!H14="N/A","tbd",OSDPD!H3),OSDPD!I3),OSDPD!J3)</f>
        <v>38898</v>
      </c>
      <c r="L12" s="90">
        <f>IF(OSDPD!M14="N/A",IF(OSDPD!L14="N/A",IF(OSDPD!K14="N/A","tbd",OSDPD!K14),OSDPD!L14),OSDPD!M14)</f>
        <v>-0.050121601030761985</v>
      </c>
      <c r="M12" s="90">
        <f>IF(OSDPD!M15="N/A",IF(OSDPD!L15="N/A",IF(OSDPD!K15="N/A","tbd",OSDPD!K15),OSDPD!L15),OSDPD!M15)</f>
        <v>-0.003833294151451106</v>
      </c>
      <c r="N12" s="88">
        <f>IF(OSDPD!M14="N/A",IF(OSDPD!L14="N/A",IF(OSDPD!K14="N/A","tbd",OSDPD!K3),OSDPD!L3),OSDPD!M3)</f>
        <v>38990</v>
      </c>
      <c r="O12" s="4">
        <f>IF(OSDPD!P14="N/A",IF(OSDPD!O14="N/A",IF(OSDPD!N14="N/A","tbd",OSDPD!N14),OSDPD!O14),OSDPD!P14)</f>
        <v>-0.03649606637780346</v>
      </c>
      <c r="P12" s="4">
        <f>IF(OSDPD!P15="N/A",IF(OSDPD!O15="N/A",IF(OSDPD!N15="N/A","tbd",OSDPD!N15),OSDPD!O15),OSDPD!P15)</f>
        <v>-0.003841525682623051</v>
      </c>
      <c r="Q12" s="22">
        <f>IF(OSDPD!P14="N/A",IF(OSDPD!O14="N/A",IF(OSDPD!N14="N/A","tbd",OSDPD!N3),OSDPD!O3),OSDPD!P3)</f>
        <v>39082</v>
      </c>
      <c r="R12" s="28" t="str">
        <f>IF(OSDPD!S14="N/A",IF(OSDPD!R14="N/A",IF(OSDPD!Q14="N/A","tbd",OSDPD!Q14),OSDPD!R14),OSDPD!S14)</f>
        <v>tbd</v>
      </c>
      <c r="S12" s="5" t="str">
        <f>IF(OSDPD!S15="N/A",IF(OSDPD!R15="N/A",IF(OSDPD!Q15="N/A","tbd",OSDPD!Q15),OSDPD!R15),OSDPD!S15)</f>
        <v>tbd</v>
      </c>
      <c r="T12" s="23" t="str">
        <f>IF(OSDPD!S14="N/A",IF(OSDPD!R14="N/A",IF(OSDPD!Q14="N/A","tbd",OSDPD!Q3),OSDPD!R3),OSDPD!S3)</f>
        <v>tbd</v>
      </c>
      <c r="U12" s="6" t="str">
        <f>IF(OSDPD!V14="N/A",IF(OSDPD!U14="N/A",IF(OSDPD!T14="N/A","tbd",OSDPD!T14),OSDPD!U14),OSDPD!V14)</f>
        <v>tbd</v>
      </c>
      <c r="V12" s="6" t="str">
        <f>IF(OSDPD!V15="N/A",IF(OSDPD!U15="N/A",IF(OSDPD!T15="N/A","tbd",OSDPD!T15),OSDPD!U15),OSDPD!V15)</f>
        <v>tbd</v>
      </c>
      <c r="W12" s="24" t="str">
        <f>IF(OSDPD!V14="N/A",IF(OSDPD!U14="N/A",IF(OSDPD!T14="N/A","tbd",OSDPD!T3),OSDPD!U3),OSDPD!V3)</f>
        <v>tbd</v>
      </c>
      <c r="X12" s="25" t="str">
        <f>IF(OSDPD!Y14="N/A",IF(OSDPD!X14="N/A",IF(OSDPD!W14="N/A","tbd",OSDPD!W14),OSDPD!X14),OSDPD!Y14)</f>
        <v>tbd</v>
      </c>
      <c r="Y12" s="25" t="str">
        <f>IF(OSDPD!Y15="N/A",IF(OSDPD!X15="N/A",IF(OSDPD!W15="N/A","tbd",OSDPD!W15),OSDPD!X15),OSDPD!Y15)</f>
        <v>tbd</v>
      </c>
      <c r="Z12" s="25" t="str">
        <f>IF(OSDPD!Y14="N/A",IF(OSDPD!X14="N/A",IF(OSDPD!W14="N/A","tbd",OSDPD!W3),OSDPD!X3),OSDPD!Y3)</f>
        <v>tbd</v>
      </c>
    </row>
    <row r="13" spans="1:26" ht="24">
      <c r="A13" s="21" t="s">
        <v>7</v>
      </c>
      <c r="B13" s="1" t="s">
        <v>17</v>
      </c>
      <c r="C13" s="4">
        <f>IF(POES!D14="N/A",IF(POES!C14="N/A",IF(POES!B14="N/A","tbd",POES!B14),POES!C14),POES!D14)</f>
        <v>0</v>
      </c>
      <c r="D13" s="4">
        <f>IF(POES!D15="N/A",IF(POES!C15="N/A",IF(POES!B15="N/A","tbd",POES!B15),POES!C15),POES!D15)</f>
        <v>0</v>
      </c>
      <c r="E13" s="22">
        <f>IF(POES!D14="N/A",IF(POES!C14="N/A",IF(POES!B14="N/A","tbd",POES!B3),POES!C3),POES!D3)</f>
        <v>38717</v>
      </c>
      <c r="F13" s="5">
        <f>IF(POES!G14="N/A",IF(POES!F14="N/A",IF(POES!E14="N/A","tbd",POES!E14),POES!F14),POES!G14)</f>
        <v>0</v>
      </c>
      <c r="G13" s="5">
        <f>IF(POES!G15="N/A",IF(POES!F15="N/A",IF(POES!E15="N/A","tbd",POES!E15),POES!F15),POES!G15)</f>
        <v>-0.0066212985102078355</v>
      </c>
      <c r="H13" s="23">
        <f>IF(POES!G14="N/A",IF(POES!F14="N/A",IF(POES!E14="N/A","tbd",POES!E3),POES!F3),POES!G3)</f>
        <v>38807</v>
      </c>
      <c r="I13" s="6">
        <f>IF(POES!J14="N/A",IF(POES!I14="N/A",IF(POES!H14="N/A","tbd",POES!H14),POES!I14),POES!J14)</f>
        <v>0</v>
      </c>
      <c r="J13" s="6">
        <f>IF(POES!J15="N/A",IF(POES!I15="N/A",IF(POES!H15="N/A","tbd",POES!H15),POES!I15),POES!J15)</f>
        <v>-0.006221237429691495</v>
      </c>
      <c r="K13" s="24">
        <f>IF(POES!J14="N/A",IF(POES!I14="N/A",IF(POES!H14="N/A","tbd",POES!H3),POES!I3),POES!J3)</f>
        <v>38898</v>
      </c>
      <c r="L13" s="90">
        <f>IF(POES!M14="N/A",IF(POES!L14="N/A",IF(POES!K14="N/A","tbd",POES!K14),POES!L14),POES!M14)</f>
        <v>0</v>
      </c>
      <c r="M13" s="90">
        <f>IF(POES!M15="N/A",IF(POES!L15="N/A",IF(POES!K15="N/A","tbd",POES!K15),POES!L15),POES!M15)</f>
        <v>-0.006375545851528384</v>
      </c>
      <c r="N13" s="88">
        <f>IF(POES!M14="N/A",IF(POES!L14="N/A",IF(POES!K14="N/A","tbd",POES!K3),POES!L3),POES!M3)</f>
        <v>38990</v>
      </c>
      <c r="O13" s="4">
        <f>IF(POES!P14="N/A",IF(POES!O14="N/A",IF(POES!N14="N/A","tbd",POES!N14),POES!O14),POES!P14)</f>
        <v>0</v>
      </c>
      <c r="P13" s="4">
        <f>IF(POES!P15="N/A",IF(POES!O15="N/A",IF(POES!N15="N/A","tbd",POES!N15),POES!O15),POES!P15)</f>
        <v>-0.006000000000000007</v>
      </c>
      <c r="Q13" s="22" t="str">
        <f>IF(POES!P14="N/A",IF(POES!O14="N/A",IF(POES!N14="N/A","tbd",POES!N3),POES!O3),POES!P3)</f>
        <v>11/31/2006</v>
      </c>
      <c r="R13" s="5" t="str">
        <f>IF(POES!S14="N/A",IF(POES!R14="N/A",IF(POES!Q14="N/A","tbd",POES!Q14),POES!R14),POES!S14)</f>
        <v>tbd</v>
      </c>
      <c r="S13" s="5" t="str">
        <f>IF(POES!S15="N/A",IF(POES!R15="N/A",IF(POES!Q15="N/A","tbd",POES!Q15),POES!R15),POES!S15)</f>
        <v>tbd</v>
      </c>
      <c r="T13" s="23" t="str">
        <f>IF(POES!S14="N/A",IF(POES!R14="N/A",IF(POES!Q14="N/A","tbd",POES!Q3),POES!R3),POES!S3)</f>
        <v>tbd</v>
      </c>
      <c r="U13" s="6" t="str">
        <f>IF(POES!V14="N/A",IF(POES!U14="N/A",IF(POES!T14="N/A","tbd",POES!T14),POES!U14),POES!V14)</f>
        <v>tbd</v>
      </c>
      <c r="V13" s="6" t="str">
        <f>IF(POES!V15="N/A",IF(POES!U15="N/A",IF(POES!T15="N/A","tbd",POES!T15),POES!U15),POES!V15)</f>
        <v>tbd</v>
      </c>
      <c r="W13" s="24" t="str">
        <f>IF(POES!V14="N/A",IF(POES!U14="N/A",IF(POES!T14="N/A","tbd",POES!T3),POES!U3),POES!V3)</f>
        <v>tbd</v>
      </c>
      <c r="X13" s="25" t="str">
        <f>IF(POES!Y14="N/A",IF(POES!X14="N/A",IF(POES!W14="N/A","tbd",POES!W14),POES!X14),POES!Y14)</f>
        <v>tbd</v>
      </c>
      <c r="Y13" s="25" t="str">
        <f>IF(POES!Y15="N/A",IF(POES!X15="N/A",IF(POES!W15="N/A","tbd",POES!W15),POES!X15),POES!Y15)</f>
        <v>tbd</v>
      </c>
      <c r="Z13" s="25" t="str">
        <f>IF(POES!Y14="N/A",IF(POES!X14="N/A",IF(POES!W14="N/A","tbd",POES!W3),POES!X3),POES!Y3)</f>
        <v>tbd</v>
      </c>
    </row>
    <row r="14" spans="1:26" ht="12.75">
      <c r="A14" s="21" t="s">
        <v>5</v>
      </c>
      <c r="B14" s="1" t="s">
        <v>21</v>
      </c>
      <c r="C14" s="4">
        <f>IF('NWS AQF'!D14="N/A",IF('NWS AQF'!C14="N/A",IF('NWS AQF'!B14="N/A","tbd",'NWS AQF'!B14),'NWS AQF'!C14),'NWS AQF'!D14)</f>
        <v>-0.004028648164726922</v>
      </c>
      <c r="D14" s="4">
        <f>IF('NWS AQF'!D15="N/A",IF('NWS AQF'!C15="N/A",IF('NWS AQF'!B15="N/A","tbd",'NWS AQF'!B15),'NWS AQF'!C15),'NWS AQF'!D15)</f>
        <v>0.025781409601634345</v>
      </c>
      <c r="E14" s="26">
        <f>IF('NWS AQF'!D14="N/A",IF('NWS AQF'!C14="N/A",IF('NWS AQF'!B14="N/A","tbd",'NWS AQF'!B3),'NWS AQF'!C3),'NWS AQF'!D3)</f>
        <v>38717</v>
      </c>
      <c r="F14" s="5">
        <f>IF('NWS AQF'!G14="N/A",IF('NWS AQF'!F14="N/A",IF('NWS AQF'!E14="N/A","tbd",'NWS AQF'!E14),'NWS AQF'!F14),'NWS AQF'!G14)</f>
        <v>-0.032095293241789995</v>
      </c>
      <c r="G14" s="5">
        <f>IF('NWS AQF'!G15="N/A",IF('NWS AQF'!F15="N/A",IF('NWS AQF'!E15="N/A","tbd",'NWS AQF'!E15),'NWS AQF'!F15),'NWS AQF'!G15)</f>
        <v>0.03040033208394887</v>
      </c>
      <c r="H14" s="27">
        <f>IF('NWS AQF'!G14="N/A",IF('NWS AQF'!F14="N/A",IF('NWS AQF'!E14="N/A","tbd",'NWS AQF'!E3),'NWS AQF'!F3),'NWS AQF'!G3)</f>
        <v>38807</v>
      </c>
      <c r="I14" s="6">
        <f>IF('NWS AQF'!J14="N/A",IF('NWS AQF'!I14="N/A",IF('NWS AQF'!H14="N/A","tbd",'NWS AQF'!H14),'NWS AQF'!I14),'NWS AQF'!J14)</f>
        <v>0.005124752991248714</v>
      </c>
      <c r="J14" s="6">
        <f>IF('NWS AQF'!J15="N/A",IF('NWS AQF'!I15="N/A",IF('NWS AQF'!H15="N/A","tbd",'NWS AQF'!H15),'NWS AQF'!I15),'NWS AQF'!J15)</f>
        <v>0.029079439151381482</v>
      </c>
      <c r="K14" s="24">
        <f>IF('NWS AQF'!J14="N/A",IF('NWS AQF'!I14="N/A",IF('NWS AQF'!H14="N/A","tbd",'NWS AQF'!H3),'NWS AQF'!I3),'NWS AQF'!J3)</f>
        <v>38898</v>
      </c>
      <c r="L14" s="90">
        <f>IF('NWS AQF'!M14="N/A",IF('NWS AQF'!L14="N/A",IF('NWS AQF'!K14="N/A","tbd",'NWS AQF'!K14),'NWS AQF'!L14),'NWS AQF'!M14)</f>
        <v>0.01236037355795642</v>
      </c>
      <c r="M14" s="90">
        <f>IF('NWS AQF'!M15="N/A",IF('NWS AQF'!L15="N/A",IF('NWS AQF'!K15="N/A","tbd",'NWS AQF'!K15),'NWS AQF'!L15),'NWS AQF'!M15)</f>
        <v>0.014239345613135864</v>
      </c>
      <c r="N14" s="88">
        <f>IF('NWS AQF'!M14="N/A",IF('NWS AQF'!L14="N/A",IF('NWS AQF'!K14="N/A","tbd",'NWS AQF'!K3),'NWS AQF'!L3),'NWS AQF'!M3)</f>
        <v>38990</v>
      </c>
      <c r="O14" s="4">
        <f>IF('NWS AQF'!P14="N/A",IF('NWS AQF'!O14="N/A",IF('NWS AQF'!N14="N/A","tbd",'NWS AQF'!N14),'NWS AQF'!O14),'NWS AQF'!P14)</f>
        <v>-0.00022832583439659097</v>
      </c>
      <c r="P14" s="4">
        <f>IF('NWS AQF'!P15="N/A",IF('NWS AQF'!O15="N/A",IF('NWS AQF'!N15="N/A","tbd",'NWS AQF'!N15),'NWS AQF'!O15),'NWS AQF'!P15)</f>
        <v>0.0026666487546683636</v>
      </c>
      <c r="Q14" s="26">
        <f>IF('NWS AQF'!P14="N/A",IF('NWS AQF'!O14="N/A",IF('NWS AQF'!N14="N/A","tbd",'NWS AQF'!N3),'NWS AQF'!O3),'NWS AQF'!P3)</f>
        <v>39082</v>
      </c>
      <c r="R14" s="5">
        <f>IF('NWS AQF'!S14="N/A",IF('NWS AQF'!R14="N/A",IF('NWS AQF'!Q14="N/A","tbd",'NWS AQF'!Q14),'NWS AQF'!R14),'NWS AQF'!S14)</f>
        <v>-0.0223070661653552</v>
      </c>
      <c r="S14" s="5">
        <f>IF('NWS AQF'!S15="N/A",IF('NWS AQF'!R15="N/A",IF('NWS AQF'!Q15="N/A","tbd",'NWS AQF'!Q15),'NWS AQF'!R15),'NWS AQF'!S15)</f>
        <v>-0.005001949240456909</v>
      </c>
      <c r="T14" s="27">
        <f>IF('NWS AQF'!S14="N/A",IF('NWS AQF'!R14="N/A",IF('NWS AQF'!Q14="N/A","tbd",'NWS AQF'!Q3),'NWS AQF'!R3),'NWS AQF'!S3)</f>
        <v>39113</v>
      </c>
      <c r="U14" s="6" t="str">
        <f>IF('NWS AQF'!V14="N/A",IF('NWS AQF'!U14="N/A",IF('NWS AQF'!T14="N/A","tbd",'NWS AQF'!T14),'NWS AQF'!U14),'NWS AQF'!V14)</f>
        <v>tbd</v>
      </c>
      <c r="V14" s="6" t="str">
        <f>IF('NWS AQF'!V15="N/A",IF('NWS AQF'!U15="N/A",IF('NWS AQF'!T15="N/A","tbd",'NWS AQF'!T15),'NWS AQF'!U15),'NWS AQF'!V15)</f>
        <v>tbd</v>
      </c>
      <c r="W14" s="24" t="str">
        <f>IF('NWS AQF'!V14="N/A",IF('NWS AQF'!U14="N/A",IF('NWS AQF'!T14="N/A","tbd",'NWS AQF'!T3),'NWS AQF'!U3),'NWS AQF'!V3)</f>
        <v>tbd</v>
      </c>
      <c r="X14" s="25" t="str">
        <f>IF('NWS AQF'!Y14="N/A",IF('NWS AQF'!X14="N/A",IF('NWS AQF'!W14="N/A","tbd",'NWS AQF'!W14),'NWS AQF'!X14),'NWS AQF'!Y14)</f>
        <v>tbd</v>
      </c>
      <c r="Y14" s="25" t="str">
        <f>IF('NWS AQF'!Y15="N/A",IF('NWS AQF'!X15="N/A",IF('NWS AQF'!W15="N/A","tbd",'NWS AQF'!W15),'NWS AQF'!X15),'NWS AQF'!Y15)</f>
        <v>tbd</v>
      </c>
      <c r="Z14" s="25" t="str">
        <f>IF('NWS AQF'!Y14="N/A",IF('NWS AQF'!X14="N/A",IF('NWS AQF'!W14="N/A","tbd",'NWS AQF'!W3),'NWS AQF'!X3),'NWS AQF'!Y3)</f>
        <v>tbd</v>
      </c>
    </row>
    <row r="15" spans="1:26" ht="12.75">
      <c r="A15" s="21" t="s">
        <v>5</v>
      </c>
      <c r="B15" s="1" t="s">
        <v>15</v>
      </c>
      <c r="C15" s="4">
        <f>IF(AWIPS!D14="N/A",IF(AWIPS!C14="N/A",IF(AWIPS!B14="N/A","tbd",AWIPS!B14),AWIPS!C14),AWIPS!D14)</f>
        <v>0</v>
      </c>
      <c r="D15" s="4">
        <f>IF(AWIPS!D15="N/A",IF(AWIPS!C15="N/A",IF(AWIPS!B15="N/A","tbd",AWIPS!B15),AWIPS!C15),AWIPS!D15)</f>
        <v>-0.022214031556116405</v>
      </c>
      <c r="E15" s="26">
        <f>IF(AWIPS!D14="N/A",IF(AWIPS!C14="N/A",IF(AWIPS!B14="N/A","tbd",AWIPS!B3),AWIPS!C3),AWIPS!D3)</f>
        <v>38717</v>
      </c>
      <c r="F15" s="5">
        <f>IF(AWIPS!G14="N/A",IF(AWIPS!F14="N/A",IF(AWIPS!E14="N/A","tbd",AWIPS!E14),AWIPS!F14),AWIPS!G14)</f>
        <v>0</v>
      </c>
      <c r="G15" s="5">
        <f>IF(AWIPS!G15="N/A",IF(AWIPS!F15="N/A",IF(AWIPS!E15="N/A","tbd",AWIPS!E15),AWIPS!F15),AWIPS!G15)</f>
        <v>-0.010029658810477937</v>
      </c>
      <c r="H15" s="27">
        <f>IF(AWIPS!G14="N/A",IF(AWIPS!F14="N/A",IF(AWIPS!E14="N/A","tbd",AWIPS!E3),AWIPS!F3),AWIPS!G3)</f>
        <v>38807</v>
      </c>
      <c r="I15" s="6">
        <f>IF(AWIPS!J14="N/A",IF(AWIPS!I14="N/A",IF(AWIPS!H14="N/A","tbd",AWIPS!H14),AWIPS!I14),AWIPS!J14)</f>
        <v>0</v>
      </c>
      <c r="J15" s="6">
        <f>IF(AWIPS!J15="N/A",IF(AWIPS!I15="N/A",IF(AWIPS!H15="N/A","tbd",AWIPS!H15),AWIPS!I15),AWIPS!J15)</f>
        <v>-0.006266183324702258</v>
      </c>
      <c r="K15" s="24">
        <f>IF(AWIPS!J14="N/A",IF(AWIPS!I14="N/A",IF(AWIPS!H14="N/A","tbd",AWIPS!H3),AWIPS!I3),AWIPS!J3)</f>
        <v>38898</v>
      </c>
      <c r="L15" s="90">
        <f>IF(AWIPS!M14="N/A",IF(AWIPS!L14="N/A",IF(AWIPS!K14="N/A","tbd",AWIPS!K14),AWIPS!L14),AWIPS!M14)</f>
        <v>-0.0002576357254873219</v>
      </c>
      <c r="M15" s="90">
        <f>IF(AWIPS!M15="N/A",IF(AWIPS!L15="N/A",IF(AWIPS!K15="N/A","tbd",AWIPS!K15),AWIPS!L15),AWIPS!M15)</f>
        <v>0.007402399991036339</v>
      </c>
      <c r="N15" s="88">
        <f>IF(AWIPS!M14="N/A",IF(AWIPS!L14="N/A",IF(AWIPS!K14="N/A","tbd",AWIPS!K3),AWIPS!L3),AWIPS!M3)</f>
        <v>38990</v>
      </c>
      <c r="O15" s="4">
        <f>IF(AWIPS!P14="N/A",IF(AWIPS!O14="N/A",IF(AWIPS!N14="N/A","tbd",AWIPS!N14),AWIPS!O14),AWIPS!P14)</f>
        <v>-0.00023024380260428665</v>
      </c>
      <c r="P15" s="4">
        <f>IF(AWIPS!P15="N/A",IF(AWIPS!O15="N/A",IF(AWIPS!N15="N/A","tbd",AWIPS!N15),AWIPS!O15),AWIPS!P15)</f>
        <v>0.009171662523760837</v>
      </c>
      <c r="Q15" s="26">
        <f>IF(AWIPS!P14="N/A",IF(AWIPS!O14="N/A",IF(AWIPS!N14="N/A","tbd",AWIPS!N3),AWIPS!O3),AWIPS!P3)</f>
        <v>39082</v>
      </c>
      <c r="R15" s="5">
        <f>IF(AWIPS!S14="N/A",IF(AWIPS!R14="N/A",IF(AWIPS!Q14="N/A","tbd",AWIPS!Q14),AWIPS!R14),AWIPS!S14)</f>
        <v>-0.0019118927009399227</v>
      </c>
      <c r="S15" s="5">
        <f>IF(AWIPS!S15="N/A",IF(AWIPS!R15="N/A",IF(AWIPS!Q15="N/A","tbd",AWIPS!Q15),AWIPS!R15),AWIPS!S15)</f>
        <v>0.004309086663358613</v>
      </c>
      <c r="T15" s="27">
        <f>IF(AWIPS!S14="N/A",IF(AWIPS!R14="N/A",IF(AWIPS!Q14="N/A","tbd",AWIPS!Q3),AWIPS!R3),AWIPS!S3)</f>
        <v>39113</v>
      </c>
      <c r="U15" s="6" t="str">
        <f>IF(AWIPS!V14="N/A",IF(AWIPS!U14="N/A",IF(AWIPS!T14="N/A","tbd",AWIPS!T14),AWIPS!U14),AWIPS!V14)</f>
        <v>tbd</v>
      </c>
      <c r="V15" s="6" t="str">
        <f>IF(AWIPS!V15="N/A",IF(AWIPS!U15="N/A",IF(AWIPS!T15="N/A","tbd",AWIPS!T15),AWIPS!U15),AWIPS!V15)</f>
        <v>tbd</v>
      </c>
      <c r="W15" s="24" t="str">
        <f>IF(AWIPS!V14="N/A",IF(AWIPS!U14="N/A",IF(AWIPS!T14="N/A","tbd",AWIPS!T3),AWIPS!U3),AWIPS!V3)</f>
        <v>tbd</v>
      </c>
      <c r="X15" s="25" t="str">
        <f>IF(AWIPS!Y14="N/A",IF(AWIPS!X14="N/A",IF(AWIPS!W14="N/A","tbd",AWIPS!W14),AWIPS!X14),AWIPS!Y14)</f>
        <v>tbd</v>
      </c>
      <c r="Y15" s="25" t="str">
        <f>IF(AWIPS!Y15="N/A",IF(AWIPS!X15="N/A",IF(AWIPS!W15="N/A","tbd",AWIPS!W15),AWIPS!X15),AWIPS!Y15)</f>
        <v>tbd</v>
      </c>
      <c r="Z15" s="25" t="str">
        <f>IF(AWIPS!Y14="N/A",IF(AWIPS!X14="N/A",IF(AWIPS!W14="N/A","tbd",AWIPS!W3),AWIPS!X3),AWIPS!Y3)</f>
        <v>tbd</v>
      </c>
    </row>
    <row r="16" spans="1:26" ht="12.75">
      <c r="A16" s="21" t="s">
        <v>5</v>
      </c>
      <c r="B16" s="1" t="s">
        <v>31</v>
      </c>
      <c r="C16" s="4">
        <f>IF(NERON!D14="N/A",IF(NERON!C14="N/A",IF(NERON!B14="N/A","tbd",NERON!B14),NERON!C14),NERON!D14)</f>
        <v>-0.005467616501751769</v>
      </c>
      <c r="D16" s="4">
        <f>IF(NERON!D15="N/A",IF(NERON!C15="N/A",IF(NERON!B15="N/A","tbd",NERON!B15),NERON!C15),NERON!D15)</f>
        <v>-0.06311068997706165</v>
      </c>
      <c r="E16" s="26">
        <f>IF(NERON!D14="N/A",IF(NERON!C14="N/A",IF(NERON!B14="N/A","tbd",NERON!B3),NERON!C3),NERON!D3)</f>
        <v>38717</v>
      </c>
      <c r="F16" s="5">
        <f>IF(NERON!G14="N/A",IF(NERON!F14="N/A",IF(NERON!E14="N/A","tbd",NERON!E14),NERON!F14),NERON!G14)</f>
        <v>-0.023534547763622606</v>
      </c>
      <c r="G16" s="5">
        <f>IF(NERON!G15="N/A",IF(NERON!F15="N/A",IF(NERON!E15="N/A","tbd",NERON!E15),NERON!F15),NERON!G15)</f>
        <v>-0.08517415867338657</v>
      </c>
      <c r="H16" s="27">
        <f>IF(NERON!G14="N/A",IF(NERON!F14="N/A",IF(NERON!E14="N/A","tbd",NERON!E3),NERON!F3),NERON!G3)</f>
        <v>38807</v>
      </c>
      <c r="I16" s="6">
        <f>IF(NERON!J14="N/A",IF(NERON!I14="N/A",IF(NERON!H14="N/A","tbd",NERON!H14),NERON!I14),NERON!J14)</f>
        <v>0.07433950523689595</v>
      </c>
      <c r="J16" s="6">
        <f>IF(NERON!J15="N/A",IF(NERON!I15="N/A",IF(NERON!H15="N/A","tbd",NERON!H15),NERON!I15),NERON!J15)</f>
        <v>-0.0674314024320393</v>
      </c>
      <c r="K16" s="24">
        <f>IF(NERON!J14="N/A",IF(NERON!I14="N/A",IF(NERON!H14="N/A","tbd",NERON!H3),NERON!I3),NERON!J3)</f>
        <v>38837</v>
      </c>
      <c r="L16" s="90" t="str">
        <f>IF(NERON!M14="N/A",IF(NERON!L14="N/A",IF(NERON!K14="N/A","tbd",NERON!K14),NERON!L14),NERON!M14)</f>
        <v>tbd</v>
      </c>
      <c r="M16" s="90" t="str">
        <f>IF(NERON!M15="N/A",IF(NERON!L15="N/A",IF(NERON!K15="N/A","tbd",NERON!K15),NERON!L15),NERON!M15)</f>
        <v>tbd</v>
      </c>
      <c r="N16" s="88" t="str">
        <f>IF(NERON!M14="N/A",IF(NERON!L14="N/A",IF(NERON!K14="N/A","tbd",NERON!K3),NERON!L3),NERON!M3)</f>
        <v>tbd</v>
      </c>
      <c r="O16" s="4">
        <f>IF(NERON!P14="N/A",IF(NERON!O14="N/A",IF(NERON!N14="N/A","tbd",NERON!N14),NERON!O14),NERON!P14)</f>
        <v>-0.06461439794773129</v>
      </c>
      <c r="P16" s="4">
        <f>IF(NERON!P15="N/A",IF(NERON!O15="N/A",IF(NERON!N15="N/A","tbd",NERON!N15),NERON!O15),NERON!P15)</f>
        <v>-0.027254028111073022</v>
      </c>
      <c r="Q16" s="26">
        <f>IF(NERON!P14="N/A",IF(NERON!O14="N/A",IF(NERON!N14="N/A","tbd",NERON!N3),NERON!O3),NERON!P3)</f>
        <v>39082</v>
      </c>
      <c r="R16" s="5">
        <f>IF(NERON!S14="N/A",IF(NERON!R14="N/A",IF(NERON!Q14="N/A","tbd",NERON!Q14),NERON!R14),NERON!S14)</f>
        <v>-0.06359476092788385</v>
      </c>
      <c r="S16" s="5">
        <f>IF(NERON!S15="N/A",IF(NERON!R15="N/A",IF(NERON!Q15="N/A","tbd",NERON!Q15),NERON!R15),NERON!S15)</f>
        <v>-0.02561509942703067</v>
      </c>
      <c r="T16" s="27">
        <f>IF(NERON!S14="N/A",IF(NERON!R14="N/A",IF(NERON!Q14="N/A","tbd",NERON!Q3),NERON!R3),NERON!S3)</f>
        <v>39113</v>
      </c>
      <c r="U16" s="6" t="str">
        <f>IF(NERON!V14="N/A",IF(NERON!U14="N/A",IF(NERON!T14="N/A","tbd",NERON!T14),NERON!U14),NERON!V14)</f>
        <v>tbd</v>
      </c>
      <c r="V16" s="6" t="str">
        <f>IF(NERON!V15="N/A",IF(NERON!U15="N/A",IF(NERON!T15="N/A","tbd",NERON!T15),NERON!U15),NERON!V15)</f>
        <v>tbd</v>
      </c>
      <c r="W16" s="24" t="str">
        <f>IF(NERON!V14="N/A",IF(NERON!U14="N/A",IF(NERON!T14="N/A","tbd",NERON!T3),NERON!U3),NERON!V3)</f>
        <v>tbd</v>
      </c>
      <c r="X16" s="25" t="str">
        <f>IF(NERON!Y14="N/A",IF(NERON!X14="N/A",IF(NERON!W14="N/A","tbd",NERON!W14),NERON!X14),NERON!Y14)</f>
        <v>tbd</v>
      </c>
      <c r="Y16" s="25" t="str">
        <f>IF(NERON!Y15="N/A",IF(NERON!X15="N/A",IF(NERON!W15="N/A","tbd",NERON!W15),NERON!X15),NERON!Y15)</f>
        <v>tbd</v>
      </c>
      <c r="Z16" s="25" t="str">
        <f>IF(NERON!Y14="N/A",IF(NERON!X14="N/A",IF(NERON!W14="N/A","tbd",NERON!W3),NERON!X3),NERON!Y3)</f>
        <v>tbd</v>
      </c>
    </row>
    <row r="17" spans="1:26" ht="24">
      <c r="A17" s="21" t="s">
        <v>5</v>
      </c>
      <c r="B17" s="1" t="s">
        <v>23</v>
      </c>
      <c r="C17" s="4">
        <f>IF(NPI!D14="N/A",IF(NPI!C14="N/A",IF(NPI!B14="N/A","tbd",NPI!B14),NPI!C14),NPI!D14)</f>
        <v>-0.1674804476515577</v>
      </c>
      <c r="D17" s="4">
        <f>IF(NPI!D15="N/A",IF(NPI!C15="N/A",IF(NPI!B15="N/A","tbd",NPI!B15),NPI!C15),NPI!D15)</f>
        <v>-0.008148647947267348</v>
      </c>
      <c r="E17" s="26">
        <f>IF(NPI!D14="N/A",IF(NPI!C14="N/A",IF(NPI!B14="N/A","tbd",NPI!B3),NPI!C3),NPI!D3)</f>
        <v>38717</v>
      </c>
      <c r="F17" s="5">
        <f>IF(NPI!G14="N/A",IF(NPI!F14="N/A",IF(NPI!E14="N/A","tbd",NPI!E14),NPI!F14),NPI!G14)</f>
        <v>-0.0570290429445359</v>
      </c>
      <c r="G17" s="5">
        <f>IF(NPI!G15="N/A",IF(NPI!F15="N/A",IF(NPI!E15="N/A","tbd",NPI!E15),NPI!F15),NPI!G15)</f>
        <v>0.054400068969976505</v>
      </c>
      <c r="H17" s="27">
        <f>IF(NPI!G14="N/A",IF(NPI!F14="N/A",IF(NPI!E14="N/A","tbd",NPI!E3),NPI!F3),NPI!G3)</f>
        <v>38807</v>
      </c>
      <c r="I17" s="6">
        <f>IF(NPI!J14="N/A",IF(NPI!I14="N/A",IF(NPI!H14="N/A","tbd",NPI!H14),NPI!I14),NPI!J14)</f>
        <v>-0.005561929950798312</v>
      </c>
      <c r="J17" s="6">
        <f>IF(NPI!J15="N/A",IF(NPI!I15="N/A",IF(NPI!H15="N/A","tbd",NPI!H15),NPI!I15),NPI!J15)</f>
        <v>0.045585215605749484</v>
      </c>
      <c r="K17" s="24">
        <f>IF(NPI!J14="N/A",IF(NPI!I14="N/A",IF(NPI!H14="N/A","tbd",NPI!H3),NPI!I3),NPI!J3)</f>
        <v>38898</v>
      </c>
      <c r="L17" s="90">
        <f>IF(NPI!M14="N/A",IF(NPI!L14="N/A",IF(NPI!K14="N/A","tbd",NPI!K14),NPI!L14),NPI!M14)</f>
        <v>0.010428693806100786</v>
      </c>
      <c r="M17" s="90">
        <f>IF(NPI!M15="N/A",IF(NPI!L15="N/A",IF(NPI!K15="N/A","tbd",NPI!K15),NPI!L15),NPI!M15)</f>
        <v>0.026097534004202144</v>
      </c>
      <c r="N17" s="88">
        <f>IF(NPI!M14="N/A",IF(NPI!L14="N/A",IF(NPI!K14="N/A","tbd",NPI!K3),NPI!L3),NPI!M3)</f>
        <v>38990</v>
      </c>
      <c r="O17" s="4">
        <f>IF(NPI!P14="N/A",IF(NPI!O14="N/A",IF(NPI!N14="N/A","tbd",NPI!N14),NPI!O14),NPI!P14)</f>
        <v>-0.0031005541795113955</v>
      </c>
      <c r="P17" s="4">
        <f>IF(NPI!P15="N/A",IF(NPI!O15="N/A",IF(NPI!N15="N/A","tbd",NPI!N15),NPI!O15),NPI!P15)</f>
        <v>0.042077039949950844</v>
      </c>
      <c r="Q17" s="26">
        <f>IF(NPI!P14="N/A",IF(NPI!O14="N/A",IF(NPI!N14="N/A","tbd",NPI!N3),NPI!O3),NPI!P3)</f>
        <v>39082</v>
      </c>
      <c r="R17" s="5">
        <f>IF(NPI!S14="N/A",IF(NPI!R14="N/A",IF(NPI!Q14="N/A","tbd",NPI!Q14),NPI!R14),NPI!S14)</f>
        <v>-0.0033224927485277314</v>
      </c>
      <c r="S17" s="5">
        <f>IF(NPI!S15="N/A",IF(NPI!R15="N/A",IF(NPI!Q15="N/A","tbd",NPI!Q15),NPI!R15),NPI!S15)</f>
        <v>0.049033441512628756</v>
      </c>
      <c r="T17" s="27">
        <f>IF(NPI!S14="N/A",IF(NPI!R14="N/A",IF(NPI!Q14="N/A","tbd",NPI!Q3),NPI!R3),NPI!S3)</f>
        <v>39113</v>
      </c>
      <c r="U17" s="6" t="str">
        <f>IF(NPI!V14="N/A",IF(NPI!U14="N/A",IF(NPI!T14="N/A","tbd",NPI!T14),NPI!U14),NPI!V14)</f>
        <v>tbd</v>
      </c>
      <c r="V17" s="6" t="str">
        <f>IF(NPI!V15="N/A",IF(NPI!U15="N/A",IF(NPI!T15="N/A","tbd",NPI!T15),NPI!U15),NPI!V15)</f>
        <v>tbd</v>
      </c>
      <c r="W17" s="24" t="str">
        <f>IF(NPI!V14="N/A",IF(NPI!U14="N/A",IF(NPI!T14="N/A","tbd",NPI!T3),NPI!U3),NPI!V3)</f>
        <v>tbd</v>
      </c>
      <c r="X17" s="25" t="str">
        <f>IF(NPI!Y14="N/A",IF(NPI!X14="N/A",IF(NPI!W14="N/A","tbd",NPI!W14),NPI!X14),NPI!Y14)</f>
        <v>tbd</v>
      </c>
      <c r="Y17" s="25" t="str">
        <f>IF(NPI!Y15="N/A",IF(NPI!X15="N/A",IF(NPI!W15="N/A","tbd",NPI!W15),NPI!X15),NPI!Y15)</f>
        <v>tbd</v>
      </c>
      <c r="Z17" s="25" t="str">
        <f>IF(NPI!Y14="N/A",IF(NPI!X14="N/A",IF(NPI!W14="N/A","tbd",NPI!W3),NPI!X3),NPI!Y3)</f>
        <v>tbd</v>
      </c>
    </row>
    <row r="18" spans="1:26" ht="24">
      <c r="A18" s="21" t="s">
        <v>5</v>
      </c>
      <c r="B18" s="1" t="s">
        <v>22</v>
      </c>
      <c r="C18" s="4">
        <f>IF(NWSTG!D14="N/A",IF(NWSTG!C14="N/A",IF(NWSTG!B14="N/A","tbd",NWSTG!B14),NWSTG!C14),NWSTG!D14)</f>
        <v>-0.07911865873847171</v>
      </c>
      <c r="D18" s="4">
        <f>IF(NWSTG!D15="N/A",IF(NWSTG!C15="N/A",IF(NWSTG!B15="N/A","tbd",NWSTG!B15),NWSTG!C15),NWSTG!D15)</f>
        <v>-0.003906790607556317</v>
      </c>
      <c r="E18" s="26">
        <f>IF(NWSTG!D14="N/A",IF(NWSTG!C14="N/A",IF(NWSTG!B14="N/A","tbd",NWSTG!B3),NWSTG!C3),NWSTG!D3)</f>
        <v>38717</v>
      </c>
      <c r="F18" s="5">
        <f>IF(NWSTG!G14="N/A",IF(NWSTG!F14="N/A",IF(NWSTG!E14="N/A","tbd",NWSTG!E14),NWSTG!F14),NWSTG!G14)</f>
        <v>-0.10056472048657353</v>
      </c>
      <c r="G18" s="5">
        <f>IF(NWSTG!G15="N/A",IF(NWSTG!F15="N/A",IF(NWSTG!E15="N/A","tbd",NWSTG!E15),NWSTG!F15),NWSTG!G15)</f>
        <v>-0.05423487061060925</v>
      </c>
      <c r="H18" s="27">
        <f>IF(NWSTG!G14="N/A",IF(NWSTG!F14="N/A",IF(NWSTG!E14="N/A","tbd",NWSTG!E3),NWSTG!F3),NWSTG!G3)</f>
        <v>38807</v>
      </c>
      <c r="I18" s="6">
        <f>IF(NWSTG!J14="N/A",IF(NWSTG!I14="N/A",IF(NWSTG!H14="N/A","tbd",NWSTG!H14),NWSTG!I14),NWSTG!J14)</f>
        <v>-0.06775140037343291</v>
      </c>
      <c r="J18" s="6">
        <f>IF(NWSTG!J15="N/A",IF(NWSTG!I15="N/A",IF(NWSTG!H15="N/A","tbd",NWSTG!H15),NWSTG!I15),NWSTG!J15)</f>
        <v>-0.026466380543633764</v>
      </c>
      <c r="K18" s="24">
        <f>IF(NWSTG!J14="N/A",IF(NWSTG!I14="N/A",IF(NWSTG!H14="N/A","tbd",NWSTG!H3),NWSTG!I3),NWSTG!J3)</f>
        <v>38898</v>
      </c>
      <c r="L18" s="90">
        <f>IF(NWSTG!M14="N/A",IF(NWSTG!L14="N/A",IF(NWSTG!K14="N/A","tbd",NWSTG!K14),NWSTG!L14),NWSTG!M14)</f>
        <v>-0.07252057533037357</v>
      </c>
      <c r="M18" s="90">
        <f>IF(NWSTG!M15="N/A",IF(NWSTG!L15="N/A",IF(NWSTG!K15="N/A","tbd",NWSTG!K15),NWSTG!L15),NWSTG!M15)</f>
        <v>-0.03261907877747915</v>
      </c>
      <c r="N18" s="88">
        <f>IF(NWSTG!M14="N/A",IF(NWSTG!L14="N/A",IF(NWSTG!K14="N/A","tbd",NWSTG!K3),NWSTG!L3),NWSTG!M3)</f>
        <v>38990</v>
      </c>
      <c r="O18" s="4">
        <f>IF(NWSTG!P14="N/A",IF(NWSTG!O14="N/A",IF(NWSTG!N14="N/A","tbd",NWSTG!N14),NWSTG!O14),NWSTG!P14)</f>
        <v>-0.07639792816195085</v>
      </c>
      <c r="P18" s="4">
        <f>IF(NWSTG!P15="N/A",IF(NWSTG!O15="N/A",IF(NWSTG!N15="N/A","tbd",NWSTG!N15),NWSTG!O15),NWSTG!P15)</f>
        <v>-0.037577458424577694</v>
      </c>
      <c r="Q18" s="26">
        <f>IF(NWSTG!P14="N/A",IF(NWSTG!O14="N/A",IF(NWSTG!N14="N/A","tbd",NWSTG!N3),NWSTG!O3),NWSTG!P3)</f>
        <v>39082</v>
      </c>
      <c r="R18" s="5">
        <f>IF(NWSTG!S14="N/A",IF(NWSTG!R14="N/A",IF(NWSTG!Q14="N/A","tbd",NWSTG!Q14),NWSTG!R14),NWSTG!S14)</f>
        <v>-0.07634356330675353</v>
      </c>
      <c r="S18" s="5">
        <f>IF(NWSTG!S15="N/A",IF(NWSTG!R15="N/A",IF(NWSTG!Q15="N/A","tbd",NWSTG!Q15),NWSTG!R15),NWSTG!S15)</f>
        <v>-0.03754850808938481</v>
      </c>
      <c r="T18" s="27">
        <f>IF(NWSTG!S14="N/A",IF(NWSTG!R14="N/A",IF(NWSTG!Q14="N/A","tbd",NWSTG!Q3),NWSTG!R3),NWSTG!S3)</f>
        <v>39113</v>
      </c>
      <c r="U18" s="6" t="str">
        <f>IF(NWSTG!V14="N/A",IF(NWSTG!U14="N/A",IF(NWSTG!T14="N/A","tbd",NWSTG!T14),NWSTG!U14),NWSTG!V14)</f>
        <v>tbd</v>
      </c>
      <c r="V18" s="6" t="str">
        <f>IF(NWSTG!V15="N/A",IF(NWSTG!U15="N/A",IF(NWSTG!T15="N/A","tbd",NWSTG!T15),NWSTG!U15),NWSTG!V15)</f>
        <v>tbd</v>
      </c>
      <c r="W18" s="24" t="str">
        <f>IF(NWSTG!V14="N/A",IF(NWSTG!U14="N/A",IF(NWSTG!T14="N/A","tbd",NWSTG!T3),NWSTG!U3),NWSTG!V3)</f>
        <v>tbd</v>
      </c>
      <c r="X18" s="25" t="str">
        <f>IF(NWSTG!Y14="N/A",IF(NWSTG!X14="N/A",IF(NWSTG!W14="N/A","tbd",NWSTG!W14),NWSTG!X14),NWSTG!Y14)</f>
        <v>tbd</v>
      </c>
      <c r="Y18" s="25" t="str">
        <f>IF(NWSTG!Y15="N/A",IF(NWSTG!X15="N/A",IF(NWSTG!W15="N/A","tbd",NWSTG!W15),NWSTG!X15),NWSTG!Y15)</f>
        <v>tbd</v>
      </c>
      <c r="Z18" s="25" t="str">
        <f>IF(NWSTG!Y14="N/A",IF(NWSTG!X14="N/A",IF(NWSTG!W14="N/A","tbd",NWSTG!W3),NWSTG!X3),NWSTG!Y3)</f>
        <v>tbd</v>
      </c>
    </row>
    <row r="19" spans="1:26" ht="12.75">
      <c r="A19" s="21" t="s">
        <v>5</v>
      </c>
      <c r="B19" s="1" t="s">
        <v>33</v>
      </c>
      <c r="C19" s="4">
        <f>IF(OHD!D14="N/A",IF(OHD!C14="N/A",IF(OHD!B14="N/A","tbd",OHD!B14),OHD!C14),OHD!D14)</f>
        <v>0.04643540016388965</v>
      </c>
      <c r="D19" s="4">
        <f>IF(OHD!D15="N/A",IF(OHD!C15="N/A",IF(OHD!B15="N/A","tbd",OHD!B15),OHD!C15),OHD!D15)</f>
        <v>0.03680501174628034</v>
      </c>
      <c r="E19" s="26">
        <f>IF(OHD!D14="N/A",IF(OHD!C14="N/A",IF(OHD!B14="N/A","tbd",OHD!B3),OHD!C3),OHD!D3)</f>
        <v>38717</v>
      </c>
      <c r="F19" s="5">
        <f>IF(OHD!G14="N/A",IF(OHD!F14="N/A",IF(OHD!E14="N/A","tbd",OHD!E14),OHD!F14),OHD!G14)</f>
        <v>0.041341653666146644</v>
      </c>
      <c r="G19" s="5">
        <f>IF(OHD!G15="N/A",IF(OHD!F15="N/A",IF(OHD!E15="N/A","tbd",OHD!E15),OHD!F15),OHD!G15)</f>
        <v>0.03620474406991261</v>
      </c>
      <c r="H19" s="27">
        <f>IF(OHD!G14="N/A",IF(OHD!F14="N/A",IF(OHD!E14="N/A","tbd",OHD!E3),OHD!F3),OHD!G3)</f>
        <v>38807</v>
      </c>
      <c r="I19" s="6">
        <f>IF(OHD!J14="N/A",IF(OHD!I14="N/A",IF(OHD!H14="N/A","tbd",OHD!H14),OHD!I14),OHD!J14)</f>
        <v>0.036210317460317464</v>
      </c>
      <c r="J19" s="6">
        <f>IF(OHD!J15="N/A",IF(OHD!I15="N/A",IF(OHD!H15="N/A","tbd",OHD!H15),OHD!I15),OHD!J15)</f>
        <v>0.04188606988989947</v>
      </c>
      <c r="K19" s="24">
        <f>IF(OHD!J14="N/A",IF(OHD!I14="N/A",IF(OHD!H14="N/A","tbd",OHD!H3),OHD!I3),OHD!J3)</f>
        <v>38898</v>
      </c>
      <c r="L19" s="90">
        <f>IF(OHD!M14="N/A",IF(OHD!L14="N/A",IF(OHD!K14="N/A","tbd",OHD!K14),OHD!L14),OHD!M14)</f>
        <v>0.04073410922112802</v>
      </c>
      <c r="M19" s="90">
        <f>IF(OHD!M15="N/A",IF(OHD!L15="N/A",IF(OHD!K15="N/A","tbd",OHD!K15),OHD!L15),OHD!M15)</f>
        <v>0.04258064516129032</v>
      </c>
      <c r="N19" s="89">
        <f>IF(OHD!M14="N/A",IF(OHD!L14="N/A",IF(OHD!K14="N/A","tbd",OHD!K3),OHD!L3),OHD!M3)</f>
        <v>38990</v>
      </c>
      <c r="O19" s="4">
        <f>IF(OHD!P14="N/A",IF(OHD!O14="N/A",IF(OHD!N14="N/A","tbd",OHD!N14),OHD!O14),OHD!P14)</f>
        <v>0.0303578608765581</v>
      </c>
      <c r="P19" s="4">
        <f>IF(OHD!P15="N/A",IF(OHD!O15="N/A",IF(OHD!N15="N/A","tbd",OHD!N15),OHD!O15),OHD!P15)</f>
        <v>0.017365853658536587</v>
      </c>
      <c r="Q19" s="26">
        <f>IF(OHD!P14="N/A",IF(OHD!O14="N/A",IF(OHD!N14="N/A","tbd",OHD!N3),OHD!O3),OHD!P3)</f>
        <v>39082</v>
      </c>
      <c r="R19" s="5">
        <f>IF(OHD!S14="N/A",IF(OHD!R14="N/A",IF(OHD!Q14="N/A","tbd",OHD!Q14),OHD!R14),OHD!S14)</f>
        <v>0.014388489208633094</v>
      </c>
      <c r="S19" s="5">
        <f>IF(OHD!S15="N/A",IF(OHD!R15="N/A",IF(OHD!Q15="N/A","tbd",OHD!Q15),OHD!R15),OHD!S15)</f>
        <v>-0.0009584052137243627</v>
      </c>
      <c r="T19" s="27">
        <f>IF(OHD!S14="N/A",IF(OHD!R14="N/A",IF(OHD!Q14="N/A","tbd",OHD!Q3),OHD!R3),OHD!S3)</f>
        <v>39113</v>
      </c>
      <c r="U19" s="6" t="str">
        <f>IF(OHD!V14="N/A",IF(OHD!U14="N/A",IF(OHD!T14="N/A","tbd",OHD!T14),OHD!U14),OHD!V14)</f>
        <v>tbd</v>
      </c>
      <c r="V19" s="6" t="str">
        <f>IF(OHD!V15="N/A",IF(OHD!U15="N/A",IF(OHD!T15="N/A","tbd",OHD!T15),OHD!U15),OHD!V15)</f>
        <v>tbd</v>
      </c>
      <c r="W19" s="24" t="str">
        <f>IF(OHD!V14="N/A",IF(OHD!U14="N/A",IF(OHD!T14="N/A","tbd",OHD!T3),OHD!U3),OHD!V3)</f>
        <v>tbd</v>
      </c>
      <c r="X19" s="25" t="str">
        <f>IF(OHD!Y14="N/A",IF(OHD!X14="N/A",IF(OHD!W14="N/A","tbd",OHD!W14),OHD!X14),OHD!Y14)</f>
        <v>tbd</v>
      </c>
      <c r="Y19" s="25" t="str">
        <f>IF(OHD!Y15="N/A",IF(OHD!X15="N/A",IF(OHD!W15="N/A","tbd",OHD!W15),OHD!X15),OHD!Y15)</f>
        <v>tbd</v>
      </c>
      <c r="Z19" s="71" t="str">
        <f>IF(OHD!Y14="N/A",IF(OHD!X14="N/A",IF(OHD!W14="N/A","tbd",OHD!W3),OHD!X3),OHD!Y3)</f>
        <v>tbd</v>
      </c>
    </row>
    <row r="20" spans="2:26" ht="12.75">
      <c r="B20"/>
      <c r="C20"/>
      <c r="D20"/>
      <c r="E20"/>
      <c r="F20"/>
      <c r="G20"/>
      <c r="H20"/>
      <c r="I20"/>
      <c r="J20"/>
      <c r="K20"/>
      <c r="L20"/>
      <c r="M20"/>
      <c r="N20"/>
      <c r="O20" s="29"/>
      <c r="P20" s="29"/>
      <c r="Q20" s="29"/>
      <c r="R20" s="29"/>
      <c r="S20" s="29"/>
      <c r="T20" s="29"/>
      <c r="U20" s="29"/>
      <c r="V20" s="29"/>
      <c r="W20" s="29"/>
      <c r="X20" s="29"/>
      <c r="Y20" s="29"/>
      <c r="Z20" s="29"/>
    </row>
    <row r="32" spans="1:26" ht="12.75">
      <c r="A32" s="10" t="s">
        <v>0</v>
      </c>
      <c r="B32" s="30" t="s">
        <v>0</v>
      </c>
      <c r="O32" s="29"/>
      <c r="P32" s="29"/>
      <c r="Q32" s="29"/>
      <c r="R32" s="29"/>
      <c r="S32" s="29"/>
      <c r="T32" s="29"/>
      <c r="U32" s="29"/>
      <c r="V32" s="29"/>
      <c r="W32" s="29"/>
      <c r="X32" s="29"/>
      <c r="Y32" s="29"/>
      <c r="Z32" s="29"/>
    </row>
    <row r="33" spans="1:26" ht="12.75">
      <c r="A33" s="10" t="s">
        <v>0</v>
      </c>
      <c r="B33" s="30" t="s">
        <v>0</v>
      </c>
      <c r="O33" s="29"/>
      <c r="P33" s="29"/>
      <c r="Q33" s="29"/>
      <c r="R33" s="29"/>
      <c r="S33" s="29"/>
      <c r="T33" s="29"/>
      <c r="U33" s="29"/>
      <c r="V33" s="29"/>
      <c r="W33" s="29"/>
      <c r="X33" s="29"/>
      <c r="Y33" s="29"/>
      <c r="Z33" s="29"/>
    </row>
    <row r="34" spans="1:26" ht="12.75">
      <c r="A34" s="10" t="s">
        <v>0</v>
      </c>
      <c r="B34" s="30" t="s">
        <v>0</v>
      </c>
      <c r="O34" s="29"/>
      <c r="P34" s="29"/>
      <c r="Q34" s="29"/>
      <c r="R34" s="29"/>
      <c r="S34" s="29"/>
      <c r="T34" s="29"/>
      <c r="U34" s="29"/>
      <c r="V34" s="29"/>
      <c r="W34" s="29"/>
      <c r="X34" s="29"/>
      <c r="Y34" s="29"/>
      <c r="Z34" s="29"/>
    </row>
    <row r="35" spans="15:26" ht="12.75">
      <c r="O35" s="29"/>
      <c r="P35" s="29"/>
      <c r="Q35" s="29"/>
      <c r="R35" s="29"/>
      <c r="S35" s="29"/>
      <c r="T35" s="29"/>
      <c r="U35" s="29"/>
      <c r="V35" s="29"/>
      <c r="W35" s="29"/>
      <c r="X35" s="29"/>
      <c r="Y35" s="29"/>
      <c r="Z35" s="29"/>
    </row>
    <row r="36" spans="1:26" ht="12.75">
      <c r="A36" s="10" t="s">
        <v>0</v>
      </c>
      <c r="B36" s="30" t="s">
        <v>0</v>
      </c>
      <c r="O36" s="29"/>
      <c r="P36" s="29"/>
      <c r="Q36" s="29"/>
      <c r="R36" s="29"/>
      <c r="S36" s="29"/>
      <c r="T36" s="29"/>
      <c r="U36" s="29"/>
      <c r="V36" s="29"/>
      <c r="W36" s="29"/>
      <c r="X36" s="29"/>
      <c r="Y36" s="29"/>
      <c r="Z36" s="29"/>
    </row>
    <row r="37" spans="1:26" ht="12.75">
      <c r="A37" s="10" t="s">
        <v>0</v>
      </c>
      <c r="B37" s="30" t="s">
        <v>0</v>
      </c>
      <c r="O37" s="29"/>
      <c r="P37" s="29"/>
      <c r="Q37" s="29"/>
      <c r="R37" s="29"/>
      <c r="S37" s="29"/>
      <c r="T37" s="29"/>
      <c r="U37" s="29"/>
      <c r="V37" s="29"/>
      <c r="W37" s="29"/>
      <c r="X37" s="29"/>
      <c r="Y37" s="29"/>
      <c r="Z37" s="29"/>
    </row>
    <row r="38" spans="15:26" ht="12.75">
      <c r="O38" s="29"/>
      <c r="P38" s="29"/>
      <c r="Q38" s="29"/>
      <c r="R38" s="29"/>
      <c r="S38" s="29"/>
      <c r="T38" s="29"/>
      <c r="U38" s="29"/>
      <c r="V38" s="29"/>
      <c r="W38" s="29"/>
      <c r="X38" s="29"/>
      <c r="Y38" s="29"/>
      <c r="Z38" s="29"/>
    </row>
    <row r="39" spans="1:26" ht="12.75">
      <c r="A39" s="10" t="s">
        <v>0</v>
      </c>
      <c r="B39" s="30" t="s">
        <v>0</v>
      </c>
      <c r="O39" s="29"/>
      <c r="P39" s="29"/>
      <c r="Q39" s="29"/>
      <c r="R39" s="29"/>
      <c r="S39" s="29"/>
      <c r="T39" s="29"/>
      <c r="U39" s="29"/>
      <c r="V39" s="29"/>
      <c r="W39" s="29"/>
      <c r="X39" s="29"/>
      <c r="Y39" s="29"/>
      <c r="Z39" s="29"/>
    </row>
    <row r="40" spans="1:26" ht="12.75">
      <c r="A40" s="10" t="s">
        <v>0</v>
      </c>
      <c r="O40" s="29"/>
      <c r="P40" s="29"/>
      <c r="Q40" s="29"/>
      <c r="R40" s="29"/>
      <c r="S40" s="29"/>
      <c r="T40" s="29"/>
      <c r="U40" s="29"/>
      <c r="V40" s="29"/>
      <c r="W40" s="29"/>
      <c r="X40" s="29"/>
      <c r="Y40" s="29"/>
      <c r="Z40" s="29"/>
    </row>
    <row r="41" spans="1:26" ht="12.75">
      <c r="A41" s="10" t="s">
        <v>0</v>
      </c>
      <c r="B41" s="30" t="s">
        <v>0</v>
      </c>
      <c r="O41" s="29"/>
      <c r="P41" s="29"/>
      <c r="Q41" s="29"/>
      <c r="R41" s="29"/>
      <c r="S41" s="29"/>
      <c r="T41" s="29"/>
      <c r="U41" s="29"/>
      <c r="V41" s="29"/>
      <c r="W41" s="29"/>
      <c r="X41" s="29"/>
      <c r="Y41" s="29"/>
      <c r="Z41" s="29"/>
    </row>
    <row r="42" spans="15:26" ht="12.75">
      <c r="O42" s="29"/>
      <c r="P42" s="29"/>
      <c r="Q42" s="29"/>
      <c r="R42" s="29"/>
      <c r="S42" s="29"/>
      <c r="T42" s="29"/>
      <c r="U42" s="29"/>
      <c r="V42" s="29"/>
      <c r="W42" s="29"/>
      <c r="X42" s="29"/>
      <c r="Y42" s="29"/>
      <c r="Z42" s="29"/>
    </row>
    <row r="43" spans="1:26" ht="12.75">
      <c r="A43" s="10" t="s">
        <v>0</v>
      </c>
      <c r="B43" s="30" t="s">
        <v>0</v>
      </c>
      <c r="O43" s="29"/>
      <c r="P43" s="29"/>
      <c r="Q43" s="29"/>
      <c r="R43" s="29"/>
      <c r="S43" s="29"/>
      <c r="T43" s="29"/>
      <c r="U43" s="29"/>
      <c r="V43" s="29"/>
      <c r="W43" s="29"/>
      <c r="X43" s="29"/>
      <c r="Y43" s="29"/>
      <c r="Z43" s="29"/>
    </row>
    <row r="44" spans="15:26" ht="12.75">
      <c r="O44" s="29"/>
      <c r="P44" s="29"/>
      <c r="Q44" s="29"/>
      <c r="R44" s="29"/>
      <c r="S44" s="29"/>
      <c r="T44" s="29"/>
      <c r="U44" s="29"/>
      <c r="V44" s="29"/>
      <c r="W44" s="29"/>
      <c r="X44" s="29"/>
      <c r="Y44" s="29"/>
      <c r="Z44" s="29"/>
    </row>
    <row r="45" spans="15:26" ht="12.75">
      <c r="O45" s="29"/>
      <c r="P45" s="29"/>
      <c r="Q45" s="29"/>
      <c r="R45" s="29"/>
      <c r="S45" s="29"/>
      <c r="T45" s="29"/>
      <c r="U45" s="29"/>
      <c r="V45" s="29"/>
      <c r="W45" s="29"/>
      <c r="X45" s="29"/>
      <c r="Y45" s="29"/>
      <c r="Z45" s="29"/>
    </row>
    <row r="46" spans="15:26" ht="12.75">
      <c r="O46" s="29"/>
      <c r="P46" s="29"/>
      <c r="Q46" s="29"/>
      <c r="R46" s="29"/>
      <c r="S46" s="29"/>
      <c r="T46" s="29"/>
      <c r="U46" s="29"/>
      <c r="V46" s="29"/>
      <c r="W46" s="29"/>
      <c r="X46" s="29"/>
      <c r="Y46" s="29"/>
      <c r="Z46" s="29"/>
    </row>
    <row r="47" spans="15:26" ht="12.75">
      <c r="O47" s="29"/>
      <c r="P47" s="29"/>
      <c r="Q47" s="29"/>
      <c r="R47" s="29"/>
      <c r="S47" s="29"/>
      <c r="T47" s="29"/>
      <c r="U47" s="29"/>
      <c r="V47" s="29"/>
      <c r="W47" s="29"/>
      <c r="X47" s="29"/>
      <c r="Y47" s="29"/>
      <c r="Z47" s="29"/>
    </row>
  </sheetData>
  <sheetProtection password="CC60" sheet="1" objects="1" scenarios="1"/>
  <mergeCells count="12">
    <mergeCell ref="O3:Z3"/>
    <mergeCell ref="A4:A5"/>
    <mergeCell ref="B4:B5"/>
    <mergeCell ref="O4:Q4"/>
    <mergeCell ref="R4:T4"/>
    <mergeCell ref="U4:W4"/>
    <mergeCell ref="X4:Z4"/>
    <mergeCell ref="C4:E4"/>
    <mergeCell ref="F4:H4"/>
    <mergeCell ref="I4:K4"/>
    <mergeCell ref="L4:N4"/>
    <mergeCell ref="C3:N3"/>
  </mergeCells>
  <printOptions/>
  <pageMargins left="0.75" right="0.75" top="1" bottom="1" header="0.5" footer="0.5"/>
  <pageSetup horizontalDpi="600" verticalDpi="600" orientation="landscape" scale="93" r:id="rId1"/>
  <rowBreaks count="1" manualBreakCount="1">
    <brk id="19" max="255" man="1"/>
  </rowBreaks>
  <colBreaks count="2" manualBreakCount="2">
    <brk id="8" max="65535" man="1"/>
    <brk id="14" max="65535" man="1"/>
  </colBreaks>
</worksheet>
</file>

<file path=xl/worksheets/sheet4.xml><?xml version="1.0" encoding="utf-8"?>
<worksheet xmlns="http://schemas.openxmlformats.org/spreadsheetml/2006/main" xmlns:r="http://schemas.openxmlformats.org/officeDocument/2006/relationships">
  <dimension ref="A1:Y16"/>
  <sheetViews>
    <sheetView view="pageBreakPreview" zoomScaleSheetLayoutView="100" workbookViewId="0" topLeftCell="A1">
      <pane xSplit="1" topLeftCell="N1" activePane="topRight" state="frozen"/>
      <selection pane="topLeft" activeCell="A1" sqref="A1"/>
      <selection pane="topRight" activeCell="M3" sqref="M3"/>
    </sheetView>
  </sheetViews>
  <sheetFormatPr defaultColWidth="9.140625" defaultRowHeight="12.75"/>
  <cols>
    <col min="1" max="1" width="23.28125" style="40" customWidth="1"/>
    <col min="2" max="13" width="10.421875" style="36" customWidth="1"/>
    <col min="14" max="25" width="10.421875" style="37" customWidth="1"/>
    <col min="26" max="16384" width="9.140625" style="37" customWidth="1"/>
  </cols>
  <sheetData>
    <row r="1" spans="1:25" s="57" customFormat="1" ht="15.75">
      <c r="A1" s="107" t="s">
        <v>25</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75">
      <c r="A2" s="108"/>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45" customFormat="1" ht="12.75">
      <c r="A3" s="109"/>
      <c r="B3" s="47">
        <v>38656</v>
      </c>
      <c r="C3" s="47" t="s">
        <v>10</v>
      </c>
      <c r="D3" s="48">
        <v>38717</v>
      </c>
      <c r="E3" s="47">
        <v>38748</v>
      </c>
      <c r="F3" s="47">
        <v>38776</v>
      </c>
      <c r="G3" s="47">
        <v>38807</v>
      </c>
      <c r="H3" s="47">
        <v>38837</v>
      </c>
      <c r="I3" s="47">
        <v>38868</v>
      </c>
      <c r="J3" s="47">
        <v>38898</v>
      </c>
      <c r="K3" s="49">
        <v>38929</v>
      </c>
      <c r="L3" s="47">
        <v>38959</v>
      </c>
      <c r="M3" s="47">
        <v>38990</v>
      </c>
      <c r="N3" s="47">
        <v>39021</v>
      </c>
      <c r="O3" s="47" t="s">
        <v>49</v>
      </c>
      <c r="P3" s="48">
        <v>39082</v>
      </c>
      <c r="Q3" s="47">
        <v>39113</v>
      </c>
      <c r="R3" s="47">
        <v>39141</v>
      </c>
      <c r="S3" s="47">
        <v>39172</v>
      </c>
      <c r="T3" s="47">
        <v>39202</v>
      </c>
      <c r="U3" s="47">
        <v>39233</v>
      </c>
      <c r="V3" s="47">
        <v>39263</v>
      </c>
      <c r="W3" s="49">
        <v>39294</v>
      </c>
      <c r="X3" s="47">
        <v>39324</v>
      </c>
      <c r="Y3" s="47">
        <v>39355</v>
      </c>
    </row>
    <row r="4" spans="1:25" s="58" customFormat="1" ht="27" customHeight="1">
      <c r="A4" s="42" t="s">
        <v>65</v>
      </c>
      <c r="B4" s="61"/>
      <c r="C4" s="61"/>
      <c r="D4" s="62"/>
      <c r="E4" s="61"/>
      <c r="F4" s="61"/>
      <c r="G4" s="61"/>
      <c r="H4" s="61"/>
      <c r="I4" s="61"/>
      <c r="J4" s="61"/>
      <c r="K4" s="63"/>
      <c r="L4" s="61"/>
      <c r="M4" s="61"/>
      <c r="N4" s="64">
        <v>77544</v>
      </c>
      <c r="O4" s="64">
        <f>N4</f>
        <v>77544</v>
      </c>
      <c r="P4" s="64">
        <f aca="true" t="shared" si="0" ref="P4:Y4">O4</f>
        <v>77544</v>
      </c>
      <c r="Q4" s="64">
        <f t="shared" si="0"/>
        <v>77544</v>
      </c>
      <c r="R4" s="64">
        <f t="shared" si="0"/>
        <v>77544</v>
      </c>
      <c r="S4" s="64">
        <f t="shared" si="0"/>
        <v>77544</v>
      </c>
      <c r="T4" s="64">
        <f t="shared" si="0"/>
        <v>77544</v>
      </c>
      <c r="U4" s="64">
        <f t="shared" si="0"/>
        <v>77544</v>
      </c>
      <c r="V4" s="64">
        <f t="shared" si="0"/>
        <v>77544</v>
      </c>
      <c r="W4" s="64">
        <f t="shared" si="0"/>
        <v>77544</v>
      </c>
      <c r="X4" s="64">
        <f t="shared" si="0"/>
        <v>77544</v>
      </c>
      <c r="Y4" s="64">
        <f t="shared" si="0"/>
        <v>77544</v>
      </c>
    </row>
    <row r="5" spans="1:25" s="58" customFormat="1" ht="27.75" customHeight="1">
      <c r="A5" s="42" t="s">
        <v>66</v>
      </c>
      <c r="B5" s="61"/>
      <c r="C5" s="61"/>
      <c r="D5" s="62"/>
      <c r="E5" s="61"/>
      <c r="F5" s="61"/>
      <c r="G5" s="61"/>
      <c r="H5" s="61"/>
      <c r="I5" s="61"/>
      <c r="J5" s="61"/>
      <c r="K5" s="63"/>
      <c r="L5" s="61"/>
      <c r="M5" s="61"/>
      <c r="N5" s="64">
        <v>0</v>
      </c>
      <c r="O5" s="64">
        <f>N5</f>
        <v>0</v>
      </c>
      <c r="P5" s="64">
        <f aca="true" t="shared" si="1" ref="P5:Y5">O5</f>
        <v>0</v>
      </c>
      <c r="Q5" s="64">
        <f t="shared" si="1"/>
        <v>0</v>
      </c>
      <c r="R5" s="64">
        <f t="shared" si="1"/>
        <v>0</v>
      </c>
      <c r="S5" s="64">
        <f t="shared" si="1"/>
        <v>0</v>
      </c>
      <c r="T5" s="64">
        <f t="shared" si="1"/>
        <v>0</v>
      </c>
      <c r="U5" s="64">
        <f t="shared" si="1"/>
        <v>0</v>
      </c>
      <c r="V5" s="64">
        <f t="shared" si="1"/>
        <v>0</v>
      </c>
      <c r="W5" s="64">
        <f t="shared" si="1"/>
        <v>0</v>
      </c>
      <c r="X5" s="64">
        <f t="shared" si="1"/>
        <v>0</v>
      </c>
      <c r="Y5" s="64">
        <f t="shared" si="1"/>
        <v>0</v>
      </c>
    </row>
    <row r="6" spans="1:25" s="59" customFormat="1" ht="27.75" customHeight="1">
      <c r="A6" s="42" t="s">
        <v>52</v>
      </c>
      <c r="B6" s="63">
        <v>84888</v>
      </c>
      <c r="C6" s="63">
        <v>84888</v>
      </c>
      <c r="D6" s="63">
        <v>84888</v>
      </c>
      <c r="E6" s="63">
        <v>84888</v>
      </c>
      <c r="F6" s="63">
        <v>84888</v>
      </c>
      <c r="G6" s="63">
        <v>84888</v>
      </c>
      <c r="H6" s="63">
        <v>84888</v>
      </c>
      <c r="I6" s="63">
        <v>84888</v>
      </c>
      <c r="J6" s="63">
        <v>77544</v>
      </c>
      <c r="K6" s="63">
        <v>77544</v>
      </c>
      <c r="L6" s="63">
        <v>77544</v>
      </c>
      <c r="M6" s="63">
        <v>77544</v>
      </c>
      <c r="N6" s="67">
        <f aca="true" t="shared" si="2" ref="N6:Y6">N5+N4</f>
        <v>77544</v>
      </c>
      <c r="O6" s="67">
        <f t="shared" si="2"/>
        <v>77544</v>
      </c>
      <c r="P6" s="67">
        <f t="shared" si="2"/>
        <v>77544</v>
      </c>
      <c r="Q6" s="67">
        <f t="shared" si="2"/>
        <v>77544</v>
      </c>
      <c r="R6" s="67">
        <f t="shared" si="2"/>
        <v>77544</v>
      </c>
      <c r="S6" s="67">
        <f t="shared" si="2"/>
        <v>77544</v>
      </c>
      <c r="T6" s="67">
        <f t="shared" si="2"/>
        <v>77544</v>
      </c>
      <c r="U6" s="67">
        <f t="shared" si="2"/>
        <v>77544</v>
      </c>
      <c r="V6" s="67">
        <f t="shared" si="2"/>
        <v>77544</v>
      </c>
      <c r="W6" s="67">
        <f t="shared" si="2"/>
        <v>77544</v>
      </c>
      <c r="X6" s="67">
        <f t="shared" si="2"/>
        <v>77544</v>
      </c>
      <c r="Y6" s="67">
        <f t="shared" si="2"/>
        <v>77544</v>
      </c>
    </row>
    <row r="7" spans="1:25" s="80" customFormat="1" ht="42" customHeight="1">
      <c r="A7" s="78" t="s">
        <v>53</v>
      </c>
      <c r="B7" s="79">
        <v>544.74</v>
      </c>
      <c r="C7" s="79">
        <v>1054.271</v>
      </c>
      <c r="D7" s="79">
        <v>26932</v>
      </c>
      <c r="E7" s="79">
        <v>27414.783</v>
      </c>
      <c r="F7" s="79">
        <v>28021.091</v>
      </c>
      <c r="G7" s="79">
        <v>28683.022</v>
      </c>
      <c r="H7" s="79">
        <v>29319.155</v>
      </c>
      <c r="I7" s="79">
        <v>29914.54</v>
      </c>
      <c r="J7" s="79">
        <v>30539.244</v>
      </c>
      <c r="K7" s="79">
        <v>31115.65</v>
      </c>
      <c r="L7" s="79">
        <v>31728.633</v>
      </c>
      <c r="M7" s="79">
        <v>32302.012</v>
      </c>
      <c r="N7" s="79">
        <v>32984.886</v>
      </c>
      <c r="O7" s="79">
        <v>33528.665519999995</v>
      </c>
      <c r="P7" s="79">
        <v>34071.72375</v>
      </c>
      <c r="Q7" s="79">
        <v>34686.24925</v>
      </c>
      <c r="R7" s="79">
        <v>35302.90142</v>
      </c>
      <c r="S7" s="79">
        <v>36046.57802</v>
      </c>
      <c r="T7" s="79">
        <v>36748.2925</v>
      </c>
      <c r="U7" s="79">
        <v>37452.545880000005</v>
      </c>
      <c r="V7" s="79">
        <v>38172.22324000001</v>
      </c>
      <c r="W7" s="79">
        <v>38784.20896</v>
      </c>
      <c r="X7" s="79">
        <v>39464.125</v>
      </c>
      <c r="Y7" s="79">
        <v>40133.29304</v>
      </c>
    </row>
    <row r="8" spans="1:25" s="32" customFormat="1" ht="42" customHeight="1">
      <c r="A8" s="38" t="s">
        <v>54</v>
      </c>
      <c r="B8" s="60">
        <v>551.918</v>
      </c>
      <c r="C8" s="60">
        <v>1010.743</v>
      </c>
      <c r="D8" s="60">
        <v>26920</v>
      </c>
      <c r="E8" s="60">
        <v>27478.577</v>
      </c>
      <c r="F8" s="60">
        <v>28073.106</v>
      </c>
      <c r="G8" s="60">
        <v>28767.74</v>
      </c>
      <c r="H8" s="60">
        <v>29433.042</v>
      </c>
      <c r="I8" s="60">
        <v>30042.818</v>
      </c>
      <c r="J8" s="60">
        <v>30701.726</v>
      </c>
      <c r="K8" s="60">
        <v>30959.737</v>
      </c>
      <c r="L8" s="60">
        <v>31889.524</v>
      </c>
      <c r="M8" s="60">
        <v>32491.146</v>
      </c>
      <c r="N8" s="60">
        <v>33170.591</v>
      </c>
      <c r="O8" s="60">
        <v>33714.189</v>
      </c>
      <c r="P8" s="60"/>
      <c r="Q8" s="60"/>
      <c r="R8" s="60"/>
      <c r="S8" s="60"/>
      <c r="T8" s="60"/>
      <c r="U8" s="60"/>
      <c r="V8" s="60"/>
      <c r="W8" s="60"/>
      <c r="X8" s="60"/>
      <c r="Y8" s="60"/>
    </row>
    <row r="9" spans="1:25" s="32" customFormat="1" ht="27.75" customHeight="1">
      <c r="A9" s="38" t="s">
        <v>55</v>
      </c>
      <c r="B9" s="60">
        <v>547.728</v>
      </c>
      <c r="C9" s="60">
        <v>1048.565</v>
      </c>
      <c r="D9" s="60">
        <v>26832</v>
      </c>
      <c r="E9" s="60">
        <v>27478.577</v>
      </c>
      <c r="F9" s="60">
        <v>28009.311</v>
      </c>
      <c r="G9" s="60">
        <v>28700.068</v>
      </c>
      <c r="H9" s="60">
        <v>29338.326</v>
      </c>
      <c r="I9" s="60">
        <v>29926.637</v>
      </c>
      <c r="J9" s="60">
        <v>30548.297</v>
      </c>
      <c r="K9" s="60">
        <v>30802.062</v>
      </c>
      <c r="L9" s="60">
        <v>31667.036</v>
      </c>
      <c r="M9" s="60">
        <v>32230.307</v>
      </c>
      <c r="N9" s="60">
        <v>32887.854</v>
      </c>
      <c r="O9" s="60">
        <v>33433.118</v>
      </c>
      <c r="P9" s="60"/>
      <c r="Q9" s="60"/>
      <c r="R9" s="60"/>
      <c r="S9" s="60"/>
      <c r="T9" s="60"/>
      <c r="U9" s="60"/>
      <c r="V9" s="60"/>
      <c r="W9" s="60"/>
      <c r="X9" s="60"/>
      <c r="Y9" s="60"/>
    </row>
    <row r="10" spans="1:25" s="34" customFormat="1" ht="42" customHeight="1">
      <c r="A10" s="39" t="s">
        <v>57</v>
      </c>
      <c r="B10" s="43">
        <f aca="true" t="shared" si="3" ref="B10:Y10">IF(B7,(IF(B8,B8/B7,"SPI pending EV input")),"N/A")</f>
        <v>1.0131769284429268</v>
      </c>
      <c r="C10" s="43">
        <f t="shared" si="3"/>
        <v>0.9587127029008672</v>
      </c>
      <c r="D10" s="43">
        <f t="shared" si="3"/>
        <v>0.9995544333877915</v>
      </c>
      <c r="E10" s="43">
        <f t="shared" si="3"/>
        <v>1.0023269927031704</v>
      </c>
      <c r="F10" s="43">
        <f t="shared" si="3"/>
        <v>1.0018562803282713</v>
      </c>
      <c r="G10" s="43">
        <f t="shared" si="3"/>
        <v>1.0029535939413916</v>
      </c>
      <c r="H10" s="43">
        <f t="shared" si="3"/>
        <v>1.0038843888918354</v>
      </c>
      <c r="I10" s="43">
        <f t="shared" si="3"/>
        <v>1.0042881488399955</v>
      </c>
      <c r="J10" s="43">
        <f t="shared" si="3"/>
        <v>1.005320432948504</v>
      </c>
      <c r="K10" s="43">
        <f t="shared" si="3"/>
        <v>0.9949892417481235</v>
      </c>
      <c r="L10" s="43">
        <f t="shared" si="3"/>
        <v>1.0050708456301916</v>
      </c>
      <c r="M10" s="43">
        <f t="shared" si="3"/>
        <v>1.0058551770707038</v>
      </c>
      <c r="N10" s="43">
        <f t="shared" si="3"/>
        <v>1.0056300027836993</v>
      </c>
      <c r="O10" s="43">
        <f t="shared" si="3"/>
        <v>1.0055332795720526</v>
      </c>
      <c r="P10" s="43" t="str">
        <f t="shared" si="3"/>
        <v>SPI pending EV input</v>
      </c>
      <c r="Q10" s="43" t="str">
        <f t="shared" si="3"/>
        <v>SPI pending EV input</v>
      </c>
      <c r="R10" s="43" t="str">
        <f t="shared" si="3"/>
        <v>SPI pending EV input</v>
      </c>
      <c r="S10" s="43" t="str">
        <f t="shared" si="3"/>
        <v>SPI pending EV input</v>
      </c>
      <c r="T10" s="43" t="str">
        <f t="shared" si="3"/>
        <v>SPI pending EV input</v>
      </c>
      <c r="U10" s="43" t="str">
        <f t="shared" si="3"/>
        <v>SPI pending EV input</v>
      </c>
      <c r="V10" s="43" t="str">
        <f t="shared" si="3"/>
        <v>SPI pending EV input</v>
      </c>
      <c r="W10" s="43" t="str">
        <f t="shared" si="3"/>
        <v>SPI pending EV input</v>
      </c>
      <c r="X10" s="43" t="str">
        <f t="shared" si="3"/>
        <v>SPI pending EV input</v>
      </c>
      <c r="Y10" s="43" t="str">
        <f t="shared" si="3"/>
        <v>SPI pending EV input</v>
      </c>
    </row>
    <row r="11" spans="1:25" s="34" customFormat="1" ht="28.5" customHeight="1">
      <c r="A11" s="39" t="s">
        <v>56</v>
      </c>
      <c r="B11" s="43">
        <f aca="true" t="shared" si="4" ref="B11:Y11">IF(B7,(IF(B8,(B8-B7),"SV pending EV input")),"N/A")</f>
        <v>7.177999999999997</v>
      </c>
      <c r="C11" s="43">
        <f t="shared" si="4"/>
        <v>-43.527999999999906</v>
      </c>
      <c r="D11" s="43">
        <f t="shared" si="4"/>
        <v>-12</v>
      </c>
      <c r="E11" s="43">
        <f t="shared" si="4"/>
        <v>63.79400000000169</v>
      </c>
      <c r="F11" s="43">
        <f t="shared" si="4"/>
        <v>52.01499999999942</v>
      </c>
      <c r="G11" s="43">
        <f t="shared" si="4"/>
        <v>84.71800000000076</v>
      </c>
      <c r="H11" s="43">
        <f t="shared" si="4"/>
        <v>113.88700000000244</v>
      </c>
      <c r="I11" s="43">
        <f t="shared" si="4"/>
        <v>128.27799999999843</v>
      </c>
      <c r="J11" s="43">
        <f t="shared" si="4"/>
        <v>162.48199999999997</v>
      </c>
      <c r="K11" s="43">
        <f t="shared" si="4"/>
        <v>-155.91300000000047</v>
      </c>
      <c r="L11" s="43">
        <f t="shared" si="4"/>
        <v>160.89099999999962</v>
      </c>
      <c r="M11" s="43">
        <f t="shared" si="4"/>
        <v>189.13400000000183</v>
      </c>
      <c r="N11" s="43">
        <f t="shared" si="4"/>
        <v>185.70500000000175</v>
      </c>
      <c r="O11" s="43">
        <f t="shared" si="4"/>
        <v>185.52348000000347</v>
      </c>
      <c r="P11" s="43" t="str">
        <f t="shared" si="4"/>
        <v>SV pending EV input</v>
      </c>
      <c r="Q11" s="43" t="str">
        <f t="shared" si="4"/>
        <v>SV pending EV input</v>
      </c>
      <c r="R11" s="43" t="str">
        <f t="shared" si="4"/>
        <v>SV pending EV input</v>
      </c>
      <c r="S11" s="43" t="str">
        <f t="shared" si="4"/>
        <v>SV pending EV input</v>
      </c>
      <c r="T11" s="43" t="str">
        <f t="shared" si="4"/>
        <v>SV pending EV input</v>
      </c>
      <c r="U11" s="43" t="str">
        <f t="shared" si="4"/>
        <v>SV pending EV input</v>
      </c>
      <c r="V11" s="43" t="str">
        <f t="shared" si="4"/>
        <v>SV pending EV input</v>
      </c>
      <c r="W11" s="43" t="str">
        <f t="shared" si="4"/>
        <v>SV pending EV input</v>
      </c>
      <c r="X11" s="43" t="str">
        <f t="shared" si="4"/>
        <v>SV pending EV input</v>
      </c>
      <c r="Y11" s="43" t="str">
        <f t="shared" si="4"/>
        <v>SV pending EV input</v>
      </c>
    </row>
    <row r="12" spans="1:25" s="34" customFormat="1" ht="42" customHeight="1">
      <c r="A12" s="39" t="s">
        <v>58</v>
      </c>
      <c r="B12" s="43">
        <f aca="true" t="shared" si="5" ref="B12:Y12">IF(B9,(IF(B8,(B8/B9),"CPI pending EV input")),(IF(B8,"CPI pending AC input","N/A")))</f>
        <v>1.0076497823737331</v>
      </c>
      <c r="C12" s="43">
        <f t="shared" si="5"/>
        <v>0.9639297516129186</v>
      </c>
      <c r="D12" s="43">
        <f t="shared" si="5"/>
        <v>1.0032796660703638</v>
      </c>
      <c r="E12" s="43">
        <f t="shared" si="5"/>
        <v>1</v>
      </c>
      <c r="F12" s="43">
        <f t="shared" si="5"/>
        <v>1.0022776354620075</v>
      </c>
      <c r="G12" s="43">
        <f t="shared" si="5"/>
        <v>1.0023579038209944</v>
      </c>
      <c r="H12" s="43">
        <f t="shared" si="5"/>
        <v>1.0032284050562394</v>
      </c>
      <c r="I12" s="43">
        <f t="shared" si="5"/>
        <v>1.0038821936457478</v>
      </c>
      <c r="J12" s="43">
        <f t="shared" si="5"/>
        <v>1.0050225058372322</v>
      </c>
      <c r="K12" s="43">
        <f t="shared" si="5"/>
        <v>1.005118975476382</v>
      </c>
      <c r="L12" s="43">
        <f t="shared" si="5"/>
        <v>1.0070258548984503</v>
      </c>
      <c r="M12" s="43">
        <f t="shared" si="5"/>
        <v>1.0080929728655703</v>
      </c>
      <c r="N12" s="43">
        <f t="shared" si="5"/>
        <v>1.008597003623283</v>
      </c>
      <c r="O12" s="43">
        <f t="shared" si="5"/>
        <v>1.0084069634187274</v>
      </c>
      <c r="P12" s="43" t="str">
        <f t="shared" si="5"/>
        <v>N/A</v>
      </c>
      <c r="Q12" s="43" t="str">
        <f t="shared" si="5"/>
        <v>N/A</v>
      </c>
      <c r="R12" s="43" t="str">
        <f t="shared" si="5"/>
        <v>N/A</v>
      </c>
      <c r="S12" s="43" t="str">
        <f t="shared" si="5"/>
        <v>N/A</v>
      </c>
      <c r="T12" s="43" t="str">
        <f t="shared" si="5"/>
        <v>N/A</v>
      </c>
      <c r="U12" s="43" t="str">
        <f t="shared" si="5"/>
        <v>N/A</v>
      </c>
      <c r="V12" s="43" t="str">
        <f t="shared" si="5"/>
        <v>N/A</v>
      </c>
      <c r="W12" s="43" t="str">
        <f t="shared" si="5"/>
        <v>N/A</v>
      </c>
      <c r="X12" s="43" t="str">
        <f t="shared" si="5"/>
        <v>N/A</v>
      </c>
      <c r="Y12" s="43" t="str">
        <f t="shared" si="5"/>
        <v>N/A</v>
      </c>
    </row>
    <row r="13" spans="1:25" s="34" customFormat="1" ht="28.5" customHeight="1">
      <c r="A13" s="39" t="s">
        <v>59</v>
      </c>
      <c r="B13" s="43">
        <f aca="true" t="shared" si="6" ref="B13:Y13">IF(B9,(IF(B8,(B8-B9),"CV pending EV input")),(IF(B8,"CV pending AC input","N/A")))</f>
        <v>4.190000000000055</v>
      </c>
      <c r="C13" s="43">
        <f t="shared" si="6"/>
        <v>-37.822</v>
      </c>
      <c r="D13" s="43">
        <f t="shared" si="6"/>
        <v>88</v>
      </c>
      <c r="E13" s="43">
        <f t="shared" si="6"/>
        <v>0</v>
      </c>
      <c r="F13" s="43">
        <f t="shared" si="6"/>
        <v>63.794999999998254</v>
      </c>
      <c r="G13" s="43">
        <f t="shared" si="6"/>
        <v>67.6720000000023</v>
      </c>
      <c r="H13" s="43">
        <f t="shared" si="6"/>
        <v>94.71600000000035</v>
      </c>
      <c r="I13" s="43">
        <f t="shared" si="6"/>
        <v>116.1810000000005</v>
      </c>
      <c r="J13" s="43">
        <f t="shared" si="6"/>
        <v>153.4290000000001</v>
      </c>
      <c r="K13" s="43">
        <f t="shared" si="6"/>
        <v>157.67499999999927</v>
      </c>
      <c r="L13" s="43">
        <f t="shared" si="6"/>
        <v>222.4880000000012</v>
      </c>
      <c r="M13" s="43">
        <f t="shared" si="6"/>
        <v>260.83899999999994</v>
      </c>
      <c r="N13" s="43">
        <f t="shared" si="6"/>
        <v>282.737000000001</v>
      </c>
      <c r="O13" s="43">
        <f t="shared" si="6"/>
        <v>281.0709999999963</v>
      </c>
      <c r="P13" s="43" t="str">
        <f t="shared" si="6"/>
        <v>N/A</v>
      </c>
      <c r="Q13" s="43" t="str">
        <f t="shared" si="6"/>
        <v>N/A</v>
      </c>
      <c r="R13" s="43" t="str">
        <f t="shared" si="6"/>
        <v>N/A</v>
      </c>
      <c r="S13" s="43" t="str">
        <f t="shared" si="6"/>
        <v>N/A</v>
      </c>
      <c r="T13" s="43" t="str">
        <f t="shared" si="6"/>
        <v>N/A</v>
      </c>
      <c r="U13" s="43" t="str">
        <f t="shared" si="6"/>
        <v>N/A</v>
      </c>
      <c r="V13" s="43" t="str">
        <f t="shared" si="6"/>
        <v>N/A</v>
      </c>
      <c r="W13" s="43" t="str">
        <f t="shared" si="6"/>
        <v>N/A</v>
      </c>
      <c r="X13" s="43" t="str">
        <f t="shared" si="6"/>
        <v>N/A</v>
      </c>
      <c r="Y13" s="43" t="str">
        <f t="shared" si="6"/>
        <v>N/A</v>
      </c>
    </row>
    <row r="14" spans="1:25" s="51" customFormat="1" ht="42" customHeight="1">
      <c r="A14" s="50" t="s">
        <v>60</v>
      </c>
      <c r="B14" s="44">
        <f aca="true" t="shared" si="7" ref="B14:Y14">IF(B7,(IF(B8,((B8-B7)/B7),"N/A")),"N/A")</f>
        <v>0.013176928442926896</v>
      </c>
      <c r="C14" s="44">
        <f t="shared" si="7"/>
        <v>-0.04128729709913287</v>
      </c>
      <c r="D14" s="44">
        <f t="shared" si="7"/>
        <v>-0.0004455666122085252</v>
      </c>
      <c r="E14" s="44">
        <f t="shared" si="7"/>
        <v>0.002326992703170464</v>
      </c>
      <c r="F14" s="44">
        <f t="shared" si="7"/>
        <v>0.0018562803282712803</v>
      </c>
      <c r="G14" s="44">
        <f t="shared" si="7"/>
        <v>0.0029535939413915576</v>
      </c>
      <c r="H14" s="44">
        <f t="shared" si="7"/>
        <v>0.0038843888918354726</v>
      </c>
      <c r="I14" s="44">
        <f t="shared" si="7"/>
        <v>0.0042881488399954815</v>
      </c>
      <c r="J14" s="44">
        <f t="shared" si="7"/>
        <v>0.005320432948503898</v>
      </c>
      <c r="K14" s="44">
        <f t="shared" si="7"/>
        <v>-0.005010758251876482</v>
      </c>
      <c r="L14" s="44">
        <f t="shared" si="7"/>
        <v>0.005070845630191494</v>
      </c>
      <c r="M14" s="44">
        <f t="shared" si="7"/>
        <v>0.005855177070703888</v>
      </c>
      <c r="N14" s="44">
        <f t="shared" si="7"/>
        <v>0.00563000278369923</v>
      </c>
      <c r="O14" s="44">
        <f t="shared" si="7"/>
        <v>0.005533279572052694</v>
      </c>
      <c r="P14" s="44" t="str">
        <f t="shared" si="7"/>
        <v>N/A</v>
      </c>
      <c r="Q14" s="44" t="str">
        <f t="shared" si="7"/>
        <v>N/A</v>
      </c>
      <c r="R14" s="44" t="str">
        <f t="shared" si="7"/>
        <v>N/A</v>
      </c>
      <c r="S14" s="44" t="str">
        <f t="shared" si="7"/>
        <v>N/A</v>
      </c>
      <c r="T14" s="44" t="str">
        <f t="shared" si="7"/>
        <v>N/A</v>
      </c>
      <c r="U14" s="44" t="str">
        <f t="shared" si="7"/>
        <v>N/A</v>
      </c>
      <c r="V14" s="44" t="str">
        <f t="shared" si="7"/>
        <v>N/A</v>
      </c>
      <c r="W14" s="44" t="str">
        <f t="shared" si="7"/>
        <v>N/A</v>
      </c>
      <c r="X14" s="44" t="str">
        <f t="shared" si="7"/>
        <v>N/A</v>
      </c>
      <c r="Y14" s="44" t="str">
        <f t="shared" si="7"/>
        <v>N/A</v>
      </c>
    </row>
    <row r="15" spans="1:25" s="51" customFormat="1" ht="42" customHeight="1">
      <c r="A15" s="50" t="s">
        <v>62</v>
      </c>
      <c r="B15" s="44">
        <f aca="true" t="shared" si="8" ref="B15:Y15">IF(B8,(IF(B9,((B8-B9)/B8),"N/A")),"N/A")</f>
        <v>0.0075917074637900095</v>
      </c>
      <c r="C15" s="44">
        <f t="shared" si="8"/>
        <v>-0.037419996972524176</v>
      </c>
      <c r="D15" s="44">
        <f t="shared" si="8"/>
        <v>0.0032689450222882616</v>
      </c>
      <c r="E15" s="44">
        <f t="shared" si="8"/>
        <v>0</v>
      </c>
      <c r="F15" s="44">
        <f t="shared" si="8"/>
        <v>0.0022724596273742655</v>
      </c>
      <c r="G15" s="44">
        <f t="shared" si="8"/>
        <v>0.0023523571889902473</v>
      </c>
      <c r="H15" s="44">
        <f t="shared" si="8"/>
        <v>0.003218015997123245</v>
      </c>
      <c r="I15" s="44">
        <f t="shared" si="8"/>
        <v>0.0038671805021752784</v>
      </c>
      <c r="J15" s="44">
        <f t="shared" si="8"/>
        <v>0.004997406334744831</v>
      </c>
      <c r="K15" s="44">
        <f t="shared" si="8"/>
        <v>0.005092905020478671</v>
      </c>
      <c r="L15" s="44">
        <f t="shared" si="8"/>
        <v>0.006976836656451855</v>
      </c>
      <c r="M15" s="44">
        <f t="shared" si="8"/>
        <v>0.008028002459500812</v>
      </c>
      <c r="N15" s="44">
        <f t="shared" si="8"/>
        <v>0.008523725127478163</v>
      </c>
      <c r="O15" s="44">
        <f t="shared" si="8"/>
        <v>0.008336875610443908</v>
      </c>
      <c r="P15" s="44" t="str">
        <f t="shared" si="8"/>
        <v>N/A</v>
      </c>
      <c r="Q15" s="44" t="str">
        <f t="shared" si="8"/>
        <v>N/A</v>
      </c>
      <c r="R15" s="44" t="str">
        <f t="shared" si="8"/>
        <v>N/A</v>
      </c>
      <c r="S15" s="44" t="str">
        <f t="shared" si="8"/>
        <v>N/A</v>
      </c>
      <c r="T15" s="44" t="str">
        <f t="shared" si="8"/>
        <v>N/A</v>
      </c>
      <c r="U15" s="44" t="str">
        <f t="shared" si="8"/>
        <v>N/A</v>
      </c>
      <c r="V15" s="44" t="str">
        <f t="shared" si="8"/>
        <v>N/A</v>
      </c>
      <c r="W15" s="44" t="str">
        <f t="shared" si="8"/>
        <v>N/A</v>
      </c>
      <c r="X15" s="44" t="str">
        <f t="shared" si="8"/>
        <v>N/A</v>
      </c>
      <c r="Y15" s="44" t="str">
        <f t="shared" si="8"/>
        <v>N/A</v>
      </c>
    </row>
    <row r="16" spans="1:25" s="35" customFormat="1" ht="27.75" customHeight="1">
      <c r="A16" s="39" t="s">
        <v>61</v>
      </c>
      <c r="B16" s="41">
        <f aca="true" t="shared" si="9" ref="B16:Y16">IF((B15="N/A"),"N/A",IF((B14="N/A"),"N/A",(B12*B10)))</f>
        <v>1.0209275114516025</v>
      </c>
      <c r="C16" s="41">
        <f t="shared" si="9"/>
        <v>0.9241316975753827</v>
      </c>
      <c r="D16" s="41">
        <f t="shared" si="9"/>
        <v>1.0028326381484551</v>
      </c>
      <c r="E16" s="41">
        <f t="shared" si="9"/>
        <v>1.0023269927031704</v>
      </c>
      <c r="F16" s="41">
        <f t="shared" si="9"/>
        <v>1.004138143720182</v>
      </c>
      <c r="G16" s="41">
        <f t="shared" si="9"/>
        <v>1.0053184620528262</v>
      </c>
      <c r="H16" s="41">
        <f t="shared" si="9"/>
        <v>1.0071253343288136</v>
      </c>
      <c r="I16" s="41">
        <f t="shared" si="9"/>
        <v>1.008186989909922</v>
      </c>
      <c r="J16" s="41">
        <f t="shared" si="9"/>
        <v>1.0103696606912766</v>
      </c>
      <c r="K16" s="41">
        <f t="shared" si="9"/>
        <v>1.0000825672758962</v>
      </c>
      <c r="L16" s="41">
        <f t="shared" si="9"/>
        <v>1.012132327554252</v>
      </c>
      <c r="M16" s="41">
        <f t="shared" si="9"/>
        <v>1.0139955357254304</v>
      </c>
      <c r="N16" s="41">
        <f t="shared" si="9"/>
        <v>1.0142754075613127</v>
      </c>
      <c r="O16" s="41">
        <f t="shared" si="9"/>
        <v>1.0139867610697277</v>
      </c>
      <c r="P16" s="41" t="str">
        <f t="shared" si="9"/>
        <v>N/A</v>
      </c>
      <c r="Q16" s="41" t="str">
        <f t="shared" si="9"/>
        <v>N/A</v>
      </c>
      <c r="R16" s="41" t="str">
        <f t="shared" si="9"/>
        <v>N/A</v>
      </c>
      <c r="S16" s="41" t="str">
        <f t="shared" si="9"/>
        <v>N/A</v>
      </c>
      <c r="T16" s="41" t="str">
        <f t="shared" si="9"/>
        <v>N/A</v>
      </c>
      <c r="U16" s="41" t="str">
        <f t="shared" si="9"/>
        <v>N/A</v>
      </c>
      <c r="V16" s="41" t="str">
        <f t="shared" si="9"/>
        <v>N/A</v>
      </c>
      <c r="W16" s="41" t="str">
        <f t="shared" si="9"/>
        <v>N/A</v>
      </c>
      <c r="X16" s="41" t="str">
        <f t="shared" si="9"/>
        <v>N/A</v>
      </c>
      <c r="Y16" s="41" t="str">
        <f t="shared" si="9"/>
        <v>N/A</v>
      </c>
    </row>
  </sheetData>
  <sheetProtection formatCells="0" formatColumns="0" formatRows="0"/>
  <mergeCells count="1">
    <mergeCell ref="A1:A3"/>
  </mergeCells>
  <printOptions gridLines="1" horizontalCentered="1"/>
  <pageMargins left="0.15" right="0.25" top="1" bottom="1" header="0.5" footer="0.5"/>
  <pageSetup fitToHeight="2" fitToWidth="2" horizontalDpi="600" verticalDpi="600" orientation="landscape" scale="80" r:id="rId1"/>
  <headerFooter alignWithMargins="0">
    <oddHeader>&amp;CNOAA Earned Value Management</oddHeader>
    <oddFooter>&amp;C&amp;A&amp;R&amp;D &amp;T</oddFooter>
  </headerFooter>
  <colBreaks count="1" manualBreakCount="1">
    <brk id="13" max="15" man="1"/>
  </colBreaks>
</worksheet>
</file>

<file path=xl/worksheets/sheet5.xml><?xml version="1.0" encoding="utf-8"?>
<worksheet xmlns="http://schemas.openxmlformats.org/spreadsheetml/2006/main" xmlns:r="http://schemas.openxmlformats.org/officeDocument/2006/relationships">
  <dimension ref="A1:Y16"/>
  <sheetViews>
    <sheetView view="pageBreakPreview" zoomScaleSheetLayoutView="100" workbookViewId="0" topLeftCell="A1">
      <pane xSplit="1" topLeftCell="N1" activePane="topRight" state="frozen"/>
      <selection pane="topLeft" activeCell="A1" sqref="A1"/>
      <selection pane="topRight" activeCell="Q8" sqref="Q8"/>
    </sheetView>
  </sheetViews>
  <sheetFormatPr defaultColWidth="9.140625" defaultRowHeight="12.75"/>
  <cols>
    <col min="1" max="1" width="23.28125" style="40" customWidth="1"/>
    <col min="2" max="13" width="10.421875" style="36" customWidth="1"/>
    <col min="14" max="25" width="10.421875" style="37" customWidth="1"/>
    <col min="26" max="16384" width="9.140625" style="37" customWidth="1"/>
  </cols>
  <sheetData>
    <row r="1" spans="1:25" s="57" customFormat="1" ht="15.75">
      <c r="A1" s="110" t="s">
        <v>24</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75">
      <c r="A2" s="111"/>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45" customFormat="1" ht="12.75">
      <c r="A3" s="112"/>
      <c r="B3" s="47">
        <v>38656</v>
      </c>
      <c r="C3" s="47" t="s">
        <v>10</v>
      </c>
      <c r="D3" s="48">
        <v>38717</v>
      </c>
      <c r="E3" s="47">
        <v>38748</v>
      </c>
      <c r="F3" s="47">
        <v>38776</v>
      </c>
      <c r="G3" s="47">
        <v>38807</v>
      </c>
      <c r="H3" s="47">
        <v>38837</v>
      </c>
      <c r="I3" s="47">
        <v>38868</v>
      </c>
      <c r="J3" s="47">
        <v>38898</v>
      </c>
      <c r="K3" s="49">
        <v>38929</v>
      </c>
      <c r="L3" s="47">
        <v>38959</v>
      </c>
      <c r="M3" s="47">
        <v>38990</v>
      </c>
      <c r="N3" s="47">
        <v>39021</v>
      </c>
      <c r="O3" s="47" t="s">
        <v>49</v>
      </c>
      <c r="P3" s="48">
        <v>39082</v>
      </c>
      <c r="Q3" s="47">
        <v>39113</v>
      </c>
      <c r="R3" s="47">
        <v>39141</v>
      </c>
      <c r="S3" s="47">
        <v>39172</v>
      </c>
      <c r="T3" s="47">
        <v>39202</v>
      </c>
      <c r="U3" s="47">
        <v>39233</v>
      </c>
      <c r="V3" s="47">
        <v>39263</v>
      </c>
      <c r="W3" s="49">
        <v>39294</v>
      </c>
      <c r="X3" s="47">
        <v>39324</v>
      </c>
      <c r="Y3" s="47">
        <v>39355</v>
      </c>
    </row>
    <row r="4" spans="1:25" s="58" customFormat="1" ht="27" customHeight="1">
      <c r="A4" s="42" t="s">
        <v>65</v>
      </c>
      <c r="B4" s="61"/>
      <c r="C4" s="61"/>
      <c r="D4" s="62"/>
      <c r="E4" s="61"/>
      <c r="F4" s="61"/>
      <c r="G4" s="61"/>
      <c r="H4" s="61"/>
      <c r="I4" s="61"/>
      <c r="J4" s="61"/>
      <c r="K4" s="63"/>
      <c r="L4" s="61"/>
      <c r="M4" s="61"/>
      <c r="N4" s="64">
        <v>16776</v>
      </c>
      <c r="O4" s="64">
        <f aca="true" t="shared" si="0" ref="O4:Y4">N4</f>
        <v>16776</v>
      </c>
      <c r="P4" s="64">
        <f t="shared" si="0"/>
        <v>16776</v>
      </c>
      <c r="Q4" s="64">
        <f t="shared" si="0"/>
        <v>16776</v>
      </c>
      <c r="R4" s="64">
        <f t="shared" si="0"/>
        <v>16776</v>
      </c>
      <c r="S4" s="64">
        <f t="shared" si="0"/>
        <v>16776</v>
      </c>
      <c r="T4" s="64">
        <f t="shared" si="0"/>
        <v>16776</v>
      </c>
      <c r="U4" s="64">
        <f t="shared" si="0"/>
        <v>16776</v>
      </c>
      <c r="V4" s="64">
        <f t="shared" si="0"/>
        <v>16776</v>
      </c>
      <c r="W4" s="64">
        <f t="shared" si="0"/>
        <v>16776</v>
      </c>
      <c r="X4" s="64">
        <f t="shared" si="0"/>
        <v>16776</v>
      </c>
      <c r="Y4" s="64">
        <f t="shared" si="0"/>
        <v>16776</v>
      </c>
    </row>
    <row r="5" spans="1:25" s="58" customFormat="1" ht="27.75" customHeight="1">
      <c r="A5" s="42" t="s">
        <v>66</v>
      </c>
      <c r="B5" s="61"/>
      <c r="C5" s="61"/>
      <c r="D5" s="62"/>
      <c r="E5" s="61"/>
      <c r="F5" s="61"/>
      <c r="G5" s="61"/>
      <c r="H5" s="61"/>
      <c r="I5" s="61"/>
      <c r="J5" s="61"/>
      <c r="K5" s="63"/>
      <c r="L5" s="61"/>
      <c r="M5" s="61"/>
      <c r="N5" s="64">
        <v>0</v>
      </c>
      <c r="O5" s="64">
        <f aca="true" t="shared" si="1" ref="O5:Y5">N5</f>
        <v>0</v>
      </c>
      <c r="P5" s="64">
        <f t="shared" si="1"/>
        <v>0</v>
      </c>
      <c r="Q5" s="64">
        <f t="shared" si="1"/>
        <v>0</v>
      </c>
      <c r="R5" s="64">
        <f t="shared" si="1"/>
        <v>0</v>
      </c>
      <c r="S5" s="64">
        <f t="shared" si="1"/>
        <v>0</v>
      </c>
      <c r="T5" s="64">
        <f t="shared" si="1"/>
        <v>0</v>
      </c>
      <c r="U5" s="64">
        <f t="shared" si="1"/>
        <v>0</v>
      </c>
      <c r="V5" s="64">
        <f t="shared" si="1"/>
        <v>0</v>
      </c>
      <c r="W5" s="64">
        <f t="shared" si="1"/>
        <v>0</v>
      </c>
      <c r="X5" s="64">
        <f t="shared" si="1"/>
        <v>0</v>
      </c>
      <c r="Y5" s="64">
        <f t="shared" si="1"/>
        <v>0</v>
      </c>
    </row>
    <row r="6" spans="1:25" s="59" customFormat="1" ht="27.75" customHeight="1">
      <c r="A6" s="42" t="s">
        <v>52</v>
      </c>
      <c r="B6" s="65"/>
      <c r="C6" s="65">
        <v>8793</v>
      </c>
      <c r="D6" s="65">
        <v>8793</v>
      </c>
      <c r="E6" s="65">
        <v>8793</v>
      </c>
      <c r="F6" s="65">
        <v>8793</v>
      </c>
      <c r="G6" s="65">
        <v>8793</v>
      </c>
      <c r="H6" s="65">
        <v>8793</v>
      </c>
      <c r="I6" s="65">
        <v>8793</v>
      </c>
      <c r="J6" s="65">
        <v>8793</v>
      </c>
      <c r="K6" s="66">
        <v>16776</v>
      </c>
      <c r="L6" s="66">
        <v>16776</v>
      </c>
      <c r="M6" s="66">
        <v>16776</v>
      </c>
      <c r="N6" s="67">
        <f aca="true" t="shared" si="2" ref="N6:Y6">N5+N4</f>
        <v>16776</v>
      </c>
      <c r="O6" s="67">
        <f t="shared" si="2"/>
        <v>16776</v>
      </c>
      <c r="P6" s="67">
        <f t="shared" si="2"/>
        <v>16776</v>
      </c>
      <c r="Q6" s="67">
        <f t="shared" si="2"/>
        <v>16776</v>
      </c>
      <c r="R6" s="67">
        <f t="shared" si="2"/>
        <v>16776</v>
      </c>
      <c r="S6" s="67">
        <f t="shared" si="2"/>
        <v>16776</v>
      </c>
      <c r="T6" s="67">
        <f t="shared" si="2"/>
        <v>16776</v>
      </c>
      <c r="U6" s="67">
        <f t="shared" si="2"/>
        <v>16776</v>
      </c>
      <c r="V6" s="67">
        <f t="shared" si="2"/>
        <v>16776</v>
      </c>
      <c r="W6" s="67">
        <f t="shared" si="2"/>
        <v>16776</v>
      </c>
      <c r="X6" s="67">
        <f t="shared" si="2"/>
        <v>16776</v>
      </c>
      <c r="Y6" s="67">
        <f t="shared" si="2"/>
        <v>16776</v>
      </c>
    </row>
    <row r="7" spans="1:25" s="80" customFormat="1" ht="42" customHeight="1">
      <c r="A7" s="78" t="s">
        <v>53</v>
      </c>
      <c r="B7" s="84"/>
      <c r="C7" s="84">
        <v>982.525</v>
      </c>
      <c r="D7" s="84">
        <v>1720.65</v>
      </c>
      <c r="E7" s="84">
        <v>2458.775</v>
      </c>
      <c r="F7" s="84">
        <v>3119.5</v>
      </c>
      <c r="G7" s="84">
        <v>3812.6</v>
      </c>
      <c r="H7" s="84">
        <v>4413.4</v>
      </c>
      <c r="I7" s="84">
        <v>5025.5</v>
      </c>
      <c r="J7" s="84">
        <v>5634.7</v>
      </c>
      <c r="K7" s="85">
        <v>3190.5</v>
      </c>
      <c r="L7" s="85">
        <v>3794.1</v>
      </c>
      <c r="M7" s="85">
        <v>4392.7</v>
      </c>
      <c r="N7" s="85">
        <v>4610.55</v>
      </c>
      <c r="O7" s="85">
        <v>4828.4</v>
      </c>
      <c r="P7" s="84">
        <v>5046.25</v>
      </c>
      <c r="Q7" s="79">
        <v>5264.1</v>
      </c>
      <c r="R7" s="87">
        <v>5481.95</v>
      </c>
      <c r="S7" s="87">
        <v>5699.8</v>
      </c>
      <c r="T7" s="87">
        <v>5858.9</v>
      </c>
      <c r="U7" s="87">
        <v>6018</v>
      </c>
      <c r="V7" s="87">
        <v>6177.1</v>
      </c>
      <c r="W7" s="87">
        <v>6336.2</v>
      </c>
      <c r="X7" s="87">
        <v>6495.3</v>
      </c>
      <c r="Y7" s="87">
        <v>6654.4</v>
      </c>
    </row>
    <row r="8" spans="1:25" s="32" customFormat="1" ht="42" customHeight="1">
      <c r="A8" s="38" t="s">
        <v>54</v>
      </c>
      <c r="B8" s="33"/>
      <c r="C8" s="33">
        <v>982.525</v>
      </c>
      <c r="D8" s="33">
        <v>1720.65</v>
      </c>
      <c r="E8" s="33">
        <v>2458.775</v>
      </c>
      <c r="F8" s="33">
        <v>3119.5</v>
      </c>
      <c r="G8" s="33">
        <v>3812.6</v>
      </c>
      <c r="H8" s="33">
        <v>4413.4</v>
      </c>
      <c r="I8" s="33">
        <v>5025.5</v>
      </c>
      <c r="J8" s="33">
        <v>5634.7</v>
      </c>
      <c r="K8" s="68">
        <v>3190.5</v>
      </c>
      <c r="L8" s="68">
        <v>3794.1</v>
      </c>
      <c r="M8" s="68">
        <v>4392.7</v>
      </c>
      <c r="N8" s="68">
        <v>4610.55</v>
      </c>
      <c r="O8" s="68">
        <v>4828.4</v>
      </c>
      <c r="P8" s="33">
        <v>5046.25</v>
      </c>
      <c r="Q8" s="60"/>
      <c r="R8" s="60"/>
      <c r="S8" s="60"/>
      <c r="T8" s="60"/>
      <c r="U8" s="60"/>
      <c r="V8" s="60"/>
      <c r="W8" s="60"/>
      <c r="X8" s="60"/>
      <c r="Y8" s="60"/>
    </row>
    <row r="9" spans="1:25" s="32" customFormat="1" ht="27.75" customHeight="1">
      <c r="A9" s="38" t="s">
        <v>55</v>
      </c>
      <c r="B9" s="33"/>
      <c r="C9" s="33">
        <v>761.6</v>
      </c>
      <c r="D9" s="33">
        <v>1478.2</v>
      </c>
      <c r="E9" s="33">
        <v>2138.3</v>
      </c>
      <c r="F9" s="33">
        <v>2779.9</v>
      </c>
      <c r="G9" s="33">
        <v>3425.2</v>
      </c>
      <c r="H9" s="33">
        <v>4096.858</v>
      </c>
      <c r="I9" s="33">
        <v>4773.816</v>
      </c>
      <c r="J9" s="33">
        <v>5467.774</v>
      </c>
      <c r="K9" s="68">
        <v>3043.874</v>
      </c>
      <c r="L9" s="68">
        <v>3687.274</v>
      </c>
      <c r="M9" s="68">
        <v>4272.074</v>
      </c>
      <c r="N9" s="68">
        <v>4501.273999999999</v>
      </c>
      <c r="O9" s="68">
        <v>4681.373999999999</v>
      </c>
      <c r="P9" s="33">
        <v>4910.873999999999</v>
      </c>
      <c r="Q9" s="60"/>
      <c r="R9" s="60"/>
      <c r="S9" s="60"/>
      <c r="T9" s="60"/>
      <c r="U9" s="60"/>
      <c r="V9" s="60"/>
      <c r="W9" s="60"/>
      <c r="X9" s="60"/>
      <c r="Y9" s="60"/>
    </row>
    <row r="10" spans="1:25" s="34" customFormat="1" ht="42" customHeight="1">
      <c r="A10" s="39" t="s">
        <v>57</v>
      </c>
      <c r="B10" s="43" t="str">
        <f aca="true" t="shared" si="3" ref="B10:Y10">IF(B7,(IF(B8,B8/B7,"SPI pending EV input")),"N/A")</f>
        <v>N/A</v>
      </c>
      <c r="C10" s="43">
        <f t="shared" si="3"/>
        <v>1</v>
      </c>
      <c r="D10" s="43">
        <f t="shared" si="3"/>
        <v>1</v>
      </c>
      <c r="E10" s="43">
        <f t="shared" si="3"/>
        <v>1</v>
      </c>
      <c r="F10" s="43">
        <f t="shared" si="3"/>
        <v>1</v>
      </c>
      <c r="G10" s="43">
        <f t="shared" si="3"/>
        <v>1</v>
      </c>
      <c r="H10" s="43">
        <f t="shared" si="3"/>
        <v>1</v>
      </c>
      <c r="I10" s="43">
        <f t="shared" si="3"/>
        <v>1</v>
      </c>
      <c r="J10" s="43">
        <f t="shared" si="3"/>
        <v>1</v>
      </c>
      <c r="K10" s="43">
        <f t="shared" si="3"/>
        <v>1</v>
      </c>
      <c r="L10" s="43">
        <f t="shared" si="3"/>
        <v>1</v>
      </c>
      <c r="M10" s="43">
        <f t="shared" si="3"/>
        <v>1</v>
      </c>
      <c r="N10" s="43">
        <f t="shared" si="3"/>
        <v>1</v>
      </c>
      <c r="O10" s="43">
        <f t="shared" si="3"/>
        <v>1</v>
      </c>
      <c r="P10" s="43">
        <f t="shared" si="3"/>
        <v>1</v>
      </c>
      <c r="Q10" s="43" t="str">
        <f t="shared" si="3"/>
        <v>SPI pending EV input</v>
      </c>
      <c r="R10" s="43" t="str">
        <f t="shared" si="3"/>
        <v>SPI pending EV input</v>
      </c>
      <c r="S10" s="43" t="str">
        <f t="shared" si="3"/>
        <v>SPI pending EV input</v>
      </c>
      <c r="T10" s="43" t="str">
        <f t="shared" si="3"/>
        <v>SPI pending EV input</v>
      </c>
      <c r="U10" s="43" t="str">
        <f t="shared" si="3"/>
        <v>SPI pending EV input</v>
      </c>
      <c r="V10" s="43" t="str">
        <f t="shared" si="3"/>
        <v>SPI pending EV input</v>
      </c>
      <c r="W10" s="43" t="str">
        <f t="shared" si="3"/>
        <v>SPI pending EV input</v>
      </c>
      <c r="X10" s="43" t="str">
        <f t="shared" si="3"/>
        <v>SPI pending EV input</v>
      </c>
      <c r="Y10" s="43" t="str">
        <f t="shared" si="3"/>
        <v>SPI pending EV input</v>
      </c>
    </row>
    <row r="11" spans="1:25" s="34" customFormat="1" ht="28.5" customHeight="1">
      <c r="A11" s="39" t="s">
        <v>56</v>
      </c>
      <c r="B11" s="43" t="str">
        <f aca="true" t="shared" si="4" ref="B11:Y11">IF(B7,(IF(B8,(B8-B7),"SV pending EV input")),"N/A")</f>
        <v>N/A</v>
      </c>
      <c r="C11" s="43">
        <f t="shared" si="4"/>
        <v>0</v>
      </c>
      <c r="D11" s="43">
        <f t="shared" si="4"/>
        <v>0</v>
      </c>
      <c r="E11" s="43">
        <f t="shared" si="4"/>
        <v>0</v>
      </c>
      <c r="F11" s="43">
        <f t="shared" si="4"/>
        <v>0</v>
      </c>
      <c r="G11" s="43">
        <f t="shared" si="4"/>
        <v>0</v>
      </c>
      <c r="H11" s="43">
        <f t="shared" si="4"/>
        <v>0</v>
      </c>
      <c r="I11" s="43">
        <f t="shared" si="4"/>
        <v>0</v>
      </c>
      <c r="J11" s="43">
        <f t="shared" si="4"/>
        <v>0</v>
      </c>
      <c r="K11" s="43">
        <f t="shared" si="4"/>
        <v>0</v>
      </c>
      <c r="L11" s="43">
        <f t="shared" si="4"/>
        <v>0</v>
      </c>
      <c r="M11" s="43">
        <f t="shared" si="4"/>
        <v>0</v>
      </c>
      <c r="N11" s="43">
        <f t="shared" si="4"/>
        <v>0</v>
      </c>
      <c r="O11" s="43">
        <f t="shared" si="4"/>
        <v>0</v>
      </c>
      <c r="P11" s="43">
        <f t="shared" si="4"/>
        <v>0</v>
      </c>
      <c r="Q11" s="43" t="str">
        <f t="shared" si="4"/>
        <v>SV pending EV input</v>
      </c>
      <c r="R11" s="43" t="str">
        <f t="shared" si="4"/>
        <v>SV pending EV input</v>
      </c>
      <c r="S11" s="43" t="str">
        <f t="shared" si="4"/>
        <v>SV pending EV input</v>
      </c>
      <c r="T11" s="43" t="str">
        <f t="shared" si="4"/>
        <v>SV pending EV input</v>
      </c>
      <c r="U11" s="43" t="str">
        <f t="shared" si="4"/>
        <v>SV pending EV input</v>
      </c>
      <c r="V11" s="43" t="str">
        <f t="shared" si="4"/>
        <v>SV pending EV input</v>
      </c>
      <c r="W11" s="43" t="str">
        <f t="shared" si="4"/>
        <v>SV pending EV input</v>
      </c>
      <c r="X11" s="43" t="str">
        <f t="shared" si="4"/>
        <v>SV pending EV input</v>
      </c>
      <c r="Y11" s="43" t="str">
        <f t="shared" si="4"/>
        <v>SV pending EV input</v>
      </c>
    </row>
    <row r="12" spans="1:25" s="34" customFormat="1" ht="42" customHeight="1">
      <c r="A12" s="39" t="s">
        <v>58</v>
      </c>
      <c r="B12" s="43" t="str">
        <f aca="true" t="shared" si="5" ref="B12:Y12">IF(B9,(IF(B8,(B8/B9),"CPI pending EV input")),(IF(B8,"CPI pending AC input","N/A")))</f>
        <v>N/A</v>
      </c>
      <c r="C12" s="43">
        <f t="shared" si="5"/>
        <v>1.290080094537815</v>
      </c>
      <c r="D12" s="43">
        <f t="shared" si="5"/>
        <v>1.16401704776079</v>
      </c>
      <c r="E12" s="43">
        <f t="shared" si="5"/>
        <v>1.1498737314689238</v>
      </c>
      <c r="F12" s="43">
        <f t="shared" si="5"/>
        <v>1.1221626677218604</v>
      </c>
      <c r="G12" s="43">
        <f t="shared" si="5"/>
        <v>1.1131028845030948</v>
      </c>
      <c r="H12" s="43">
        <f t="shared" si="5"/>
        <v>1.0772645769025921</v>
      </c>
      <c r="I12" s="43">
        <f t="shared" si="5"/>
        <v>1.0527217638886794</v>
      </c>
      <c r="J12" s="43">
        <f t="shared" si="5"/>
        <v>1.03052905990628</v>
      </c>
      <c r="K12" s="43">
        <f t="shared" si="5"/>
        <v>1.0481708506988134</v>
      </c>
      <c r="L12" s="43">
        <f t="shared" si="5"/>
        <v>1.0289715383234335</v>
      </c>
      <c r="M12" s="43">
        <f t="shared" si="5"/>
        <v>1.0282359341153735</v>
      </c>
      <c r="N12" s="43">
        <f t="shared" si="5"/>
        <v>1.024276682556983</v>
      </c>
      <c r="O12" s="43">
        <f t="shared" si="5"/>
        <v>1.0314065913127215</v>
      </c>
      <c r="P12" s="43">
        <f t="shared" si="5"/>
        <v>1.0275665797982194</v>
      </c>
      <c r="Q12" s="43" t="str">
        <f t="shared" si="5"/>
        <v>N/A</v>
      </c>
      <c r="R12" s="43" t="str">
        <f t="shared" si="5"/>
        <v>N/A</v>
      </c>
      <c r="S12" s="43" t="str">
        <f t="shared" si="5"/>
        <v>N/A</v>
      </c>
      <c r="T12" s="43" t="str">
        <f t="shared" si="5"/>
        <v>N/A</v>
      </c>
      <c r="U12" s="43" t="str">
        <f t="shared" si="5"/>
        <v>N/A</v>
      </c>
      <c r="V12" s="43" t="str">
        <f t="shared" si="5"/>
        <v>N/A</v>
      </c>
      <c r="W12" s="43" t="str">
        <f t="shared" si="5"/>
        <v>N/A</v>
      </c>
      <c r="X12" s="43" t="str">
        <f t="shared" si="5"/>
        <v>N/A</v>
      </c>
      <c r="Y12" s="43" t="str">
        <f t="shared" si="5"/>
        <v>N/A</v>
      </c>
    </row>
    <row r="13" spans="1:25" s="34" customFormat="1" ht="28.5" customHeight="1">
      <c r="A13" s="39" t="s">
        <v>59</v>
      </c>
      <c r="B13" s="43" t="str">
        <f aca="true" t="shared" si="6" ref="B13:Y13">IF(B9,(IF(B8,(B8-B9),"CV pending EV input")),(IF(B8,"CV pending AC input","N/A")))</f>
        <v>N/A</v>
      </c>
      <c r="C13" s="43">
        <f t="shared" si="6"/>
        <v>220.92499999999995</v>
      </c>
      <c r="D13" s="43">
        <f t="shared" si="6"/>
        <v>242.45000000000005</v>
      </c>
      <c r="E13" s="43">
        <f t="shared" si="6"/>
        <v>320.4749999999999</v>
      </c>
      <c r="F13" s="43">
        <f t="shared" si="6"/>
        <v>339.5999999999999</v>
      </c>
      <c r="G13" s="43">
        <f t="shared" si="6"/>
        <v>387.4000000000001</v>
      </c>
      <c r="H13" s="43">
        <f t="shared" si="6"/>
        <v>316.54199999999946</v>
      </c>
      <c r="I13" s="43">
        <f t="shared" si="6"/>
        <v>251.6840000000002</v>
      </c>
      <c r="J13" s="43">
        <f t="shared" si="6"/>
        <v>166.92599999999948</v>
      </c>
      <c r="K13" s="43">
        <f t="shared" si="6"/>
        <v>146.6260000000002</v>
      </c>
      <c r="L13" s="43">
        <f t="shared" si="6"/>
        <v>106.82600000000002</v>
      </c>
      <c r="M13" s="43">
        <f t="shared" si="6"/>
        <v>120.6260000000002</v>
      </c>
      <c r="N13" s="43">
        <f t="shared" si="6"/>
        <v>109.27600000000075</v>
      </c>
      <c r="O13" s="43">
        <f t="shared" si="6"/>
        <v>147.02600000000075</v>
      </c>
      <c r="P13" s="43">
        <f t="shared" si="6"/>
        <v>135.3760000000011</v>
      </c>
      <c r="Q13" s="43" t="str">
        <f t="shared" si="6"/>
        <v>N/A</v>
      </c>
      <c r="R13" s="43" t="str">
        <f t="shared" si="6"/>
        <v>N/A</v>
      </c>
      <c r="S13" s="43" t="str">
        <f t="shared" si="6"/>
        <v>N/A</v>
      </c>
      <c r="T13" s="43" t="str">
        <f t="shared" si="6"/>
        <v>N/A</v>
      </c>
      <c r="U13" s="43" t="str">
        <f t="shared" si="6"/>
        <v>N/A</v>
      </c>
      <c r="V13" s="43" t="str">
        <f t="shared" si="6"/>
        <v>N/A</v>
      </c>
      <c r="W13" s="43" t="str">
        <f t="shared" si="6"/>
        <v>N/A</v>
      </c>
      <c r="X13" s="43" t="str">
        <f t="shared" si="6"/>
        <v>N/A</v>
      </c>
      <c r="Y13" s="43" t="str">
        <f t="shared" si="6"/>
        <v>N/A</v>
      </c>
    </row>
    <row r="14" spans="1:25" s="51" customFormat="1" ht="42" customHeight="1">
      <c r="A14" s="50" t="s">
        <v>60</v>
      </c>
      <c r="B14" s="44" t="str">
        <f aca="true" t="shared" si="7" ref="B14:Y14">IF(B7,(IF(B8,((B8-B7)/B7),"N/A")),"N/A")</f>
        <v>N/A</v>
      </c>
      <c r="C14" s="44">
        <f t="shared" si="7"/>
        <v>0</v>
      </c>
      <c r="D14" s="44">
        <f t="shared" si="7"/>
        <v>0</v>
      </c>
      <c r="E14" s="44">
        <f t="shared" si="7"/>
        <v>0</v>
      </c>
      <c r="F14" s="44">
        <f t="shared" si="7"/>
        <v>0</v>
      </c>
      <c r="G14" s="44">
        <f t="shared" si="7"/>
        <v>0</v>
      </c>
      <c r="H14" s="44">
        <f t="shared" si="7"/>
        <v>0</v>
      </c>
      <c r="I14" s="44">
        <f t="shared" si="7"/>
        <v>0</v>
      </c>
      <c r="J14" s="44">
        <f t="shared" si="7"/>
        <v>0</v>
      </c>
      <c r="K14" s="44">
        <f t="shared" si="7"/>
        <v>0</v>
      </c>
      <c r="L14" s="44">
        <f t="shared" si="7"/>
        <v>0</v>
      </c>
      <c r="M14" s="44">
        <f t="shared" si="7"/>
        <v>0</v>
      </c>
      <c r="N14" s="44">
        <f t="shared" si="7"/>
        <v>0</v>
      </c>
      <c r="O14" s="44">
        <f t="shared" si="7"/>
        <v>0</v>
      </c>
      <c r="P14" s="44">
        <f t="shared" si="7"/>
        <v>0</v>
      </c>
      <c r="Q14" s="44" t="str">
        <f t="shared" si="7"/>
        <v>N/A</v>
      </c>
      <c r="R14" s="44" t="str">
        <f t="shared" si="7"/>
        <v>N/A</v>
      </c>
      <c r="S14" s="44" t="str">
        <f t="shared" si="7"/>
        <v>N/A</v>
      </c>
      <c r="T14" s="44" t="str">
        <f t="shared" si="7"/>
        <v>N/A</v>
      </c>
      <c r="U14" s="44" t="str">
        <f t="shared" si="7"/>
        <v>N/A</v>
      </c>
      <c r="V14" s="44" t="str">
        <f t="shared" si="7"/>
        <v>N/A</v>
      </c>
      <c r="W14" s="44" t="str">
        <f t="shared" si="7"/>
        <v>N/A</v>
      </c>
      <c r="X14" s="44" t="str">
        <f t="shared" si="7"/>
        <v>N/A</v>
      </c>
      <c r="Y14" s="44" t="str">
        <f t="shared" si="7"/>
        <v>N/A</v>
      </c>
    </row>
    <row r="15" spans="1:25" s="51" customFormat="1" ht="42" customHeight="1">
      <c r="A15" s="50" t="s">
        <v>62</v>
      </c>
      <c r="B15" s="44" t="str">
        <f aca="true" t="shared" si="8" ref="B15:Y15">IF(B8,(IF(B9,((B8-B9)/B8),"N/A")),"N/A")</f>
        <v>N/A</v>
      </c>
      <c r="C15" s="44">
        <f t="shared" si="8"/>
        <v>0.2248543294063764</v>
      </c>
      <c r="D15" s="44">
        <f t="shared" si="8"/>
        <v>0.14090605294510797</v>
      </c>
      <c r="E15" s="44">
        <f t="shared" si="8"/>
        <v>0.13033929497412325</v>
      </c>
      <c r="F15" s="44">
        <f t="shared" si="8"/>
        <v>0.10886359993588714</v>
      </c>
      <c r="G15" s="44">
        <f t="shared" si="8"/>
        <v>0.10161044956197873</v>
      </c>
      <c r="H15" s="44">
        <f t="shared" si="8"/>
        <v>0.0717229346988715</v>
      </c>
      <c r="I15" s="44">
        <f t="shared" si="8"/>
        <v>0.050081384936822244</v>
      </c>
      <c r="J15" s="44">
        <f t="shared" si="8"/>
        <v>0.029624647274921378</v>
      </c>
      <c r="K15" s="44">
        <f t="shared" si="8"/>
        <v>0.0459570600219402</v>
      </c>
      <c r="L15" s="44">
        <f t="shared" si="8"/>
        <v>0.028155820879787043</v>
      </c>
      <c r="M15" s="44">
        <f t="shared" si="8"/>
        <v>0.027460559564732444</v>
      </c>
      <c r="N15" s="44">
        <f t="shared" si="8"/>
        <v>0.023701293771892885</v>
      </c>
      <c r="O15" s="44">
        <f t="shared" si="8"/>
        <v>0.030450252671692643</v>
      </c>
      <c r="P15" s="44">
        <f t="shared" si="8"/>
        <v>0.02682704978944783</v>
      </c>
      <c r="Q15" s="44" t="str">
        <f t="shared" si="8"/>
        <v>N/A</v>
      </c>
      <c r="R15" s="44" t="str">
        <f t="shared" si="8"/>
        <v>N/A</v>
      </c>
      <c r="S15" s="44" t="str">
        <f t="shared" si="8"/>
        <v>N/A</v>
      </c>
      <c r="T15" s="44" t="str">
        <f t="shared" si="8"/>
        <v>N/A</v>
      </c>
      <c r="U15" s="44" t="str">
        <f t="shared" si="8"/>
        <v>N/A</v>
      </c>
      <c r="V15" s="44" t="str">
        <f t="shared" si="8"/>
        <v>N/A</v>
      </c>
      <c r="W15" s="44" t="str">
        <f t="shared" si="8"/>
        <v>N/A</v>
      </c>
      <c r="X15" s="44" t="str">
        <f t="shared" si="8"/>
        <v>N/A</v>
      </c>
      <c r="Y15" s="44" t="str">
        <f t="shared" si="8"/>
        <v>N/A</v>
      </c>
    </row>
    <row r="16" spans="1:25" s="35" customFormat="1" ht="27.75" customHeight="1">
      <c r="A16" s="39" t="s">
        <v>61</v>
      </c>
      <c r="B16" s="41" t="str">
        <f aca="true" t="shared" si="9" ref="B16:Y16">IF((B15="N/A"),"N/A",IF((B14="N/A"),"N/A",(B12*B10)))</f>
        <v>N/A</v>
      </c>
      <c r="C16" s="41">
        <f t="shared" si="9"/>
        <v>1.290080094537815</v>
      </c>
      <c r="D16" s="41">
        <f t="shared" si="9"/>
        <v>1.16401704776079</v>
      </c>
      <c r="E16" s="41">
        <f t="shared" si="9"/>
        <v>1.1498737314689238</v>
      </c>
      <c r="F16" s="41">
        <f t="shared" si="9"/>
        <v>1.1221626677218604</v>
      </c>
      <c r="G16" s="41">
        <f t="shared" si="9"/>
        <v>1.1131028845030948</v>
      </c>
      <c r="H16" s="41">
        <f t="shared" si="9"/>
        <v>1.0772645769025921</v>
      </c>
      <c r="I16" s="41">
        <f t="shared" si="9"/>
        <v>1.0527217638886794</v>
      </c>
      <c r="J16" s="41">
        <f t="shared" si="9"/>
        <v>1.03052905990628</v>
      </c>
      <c r="K16" s="41">
        <f t="shared" si="9"/>
        <v>1.0481708506988134</v>
      </c>
      <c r="L16" s="41">
        <f t="shared" si="9"/>
        <v>1.0289715383234335</v>
      </c>
      <c r="M16" s="41">
        <f t="shared" si="9"/>
        <v>1.0282359341153735</v>
      </c>
      <c r="N16" s="41">
        <f t="shared" si="9"/>
        <v>1.024276682556983</v>
      </c>
      <c r="O16" s="41">
        <f t="shared" si="9"/>
        <v>1.0314065913127215</v>
      </c>
      <c r="P16" s="41">
        <f t="shared" si="9"/>
        <v>1.0275665797982194</v>
      </c>
      <c r="Q16" s="41" t="str">
        <f t="shared" si="9"/>
        <v>N/A</v>
      </c>
      <c r="R16" s="41" t="str">
        <f t="shared" si="9"/>
        <v>N/A</v>
      </c>
      <c r="S16" s="41" t="str">
        <f t="shared" si="9"/>
        <v>N/A</v>
      </c>
      <c r="T16" s="41" t="str">
        <f t="shared" si="9"/>
        <v>N/A</v>
      </c>
      <c r="U16" s="41" t="str">
        <f t="shared" si="9"/>
        <v>N/A</v>
      </c>
      <c r="V16" s="41" t="str">
        <f t="shared" si="9"/>
        <v>N/A</v>
      </c>
      <c r="W16" s="41" t="str">
        <f t="shared" si="9"/>
        <v>N/A</v>
      </c>
      <c r="X16" s="41" t="str">
        <f t="shared" si="9"/>
        <v>N/A</v>
      </c>
      <c r="Y16" s="41" t="str">
        <f t="shared" si="9"/>
        <v>N/A</v>
      </c>
    </row>
  </sheetData>
  <sheetProtection formatCells="0" formatColumns="0" formatRows="0"/>
  <mergeCells count="1">
    <mergeCell ref="A1:A3"/>
  </mergeCells>
  <printOptions gridLines="1"/>
  <pageMargins left="0.36" right="0" top="1" bottom="1" header="0.5" footer="0.5"/>
  <pageSetup horizontalDpi="600" verticalDpi="600" orientation="landscape" scale="82" r:id="rId1"/>
  <headerFooter alignWithMargins="0">
    <oddHeader>&amp;C&amp;"Book Antiqua,Bold"&amp;18NOAA Earned Value Management Reports</oddHeader>
    <oddFooter>&amp;C&amp;A&amp;R&amp;D &amp;T</oddFooter>
  </headerFooter>
  <colBreaks count="1" manualBreakCount="1">
    <brk id="13" max="15" man="1"/>
  </colBreaks>
</worksheet>
</file>

<file path=xl/worksheets/sheet6.xml><?xml version="1.0" encoding="utf-8"?>
<worksheet xmlns="http://schemas.openxmlformats.org/spreadsheetml/2006/main" xmlns:r="http://schemas.openxmlformats.org/officeDocument/2006/relationships">
  <dimension ref="A1:Y16"/>
  <sheetViews>
    <sheetView workbookViewId="0" topLeftCell="A1">
      <pane xSplit="16" ySplit="8" topLeftCell="Q9" activePane="bottomRight" state="frozen"/>
      <selection pane="topLeft" activeCell="A1" sqref="A1"/>
      <selection pane="topRight" activeCell="Q1" sqref="Q1"/>
      <selection pane="bottomLeft" activeCell="A9" sqref="A9"/>
      <selection pane="bottomRight" activeCell="N7" sqref="N7"/>
    </sheetView>
  </sheetViews>
  <sheetFormatPr defaultColWidth="9.140625" defaultRowHeight="12.75"/>
  <cols>
    <col min="1" max="1" width="23.28125" style="40" customWidth="1"/>
    <col min="2" max="13" width="0.13671875" style="36" customWidth="1"/>
    <col min="14" max="25" width="10.421875" style="37" customWidth="1"/>
    <col min="26" max="16384" width="9.140625" style="37" customWidth="1"/>
  </cols>
  <sheetData>
    <row r="1" spans="1:25" s="57" customFormat="1" ht="18" customHeight="1">
      <c r="A1" s="107" t="s">
        <v>63</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 customHeight="1">
      <c r="A2" s="108"/>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83" customFormat="1" ht="12" customHeight="1">
      <c r="A3" s="109"/>
      <c r="B3" s="81">
        <v>38656</v>
      </c>
      <c r="C3" s="81" t="s">
        <v>10</v>
      </c>
      <c r="D3" s="82">
        <v>38717</v>
      </c>
      <c r="E3" s="81">
        <v>38748</v>
      </c>
      <c r="F3" s="81">
        <v>38776</v>
      </c>
      <c r="G3" s="81">
        <v>38807</v>
      </c>
      <c r="H3" s="81">
        <v>38837</v>
      </c>
      <c r="I3" s="81">
        <v>38868</v>
      </c>
      <c r="J3" s="81">
        <v>38898</v>
      </c>
      <c r="K3" s="83">
        <v>38929</v>
      </c>
      <c r="L3" s="81">
        <v>38959</v>
      </c>
      <c r="M3" s="81">
        <v>38990</v>
      </c>
      <c r="N3" s="81">
        <v>39021</v>
      </c>
      <c r="O3" s="81" t="s">
        <v>49</v>
      </c>
      <c r="P3" s="82">
        <v>39082</v>
      </c>
      <c r="Q3" s="81">
        <v>39113</v>
      </c>
      <c r="R3" s="81">
        <v>39141</v>
      </c>
      <c r="S3" s="81">
        <v>39172</v>
      </c>
      <c r="T3" s="81">
        <v>39202</v>
      </c>
      <c r="U3" s="81">
        <v>39233</v>
      </c>
      <c r="V3" s="81">
        <v>39263</v>
      </c>
      <c r="W3" s="83">
        <v>39294</v>
      </c>
      <c r="X3" s="81">
        <v>39324</v>
      </c>
      <c r="Y3" s="81">
        <v>39355</v>
      </c>
    </row>
    <row r="4" spans="1:25" s="58" customFormat="1" ht="27" customHeight="1">
      <c r="A4" s="42" t="s">
        <v>65</v>
      </c>
      <c r="B4" s="61"/>
      <c r="C4" s="61"/>
      <c r="D4" s="62"/>
      <c r="E4" s="61"/>
      <c r="F4" s="61"/>
      <c r="G4" s="61"/>
      <c r="H4" s="61"/>
      <c r="I4" s="61"/>
      <c r="J4" s="61"/>
      <c r="K4" s="63"/>
      <c r="L4" s="61"/>
      <c r="M4" s="61"/>
      <c r="N4" s="64">
        <v>41900</v>
      </c>
      <c r="O4" s="64">
        <f>N4</f>
        <v>41900</v>
      </c>
      <c r="P4" s="64">
        <f aca="true" t="shared" si="0" ref="P4:Y5">O4</f>
        <v>41900</v>
      </c>
      <c r="Q4" s="64">
        <f t="shared" si="0"/>
        <v>41900</v>
      </c>
      <c r="R4" s="64">
        <f t="shared" si="0"/>
        <v>41900</v>
      </c>
      <c r="S4" s="64">
        <f t="shared" si="0"/>
        <v>41900</v>
      </c>
      <c r="T4" s="64">
        <f t="shared" si="0"/>
        <v>41900</v>
      </c>
      <c r="U4" s="64">
        <f t="shared" si="0"/>
        <v>41900</v>
      </c>
      <c r="V4" s="64">
        <f t="shared" si="0"/>
        <v>41900</v>
      </c>
      <c r="W4" s="64">
        <f t="shared" si="0"/>
        <v>41900</v>
      </c>
      <c r="X4" s="64">
        <f t="shared" si="0"/>
        <v>41900</v>
      </c>
      <c r="Y4" s="64">
        <f t="shared" si="0"/>
        <v>41900</v>
      </c>
    </row>
    <row r="5" spans="1:25" s="58" customFormat="1" ht="27.75" customHeight="1">
      <c r="A5" s="42" t="s">
        <v>67</v>
      </c>
      <c r="B5" s="61"/>
      <c r="C5" s="61"/>
      <c r="D5" s="62"/>
      <c r="E5" s="61"/>
      <c r="F5" s="61"/>
      <c r="G5" s="61"/>
      <c r="H5" s="61"/>
      <c r="I5" s="61"/>
      <c r="J5" s="61"/>
      <c r="K5" s="63"/>
      <c r="L5" s="61"/>
      <c r="M5" s="61"/>
      <c r="N5" s="67">
        <f>120+120</f>
        <v>240</v>
      </c>
      <c r="O5" s="64">
        <f>N5</f>
        <v>240</v>
      </c>
      <c r="P5" s="64">
        <f t="shared" si="0"/>
        <v>240</v>
      </c>
      <c r="Q5" s="64">
        <f t="shared" si="0"/>
        <v>240</v>
      </c>
      <c r="R5" s="64">
        <f t="shared" si="0"/>
        <v>240</v>
      </c>
      <c r="S5" s="64">
        <f t="shared" si="0"/>
        <v>240</v>
      </c>
      <c r="T5" s="64">
        <f t="shared" si="0"/>
        <v>240</v>
      </c>
      <c r="U5" s="64">
        <f t="shared" si="0"/>
        <v>240</v>
      </c>
      <c r="V5" s="64">
        <f t="shared" si="0"/>
        <v>240</v>
      </c>
      <c r="W5" s="64">
        <f t="shared" si="0"/>
        <v>240</v>
      </c>
      <c r="X5" s="64">
        <f t="shared" si="0"/>
        <v>240</v>
      </c>
      <c r="Y5" s="64">
        <f t="shared" si="0"/>
        <v>240</v>
      </c>
    </row>
    <row r="6" spans="1:25" s="59" customFormat="1" ht="27.75" customHeight="1">
      <c r="A6" s="42" t="s">
        <v>52</v>
      </c>
      <c r="B6" s="63"/>
      <c r="C6" s="63"/>
      <c r="D6" s="63"/>
      <c r="E6" s="63"/>
      <c r="F6" s="63"/>
      <c r="G6" s="63"/>
      <c r="H6" s="63"/>
      <c r="I6" s="63"/>
      <c r="J6" s="63"/>
      <c r="K6" s="63"/>
      <c r="L6" s="63"/>
      <c r="M6" s="63"/>
      <c r="N6" s="67">
        <f>N5+N4</f>
        <v>42140</v>
      </c>
      <c r="O6" s="67">
        <f aca="true" t="shared" si="1" ref="O6:Y6">O5+O4</f>
        <v>42140</v>
      </c>
      <c r="P6" s="67">
        <f t="shared" si="1"/>
        <v>42140</v>
      </c>
      <c r="Q6" s="67">
        <f t="shared" si="1"/>
        <v>42140</v>
      </c>
      <c r="R6" s="67">
        <f t="shared" si="1"/>
        <v>42140</v>
      </c>
      <c r="S6" s="67">
        <f t="shared" si="1"/>
        <v>42140</v>
      </c>
      <c r="T6" s="67">
        <f t="shared" si="1"/>
        <v>42140</v>
      </c>
      <c r="U6" s="67">
        <f t="shared" si="1"/>
        <v>42140</v>
      </c>
      <c r="V6" s="67">
        <f t="shared" si="1"/>
        <v>42140</v>
      </c>
      <c r="W6" s="67">
        <f t="shared" si="1"/>
        <v>42140</v>
      </c>
      <c r="X6" s="67">
        <f t="shared" si="1"/>
        <v>42140</v>
      </c>
      <c r="Y6" s="67">
        <f t="shared" si="1"/>
        <v>42140</v>
      </c>
    </row>
    <row r="7" spans="1:25" s="80" customFormat="1" ht="42" customHeight="1">
      <c r="A7" s="78" t="s">
        <v>53</v>
      </c>
      <c r="B7" s="79"/>
      <c r="C7" s="79"/>
      <c r="D7" s="79"/>
      <c r="E7" s="79"/>
      <c r="F7" s="79"/>
      <c r="G7" s="79"/>
      <c r="H7" s="79"/>
      <c r="I7" s="79"/>
      <c r="J7" s="79"/>
      <c r="K7" s="79"/>
      <c r="L7" s="79"/>
      <c r="M7" s="79"/>
      <c r="N7" s="79"/>
      <c r="O7" s="79"/>
      <c r="P7" s="79"/>
      <c r="Q7" s="79"/>
      <c r="R7" s="79"/>
      <c r="S7" s="79"/>
      <c r="T7" s="79"/>
      <c r="U7" s="79"/>
      <c r="V7" s="79"/>
      <c r="W7" s="79"/>
      <c r="X7" s="79"/>
      <c r="Y7" s="79"/>
    </row>
    <row r="8" spans="1:25" s="32" customFormat="1" ht="42" customHeight="1">
      <c r="A8" s="38" t="s">
        <v>54</v>
      </c>
      <c r="B8" s="60"/>
      <c r="C8" s="60"/>
      <c r="D8" s="60"/>
      <c r="E8" s="60"/>
      <c r="F8" s="60"/>
      <c r="G8" s="60"/>
      <c r="H8" s="60"/>
      <c r="I8" s="60"/>
      <c r="J8" s="60"/>
      <c r="K8" s="60"/>
      <c r="L8" s="60"/>
      <c r="M8" s="60"/>
      <c r="N8" s="60"/>
      <c r="O8" s="60"/>
      <c r="P8" s="60"/>
      <c r="Q8" s="60"/>
      <c r="R8" s="60"/>
      <c r="S8" s="60"/>
      <c r="T8" s="60"/>
      <c r="U8" s="60"/>
      <c r="V8" s="60"/>
      <c r="W8" s="60"/>
      <c r="X8" s="60"/>
      <c r="Y8" s="60"/>
    </row>
    <row r="9" spans="1:25" s="32" customFormat="1" ht="27.75" customHeight="1">
      <c r="A9" s="38" t="s">
        <v>55</v>
      </c>
      <c r="B9" s="60"/>
      <c r="C9" s="60"/>
      <c r="D9" s="60"/>
      <c r="E9" s="60"/>
      <c r="F9" s="60"/>
      <c r="G9" s="60"/>
      <c r="H9" s="60"/>
      <c r="I9" s="60"/>
      <c r="J9" s="60"/>
      <c r="K9" s="60"/>
      <c r="L9" s="60"/>
      <c r="M9" s="60"/>
      <c r="N9" s="60"/>
      <c r="O9" s="60"/>
      <c r="P9" s="60"/>
      <c r="Q9" s="60"/>
      <c r="R9" s="60"/>
      <c r="S9" s="60"/>
      <c r="T9" s="60"/>
      <c r="U9" s="60"/>
      <c r="V9" s="60"/>
      <c r="W9" s="60"/>
      <c r="X9" s="60"/>
      <c r="Y9" s="60"/>
    </row>
    <row r="10" spans="1:25" s="34" customFormat="1" ht="42" customHeight="1">
      <c r="A10" s="39" t="s">
        <v>57</v>
      </c>
      <c r="B10" s="43" t="str">
        <f aca="true" t="shared" si="2" ref="B10:M10">IF(B7,B8/B7,"N/A")</f>
        <v>N/A</v>
      </c>
      <c r="C10" s="43" t="str">
        <f t="shared" si="2"/>
        <v>N/A</v>
      </c>
      <c r="D10" s="43" t="str">
        <f t="shared" si="2"/>
        <v>N/A</v>
      </c>
      <c r="E10" s="43" t="str">
        <f t="shared" si="2"/>
        <v>N/A</v>
      </c>
      <c r="F10" s="43" t="str">
        <f t="shared" si="2"/>
        <v>N/A</v>
      </c>
      <c r="G10" s="43" t="str">
        <f t="shared" si="2"/>
        <v>N/A</v>
      </c>
      <c r="H10" s="43" t="str">
        <f t="shared" si="2"/>
        <v>N/A</v>
      </c>
      <c r="I10" s="43" t="str">
        <f t="shared" si="2"/>
        <v>N/A</v>
      </c>
      <c r="J10" s="43" t="str">
        <f t="shared" si="2"/>
        <v>N/A</v>
      </c>
      <c r="K10" s="43" t="str">
        <f t="shared" si="2"/>
        <v>N/A</v>
      </c>
      <c r="L10" s="43" t="str">
        <f t="shared" si="2"/>
        <v>N/A</v>
      </c>
      <c r="M10" s="43" t="str">
        <f t="shared" si="2"/>
        <v>N/A</v>
      </c>
      <c r="N10" s="43" t="str">
        <f>IF(N7,(IF(N8,N8/N7,"SPI pending EV input")),"N/A")</f>
        <v>N/A</v>
      </c>
      <c r="O10" s="43" t="str">
        <f aca="true" t="shared" si="3" ref="O10:Y10">IF(O7,(IF(O8,O8/O7,"SPI pending EV input")),"N/A")</f>
        <v>N/A</v>
      </c>
      <c r="P10" s="43" t="str">
        <f t="shared" si="3"/>
        <v>N/A</v>
      </c>
      <c r="Q10" s="43" t="str">
        <f t="shared" si="3"/>
        <v>N/A</v>
      </c>
      <c r="R10" s="43" t="str">
        <f t="shared" si="3"/>
        <v>N/A</v>
      </c>
      <c r="S10" s="43" t="str">
        <f t="shared" si="3"/>
        <v>N/A</v>
      </c>
      <c r="T10" s="43" t="str">
        <f t="shared" si="3"/>
        <v>N/A</v>
      </c>
      <c r="U10" s="43" t="str">
        <f t="shared" si="3"/>
        <v>N/A</v>
      </c>
      <c r="V10" s="43" t="str">
        <f t="shared" si="3"/>
        <v>N/A</v>
      </c>
      <c r="W10" s="43" t="str">
        <f t="shared" si="3"/>
        <v>N/A</v>
      </c>
      <c r="X10" s="43" t="str">
        <f t="shared" si="3"/>
        <v>N/A</v>
      </c>
      <c r="Y10" s="43" t="str">
        <f t="shared" si="3"/>
        <v>N/A</v>
      </c>
    </row>
    <row r="11" spans="1:25" s="34" customFormat="1" ht="28.5" customHeight="1">
      <c r="A11" s="39" t="s">
        <v>56</v>
      </c>
      <c r="B11" s="43" t="str">
        <f aca="true" t="shared" si="4" ref="B11:M11">IF(B7,(B8-B7),"N/A")</f>
        <v>N/A</v>
      </c>
      <c r="C11" s="43" t="str">
        <f t="shared" si="4"/>
        <v>N/A</v>
      </c>
      <c r="D11" s="43" t="str">
        <f t="shared" si="4"/>
        <v>N/A</v>
      </c>
      <c r="E11" s="43" t="str">
        <f t="shared" si="4"/>
        <v>N/A</v>
      </c>
      <c r="F11" s="43" t="str">
        <f t="shared" si="4"/>
        <v>N/A</v>
      </c>
      <c r="G11" s="43" t="str">
        <f t="shared" si="4"/>
        <v>N/A</v>
      </c>
      <c r="H11" s="43" t="str">
        <f t="shared" si="4"/>
        <v>N/A</v>
      </c>
      <c r="I11" s="43" t="str">
        <f t="shared" si="4"/>
        <v>N/A</v>
      </c>
      <c r="J11" s="43" t="str">
        <f t="shared" si="4"/>
        <v>N/A</v>
      </c>
      <c r="K11" s="43" t="str">
        <f t="shared" si="4"/>
        <v>N/A</v>
      </c>
      <c r="L11" s="43" t="str">
        <f t="shared" si="4"/>
        <v>N/A</v>
      </c>
      <c r="M11" s="43" t="str">
        <f t="shared" si="4"/>
        <v>N/A</v>
      </c>
      <c r="N11" s="43" t="str">
        <f>IF(N7,(IF(N8,(N8-N7),"SV pending EV input")),"N/A")</f>
        <v>N/A</v>
      </c>
      <c r="O11" s="43" t="str">
        <f aca="true" t="shared" si="5" ref="O11:Y11">IF(O7,(IF(O8,(O8-O7),"SV pending EV input")),"N/A")</f>
        <v>N/A</v>
      </c>
      <c r="P11" s="43" t="str">
        <f t="shared" si="5"/>
        <v>N/A</v>
      </c>
      <c r="Q11" s="43" t="str">
        <f t="shared" si="5"/>
        <v>N/A</v>
      </c>
      <c r="R11" s="43" t="str">
        <f t="shared" si="5"/>
        <v>N/A</v>
      </c>
      <c r="S11" s="43" t="str">
        <f t="shared" si="5"/>
        <v>N/A</v>
      </c>
      <c r="T11" s="43" t="str">
        <f t="shared" si="5"/>
        <v>N/A</v>
      </c>
      <c r="U11" s="43" t="str">
        <f t="shared" si="5"/>
        <v>N/A</v>
      </c>
      <c r="V11" s="43" t="str">
        <f t="shared" si="5"/>
        <v>N/A</v>
      </c>
      <c r="W11" s="43" t="str">
        <f t="shared" si="5"/>
        <v>N/A</v>
      </c>
      <c r="X11" s="43" t="str">
        <f t="shared" si="5"/>
        <v>N/A</v>
      </c>
      <c r="Y11" s="43" t="str">
        <f t="shared" si="5"/>
        <v>N/A</v>
      </c>
    </row>
    <row r="12" spans="1:25" s="34" customFormat="1" ht="42" customHeight="1">
      <c r="A12" s="39" t="s">
        <v>58</v>
      </c>
      <c r="B12" s="43" t="str">
        <f>IF(B9,(B8/B9),"N/A")</f>
        <v>N/A</v>
      </c>
      <c r="C12" s="43" t="str">
        <f aca="true" t="shared" si="6" ref="C12:M12">IF(C9,(C8/C9),"N/A")</f>
        <v>N/A</v>
      </c>
      <c r="D12" s="43" t="str">
        <f t="shared" si="6"/>
        <v>N/A</v>
      </c>
      <c r="E12" s="43" t="str">
        <f t="shared" si="6"/>
        <v>N/A</v>
      </c>
      <c r="F12" s="43" t="str">
        <f t="shared" si="6"/>
        <v>N/A</v>
      </c>
      <c r="G12" s="43" t="str">
        <f t="shared" si="6"/>
        <v>N/A</v>
      </c>
      <c r="H12" s="43" t="str">
        <f t="shared" si="6"/>
        <v>N/A</v>
      </c>
      <c r="I12" s="43" t="str">
        <f t="shared" si="6"/>
        <v>N/A</v>
      </c>
      <c r="J12" s="43" t="str">
        <f t="shared" si="6"/>
        <v>N/A</v>
      </c>
      <c r="K12" s="43" t="str">
        <f t="shared" si="6"/>
        <v>N/A</v>
      </c>
      <c r="L12" s="43" t="str">
        <f t="shared" si="6"/>
        <v>N/A</v>
      </c>
      <c r="M12" s="43" t="str">
        <f t="shared" si="6"/>
        <v>N/A</v>
      </c>
      <c r="N12" s="43" t="str">
        <f>IF(N9,(IF(N8,(N8/N9),"CPI pending EV input")),(IF(N8,"CPI pending AC input","N/A")))</f>
        <v>N/A</v>
      </c>
      <c r="O12" s="43" t="str">
        <f aca="true" t="shared" si="7" ref="O12:Y12">IF(O9,(IF(O8,(O8/O9),"CPI pending EV input")),(IF(O8,"CPI pending AC input","N/A")))</f>
        <v>N/A</v>
      </c>
      <c r="P12" s="43" t="str">
        <f t="shared" si="7"/>
        <v>N/A</v>
      </c>
      <c r="Q12" s="43" t="str">
        <f t="shared" si="7"/>
        <v>N/A</v>
      </c>
      <c r="R12" s="43" t="str">
        <f t="shared" si="7"/>
        <v>N/A</v>
      </c>
      <c r="S12" s="43" t="str">
        <f t="shared" si="7"/>
        <v>N/A</v>
      </c>
      <c r="T12" s="43" t="str">
        <f t="shared" si="7"/>
        <v>N/A</v>
      </c>
      <c r="U12" s="43" t="str">
        <f t="shared" si="7"/>
        <v>N/A</v>
      </c>
      <c r="V12" s="43" t="str">
        <f t="shared" si="7"/>
        <v>N/A</v>
      </c>
      <c r="W12" s="43" t="str">
        <f t="shared" si="7"/>
        <v>N/A</v>
      </c>
      <c r="X12" s="43" t="str">
        <f t="shared" si="7"/>
        <v>N/A</v>
      </c>
      <c r="Y12" s="43" t="str">
        <f t="shared" si="7"/>
        <v>N/A</v>
      </c>
    </row>
    <row r="13" spans="1:25" s="34" customFormat="1" ht="28.5" customHeight="1">
      <c r="A13" s="39" t="s">
        <v>59</v>
      </c>
      <c r="B13" s="43" t="str">
        <f>IF(B8,(B8-B9),"N/A")</f>
        <v>N/A</v>
      </c>
      <c r="C13" s="43" t="str">
        <f aca="true" t="shared" si="8" ref="C13:M13">IF(C8,(C8-C9),"N/A")</f>
        <v>N/A</v>
      </c>
      <c r="D13" s="43" t="str">
        <f t="shared" si="8"/>
        <v>N/A</v>
      </c>
      <c r="E13" s="43" t="str">
        <f t="shared" si="8"/>
        <v>N/A</v>
      </c>
      <c r="F13" s="43" t="str">
        <f t="shared" si="8"/>
        <v>N/A</v>
      </c>
      <c r="G13" s="43" t="str">
        <f t="shared" si="8"/>
        <v>N/A</v>
      </c>
      <c r="H13" s="43" t="str">
        <f t="shared" si="8"/>
        <v>N/A</v>
      </c>
      <c r="I13" s="43" t="str">
        <f t="shared" si="8"/>
        <v>N/A</v>
      </c>
      <c r="J13" s="43" t="str">
        <f t="shared" si="8"/>
        <v>N/A</v>
      </c>
      <c r="K13" s="43" t="str">
        <f t="shared" si="8"/>
        <v>N/A</v>
      </c>
      <c r="L13" s="43" t="str">
        <f t="shared" si="8"/>
        <v>N/A</v>
      </c>
      <c r="M13" s="43" t="str">
        <f t="shared" si="8"/>
        <v>N/A</v>
      </c>
      <c r="N13" s="43" t="str">
        <f>IF(N9,(IF(N8,(N8-N9),"CV pending EV input")),(IF(N8,"CV pending AC input","N/A")))</f>
        <v>N/A</v>
      </c>
      <c r="O13" s="43" t="str">
        <f aca="true" t="shared" si="9" ref="O13:Y13">IF(O9,(IF(O8,(O8-O9),"CV pending EV input")),(IF(O8,"CV pending AC input","N/A")))</f>
        <v>N/A</v>
      </c>
      <c r="P13" s="43" t="str">
        <f t="shared" si="9"/>
        <v>N/A</v>
      </c>
      <c r="Q13" s="43" t="str">
        <f t="shared" si="9"/>
        <v>N/A</v>
      </c>
      <c r="R13" s="43" t="str">
        <f t="shared" si="9"/>
        <v>N/A</v>
      </c>
      <c r="S13" s="43" t="str">
        <f t="shared" si="9"/>
        <v>N/A</v>
      </c>
      <c r="T13" s="43" t="str">
        <f t="shared" si="9"/>
        <v>N/A</v>
      </c>
      <c r="U13" s="43" t="str">
        <f t="shared" si="9"/>
        <v>N/A</v>
      </c>
      <c r="V13" s="43" t="str">
        <f t="shared" si="9"/>
        <v>N/A</v>
      </c>
      <c r="W13" s="43" t="str">
        <f t="shared" si="9"/>
        <v>N/A</v>
      </c>
      <c r="X13" s="43" t="str">
        <f t="shared" si="9"/>
        <v>N/A</v>
      </c>
      <c r="Y13" s="43" t="str">
        <f t="shared" si="9"/>
        <v>N/A</v>
      </c>
    </row>
    <row r="14" spans="1:25" s="51" customFormat="1" ht="42" customHeight="1">
      <c r="A14" s="50" t="s">
        <v>60</v>
      </c>
      <c r="B14" s="44" t="str">
        <f>IF(B7,(B8-B7)/B7,"N/A")</f>
        <v>N/A</v>
      </c>
      <c r="C14" s="44" t="str">
        <f aca="true" t="shared" si="10" ref="C14:M14">IF(C7,(C8-C7)/C7,"N/A")</f>
        <v>N/A</v>
      </c>
      <c r="D14" s="44" t="str">
        <f t="shared" si="10"/>
        <v>N/A</v>
      </c>
      <c r="E14" s="44" t="str">
        <f t="shared" si="10"/>
        <v>N/A</v>
      </c>
      <c r="F14" s="44" t="str">
        <f t="shared" si="10"/>
        <v>N/A</v>
      </c>
      <c r="G14" s="44" t="str">
        <f t="shared" si="10"/>
        <v>N/A</v>
      </c>
      <c r="H14" s="44" t="str">
        <f t="shared" si="10"/>
        <v>N/A</v>
      </c>
      <c r="I14" s="44" t="str">
        <f t="shared" si="10"/>
        <v>N/A</v>
      </c>
      <c r="J14" s="44" t="str">
        <f t="shared" si="10"/>
        <v>N/A</v>
      </c>
      <c r="K14" s="44" t="str">
        <f t="shared" si="10"/>
        <v>N/A</v>
      </c>
      <c r="L14" s="44" t="str">
        <f t="shared" si="10"/>
        <v>N/A</v>
      </c>
      <c r="M14" s="44" t="str">
        <f t="shared" si="10"/>
        <v>N/A</v>
      </c>
      <c r="N14" s="44" t="str">
        <f>IF(N7,(IF(N8,((N8-N7)/N7),"N/A")),"N/A")</f>
        <v>N/A</v>
      </c>
      <c r="O14" s="44" t="str">
        <f aca="true" t="shared" si="11" ref="O14:Y14">IF(O7,(IF(O8,((O8-O7)/O7),"N/A")),"N/A")</f>
        <v>N/A</v>
      </c>
      <c r="P14" s="44" t="str">
        <f t="shared" si="11"/>
        <v>N/A</v>
      </c>
      <c r="Q14" s="44" t="str">
        <f t="shared" si="11"/>
        <v>N/A</v>
      </c>
      <c r="R14" s="44" t="str">
        <f t="shared" si="11"/>
        <v>N/A</v>
      </c>
      <c r="S14" s="44" t="str">
        <f t="shared" si="11"/>
        <v>N/A</v>
      </c>
      <c r="T14" s="44" t="str">
        <f t="shared" si="11"/>
        <v>N/A</v>
      </c>
      <c r="U14" s="44" t="str">
        <f t="shared" si="11"/>
        <v>N/A</v>
      </c>
      <c r="V14" s="44" t="str">
        <f t="shared" si="11"/>
        <v>N/A</v>
      </c>
      <c r="W14" s="44" t="str">
        <f t="shared" si="11"/>
        <v>N/A</v>
      </c>
      <c r="X14" s="44" t="str">
        <f t="shared" si="11"/>
        <v>N/A</v>
      </c>
      <c r="Y14" s="44" t="str">
        <f t="shared" si="11"/>
        <v>N/A</v>
      </c>
    </row>
    <row r="15" spans="1:25" s="51" customFormat="1" ht="42" customHeight="1">
      <c r="A15" s="50" t="s">
        <v>62</v>
      </c>
      <c r="B15" s="44" t="str">
        <f>IF(B8,(B8-B9)/B8,"N/A")</f>
        <v>N/A</v>
      </c>
      <c r="C15" s="44" t="str">
        <f aca="true" t="shared" si="12" ref="C15:M15">IF(C8,(C8-C9)/C8,"N/A")</f>
        <v>N/A</v>
      </c>
      <c r="D15" s="44" t="str">
        <f t="shared" si="12"/>
        <v>N/A</v>
      </c>
      <c r="E15" s="44" t="str">
        <f t="shared" si="12"/>
        <v>N/A</v>
      </c>
      <c r="F15" s="44" t="str">
        <f t="shared" si="12"/>
        <v>N/A</v>
      </c>
      <c r="G15" s="44" t="str">
        <f t="shared" si="12"/>
        <v>N/A</v>
      </c>
      <c r="H15" s="44" t="str">
        <f t="shared" si="12"/>
        <v>N/A</v>
      </c>
      <c r="I15" s="44" t="str">
        <f t="shared" si="12"/>
        <v>N/A</v>
      </c>
      <c r="J15" s="44" t="str">
        <f t="shared" si="12"/>
        <v>N/A</v>
      </c>
      <c r="K15" s="44" t="str">
        <f t="shared" si="12"/>
        <v>N/A</v>
      </c>
      <c r="L15" s="44" t="str">
        <f t="shared" si="12"/>
        <v>N/A</v>
      </c>
      <c r="M15" s="44" t="str">
        <f t="shared" si="12"/>
        <v>N/A</v>
      </c>
      <c r="N15" s="44" t="str">
        <f>IF(N8,(IF(N9,((N8-N9)/N8),"N/A")),"N/A")</f>
        <v>N/A</v>
      </c>
      <c r="O15" s="44" t="str">
        <f aca="true" t="shared" si="13" ref="O15:Y15">IF(O8,(IF(O9,((O8-O9)/O8),"N/A")),"N/A")</f>
        <v>N/A</v>
      </c>
      <c r="P15" s="44" t="str">
        <f t="shared" si="13"/>
        <v>N/A</v>
      </c>
      <c r="Q15" s="44" t="str">
        <f t="shared" si="13"/>
        <v>N/A</v>
      </c>
      <c r="R15" s="44" t="str">
        <f t="shared" si="13"/>
        <v>N/A</v>
      </c>
      <c r="S15" s="44" t="str">
        <f t="shared" si="13"/>
        <v>N/A</v>
      </c>
      <c r="T15" s="44" t="str">
        <f t="shared" si="13"/>
        <v>N/A</v>
      </c>
      <c r="U15" s="44" t="str">
        <f t="shared" si="13"/>
        <v>N/A</v>
      </c>
      <c r="V15" s="44" t="str">
        <f t="shared" si="13"/>
        <v>N/A</v>
      </c>
      <c r="W15" s="44" t="str">
        <f t="shared" si="13"/>
        <v>N/A</v>
      </c>
      <c r="X15" s="44" t="str">
        <f t="shared" si="13"/>
        <v>N/A</v>
      </c>
      <c r="Y15" s="44" t="str">
        <f t="shared" si="13"/>
        <v>N/A</v>
      </c>
    </row>
    <row r="16" spans="1:25" s="35" customFormat="1" ht="27.75" customHeight="1">
      <c r="A16" s="39" t="s">
        <v>61</v>
      </c>
      <c r="B16" s="41" t="str">
        <f>IF(B9,(B12*B10),"N/A")</f>
        <v>N/A</v>
      </c>
      <c r="C16" s="41" t="str">
        <f aca="true" t="shared" si="14" ref="C16:M16">IF(C9,(C12*C10),"N/A")</f>
        <v>N/A</v>
      </c>
      <c r="D16" s="41" t="str">
        <f t="shared" si="14"/>
        <v>N/A</v>
      </c>
      <c r="E16" s="41" t="str">
        <f t="shared" si="14"/>
        <v>N/A</v>
      </c>
      <c r="F16" s="41" t="str">
        <f t="shared" si="14"/>
        <v>N/A</v>
      </c>
      <c r="G16" s="41" t="str">
        <f t="shared" si="14"/>
        <v>N/A</v>
      </c>
      <c r="H16" s="41" t="str">
        <f t="shared" si="14"/>
        <v>N/A</v>
      </c>
      <c r="I16" s="41" t="str">
        <f t="shared" si="14"/>
        <v>N/A</v>
      </c>
      <c r="J16" s="41" t="str">
        <f t="shared" si="14"/>
        <v>N/A</v>
      </c>
      <c r="K16" s="41" t="str">
        <f t="shared" si="14"/>
        <v>N/A</v>
      </c>
      <c r="L16" s="41" t="str">
        <f t="shared" si="14"/>
        <v>N/A</v>
      </c>
      <c r="M16" s="41" t="str">
        <f t="shared" si="14"/>
        <v>N/A</v>
      </c>
      <c r="N16" s="41" t="str">
        <f>IF((N15="N/A"),"N/A",IF((N14="N/A"),"N/A",(N12*N10)))</f>
        <v>N/A</v>
      </c>
      <c r="O16" s="41" t="str">
        <f aca="true" t="shared" si="15" ref="O16:Y16">IF((O15="N/A"),"N/A",IF((O14="N/A"),"N/A",(O12*O10)))</f>
        <v>N/A</v>
      </c>
      <c r="P16" s="41" t="str">
        <f t="shared" si="15"/>
        <v>N/A</v>
      </c>
      <c r="Q16" s="41" t="str">
        <f t="shared" si="15"/>
        <v>N/A</v>
      </c>
      <c r="R16" s="41" t="str">
        <f t="shared" si="15"/>
        <v>N/A</v>
      </c>
      <c r="S16" s="41" t="str">
        <f t="shared" si="15"/>
        <v>N/A</v>
      </c>
      <c r="T16" s="41" t="str">
        <f t="shared" si="15"/>
        <v>N/A</v>
      </c>
      <c r="U16" s="41" t="str">
        <f t="shared" si="15"/>
        <v>N/A</v>
      </c>
      <c r="V16" s="41" t="str">
        <f t="shared" si="15"/>
        <v>N/A</v>
      </c>
      <c r="W16" s="41" t="str">
        <f t="shared" si="15"/>
        <v>N/A</v>
      </c>
      <c r="X16" s="41" t="str">
        <f t="shared" si="15"/>
        <v>N/A</v>
      </c>
      <c r="Y16" s="41" t="str">
        <f t="shared" si="15"/>
        <v>N/A</v>
      </c>
    </row>
  </sheetData>
  <sheetProtection formatCells="0" formatColumns="0" formatRows="0"/>
  <mergeCells count="1">
    <mergeCell ref="A1:A3"/>
  </mergeCells>
  <printOptions gridLines="1" horizontalCentered="1"/>
  <pageMargins left="0.35" right="0.35" top="1" bottom="0.05" header="0.5" footer="0.5"/>
  <pageSetup horizontalDpi="600" verticalDpi="600" orientation="landscape" scale="89" r:id="rId1"/>
  <headerFooter alignWithMargins="0">
    <oddHeader>&amp;CNOAA Earned Value Management Reports</oddHeader>
    <oddFooter>&amp;CPage &amp;P&amp;R&amp;A</oddFooter>
  </headerFooter>
</worksheet>
</file>

<file path=xl/worksheets/sheet7.xml><?xml version="1.0" encoding="utf-8"?>
<worksheet xmlns="http://schemas.openxmlformats.org/spreadsheetml/2006/main" xmlns:r="http://schemas.openxmlformats.org/officeDocument/2006/relationships">
  <dimension ref="A1:Y16"/>
  <sheetViews>
    <sheetView view="pageBreakPreview" zoomScaleSheetLayoutView="100" workbookViewId="0" topLeftCell="A1">
      <pane xSplit="1" topLeftCell="N1" activePane="topRight" state="frozen"/>
      <selection pane="topLeft" activeCell="A1" sqref="A1"/>
      <selection pane="topRight" activeCell="N7" sqref="N7"/>
    </sheetView>
  </sheetViews>
  <sheetFormatPr defaultColWidth="9.140625" defaultRowHeight="12.75"/>
  <cols>
    <col min="1" max="1" width="23.421875" style="40" customWidth="1"/>
    <col min="2" max="13" width="10.421875" style="36" customWidth="1"/>
    <col min="14" max="25" width="10.421875" style="37" customWidth="1"/>
    <col min="26" max="16384" width="9.140625" style="37" customWidth="1"/>
  </cols>
  <sheetData>
    <row r="1" spans="1:25" s="57" customFormat="1" ht="15.75" customHeight="1">
      <c r="A1" s="113" t="s">
        <v>41</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75" customHeight="1">
      <c r="A2" s="114"/>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45" customFormat="1" ht="12.75" customHeight="1">
      <c r="A3" s="115"/>
      <c r="B3" s="47">
        <v>38656</v>
      </c>
      <c r="C3" s="47" t="s">
        <v>10</v>
      </c>
      <c r="D3" s="48">
        <v>38717</v>
      </c>
      <c r="E3" s="47">
        <v>38748</v>
      </c>
      <c r="F3" s="47">
        <v>38776</v>
      </c>
      <c r="G3" s="47">
        <v>38807</v>
      </c>
      <c r="H3" s="47">
        <v>38837</v>
      </c>
      <c r="I3" s="47">
        <v>38868</v>
      </c>
      <c r="J3" s="47">
        <v>38898</v>
      </c>
      <c r="K3" s="49">
        <v>38929</v>
      </c>
      <c r="L3" s="47">
        <v>38959</v>
      </c>
      <c r="M3" s="47">
        <v>38990</v>
      </c>
      <c r="N3" s="47">
        <v>39021</v>
      </c>
      <c r="O3" s="47" t="s">
        <v>49</v>
      </c>
      <c r="P3" s="48">
        <v>39082</v>
      </c>
      <c r="Q3" s="47">
        <v>39113</v>
      </c>
      <c r="R3" s="47">
        <v>39141</v>
      </c>
      <c r="S3" s="47">
        <v>39172</v>
      </c>
      <c r="T3" s="47">
        <v>39202</v>
      </c>
      <c r="U3" s="47">
        <v>39233</v>
      </c>
      <c r="V3" s="47">
        <v>39263</v>
      </c>
      <c r="W3" s="49">
        <v>39294</v>
      </c>
      <c r="X3" s="47">
        <v>39324</v>
      </c>
      <c r="Y3" s="47">
        <v>39355</v>
      </c>
    </row>
    <row r="4" spans="1:25" s="58" customFormat="1" ht="27" customHeight="1">
      <c r="A4" s="42" t="s">
        <v>65</v>
      </c>
      <c r="B4" s="61"/>
      <c r="C4" s="61"/>
      <c r="D4" s="62"/>
      <c r="E4" s="61"/>
      <c r="F4" s="61"/>
      <c r="G4" s="61"/>
      <c r="H4" s="61"/>
      <c r="I4" s="61"/>
      <c r="J4" s="61"/>
      <c r="K4" s="63"/>
      <c r="L4" s="61"/>
      <c r="M4" s="61"/>
      <c r="N4" s="64">
        <v>18444</v>
      </c>
      <c r="O4" s="64">
        <f>N4</f>
        <v>18444</v>
      </c>
      <c r="P4" s="64">
        <f aca="true" t="shared" si="0" ref="P4:Y5">O4</f>
        <v>18444</v>
      </c>
      <c r="Q4" s="64">
        <f t="shared" si="0"/>
        <v>18444</v>
      </c>
      <c r="R4" s="64">
        <f t="shared" si="0"/>
        <v>18444</v>
      </c>
      <c r="S4" s="64">
        <f t="shared" si="0"/>
        <v>18444</v>
      </c>
      <c r="T4" s="64">
        <f t="shared" si="0"/>
        <v>18444</v>
      </c>
      <c r="U4" s="64">
        <f t="shared" si="0"/>
        <v>18444</v>
      </c>
      <c r="V4" s="64">
        <f t="shared" si="0"/>
        <v>18444</v>
      </c>
      <c r="W4" s="64">
        <f t="shared" si="0"/>
        <v>18444</v>
      </c>
      <c r="X4" s="64">
        <f t="shared" si="0"/>
        <v>18444</v>
      </c>
      <c r="Y4" s="64">
        <f t="shared" si="0"/>
        <v>18444</v>
      </c>
    </row>
    <row r="5" spans="1:25" s="58" customFormat="1" ht="27.75" customHeight="1">
      <c r="A5" s="42" t="s">
        <v>66</v>
      </c>
      <c r="B5" s="61"/>
      <c r="C5" s="61"/>
      <c r="D5" s="62"/>
      <c r="E5" s="61"/>
      <c r="F5" s="61"/>
      <c r="G5" s="61"/>
      <c r="H5" s="61"/>
      <c r="I5" s="61"/>
      <c r="J5" s="61"/>
      <c r="K5" s="63"/>
      <c r="L5" s="61"/>
      <c r="M5" s="61"/>
      <c r="N5" s="64">
        <v>0</v>
      </c>
      <c r="O5" s="64">
        <f>N5</f>
        <v>0</v>
      </c>
      <c r="P5" s="64">
        <f t="shared" si="0"/>
        <v>0</v>
      </c>
      <c r="Q5" s="64">
        <f t="shared" si="0"/>
        <v>0</v>
      </c>
      <c r="R5" s="64">
        <f t="shared" si="0"/>
        <v>0</v>
      </c>
      <c r="S5" s="64">
        <f t="shared" si="0"/>
        <v>0</v>
      </c>
      <c r="T5" s="64">
        <f t="shared" si="0"/>
        <v>0</v>
      </c>
      <c r="U5" s="64">
        <f t="shared" si="0"/>
        <v>0</v>
      </c>
      <c r="V5" s="64">
        <f t="shared" si="0"/>
        <v>0</v>
      </c>
      <c r="W5" s="64">
        <f t="shared" si="0"/>
        <v>0</v>
      </c>
      <c r="X5" s="64">
        <f t="shared" si="0"/>
        <v>0</v>
      </c>
      <c r="Y5" s="64">
        <f t="shared" si="0"/>
        <v>0</v>
      </c>
    </row>
    <row r="6" spans="1:25" s="59" customFormat="1" ht="27.75" customHeight="1">
      <c r="A6" s="42" t="s">
        <v>52</v>
      </c>
      <c r="B6" s="63"/>
      <c r="C6" s="63">
        <v>24869</v>
      </c>
      <c r="D6" s="63">
        <v>24869</v>
      </c>
      <c r="E6" s="63">
        <v>24869</v>
      </c>
      <c r="F6" s="63">
        <v>30954</v>
      </c>
      <c r="G6" s="63">
        <v>30954</v>
      </c>
      <c r="H6" s="63">
        <v>30954</v>
      </c>
      <c r="I6" s="63">
        <v>30954</v>
      </c>
      <c r="J6" s="63">
        <v>30954</v>
      </c>
      <c r="K6" s="63">
        <v>18444</v>
      </c>
      <c r="L6" s="63">
        <v>18444</v>
      </c>
      <c r="M6" s="63">
        <v>18444</v>
      </c>
      <c r="N6" s="67">
        <f>N5+N4</f>
        <v>18444</v>
      </c>
      <c r="O6" s="67">
        <f aca="true" t="shared" si="1" ref="O6:Y6">O5+O4</f>
        <v>18444</v>
      </c>
      <c r="P6" s="67">
        <f t="shared" si="1"/>
        <v>18444</v>
      </c>
      <c r="Q6" s="67">
        <f t="shared" si="1"/>
        <v>18444</v>
      </c>
      <c r="R6" s="67">
        <f t="shared" si="1"/>
        <v>18444</v>
      </c>
      <c r="S6" s="67">
        <f t="shared" si="1"/>
        <v>18444</v>
      </c>
      <c r="T6" s="67">
        <f t="shared" si="1"/>
        <v>18444</v>
      </c>
      <c r="U6" s="67">
        <f t="shared" si="1"/>
        <v>18444</v>
      </c>
      <c r="V6" s="67">
        <f t="shared" si="1"/>
        <v>18444</v>
      </c>
      <c r="W6" s="67">
        <f t="shared" si="1"/>
        <v>18444</v>
      </c>
      <c r="X6" s="67">
        <f t="shared" si="1"/>
        <v>18444</v>
      </c>
      <c r="Y6" s="67">
        <f t="shared" si="1"/>
        <v>18444</v>
      </c>
    </row>
    <row r="7" spans="1:25" s="80" customFormat="1" ht="42" customHeight="1">
      <c r="A7" s="78" t="s">
        <v>53</v>
      </c>
      <c r="B7" s="79">
        <v>150</v>
      </c>
      <c r="C7" s="79">
        <v>300</v>
      </c>
      <c r="D7" s="79">
        <v>4550</v>
      </c>
      <c r="E7" s="79">
        <v>10885</v>
      </c>
      <c r="F7" s="79">
        <v>11134</v>
      </c>
      <c r="G7" s="79">
        <v>12329</v>
      </c>
      <c r="H7" s="79">
        <v>12704</v>
      </c>
      <c r="I7" s="79">
        <v>12739</v>
      </c>
      <c r="J7" s="79">
        <v>12739</v>
      </c>
      <c r="K7" s="79">
        <v>12639</v>
      </c>
      <c r="L7" s="79">
        <v>12639</v>
      </c>
      <c r="M7" s="79">
        <v>12639</v>
      </c>
      <c r="N7" s="79"/>
      <c r="O7" s="79"/>
      <c r="P7" s="79"/>
      <c r="Q7" s="79"/>
      <c r="R7" s="79"/>
      <c r="S7" s="79"/>
      <c r="T7" s="79"/>
      <c r="U7" s="79"/>
      <c r="V7" s="79"/>
      <c r="W7" s="79"/>
      <c r="X7" s="79"/>
      <c r="Y7" s="79"/>
    </row>
    <row r="8" spans="1:25" s="32" customFormat="1" ht="42" customHeight="1">
      <c r="A8" s="38" t="s">
        <v>54</v>
      </c>
      <c r="B8" s="60">
        <v>150</v>
      </c>
      <c r="C8" s="60">
        <v>300</v>
      </c>
      <c r="D8" s="60">
        <v>4550</v>
      </c>
      <c r="E8" s="60">
        <v>10885</v>
      </c>
      <c r="F8" s="60">
        <v>11134</v>
      </c>
      <c r="G8" s="60">
        <v>12329</v>
      </c>
      <c r="H8" s="60">
        <v>12704</v>
      </c>
      <c r="I8" s="60">
        <v>12739</v>
      </c>
      <c r="J8" s="60">
        <v>12739</v>
      </c>
      <c r="K8" s="60">
        <v>12639</v>
      </c>
      <c r="L8" s="60">
        <v>12639</v>
      </c>
      <c r="M8" s="60">
        <v>12639</v>
      </c>
      <c r="N8" s="60"/>
      <c r="O8" s="60"/>
      <c r="P8" s="60"/>
      <c r="Q8" s="60"/>
      <c r="R8" s="60"/>
      <c r="S8" s="60"/>
      <c r="T8" s="60"/>
      <c r="U8" s="60"/>
      <c r="V8" s="60"/>
      <c r="W8" s="60"/>
      <c r="X8" s="60"/>
      <c r="Y8" s="60"/>
    </row>
    <row r="9" spans="1:25" s="32" customFormat="1" ht="27.75" customHeight="1">
      <c r="A9" s="38" t="s">
        <v>55</v>
      </c>
      <c r="B9" s="60">
        <v>150</v>
      </c>
      <c r="C9" s="60">
        <v>300</v>
      </c>
      <c r="D9" s="60">
        <v>4550</v>
      </c>
      <c r="E9" s="60">
        <v>10885</v>
      </c>
      <c r="F9" s="60">
        <v>11134</v>
      </c>
      <c r="G9" s="60">
        <v>12329</v>
      </c>
      <c r="H9" s="60">
        <v>12704</v>
      </c>
      <c r="I9" s="60">
        <v>12739</v>
      </c>
      <c r="J9" s="60">
        <v>12739</v>
      </c>
      <c r="K9" s="60">
        <v>12639</v>
      </c>
      <c r="L9" s="60">
        <v>12639</v>
      </c>
      <c r="M9" s="60">
        <v>12639</v>
      </c>
      <c r="N9" s="60"/>
      <c r="O9" s="60"/>
      <c r="P9" s="60"/>
      <c r="Q9" s="60"/>
      <c r="R9" s="60"/>
      <c r="S9" s="60"/>
      <c r="T9" s="60"/>
      <c r="U9" s="60"/>
      <c r="V9" s="60"/>
      <c r="W9" s="60"/>
      <c r="X9" s="60"/>
      <c r="Y9" s="60"/>
    </row>
    <row r="10" spans="1:25" s="34" customFormat="1" ht="42" customHeight="1">
      <c r="A10" s="39" t="s">
        <v>57</v>
      </c>
      <c r="B10" s="43">
        <f aca="true" t="shared" si="2" ref="B10:Y10">IF(B7,(IF(B8,B8/B7,"SPI pending EV input")),"N/A")</f>
        <v>1</v>
      </c>
      <c r="C10" s="43">
        <f t="shared" si="2"/>
        <v>1</v>
      </c>
      <c r="D10" s="43">
        <f t="shared" si="2"/>
        <v>1</v>
      </c>
      <c r="E10" s="43">
        <f t="shared" si="2"/>
        <v>1</v>
      </c>
      <c r="F10" s="43">
        <f t="shared" si="2"/>
        <v>1</v>
      </c>
      <c r="G10" s="43">
        <f t="shared" si="2"/>
        <v>1</v>
      </c>
      <c r="H10" s="43">
        <f t="shared" si="2"/>
        <v>1</v>
      </c>
      <c r="I10" s="43">
        <f t="shared" si="2"/>
        <v>1</v>
      </c>
      <c r="J10" s="43">
        <f t="shared" si="2"/>
        <v>1</v>
      </c>
      <c r="K10" s="43">
        <f t="shared" si="2"/>
        <v>1</v>
      </c>
      <c r="L10" s="43">
        <f t="shared" si="2"/>
        <v>1</v>
      </c>
      <c r="M10" s="43">
        <f t="shared" si="2"/>
        <v>1</v>
      </c>
      <c r="N10" s="43" t="str">
        <f t="shared" si="2"/>
        <v>N/A</v>
      </c>
      <c r="O10" s="43" t="str">
        <f t="shared" si="2"/>
        <v>N/A</v>
      </c>
      <c r="P10" s="43" t="str">
        <f t="shared" si="2"/>
        <v>N/A</v>
      </c>
      <c r="Q10" s="43" t="str">
        <f t="shared" si="2"/>
        <v>N/A</v>
      </c>
      <c r="R10" s="43" t="str">
        <f t="shared" si="2"/>
        <v>N/A</v>
      </c>
      <c r="S10" s="43" t="str">
        <f t="shared" si="2"/>
        <v>N/A</v>
      </c>
      <c r="T10" s="43" t="str">
        <f t="shared" si="2"/>
        <v>N/A</v>
      </c>
      <c r="U10" s="43" t="str">
        <f t="shared" si="2"/>
        <v>N/A</v>
      </c>
      <c r="V10" s="43" t="str">
        <f t="shared" si="2"/>
        <v>N/A</v>
      </c>
      <c r="W10" s="43" t="str">
        <f t="shared" si="2"/>
        <v>N/A</v>
      </c>
      <c r="X10" s="43" t="str">
        <f t="shared" si="2"/>
        <v>N/A</v>
      </c>
      <c r="Y10" s="43" t="str">
        <f t="shared" si="2"/>
        <v>N/A</v>
      </c>
    </row>
    <row r="11" spans="1:25" s="34" customFormat="1" ht="28.5" customHeight="1">
      <c r="A11" s="39" t="s">
        <v>56</v>
      </c>
      <c r="B11" s="43">
        <f aca="true" t="shared" si="3" ref="B11:Y11">IF(B7,(IF(B8,(B8-B7),"SV pending EV input")),"N/A")</f>
        <v>0</v>
      </c>
      <c r="C11" s="43">
        <f t="shared" si="3"/>
        <v>0</v>
      </c>
      <c r="D11" s="43">
        <f t="shared" si="3"/>
        <v>0</v>
      </c>
      <c r="E11" s="43">
        <f t="shared" si="3"/>
        <v>0</v>
      </c>
      <c r="F11" s="43">
        <f t="shared" si="3"/>
        <v>0</v>
      </c>
      <c r="G11" s="43">
        <f t="shared" si="3"/>
        <v>0</v>
      </c>
      <c r="H11" s="43">
        <f t="shared" si="3"/>
        <v>0</v>
      </c>
      <c r="I11" s="43">
        <f t="shared" si="3"/>
        <v>0</v>
      </c>
      <c r="J11" s="43">
        <f t="shared" si="3"/>
        <v>0</v>
      </c>
      <c r="K11" s="43">
        <f t="shared" si="3"/>
        <v>0</v>
      </c>
      <c r="L11" s="43">
        <f t="shared" si="3"/>
        <v>0</v>
      </c>
      <c r="M11" s="43">
        <f t="shared" si="3"/>
        <v>0</v>
      </c>
      <c r="N11" s="43" t="str">
        <f t="shared" si="3"/>
        <v>N/A</v>
      </c>
      <c r="O11" s="43" t="str">
        <f t="shared" si="3"/>
        <v>N/A</v>
      </c>
      <c r="P11" s="43" t="str">
        <f t="shared" si="3"/>
        <v>N/A</v>
      </c>
      <c r="Q11" s="43" t="str">
        <f t="shared" si="3"/>
        <v>N/A</v>
      </c>
      <c r="R11" s="43" t="str">
        <f t="shared" si="3"/>
        <v>N/A</v>
      </c>
      <c r="S11" s="43" t="str">
        <f t="shared" si="3"/>
        <v>N/A</v>
      </c>
      <c r="T11" s="43" t="str">
        <f t="shared" si="3"/>
        <v>N/A</v>
      </c>
      <c r="U11" s="43" t="str">
        <f t="shared" si="3"/>
        <v>N/A</v>
      </c>
      <c r="V11" s="43" t="str">
        <f t="shared" si="3"/>
        <v>N/A</v>
      </c>
      <c r="W11" s="43" t="str">
        <f t="shared" si="3"/>
        <v>N/A</v>
      </c>
      <c r="X11" s="43" t="str">
        <f t="shared" si="3"/>
        <v>N/A</v>
      </c>
      <c r="Y11" s="43" t="str">
        <f t="shared" si="3"/>
        <v>N/A</v>
      </c>
    </row>
    <row r="12" spans="1:25" s="34" customFormat="1" ht="42" customHeight="1">
      <c r="A12" s="39" t="s">
        <v>58</v>
      </c>
      <c r="B12" s="43">
        <f aca="true" t="shared" si="4" ref="B12:Y12">IF(B9,(IF(B8,(B8/B9),"CPI pending EV input")),(IF(B8,"CPI pending AC input","N/A")))</f>
        <v>1</v>
      </c>
      <c r="C12" s="43">
        <f t="shared" si="4"/>
        <v>1</v>
      </c>
      <c r="D12" s="43">
        <f t="shared" si="4"/>
        <v>1</v>
      </c>
      <c r="E12" s="43">
        <f t="shared" si="4"/>
        <v>1</v>
      </c>
      <c r="F12" s="43">
        <f t="shared" si="4"/>
        <v>1</v>
      </c>
      <c r="G12" s="43">
        <f t="shared" si="4"/>
        <v>1</v>
      </c>
      <c r="H12" s="43">
        <f t="shared" si="4"/>
        <v>1</v>
      </c>
      <c r="I12" s="43">
        <f t="shared" si="4"/>
        <v>1</v>
      </c>
      <c r="J12" s="43">
        <f t="shared" si="4"/>
        <v>1</v>
      </c>
      <c r="K12" s="43">
        <f t="shared" si="4"/>
        <v>1</v>
      </c>
      <c r="L12" s="43">
        <f t="shared" si="4"/>
        <v>1</v>
      </c>
      <c r="M12" s="43">
        <f t="shared" si="4"/>
        <v>1</v>
      </c>
      <c r="N12" s="43" t="str">
        <f t="shared" si="4"/>
        <v>N/A</v>
      </c>
      <c r="O12" s="43" t="str">
        <f t="shared" si="4"/>
        <v>N/A</v>
      </c>
      <c r="P12" s="43" t="str">
        <f t="shared" si="4"/>
        <v>N/A</v>
      </c>
      <c r="Q12" s="43" t="str">
        <f t="shared" si="4"/>
        <v>N/A</v>
      </c>
      <c r="R12" s="43" t="str">
        <f t="shared" si="4"/>
        <v>N/A</v>
      </c>
      <c r="S12" s="43" t="str">
        <f t="shared" si="4"/>
        <v>N/A</v>
      </c>
      <c r="T12" s="43" t="str">
        <f t="shared" si="4"/>
        <v>N/A</v>
      </c>
      <c r="U12" s="43" t="str">
        <f t="shared" si="4"/>
        <v>N/A</v>
      </c>
      <c r="V12" s="43" t="str">
        <f t="shared" si="4"/>
        <v>N/A</v>
      </c>
      <c r="W12" s="43" t="str">
        <f t="shared" si="4"/>
        <v>N/A</v>
      </c>
      <c r="X12" s="43" t="str">
        <f t="shared" si="4"/>
        <v>N/A</v>
      </c>
      <c r="Y12" s="43" t="str">
        <f t="shared" si="4"/>
        <v>N/A</v>
      </c>
    </row>
    <row r="13" spans="1:25" s="34" customFormat="1" ht="28.5" customHeight="1">
      <c r="A13" s="39" t="s">
        <v>59</v>
      </c>
      <c r="B13" s="43">
        <f aca="true" t="shared" si="5" ref="B13:Y13">IF(B9,(IF(B8,(B8-B9),"CV pending EV input")),(IF(B8,"CV pending AC input","N/A")))</f>
        <v>0</v>
      </c>
      <c r="C13" s="43">
        <f t="shared" si="5"/>
        <v>0</v>
      </c>
      <c r="D13" s="43">
        <f t="shared" si="5"/>
        <v>0</v>
      </c>
      <c r="E13" s="43">
        <f t="shared" si="5"/>
        <v>0</v>
      </c>
      <c r="F13" s="43">
        <f t="shared" si="5"/>
        <v>0</v>
      </c>
      <c r="G13" s="43">
        <f t="shared" si="5"/>
        <v>0</v>
      </c>
      <c r="H13" s="43">
        <f t="shared" si="5"/>
        <v>0</v>
      </c>
      <c r="I13" s="43">
        <f t="shared" si="5"/>
        <v>0</v>
      </c>
      <c r="J13" s="43">
        <f t="shared" si="5"/>
        <v>0</v>
      </c>
      <c r="K13" s="43">
        <f t="shared" si="5"/>
        <v>0</v>
      </c>
      <c r="L13" s="43">
        <f t="shared" si="5"/>
        <v>0</v>
      </c>
      <c r="M13" s="43">
        <f t="shared" si="5"/>
        <v>0</v>
      </c>
      <c r="N13" s="43" t="str">
        <f t="shared" si="5"/>
        <v>N/A</v>
      </c>
      <c r="O13" s="43" t="str">
        <f t="shared" si="5"/>
        <v>N/A</v>
      </c>
      <c r="P13" s="43" t="str">
        <f t="shared" si="5"/>
        <v>N/A</v>
      </c>
      <c r="Q13" s="43" t="str">
        <f t="shared" si="5"/>
        <v>N/A</v>
      </c>
      <c r="R13" s="43" t="str">
        <f t="shared" si="5"/>
        <v>N/A</v>
      </c>
      <c r="S13" s="43" t="str">
        <f t="shared" si="5"/>
        <v>N/A</v>
      </c>
      <c r="T13" s="43" t="str">
        <f t="shared" si="5"/>
        <v>N/A</v>
      </c>
      <c r="U13" s="43" t="str">
        <f t="shared" si="5"/>
        <v>N/A</v>
      </c>
      <c r="V13" s="43" t="str">
        <f t="shared" si="5"/>
        <v>N/A</v>
      </c>
      <c r="W13" s="43" t="str">
        <f t="shared" si="5"/>
        <v>N/A</v>
      </c>
      <c r="X13" s="43" t="str">
        <f t="shared" si="5"/>
        <v>N/A</v>
      </c>
      <c r="Y13" s="43" t="str">
        <f t="shared" si="5"/>
        <v>N/A</v>
      </c>
    </row>
    <row r="14" spans="1:25" s="51" customFormat="1" ht="42" customHeight="1">
      <c r="A14" s="50" t="s">
        <v>60</v>
      </c>
      <c r="B14" s="44">
        <f aca="true" t="shared" si="6" ref="B14:Y14">IF(B7,(IF(B8,((B8-B7)/B7),"N/A")),"N/A")</f>
        <v>0</v>
      </c>
      <c r="C14" s="44">
        <f t="shared" si="6"/>
        <v>0</v>
      </c>
      <c r="D14" s="44">
        <f t="shared" si="6"/>
        <v>0</v>
      </c>
      <c r="E14" s="44">
        <f t="shared" si="6"/>
        <v>0</v>
      </c>
      <c r="F14" s="44">
        <f t="shared" si="6"/>
        <v>0</v>
      </c>
      <c r="G14" s="44">
        <f t="shared" si="6"/>
        <v>0</v>
      </c>
      <c r="H14" s="44">
        <f t="shared" si="6"/>
        <v>0</v>
      </c>
      <c r="I14" s="44">
        <f t="shared" si="6"/>
        <v>0</v>
      </c>
      <c r="J14" s="44">
        <f t="shared" si="6"/>
        <v>0</v>
      </c>
      <c r="K14" s="44">
        <f t="shared" si="6"/>
        <v>0</v>
      </c>
      <c r="L14" s="44">
        <f t="shared" si="6"/>
        <v>0</v>
      </c>
      <c r="M14" s="44">
        <f t="shared" si="6"/>
        <v>0</v>
      </c>
      <c r="N14" s="44" t="str">
        <f t="shared" si="6"/>
        <v>N/A</v>
      </c>
      <c r="O14" s="44" t="str">
        <f t="shared" si="6"/>
        <v>N/A</v>
      </c>
      <c r="P14" s="44" t="str">
        <f t="shared" si="6"/>
        <v>N/A</v>
      </c>
      <c r="Q14" s="44" t="str">
        <f t="shared" si="6"/>
        <v>N/A</v>
      </c>
      <c r="R14" s="44" t="str">
        <f t="shared" si="6"/>
        <v>N/A</v>
      </c>
      <c r="S14" s="44" t="str">
        <f t="shared" si="6"/>
        <v>N/A</v>
      </c>
      <c r="T14" s="44" t="str">
        <f t="shared" si="6"/>
        <v>N/A</v>
      </c>
      <c r="U14" s="44" t="str">
        <f t="shared" si="6"/>
        <v>N/A</v>
      </c>
      <c r="V14" s="44" t="str">
        <f t="shared" si="6"/>
        <v>N/A</v>
      </c>
      <c r="W14" s="44" t="str">
        <f t="shared" si="6"/>
        <v>N/A</v>
      </c>
      <c r="X14" s="44" t="str">
        <f t="shared" si="6"/>
        <v>N/A</v>
      </c>
      <c r="Y14" s="44" t="str">
        <f t="shared" si="6"/>
        <v>N/A</v>
      </c>
    </row>
    <row r="15" spans="1:25" s="51" customFormat="1" ht="42" customHeight="1">
      <c r="A15" s="50" t="s">
        <v>62</v>
      </c>
      <c r="B15" s="44">
        <f aca="true" t="shared" si="7" ref="B15:Y15">IF(B8,(IF(B9,((B8-B9)/B8),"N/A")),"N/A")</f>
        <v>0</v>
      </c>
      <c r="C15" s="44">
        <f t="shared" si="7"/>
        <v>0</v>
      </c>
      <c r="D15" s="44">
        <f t="shared" si="7"/>
        <v>0</v>
      </c>
      <c r="E15" s="44">
        <f t="shared" si="7"/>
        <v>0</v>
      </c>
      <c r="F15" s="44">
        <f t="shared" si="7"/>
        <v>0</v>
      </c>
      <c r="G15" s="44">
        <f t="shared" si="7"/>
        <v>0</v>
      </c>
      <c r="H15" s="44">
        <f t="shared" si="7"/>
        <v>0</v>
      </c>
      <c r="I15" s="44">
        <f t="shared" si="7"/>
        <v>0</v>
      </c>
      <c r="J15" s="44">
        <f t="shared" si="7"/>
        <v>0</v>
      </c>
      <c r="K15" s="44">
        <f t="shared" si="7"/>
        <v>0</v>
      </c>
      <c r="L15" s="44">
        <f t="shared" si="7"/>
        <v>0</v>
      </c>
      <c r="M15" s="44">
        <f t="shared" si="7"/>
        <v>0</v>
      </c>
      <c r="N15" s="44" t="str">
        <f t="shared" si="7"/>
        <v>N/A</v>
      </c>
      <c r="O15" s="44" t="str">
        <f t="shared" si="7"/>
        <v>N/A</v>
      </c>
      <c r="P15" s="44" t="str">
        <f t="shared" si="7"/>
        <v>N/A</v>
      </c>
      <c r="Q15" s="44" t="str">
        <f t="shared" si="7"/>
        <v>N/A</v>
      </c>
      <c r="R15" s="44" t="str">
        <f t="shared" si="7"/>
        <v>N/A</v>
      </c>
      <c r="S15" s="44" t="str">
        <f t="shared" si="7"/>
        <v>N/A</v>
      </c>
      <c r="T15" s="44" t="str">
        <f t="shared" si="7"/>
        <v>N/A</v>
      </c>
      <c r="U15" s="44" t="str">
        <f t="shared" si="7"/>
        <v>N/A</v>
      </c>
      <c r="V15" s="44" t="str">
        <f t="shared" si="7"/>
        <v>N/A</v>
      </c>
      <c r="W15" s="44" t="str">
        <f t="shared" si="7"/>
        <v>N/A</v>
      </c>
      <c r="X15" s="44" t="str">
        <f t="shared" si="7"/>
        <v>N/A</v>
      </c>
      <c r="Y15" s="44" t="str">
        <f t="shared" si="7"/>
        <v>N/A</v>
      </c>
    </row>
    <row r="16" spans="1:25" s="35" customFormat="1" ht="27.75" customHeight="1">
      <c r="A16" s="39" t="s">
        <v>61</v>
      </c>
      <c r="B16" s="41">
        <f aca="true" t="shared" si="8" ref="B16:Y16">IF((B15="N/A"),"N/A",IF((B14="N/A"),"N/A",(B12*B10)))</f>
        <v>1</v>
      </c>
      <c r="C16" s="41">
        <f t="shared" si="8"/>
        <v>1</v>
      </c>
      <c r="D16" s="41">
        <f t="shared" si="8"/>
        <v>1</v>
      </c>
      <c r="E16" s="41">
        <f t="shared" si="8"/>
        <v>1</v>
      </c>
      <c r="F16" s="41">
        <f t="shared" si="8"/>
        <v>1</v>
      </c>
      <c r="G16" s="41">
        <f t="shared" si="8"/>
        <v>1</v>
      </c>
      <c r="H16" s="41">
        <f t="shared" si="8"/>
        <v>1</v>
      </c>
      <c r="I16" s="41">
        <f t="shared" si="8"/>
        <v>1</v>
      </c>
      <c r="J16" s="41">
        <f t="shared" si="8"/>
        <v>1</v>
      </c>
      <c r="K16" s="41">
        <f t="shared" si="8"/>
        <v>1</v>
      </c>
      <c r="L16" s="41">
        <f t="shared" si="8"/>
        <v>1</v>
      </c>
      <c r="M16" s="41">
        <f t="shared" si="8"/>
        <v>1</v>
      </c>
      <c r="N16" s="41" t="str">
        <f t="shared" si="8"/>
        <v>N/A</v>
      </c>
      <c r="O16" s="41" t="str">
        <f t="shared" si="8"/>
        <v>N/A</v>
      </c>
      <c r="P16" s="41" t="str">
        <f t="shared" si="8"/>
        <v>N/A</v>
      </c>
      <c r="Q16" s="41" t="str">
        <f t="shared" si="8"/>
        <v>N/A</v>
      </c>
      <c r="R16" s="41" t="str">
        <f t="shared" si="8"/>
        <v>N/A</v>
      </c>
      <c r="S16" s="41" t="str">
        <f t="shared" si="8"/>
        <v>N/A</v>
      </c>
      <c r="T16" s="41" t="str">
        <f t="shared" si="8"/>
        <v>N/A</v>
      </c>
      <c r="U16" s="41" t="str">
        <f t="shared" si="8"/>
        <v>N/A</v>
      </c>
      <c r="V16" s="41" t="str">
        <f t="shared" si="8"/>
        <v>N/A</v>
      </c>
      <c r="W16" s="41" t="str">
        <f t="shared" si="8"/>
        <v>N/A</v>
      </c>
      <c r="X16" s="41" t="str">
        <f t="shared" si="8"/>
        <v>N/A</v>
      </c>
      <c r="Y16" s="41" t="str">
        <f t="shared" si="8"/>
        <v>N/A</v>
      </c>
    </row>
  </sheetData>
  <sheetProtection password="DB3D" sheet="1" objects="1" scenarios="1" formatCells="0" formatColumns="0" formatRows="0"/>
  <mergeCells count="1">
    <mergeCell ref="A1:A3"/>
  </mergeCells>
  <printOptions gridLines="1"/>
  <pageMargins left="0.36" right="0" top="1" bottom="1" header="0.5" footer="0.5"/>
  <pageSetup horizontalDpi="600" verticalDpi="600" orientation="landscape" scale="79" r:id="rId1"/>
  <headerFooter alignWithMargins="0">
    <oddHeader>&amp;C&amp;"Book Antiqua,Bold"&amp;18NOAA Earned Value Management Reports</oddHeader>
    <oddFooter>&amp;C&amp;A&amp;R&amp;D &amp;T</oddFooter>
  </headerFooter>
  <colBreaks count="2" manualBreakCount="2">
    <brk id="13" max="15" man="1"/>
    <brk id="25" max="10" man="1"/>
  </colBreaks>
</worksheet>
</file>

<file path=xl/worksheets/sheet8.xml><?xml version="1.0" encoding="utf-8"?>
<worksheet xmlns="http://schemas.openxmlformats.org/spreadsheetml/2006/main" xmlns:r="http://schemas.openxmlformats.org/officeDocument/2006/relationships">
  <dimension ref="A1:Y16"/>
  <sheetViews>
    <sheetView view="pageBreakPreview" zoomScaleSheetLayoutView="100" workbookViewId="0" topLeftCell="A1">
      <pane xSplit="1" topLeftCell="N1" activePane="topRight" state="frozen"/>
      <selection pane="topLeft" activeCell="A1" sqref="A1"/>
      <selection pane="topRight" activeCell="Q8" sqref="Q8"/>
    </sheetView>
  </sheetViews>
  <sheetFormatPr defaultColWidth="9.140625" defaultRowHeight="12.75"/>
  <cols>
    <col min="1" max="1" width="23.28125" style="40" customWidth="1"/>
    <col min="2" max="13" width="10.421875" style="36" customWidth="1"/>
    <col min="14" max="25" width="10.421875" style="37" customWidth="1"/>
    <col min="26" max="16384" width="9.140625" style="37" customWidth="1"/>
  </cols>
  <sheetData>
    <row r="1" spans="1:25" s="57" customFormat="1" ht="15.75" customHeight="1">
      <c r="A1" s="116" t="s">
        <v>37</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75" customHeight="1">
      <c r="A2" s="117"/>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45" customFormat="1" ht="12.75" customHeight="1">
      <c r="A3" s="118"/>
      <c r="B3" s="47">
        <v>38656</v>
      </c>
      <c r="C3" s="47" t="s">
        <v>10</v>
      </c>
      <c r="D3" s="48">
        <v>38717</v>
      </c>
      <c r="E3" s="47">
        <v>38748</v>
      </c>
      <c r="F3" s="47">
        <v>38776</v>
      </c>
      <c r="G3" s="47">
        <v>38807</v>
      </c>
      <c r="H3" s="47">
        <v>38837</v>
      </c>
      <c r="I3" s="47">
        <v>38868</v>
      </c>
      <c r="J3" s="47">
        <v>38898</v>
      </c>
      <c r="K3" s="49">
        <v>38929</v>
      </c>
      <c r="L3" s="47">
        <v>38959</v>
      </c>
      <c r="M3" s="47">
        <v>38990</v>
      </c>
      <c r="N3" s="47">
        <v>39021</v>
      </c>
      <c r="O3" s="47" t="s">
        <v>49</v>
      </c>
      <c r="P3" s="48">
        <v>39082</v>
      </c>
      <c r="Q3" s="47">
        <v>39113</v>
      </c>
      <c r="R3" s="47">
        <v>39141</v>
      </c>
      <c r="S3" s="47">
        <v>39172</v>
      </c>
      <c r="T3" s="47">
        <v>39202</v>
      </c>
      <c r="U3" s="47">
        <v>39233</v>
      </c>
      <c r="V3" s="47">
        <v>39263</v>
      </c>
      <c r="W3" s="49">
        <v>39294</v>
      </c>
      <c r="X3" s="47">
        <v>39324</v>
      </c>
      <c r="Y3" s="47">
        <v>39355</v>
      </c>
    </row>
    <row r="4" spans="1:25" s="58" customFormat="1" ht="27" customHeight="1">
      <c r="A4" s="42" t="s">
        <v>65</v>
      </c>
      <c r="B4" s="61"/>
      <c r="C4" s="61"/>
      <c r="D4" s="62"/>
      <c r="E4" s="61"/>
      <c r="F4" s="61"/>
      <c r="G4" s="61"/>
      <c r="H4" s="61"/>
      <c r="I4" s="61"/>
      <c r="J4" s="61"/>
      <c r="K4" s="63"/>
      <c r="L4" s="61"/>
      <c r="M4" s="61"/>
      <c r="N4" s="64">
        <v>44798</v>
      </c>
      <c r="O4" s="64">
        <f>N4</f>
        <v>44798</v>
      </c>
      <c r="P4" s="64">
        <f aca="true" t="shared" si="0" ref="P4:Y5">O4</f>
        <v>44798</v>
      </c>
      <c r="Q4" s="64">
        <f t="shared" si="0"/>
        <v>44798</v>
      </c>
      <c r="R4" s="64">
        <f t="shared" si="0"/>
        <v>44798</v>
      </c>
      <c r="S4" s="64">
        <f t="shared" si="0"/>
        <v>44798</v>
      </c>
      <c r="T4" s="64">
        <f t="shared" si="0"/>
        <v>44798</v>
      </c>
      <c r="U4" s="64">
        <f t="shared" si="0"/>
        <v>44798</v>
      </c>
      <c r="V4" s="64">
        <f t="shared" si="0"/>
        <v>44798</v>
      </c>
      <c r="W4" s="64">
        <f t="shared" si="0"/>
        <v>44798</v>
      </c>
      <c r="X4" s="64">
        <f t="shared" si="0"/>
        <v>44798</v>
      </c>
      <c r="Y4" s="64">
        <f t="shared" si="0"/>
        <v>44798</v>
      </c>
    </row>
    <row r="5" spans="1:25" s="58" customFormat="1" ht="27.75" customHeight="1">
      <c r="A5" s="42" t="s">
        <v>66</v>
      </c>
      <c r="B5" s="61"/>
      <c r="C5" s="61"/>
      <c r="D5" s="62"/>
      <c r="E5" s="61"/>
      <c r="F5" s="61"/>
      <c r="G5" s="61"/>
      <c r="H5" s="61"/>
      <c r="I5" s="61"/>
      <c r="J5" s="61"/>
      <c r="K5" s="63"/>
      <c r="L5" s="61"/>
      <c r="M5" s="61"/>
      <c r="N5" s="64">
        <v>0</v>
      </c>
      <c r="O5" s="64">
        <f>N5</f>
        <v>0</v>
      </c>
      <c r="P5" s="64">
        <f t="shared" si="0"/>
        <v>0</v>
      </c>
      <c r="Q5" s="64">
        <f t="shared" si="0"/>
        <v>0</v>
      </c>
      <c r="R5" s="64">
        <f t="shared" si="0"/>
        <v>0</v>
      </c>
      <c r="S5" s="64">
        <f t="shared" si="0"/>
        <v>0</v>
      </c>
      <c r="T5" s="64">
        <f t="shared" si="0"/>
        <v>0</v>
      </c>
      <c r="U5" s="64">
        <f t="shared" si="0"/>
        <v>0</v>
      </c>
      <c r="V5" s="64">
        <f t="shared" si="0"/>
        <v>0</v>
      </c>
      <c r="W5" s="64">
        <f t="shared" si="0"/>
        <v>0</v>
      </c>
      <c r="X5" s="64">
        <f t="shared" si="0"/>
        <v>0</v>
      </c>
      <c r="Y5" s="64">
        <f t="shared" si="0"/>
        <v>0</v>
      </c>
    </row>
    <row r="6" spans="1:25" s="59" customFormat="1" ht="27.75" customHeight="1">
      <c r="A6" s="42" t="s">
        <v>52</v>
      </c>
      <c r="B6" s="63"/>
      <c r="C6" s="63"/>
      <c r="D6" s="63"/>
      <c r="E6" s="63"/>
      <c r="F6" s="63"/>
      <c r="G6" s="63"/>
      <c r="H6" s="63"/>
      <c r="I6" s="63">
        <v>2977.887</v>
      </c>
      <c r="J6" s="63">
        <v>2977.887</v>
      </c>
      <c r="K6" s="63">
        <v>44798</v>
      </c>
      <c r="L6" s="63">
        <v>44798</v>
      </c>
      <c r="M6" s="63">
        <v>44798</v>
      </c>
      <c r="N6" s="67">
        <f>N4+N5</f>
        <v>44798</v>
      </c>
      <c r="O6" s="67">
        <f aca="true" t="shared" si="1" ref="O6:Y6">O4+O5</f>
        <v>44798</v>
      </c>
      <c r="P6" s="67">
        <f t="shared" si="1"/>
        <v>44798</v>
      </c>
      <c r="Q6" s="67">
        <f t="shared" si="1"/>
        <v>44798</v>
      </c>
      <c r="R6" s="67">
        <f t="shared" si="1"/>
        <v>44798</v>
      </c>
      <c r="S6" s="67">
        <f t="shared" si="1"/>
        <v>44798</v>
      </c>
      <c r="T6" s="67">
        <f t="shared" si="1"/>
        <v>44798</v>
      </c>
      <c r="U6" s="67">
        <f t="shared" si="1"/>
        <v>44798</v>
      </c>
      <c r="V6" s="67">
        <f t="shared" si="1"/>
        <v>44798</v>
      </c>
      <c r="W6" s="67">
        <f t="shared" si="1"/>
        <v>44798</v>
      </c>
      <c r="X6" s="67">
        <f t="shared" si="1"/>
        <v>44798</v>
      </c>
      <c r="Y6" s="67">
        <f t="shared" si="1"/>
        <v>44798</v>
      </c>
    </row>
    <row r="7" spans="1:25" s="80" customFormat="1" ht="42" customHeight="1">
      <c r="A7" s="78" t="s">
        <v>53</v>
      </c>
      <c r="B7" s="79"/>
      <c r="C7" s="79"/>
      <c r="D7" s="79"/>
      <c r="E7" s="79"/>
      <c r="F7" s="79"/>
      <c r="G7" s="79"/>
      <c r="H7" s="79"/>
      <c r="I7" s="79">
        <v>262.146</v>
      </c>
      <c r="J7" s="79">
        <v>448.761</v>
      </c>
      <c r="K7" s="79">
        <v>882.831</v>
      </c>
      <c r="L7" s="79">
        <v>1202.079</v>
      </c>
      <c r="M7" s="79">
        <v>1442.957</v>
      </c>
      <c r="N7" s="79">
        <v>1677.346</v>
      </c>
      <c r="O7" s="79">
        <v>1860.816</v>
      </c>
      <c r="P7" s="79">
        <v>2036.99</v>
      </c>
      <c r="Q7" s="79">
        <v>2229.247</v>
      </c>
      <c r="R7" s="79">
        <v>2408.377</v>
      </c>
      <c r="S7" s="79">
        <v>2607.802</v>
      </c>
      <c r="T7" s="79">
        <v>2798.869</v>
      </c>
      <c r="U7" s="79">
        <v>2999.488</v>
      </c>
      <c r="V7" s="79">
        <v>3188.164</v>
      </c>
      <c r="W7" s="79">
        <v>3374.453</v>
      </c>
      <c r="X7" s="79">
        <v>3567.906</v>
      </c>
      <c r="Y7" s="79">
        <v>3737.48</v>
      </c>
    </row>
    <row r="8" spans="1:25" s="32" customFormat="1" ht="42" customHeight="1">
      <c r="A8" s="38" t="s">
        <v>54</v>
      </c>
      <c r="B8" s="60"/>
      <c r="C8" s="60"/>
      <c r="D8" s="60"/>
      <c r="E8" s="60"/>
      <c r="F8" s="60"/>
      <c r="G8" s="60"/>
      <c r="H8" s="60"/>
      <c r="I8" s="60">
        <v>252.141</v>
      </c>
      <c r="J8" s="60">
        <v>415.439</v>
      </c>
      <c r="K8" s="60">
        <v>839.085</v>
      </c>
      <c r="L8" s="60">
        <v>1115.196</v>
      </c>
      <c r="M8" s="60">
        <v>1352.795</v>
      </c>
      <c r="N8" s="60">
        <v>1581.918</v>
      </c>
      <c r="O8" s="60">
        <v>1751.948</v>
      </c>
      <c r="P8" s="60">
        <v>2039.332</v>
      </c>
      <c r="Q8" s="60"/>
      <c r="R8" s="60"/>
      <c r="S8" s="60"/>
      <c r="T8" s="60"/>
      <c r="U8" s="60"/>
      <c r="V8" s="60"/>
      <c r="W8" s="60"/>
      <c r="X8" s="60"/>
      <c r="Y8" s="60"/>
    </row>
    <row r="9" spans="1:25" s="32" customFormat="1" ht="27.75" customHeight="1">
      <c r="A9" s="38" t="s">
        <v>55</v>
      </c>
      <c r="B9" s="60"/>
      <c r="C9" s="60"/>
      <c r="D9" s="60"/>
      <c r="E9" s="60"/>
      <c r="F9" s="60"/>
      <c r="G9" s="60"/>
      <c r="H9" s="60"/>
      <c r="I9" s="60">
        <v>248.348</v>
      </c>
      <c r="J9" s="60">
        <v>419.07</v>
      </c>
      <c r="K9" s="60">
        <v>842.194</v>
      </c>
      <c r="L9" s="60">
        <v>1147.762</v>
      </c>
      <c r="M9" s="60">
        <v>1374.289</v>
      </c>
      <c r="N9" s="60">
        <v>1608.039</v>
      </c>
      <c r="O9" s="60">
        <v>1776.484</v>
      </c>
      <c r="P9" s="60">
        <v>1973.574</v>
      </c>
      <c r="Q9" s="60"/>
      <c r="R9" s="60"/>
      <c r="S9" s="60"/>
      <c r="T9" s="60"/>
      <c r="U9" s="60"/>
      <c r="V9" s="60"/>
      <c r="W9" s="60"/>
      <c r="X9" s="60"/>
      <c r="Y9" s="60"/>
    </row>
    <row r="10" spans="1:25" s="34" customFormat="1" ht="42" customHeight="1">
      <c r="A10" s="39" t="s">
        <v>57</v>
      </c>
      <c r="B10" s="43" t="str">
        <f aca="true" t="shared" si="2" ref="B10:Y10">IF(B7,(IF(B8,B8/B7,"SPI pending EV input")),"N/A")</f>
        <v>N/A</v>
      </c>
      <c r="C10" s="43" t="str">
        <f t="shared" si="2"/>
        <v>N/A</v>
      </c>
      <c r="D10" s="43" t="str">
        <f t="shared" si="2"/>
        <v>N/A</v>
      </c>
      <c r="E10" s="43" t="str">
        <f t="shared" si="2"/>
        <v>N/A</v>
      </c>
      <c r="F10" s="43" t="str">
        <f t="shared" si="2"/>
        <v>N/A</v>
      </c>
      <c r="G10" s="43" t="str">
        <f t="shared" si="2"/>
        <v>N/A</v>
      </c>
      <c r="H10" s="43" t="str">
        <f t="shared" si="2"/>
        <v>N/A</v>
      </c>
      <c r="I10" s="43">
        <f t="shared" si="2"/>
        <v>0.9618342450390239</v>
      </c>
      <c r="J10" s="43">
        <f t="shared" si="2"/>
        <v>0.9257466669340696</v>
      </c>
      <c r="K10" s="43">
        <f t="shared" si="2"/>
        <v>0.950448047248001</v>
      </c>
      <c r="L10" s="43">
        <f t="shared" si="2"/>
        <v>0.9277227203869296</v>
      </c>
      <c r="M10" s="43">
        <f t="shared" si="2"/>
        <v>0.9375158095494183</v>
      </c>
      <c r="N10" s="43">
        <f t="shared" si="2"/>
        <v>0.9431077428270612</v>
      </c>
      <c r="O10" s="43">
        <f t="shared" si="2"/>
        <v>0.9414944841402911</v>
      </c>
      <c r="P10" s="43">
        <f t="shared" si="2"/>
        <v>1.0011497356393502</v>
      </c>
      <c r="Q10" s="43" t="str">
        <f t="shared" si="2"/>
        <v>SPI pending EV input</v>
      </c>
      <c r="R10" s="43" t="str">
        <f t="shared" si="2"/>
        <v>SPI pending EV input</v>
      </c>
      <c r="S10" s="43" t="str">
        <f t="shared" si="2"/>
        <v>SPI pending EV input</v>
      </c>
      <c r="T10" s="43" t="str">
        <f t="shared" si="2"/>
        <v>SPI pending EV input</v>
      </c>
      <c r="U10" s="43" t="str">
        <f t="shared" si="2"/>
        <v>SPI pending EV input</v>
      </c>
      <c r="V10" s="43" t="str">
        <f t="shared" si="2"/>
        <v>SPI pending EV input</v>
      </c>
      <c r="W10" s="43" t="str">
        <f t="shared" si="2"/>
        <v>SPI pending EV input</v>
      </c>
      <c r="X10" s="43" t="str">
        <f t="shared" si="2"/>
        <v>SPI pending EV input</v>
      </c>
      <c r="Y10" s="43" t="str">
        <f t="shared" si="2"/>
        <v>SPI pending EV input</v>
      </c>
    </row>
    <row r="11" spans="1:25" s="34" customFormat="1" ht="28.5" customHeight="1">
      <c r="A11" s="39" t="s">
        <v>56</v>
      </c>
      <c r="B11" s="43" t="str">
        <f aca="true" t="shared" si="3" ref="B11:Y11">IF(B7,(IF(B8,(B8-B7),"SV pending EV input")),"N/A")</f>
        <v>N/A</v>
      </c>
      <c r="C11" s="43" t="str">
        <f t="shared" si="3"/>
        <v>N/A</v>
      </c>
      <c r="D11" s="43" t="str">
        <f t="shared" si="3"/>
        <v>N/A</v>
      </c>
      <c r="E11" s="43" t="str">
        <f t="shared" si="3"/>
        <v>N/A</v>
      </c>
      <c r="F11" s="43" t="str">
        <f t="shared" si="3"/>
        <v>N/A</v>
      </c>
      <c r="G11" s="43" t="str">
        <f t="shared" si="3"/>
        <v>N/A</v>
      </c>
      <c r="H11" s="43" t="str">
        <f t="shared" si="3"/>
        <v>N/A</v>
      </c>
      <c r="I11" s="43">
        <f t="shared" si="3"/>
        <v>-10.005000000000024</v>
      </c>
      <c r="J11" s="43">
        <f t="shared" si="3"/>
        <v>-33.322</v>
      </c>
      <c r="K11" s="43">
        <f t="shared" si="3"/>
        <v>-43.74599999999998</v>
      </c>
      <c r="L11" s="43">
        <f t="shared" si="3"/>
        <v>-86.88300000000004</v>
      </c>
      <c r="M11" s="43">
        <f t="shared" si="3"/>
        <v>-90.16200000000003</v>
      </c>
      <c r="N11" s="43">
        <f t="shared" si="3"/>
        <v>-95.42800000000011</v>
      </c>
      <c r="O11" s="43">
        <f t="shared" si="3"/>
        <v>-108.86799999999994</v>
      </c>
      <c r="P11" s="43">
        <f t="shared" si="3"/>
        <v>2.3420000000000982</v>
      </c>
      <c r="Q11" s="43" t="str">
        <f t="shared" si="3"/>
        <v>SV pending EV input</v>
      </c>
      <c r="R11" s="43" t="str">
        <f t="shared" si="3"/>
        <v>SV pending EV input</v>
      </c>
      <c r="S11" s="43" t="str">
        <f t="shared" si="3"/>
        <v>SV pending EV input</v>
      </c>
      <c r="T11" s="43" t="str">
        <f t="shared" si="3"/>
        <v>SV pending EV input</v>
      </c>
      <c r="U11" s="43" t="str">
        <f t="shared" si="3"/>
        <v>SV pending EV input</v>
      </c>
      <c r="V11" s="43" t="str">
        <f t="shared" si="3"/>
        <v>SV pending EV input</v>
      </c>
      <c r="W11" s="43" t="str">
        <f t="shared" si="3"/>
        <v>SV pending EV input</v>
      </c>
      <c r="X11" s="43" t="str">
        <f t="shared" si="3"/>
        <v>SV pending EV input</v>
      </c>
      <c r="Y11" s="43" t="str">
        <f t="shared" si="3"/>
        <v>SV pending EV input</v>
      </c>
    </row>
    <row r="12" spans="1:25" s="34" customFormat="1" ht="42" customHeight="1">
      <c r="A12" s="39" t="s">
        <v>58</v>
      </c>
      <c r="B12" s="43" t="str">
        <f aca="true" t="shared" si="4" ref="B12:Y12">IF(B9,(IF(B8,(B8/B9),"CPI pending EV input")),(IF(B8,"CPI pending AC input","N/A")))</f>
        <v>N/A</v>
      </c>
      <c r="C12" s="43" t="str">
        <f t="shared" si="4"/>
        <v>N/A</v>
      </c>
      <c r="D12" s="43" t="str">
        <f t="shared" si="4"/>
        <v>N/A</v>
      </c>
      <c r="E12" s="43" t="str">
        <f t="shared" si="4"/>
        <v>N/A</v>
      </c>
      <c r="F12" s="43" t="str">
        <f t="shared" si="4"/>
        <v>N/A</v>
      </c>
      <c r="G12" s="43" t="str">
        <f t="shared" si="4"/>
        <v>N/A</v>
      </c>
      <c r="H12" s="43" t="str">
        <f t="shared" si="4"/>
        <v>N/A</v>
      </c>
      <c r="I12" s="43">
        <f t="shared" si="4"/>
        <v>1.0152729234783449</v>
      </c>
      <c r="J12" s="43">
        <f t="shared" si="4"/>
        <v>0.9913355763953516</v>
      </c>
      <c r="K12" s="43">
        <f t="shared" si="4"/>
        <v>0.9963084514969236</v>
      </c>
      <c r="L12" s="43">
        <f t="shared" si="4"/>
        <v>0.9716265218747441</v>
      </c>
      <c r="M12" s="43">
        <f t="shared" si="4"/>
        <v>0.9843599126530156</v>
      </c>
      <c r="N12" s="43">
        <f t="shared" si="4"/>
        <v>0.9837559909927557</v>
      </c>
      <c r="O12" s="43">
        <f t="shared" si="4"/>
        <v>0.9861884486435004</v>
      </c>
      <c r="P12" s="43">
        <f t="shared" si="4"/>
        <v>1.0333192472134312</v>
      </c>
      <c r="Q12" s="43" t="str">
        <f t="shared" si="4"/>
        <v>N/A</v>
      </c>
      <c r="R12" s="43" t="str">
        <f t="shared" si="4"/>
        <v>N/A</v>
      </c>
      <c r="S12" s="43" t="str">
        <f t="shared" si="4"/>
        <v>N/A</v>
      </c>
      <c r="T12" s="43" t="str">
        <f t="shared" si="4"/>
        <v>N/A</v>
      </c>
      <c r="U12" s="43" t="str">
        <f t="shared" si="4"/>
        <v>N/A</v>
      </c>
      <c r="V12" s="43" t="str">
        <f t="shared" si="4"/>
        <v>N/A</v>
      </c>
      <c r="W12" s="43" t="str">
        <f t="shared" si="4"/>
        <v>N/A</v>
      </c>
      <c r="X12" s="43" t="str">
        <f t="shared" si="4"/>
        <v>N/A</v>
      </c>
      <c r="Y12" s="43" t="str">
        <f t="shared" si="4"/>
        <v>N/A</v>
      </c>
    </row>
    <row r="13" spans="1:25" s="34" customFormat="1" ht="28.5" customHeight="1">
      <c r="A13" s="39" t="s">
        <v>59</v>
      </c>
      <c r="B13" s="43" t="str">
        <f aca="true" t="shared" si="5" ref="B13:Y13">IF(B9,(IF(B8,(B8-B9),"CV pending EV input")),(IF(B8,"CV pending AC input","N/A")))</f>
        <v>N/A</v>
      </c>
      <c r="C13" s="43" t="str">
        <f t="shared" si="5"/>
        <v>N/A</v>
      </c>
      <c r="D13" s="43" t="str">
        <f t="shared" si="5"/>
        <v>N/A</v>
      </c>
      <c r="E13" s="43" t="str">
        <f t="shared" si="5"/>
        <v>N/A</v>
      </c>
      <c r="F13" s="43" t="str">
        <f t="shared" si="5"/>
        <v>N/A</v>
      </c>
      <c r="G13" s="43" t="str">
        <f t="shared" si="5"/>
        <v>N/A</v>
      </c>
      <c r="H13" s="43" t="str">
        <f t="shared" si="5"/>
        <v>N/A</v>
      </c>
      <c r="I13" s="43">
        <f t="shared" si="5"/>
        <v>3.792999999999978</v>
      </c>
      <c r="J13" s="43">
        <f t="shared" si="5"/>
        <v>-3.630999999999972</v>
      </c>
      <c r="K13" s="43">
        <f t="shared" si="5"/>
        <v>-3.1089999999999236</v>
      </c>
      <c r="L13" s="43">
        <f t="shared" si="5"/>
        <v>-32.56600000000003</v>
      </c>
      <c r="M13" s="43">
        <f t="shared" si="5"/>
        <v>-21.493999999999915</v>
      </c>
      <c r="N13" s="43">
        <f t="shared" si="5"/>
        <v>-26.121000000000095</v>
      </c>
      <c r="O13" s="43">
        <f t="shared" si="5"/>
        <v>-24.53599999999983</v>
      </c>
      <c r="P13" s="43">
        <f t="shared" si="5"/>
        <v>65.75800000000004</v>
      </c>
      <c r="Q13" s="43" t="str">
        <f t="shared" si="5"/>
        <v>N/A</v>
      </c>
      <c r="R13" s="43" t="str">
        <f t="shared" si="5"/>
        <v>N/A</v>
      </c>
      <c r="S13" s="43" t="str">
        <f t="shared" si="5"/>
        <v>N/A</v>
      </c>
      <c r="T13" s="43" t="str">
        <f t="shared" si="5"/>
        <v>N/A</v>
      </c>
      <c r="U13" s="43" t="str">
        <f t="shared" si="5"/>
        <v>N/A</v>
      </c>
      <c r="V13" s="43" t="str">
        <f t="shared" si="5"/>
        <v>N/A</v>
      </c>
      <c r="W13" s="43" t="str">
        <f t="shared" si="5"/>
        <v>N/A</v>
      </c>
      <c r="X13" s="43" t="str">
        <f t="shared" si="5"/>
        <v>N/A</v>
      </c>
      <c r="Y13" s="43" t="str">
        <f t="shared" si="5"/>
        <v>N/A</v>
      </c>
    </row>
    <row r="14" spans="1:25" s="51" customFormat="1" ht="42" customHeight="1">
      <c r="A14" s="50" t="s">
        <v>60</v>
      </c>
      <c r="B14" s="44" t="str">
        <f aca="true" t="shared" si="6" ref="B14:Y14">IF(B7,(IF(B8,((B8-B7)/B7),"N/A")),"N/A")</f>
        <v>N/A</v>
      </c>
      <c r="C14" s="44" t="str">
        <f t="shared" si="6"/>
        <v>N/A</v>
      </c>
      <c r="D14" s="44" t="str">
        <f t="shared" si="6"/>
        <v>N/A</v>
      </c>
      <c r="E14" s="44" t="str">
        <f t="shared" si="6"/>
        <v>N/A</v>
      </c>
      <c r="F14" s="44" t="str">
        <f t="shared" si="6"/>
        <v>N/A</v>
      </c>
      <c r="G14" s="44" t="str">
        <f t="shared" si="6"/>
        <v>N/A</v>
      </c>
      <c r="H14" s="44" t="str">
        <f t="shared" si="6"/>
        <v>N/A</v>
      </c>
      <c r="I14" s="44">
        <f t="shared" si="6"/>
        <v>-0.03816575496097603</v>
      </c>
      <c r="J14" s="44">
        <f t="shared" si="6"/>
        <v>-0.07425333306593042</v>
      </c>
      <c r="K14" s="44">
        <f t="shared" si="6"/>
        <v>-0.049551952751998946</v>
      </c>
      <c r="L14" s="44">
        <f t="shared" si="6"/>
        <v>-0.07227727961307039</v>
      </c>
      <c r="M14" s="44">
        <f t="shared" si="6"/>
        <v>-0.062484190450581706</v>
      </c>
      <c r="N14" s="44">
        <f t="shared" si="6"/>
        <v>-0.05689225717293874</v>
      </c>
      <c r="O14" s="44">
        <f t="shared" si="6"/>
        <v>-0.058505515859708826</v>
      </c>
      <c r="P14" s="44">
        <f t="shared" si="6"/>
        <v>0.001149735639350266</v>
      </c>
      <c r="Q14" s="44" t="str">
        <f t="shared" si="6"/>
        <v>N/A</v>
      </c>
      <c r="R14" s="44" t="str">
        <f t="shared" si="6"/>
        <v>N/A</v>
      </c>
      <c r="S14" s="44" t="str">
        <f t="shared" si="6"/>
        <v>N/A</v>
      </c>
      <c r="T14" s="44" t="str">
        <f t="shared" si="6"/>
        <v>N/A</v>
      </c>
      <c r="U14" s="44" t="str">
        <f t="shared" si="6"/>
        <v>N/A</v>
      </c>
      <c r="V14" s="44" t="str">
        <f t="shared" si="6"/>
        <v>N/A</v>
      </c>
      <c r="W14" s="44" t="str">
        <f t="shared" si="6"/>
        <v>N/A</v>
      </c>
      <c r="X14" s="44" t="str">
        <f t="shared" si="6"/>
        <v>N/A</v>
      </c>
      <c r="Y14" s="44" t="str">
        <f t="shared" si="6"/>
        <v>N/A</v>
      </c>
    </row>
    <row r="15" spans="1:25" s="51" customFormat="1" ht="42" customHeight="1">
      <c r="A15" s="50" t="s">
        <v>62</v>
      </c>
      <c r="B15" s="44" t="str">
        <f aca="true" t="shared" si="7" ref="B15:Y15">IF(B8,(IF(B9,((B8-B9)/B8),"N/A")),"N/A")</f>
        <v>N/A</v>
      </c>
      <c r="C15" s="44" t="str">
        <f t="shared" si="7"/>
        <v>N/A</v>
      </c>
      <c r="D15" s="44" t="str">
        <f t="shared" si="7"/>
        <v>N/A</v>
      </c>
      <c r="E15" s="44" t="str">
        <f t="shared" si="7"/>
        <v>N/A</v>
      </c>
      <c r="F15" s="44" t="str">
        <f t="shared" si="7"/>
        <v>N/A</v>
      </c>
      <c r="G15" s="44" t="str">
        <f t="shared" si="7"/>
        <v>N/A</v>
      </c>
      <c r="H15" s="44" t="str">
        <f t="shared" si="7"/>
        <v>N/A</v>
      </c>
      <c r="I15" s="44">
        <f t="shared" si="7"/>
        <v>0.01504317028963944</v>
      </c>
      <c r="J15" s="44">
        <f t="shared" si="7"/>
        <v>-0.008740151983805015</v>
      </c>
      <c r="K15" s="44">
        <f t="shared" si="7"/>
        <v>-0.003705226526513909</v>
      </c>
      <c r="L15" s="44">
        <f t="shared" si="7"/>
        <v>-0.02920204161420955</v>
      </c>
      <c r="M15" s="44">
        <f t="shared" si="7"/>
        <v>-0.015888586223337546</v>
      </c>
      <c r="N15" s="44">
        <f t="shared" si="7"/>
        <v>-0.016512233883172262</v>
      </c>
      <c r="O15" s="44">
        <f t="shared" si="7"/>
        <v>-0.014004981883023827</v>
      </c>
      <c r="P15" s="44">
        <f t="shared" si="7"/>
        <v>0.03224487234055075</v>
      </c>
      <c r="Q15" s="44" t="str">
        <f t="shared" si="7"/>
        <v>N/A</v>
      </c>
      <c r="R15" s="44" t="str">
        <f t="shared" si="7"/>
        <v>N/A</v>
      </c>
      <c r="S15" s="44" t="str">
        <f t="shared" si="7"/>
        <v>N/A</v>
      </c>
      <c r="T15" s="44" t="str">
        <f t="shared" si="7"/>
        <v>N/A</v>
      </c>
      <c r="U15" s="44" t="str">
        <f t="shared" si="7"/>
        <v>N/A</v>
      </c>
      <c r="V15" s="44" t="str">
        <f t="shared" si="7"/>
        <v>N/A</v>
      </c>
      <c r="W15" s="44" t="str">
        <f t="shared" si="7"/>
        <v>N/A</v>
      </c>
      <c r="X15" s="44" t="str">
        <f t="shared" si="7"/>
        <v>N/A</v>
      </c>
      <c r="Y15" s="44" t="str">
        <f t="shared" si="7"/>
        <v>N/A</v>
      </c>
    </row>
    <row r="16" spans="1:25" s="35" customFormat="1" ht="27.75" customHeight="1">
      <c r="A16" s="39" t="s">
        <v>61</v>
      </c>
      <c r="B16" s="41" t="str">
        <f aca="true" t="shared" si="8" ref="B16:Y16">IF((B15="N/A"),"N/A",IF((B14="N/A"),"N/A",(B12*B10)))</f>
        <v>N/A</v>
      </c>
      <c r="C16" s="41" t="str">
        <f t="shared" si="8"/>
        <v>N/A</v>
      </c>
      <c r="D16" s="41" t="str">
        <f t="shared" si="8"/>
        <v>N/A</v>
      </c>
      <c r="E16" s="41" t="str">
        <f t="shared" si="8"/>
        <v>N/A</v>
      </c>
      <c r="F16" s="41" t="str">
        <f t="shared" si="8"/>
        <v>N/A</v>
      </c>
      <c r="G16" s="41" t="str">
        <f t="shared" si="8"/>
        <v>N/A</v>
      </c>
      <c r="H16" s="41" t="str">
        <f t="shared" si="8"/>
        <v>N/A</v>
      </c>
      <c r="I16" s="41">
        <f t="shared" si="8"/>
        <v>0.9765242658623565</v>
      </c>
      <c r="J16" s="41">
        <f t="shared" si="8"/>
        <v>0.9177256056611615</v>
      </c>
      <c r="K16" s="41">
        <f t="shared" si="8"/>
        <v>0.9469394221819307</v>
      </c>
      <c r="L16" s="41">
        <f t="shared" si="8"/>
        <v>0.9014000000737281</v>
      </c>
      <c r="M16" s="41">
        <f t="shared" si="8"/>
        <v>0.9228529803988865</v>
      </c>
      <c r="N16" s="41">
        <f t="shared" si="8"/>
        <v>0.9277878921577766</v>
      </c>
      <c r="O16" s="41">
        <f t="shared" si="8"/>
        <v>0.9284909847207264</v>
      </c>
      <c r="P16" s="41">
        <f t="shared" si="8"/>
        <v>1.034507291178779</v>
      </c>
      <c r="Q16" s="41" t="str">
        <f t="shared" si="8"/>
        <v>N/A</v>
      </c>
      <c r="R16" s="41" t="str">
        <f t="shared" si="8"/>
        <v>N/A</v>
      </c>
      <c r="S16" s="41" t="str">
        <f t="shared" si="8"/>
        <v>N/A</v>
      </c>
      <c r="T16" s="41" t="str">
        <f t="shared" si="8"/>
        <v>N/A</v>
      </c>
      <c r="U16" s="41" t="str">
        <f t="shared" si="8"/>
        <v>N/A</v>
      </c>
      <c r="V16" s="41" t="str">
        <f t="shared" si="8"/>
        <v>N/A</v>
      </c>
      <c r="W16" s="41" t="str">
        <f t="shared" si="8"/>
        <v>N/A</v>
      </c>
      <c r="X16" s="41" t="str">
        <f t="shared" si="8"/>
        <v>N/A</v>
      </c>
      <c r="Y16" s="41" t="str">
        <f t="shared" si="8"/>
        <v>N/A</v>
      </c>
    </row>
  </sheetData>
  <sheetProtection formatCells="0" formatColumns="0" formatRows="0"/>
  <mergeCells count="1">
    <mergeCell ref="A1:A3"/>
  </mergeCells>
  <printOptions gridLines="1"/>
  <pageMargins left="0.36" right="0" top="1" bottom="1" header="0.5" footer="0.5"/>
  <pageSetup horizontalDpi="600" verticalDpi="600" orientation="landscape" scale="91" r:id="rId1"/>
  <headerFooter alignWithMargins="0">
    <oddHeader>&amp;C&amp;"Book Antiqua,Bold"&amp;18NOAA Earned Value Management Reports</oddHeader>
    <oddFooter>&amp;C&amp;A&amp;R&amp;D &amp;T</oddFooter>
  </headerFooter>
  <colBreaks count="2" manualBreakCount="2">
    <brk id="13" max="15" man="1"/>
    <brk id="25" max="10" man="1"/>
  </colBreaks>
</worksheet>
</file>

<file path=xl/worksheets/sheet9.xml><?xml version="1.0" encoding="utf-8"?>
<worksheet xmlns="http://schemas.openxmlformats.org/spreadsheetml/2006/main" xmlns:r="http://schemas.openxmlformats.org/officeDocument/2006/relationships">
  <dimension ref="A1:Y16"/>
  <sheetViews>
    <sheetView view="pageBreakPreview" zoomScaleSheetLayoutView="100" workbookViewId="0" topLeftCell="A1">
      <pane xSplit="1" topLeftCell="N1" activePane="topRight" state="frozen"/>
      <selection pane="topLeft" activeCell="A1" sqref="A1"/>
      <selection pane="topRight" activeCell="Q8" sqref="Q8"/>
    </sheetView>
  </sheetViews>
  <sheetFormatPr defaultColWidth="9.140625" defaultRowHeight="12.75"/>
  <cols>
    <col min="1" max="1" width="23.28125" style="40" customWidth="1"/>
    <col min="2" max="13" width="10.421875" style="36" customWidth="1"/>
    <col min="14" max="25" width="10.421875" style="37" customWidth="1"/>
    <col min="26" max="16384" width="9.140625" style="37" customWidth="1"/>
  </cols>
  <sheetData>
    <row r="1" spans="1:25" s="57" customFormat="1" ht="15.75" customHeight="1">
      <c r="A1" s="110" t="s">
        <v>40</v>
      </c>
      <c r="B1" s="52"/>
      <c r="C1" s="53"/>
      <c r="D1" s="53" t="s">
        <v>11</v>
      </c>
      <c r="E1" s="54"/>
      <c r="F1" s="54"/>
      <c r="G1" s="54" t="s">
        <v>14</v>
      </c>
      <c r="H1" s="55"/>
      <c r="I1" s="55"/>
      <c r="J1" s="55" t="s">
        <v>13</v>
      </c>
      <c r="K1" s="56"/>
      <c r="L1" s="56"/>
      <c r="M1" s="56" t="s">
        <v>12</v>
      </c>
      <c r="N1" s="52"/>
      <c r="O1" s="53"/>
      <c r="P1" s="53" t="s">
        <v>47</v>
      </c>
      <c r="Q1" s="54"/>
      <c r="R1" s="54"/>
      <c r="S1" s="54" t="s">
        <v>48</v>
      </c>
      <c r="T1" s="55"/>
      <c r="U1" s="55"/>
      <c r="V1" s="55" t="s">
        <v>45</v>
      </c>
      <c r="W1" s="56"/>
      <c r="X1" s="56"/>
      <c r="Y1" s="56" t="s">
        <v>46</v>
      </c>
    </row>
    <row r="2" spans="1:25" s="45" customFormat="1" ht="12.75" customHeight="1">
      <c r="A2" s="111"/>
      <c r="B2" s="45" t="s">
        <v>9</v>
      </c>
      <c r="C2" s="45" t="s">
        <v>9</v>
      </c>
      <c r="D2" s="46" t="s">
        <v>9</v>
      </c>
      <c r="E2" s="45" t="s">
        <v>9</v>
      </c>
      <c r="F2" s="45" t="s">
        <v>9</v>
      </c>
      <c r="G2" s="45" t="s">
        <v>9</v>
      </c>
      <c r="H2" s="45" t="s">
        <v>9</v>
      </c>
      <c r="I2" s="45" t="s">
        <v>9</v>
      </c>
      <c r="J2" s="45" t="s">
        <v>9</v>
      </c>
      <c r="K2" s="45" t="s">
        <v>9</v>
      </c>
      <c r="L2" s="45" t="s">
        <v>9</v>
      </c>
      <c r="M2" s="45" t="s">
        <v>9</v>
      </c>
      <c r="N2" s="45" t="s">
        <v>9</v>
      </c>
      <c r="O2" s="45" t="s">
        <v>9</v>
      </c>
      <c r="P2" s="46" t="s">
        <v>9</v>
      </c>
      <c r="Q2" s="45" t="s">
        <v>9</v>
      </c>
      <c r="R2" s="45" t="s">
        <v>9</v>
      </c>
      <c r="S2" s="45" t="s">
        <v>9</v>
      </c>
      <c r="T2" s="45" t="s">
        <v>9</v>
      </c>
      <c r="U2" s="45" t="s">
        <v>9</v>
      </c>
      <c r="V2" s="45" t="s">
        <v>9</v>
      </c>
      <c r="W2" s="45" t="s">
        <v>9</v>
      </c>
      <c r="X2" s="45" t="s">
        <v>9</v>
      </c>
      <c r="Y2" s="45" t="s">
        <v>9</v>
      </c>
    </row>
    <row r="3" spans="1:25" s="45" customFormat="1" ht="12.75" customHeight="1">
      <c r="A3" s="112"/>
      <c r="B3" s="47">
        <v>38656</v>
      </c>
      <c r="C3" s="47" t="s">
        <v>10</v>
      </c>
      <c r="D3" s="48">
        <v>38717</v>
      </c>
      <c r="E3" s="47">
        <v>38748</v>
      </c>
      <c r="F3" s="47">
        <v>38776</v>
      </c>
      <c r="G3" s="47">
        <v>38807</v>
      </c>
      <c r="H3" s="47">
        <v>38837</v>
      </c>
      <c r="I3" s="47">
        <v>38868</v>
      </c>
      <c r="J3" s="47">
        <v>38898</v>
      </c>
      <c r="K3" s="49">
        <v>38929</v>
      </c>
      <c r="L3" s="47">
        <v>38959</v>
      </c>
      <c r="M3" s="47">
        <v>38990</v>
      </c>
      <c r="N3" s="47">
        <v>39021</v>
      </c>
      <c r="O3" s="47" t="s">
        <v>49</v>
      </c>
      <c r="P3" s="48">
        <v>39082</v>
      </c>
      <c r="Q3" s="47">
        <v>39113</v>
      </c>
      <c r="R3" s="47">
        <v>39141</v>
      </c>
      <c r="S3" s="47">
        <v>39172</v>
      </c>
      <c r="T3" s="47">
        <v>39202</v>
      </c>
      <c r="U3" s="47">
        <v>39233</v>
      </c>
      <c r="V3" s="47">
        <v>39263</v>
      </c>
      <c r="W3" s="49">
        <v>39294</v>
      </c>
      <c r="X3" s="47">
        <v>39324</v>
      </c>
      <c r="Y3" s="47">
        <v>39355</v>
      </c>
    </row>
    <row r="4" spans="1:25" s="58" customFormat="1" ht="27" customHeight="1">
      <c r="A4" s="42" t="s">
        <v>65</v>
      </c>
      <c r="B4" s="61"/>
      <c r="C4" s="61"/>
      <c r="D4" s="62"/>
      <c r="E4" s="61"/>
      <c r="F4" s="61"/>
      <c r="G4" s="61"/>
      <c r="H4" s="61"/>
      <c r="I4" s="61"/>
      <c r="J4" s="61"/>
      <c r="K4" s="63"/>
      <c r="L4" s="61"/>
      <c r="M4" s="61"/>
      <c r="N4" s="64">
        <v>813231</v>
      </c>
      <c r="O4" s="64">
        <f>N4</f>
        <v>813231</v>
      </c>
      <c r="P4" s="64">
        <f aca="true" t="shared" si="0" ref="P4:Y5">O4</f>
        <v>813231</v>
      </c>
      <c r="Q4" s="64">
        <f t="shared" si="0"/>
        <v>813231</v>
      </c>
      <c r="R4" s="64">
        <f t="shared" si="0"/>
        <v>813231</v>
      </c>
      <c r="S4" s="64">
        <f t="shared" si="0"/>
        <v>813231</v>
      </c>
      <c r="T4" s="64">
        <f t="shared" si="0"/>
        <v>813231</v>
      </c>
      <c r="U4" s="64">
        <f t="shared" si="0"/>
        <v>813231</v>
      </c>
      <c r="V4" s="64">
        <f t="shared" si="0"/>
        <v>813231</v>
      </c>
      <c r="W4" s="64">
        <f t="shared" si="0"/>
        <v>813231</v>
      </c>
      <c r="X4" s="64">
        <f t="shared" si="0"/>
        <v>813231</v>
      </c>
      <c r="Y4" s="64">
        <f t="shared" si="0"/>
        <v>813231</v>
      </c>
    </row>
    <row r="5" spans="1:25" s="58" customFormat="1" ht="27.75" customHeight="1">
      <c r="A5" s="42" t="s">
        <v>66</v>
      </c>
      <c r="B5" s="61"/>
      <c r="C5" s="61"/>
      <c r="D5" s="62"/>
      <c r="E5" s="61"/>
      <c r="F5" s="61"/>
      <c r="G5" s="61"/>
      <c r="H5" s="61"/>
      <c r="I5" s="61"/>
      <c r="J5" s="61"/>
      <c r="K5" s="63"/>
      <c r="L5" s="61"/>
      <c r="M5" s="61"/>
      <c r="N5" s="64">
        <v>14424</v>
      </c>
      <c r="O5" s="64">
        <f>N5</f>
        <v>14424</v>
      </c>
      <c r="P5" s="64">
        <f t="shared" si="0"/>
        <v>14424</v>
      </c>
      <c r="Q5" s="64">
        <f t="shared" si="0"/>
        <v>14424</v>
      </c>
      <c r="R5" s="64">
        <f t="shared" si="0"/>
        <v>14424</v>
      </c>
      <c r="S5" s="64">
        <f t="shared" si="0"/>
        <v>14424</v>
      </c>
      <c r="T5" s="64">
        <f t="shared" si="0"/>
        <v>14424</v>
      </c>
      <c r="U5" s="64">
        <f t="shared" si="0"/>
        <v>14424</v>
      </c>
      <c r="V5" s="64">
        <f t="shared" si="0"/>
        <v>14424</v>
      </c>
      <c r="W5" s="64">
        <f t="shared" si="0"/>
        <v>14424</v>
      </c>
      <c r="X5" s="64">
        <f t="shared" si="0"/>
        <v>14424</v>
      </c>
      <c r="Y5" s="64">
        <f t="shared" si="0"/>
        <v>14424</v>
      </c>
    </row>
    <row r="6" spans="1:25" s="59" customFormat="1" ht="27.75" customHeight="1">
      <c r="A6" s="42" t="s">
        <v>52</v>
      </c>
      <c r="B6" s="63">
        <v>441055</v>
      </c>
      <c r="C6" s="63">
        <v>441055</v>
      </c>
      <c r="D6" s="63">
        <v>441055</v>
      </c>
      <c r="E6" s="63">
        <v>441055</v>
      </c>
      <c r="F6" s="63">
        <v>92341</v>
      </c>
      <c r="G6" s="63">
        <v>92341</v>
      </c>
      <c r="H6" s="63">
        <v>92341</v>
      </c>
      <c r="I6" s="63">
        <v>92610</v>
      </c>
      <c r="J6" s="63">
        <v>92610</v>
      </c>
      <c r="K6" s="63">
        <v>92610</v>
      </c>
      <c r="L6" s="63">
        <v>92610</v>
      </c>
      <c r="M6" s="63">
        <v>140966</v>
      </c>
      <c r="N6" s="67">
        <f>N5+N4</f>
        <v>827655</v>
      </c>
      <c r="O6" s="67">
        <f aca="true" t="shared" si="1" ref="O6:Y6">O5+O4</f>
        <v>827655</v>
      </c>
      <c r="P6" s="67">
        <f t="shared" si="1"/>
        <v>827655</v>
      </c>
      <c r="Q6" s="67">
        <f t="shared" si="1"/>
        <v>827655</v>
      </c>
      <c r="R6" s="67">
        <f t="shared" si="1"/>
        <v>827655</v>
      </c>
      <c r="S6" s="67">
        <f t="shared" si="1"/>
        <v>827655</v>
      </c>
      <c r="T6" s="67">
        <f t="shared" si="1"/>
        <v>827655</v>
      </c>
      <c r="U6" s="67">
        <f t="shared" si="1"/>
        <v>827655</v>
      </c>
      <c r="V6" s="67">
        <f t="shared" si="1"/>
        <v>827655</v>
      </c>
      <c r="W6" s="67">
        <f t="shared" si="1"/>
        <v>827655</v>
      </c>
      <c r="X6" s="67">
        <f t="shared" si="1"/>
        <v>827655</v>
      </c>
      <c r="Y6" s="67">
        <f t="shared" si="1"/>
        <v>827655</v>
      </c>
    </row>
    <row r="7" spans="1:25" s="80" customFormat="1" ht="42" customHeight="1">
      <c r="A7" s="78" t="s">
        <v>53</v>
      </c>
      <c r="B7" s="79"/>
      <c r="C7" s="79"/>
      <c r="D7" s="79"/>
      <c r="E7" s="79"/>
      <c r="F7" s="79">
        <v>33629</v>
      </c>
      <c r="G7" s="79">
        <v>42010</v>
      </c>
      <c r="H7" s="79">
        <v>48127</v>
      </c>
      <c r="I7" s="79">
        <v>54015</v>
      </c>
      <c r="J7" s="79">
        <v>60690</v>
      </c>
      <c r="K7" s="79">
        <v>65584</v>
      </c>
      <c r="L7" s="79">
        <v>71072</v>
      </c>
      <c r="M7" s="79">
        <v>77703</v>
      </c>
      <c r="N7" s="79">
        <v>85357</v>
      </c>
      <c r="O7" s="79">
        <v>90750</v>
      </c>
      <c r="P7" s="79">
        <v>96492</v>
      </c>
      <c r="Q7" s="79">
        <v>99906</v>
      </c>
      <c r="R7" s="79">
        <v>104911</v>
      </c>
      <c r="S7" s="79">
        <v>110926</v>
      </c>
      <c r="T7" s="79">
        <v>115964</v>
      </c>
      <c r="U7" s="79">
        <v>121019</v>
      </c>
      <c r="V7" s="79">
        <v>126638</v>
      </c>
      <c r="W7" s="79">
        <v>130900</v>
      </c>
      <c r="X7" s="79">
        <v>135424</v>
      </c>
      <c r="Y7" s="79">
        <v>140966</v>
      </c>
    </row>
    <row r="8" spans="1:25" s="32" customFormat="1" ht="42" customHeight="1">
      <c r="A8" s="38" t="s">
        <v>54</v>
      </c>
      <c r="B8" s="60"/>
      <c r="C8" s="60"/>
      <c r="D8" s="60"/>
      <c r="E8" s="60"/>
      <c r="F8" s="60">
        <v>33999</v>
      </c>
      <c r="G8" s="60">
        <v>42698</v>
      </c>
      <c r="H8" s="60">
        <v>48194</v>
      </c>
      <c r="I8" s="60">
        <v>53951</v>
      </c>
      <c r="J8" s="60">
        <v>61047</v>
      </c>
      <c r="K8" s="60">
        <v>66116</v>
      </c>
      <c r="L8" s="60">
        <v>71409</v>
      </c>
      <c r="M8" s="60">
        <v>78340</v>
      </c>
      <c r="N8" s="60">
        <v>85602</v>
      </c>
      <c r="O8" s="60">
        <v>90381</v>
      </c>
      <c r="P8" s="60">
        <v>96227</v>
      </c>
      <c r="Q8" s="60"/>
      <c r="R8" s="60"/>
      <c r="S8" s="60"/>
      <c r="T8" s="60"/>
      <c r="U8" s="60"/>
      <c r="V8" s="60"/>
      <c r="W8" s="60"/>
      <c r="X8" s="60"/>
      <c r="Y8" s="60"/>
    </row>
    <row r="9" spans="1:25" s="32" customFormat="1" ht="27.75" customHeight="1">
      <c r="A9" s="38" t="s">
        <v>55</v>
      </c>
      <c r="B9" s="60"/>
      <c r="C9" s="60"/>
      <c r="D9" s="60"/>
      <c r="E9" s="60"/>
      <c r="F9" s="60">
        <v>33581</v>
      </c>
      <c r="G9" s="60">
        <v>41530</v>
      </c>
      <c r="H9" s="60">
        <v>47326</v>
      </c>
      <c r="I9" s="60">
        <v>53216</v>
      </c>
      <c r="J9" s="60">
        <v>59656</v>
      </c>
      <c r="K9" s="60">
        <v>64187</v>
      </c>
      <c r="L9" s="60">
        <v>69347</v>
      </c>
      <c r="M9" s="60">
        <v>76416</v>
      </c>
      <c r="N9" s="60">
        <v>83567</v>
      </c>
      <c r="O9" s="60">
        <v>88555</v>
      </c>
      <c r="P9" s="60">
        <v>93712</v>
      </c>
      <c r="Q9" s="60"/>
      <c r="R9" s="60"/>
      <c r="S9" s="60"/>
      <c r="T9" s="60"/>
      <c r="U9" s="60"/>
      <c r="V9" s="60"/>
      <c r="W9" s="60"/>
      <c r="X9" s="60"/>
      <c r="Y9" s="60"/>
    </row>
    <row r="10" spans="1:25" s="34" customFormat="1" ht="42" customHeight="1">
      <c r="A10" s="39" t="s">
        <v>57</v>
      </c>
      <c r="B10" s="43" t="str">
        <f aca="true" t="shared" si="2" ref="B10:Y10">IF(B7,(IF(B8,B8/B7,"SPI pending EV input")),"N/A")</f>
        <v>N/A</v>
      </c>
      <c r="C10" s="43" t="str">
        <f t="shared" si="2"/>
        <v>N/A</v>
      </c>
      <c r="D10" s="43" t="str">
        <f t="shared" si="2"/>
        <v>N/A</v>
      </c>
      <c r="E10" s="43" t="str">
        <f t="shared" si="2"/>
        <v>N/A</v>
      </c>
      <c r="F10" s="43">
        <f t="shared" si="2"/>
        <v>1.011002408635404</v>
      </c>
      <c r="G10" s="43">
        <f t="shared" si="2"/>
        <v>1.0163770530825993</v>
      </c>
      <c r="H10" s="43">
        <f t="shared" si="2"/>
        <v>1.001392149936626</v>
      </c>
      <c r="I10" s="43">
        <f t="shared" si="2"/>
        <v>0.9988151439414977</v>
      </c>
      <c r="J10" s="43">
        <f t="shared" si="2"/>
        <v>1.0058823529411764</v>
      </c>
      <c r="K10" s="43">
        <f t="shared" si="2"/>
        <v>1.0081117345694073</v>
      </c>
      <c r="L10" s="43">
        <f t="shared" si="2"/>
        <v>1.0047416704187302</v>
      </c>
      <c r="M10" s="43">
        <f t="shared" si="2"/>
        <v>1.00819788167767</v>
      </c>
      <c r="N10" s="43">
        <f t="shared" si="2"/>
        <v>1.0028702976908748</v>
      </c>
      <c r="O10" s="43">
        <f t="shared" si="2"/>
        <v>0.9959338842975206</v>
      </c>
      <c r="P10" s="43">
        <f t="shared" si="2"/>
        <v>0.9972536583343697</v>
      </c>
      <c r="Q10" s="43" t="str">
        <f t="shared" si="2"/>
        <v>SPI pending EV input</v>
      </c>
      <c r="R10" s="43" t="str">
        <f t="shared" si="2"/>
        <v>SPI pending EV input</v>
      </c>
      <c r="S10" s="43" t="str">
        <f t="shared" si="2"/>
        <v>SPI pending EV input</v>
      </c>
      <c r="T10" s="43" t="str">
        <f t="shared" si="2"/>
        <v>SPI pending EV input</v>
      </c>
      <c r="U10" s="43" t="str">
        <f t="shared" si="2"/>
        <v>SPI pending EV input</v>
      </c>
      <c r="V10" s="43" t="str">
        <f t="shared" si="2"/>
        <v>SPI pending EV input</v>
      </c>
      <c r="W10" s="43" t="str">
        <f t="shared" si="2"/>
        <v>SPI pending EV input</v>
      </c>
      <c r="X10" s="43" t="str">
        <f t="shared" si="2"/>
        <v>SPI pending EV input</v>
      </c>
      <c r="Y10" s="43" t="str">
        <f t="shared" si="2"/>
        <v>SPI pending EV input</v>
      </c>
    </row>
    <row r="11" spans="1:25" s="34" customFormat="1" ht="28.5" customHeight="1">
      <c r="A11" s="39" t="s">
        <v>56</v>
      </c>
      <c r="B11" s="43" t="str">
        <f aca="true" t="shared" si="3" ref="B11:Y11">IF(B7,(IF(B8,(B8-B7),"SV pending EV input")),"N/A")</f>
        <v>N/A</v>
      </c>
      <c r="C11" s="43" t="str">
        <f t="shared" si="3"/>
        <v>N/A</v>
      </c>
      <c r="D11" s="43" t="str">
        <f t="shared" si="3"/>
        <v>N/A</v>
      </c>
      <c r="E11" s="43" t="str">
        <f t="shared" si="3"/>
        <v>N/A</v>
      </c>
      <c r="F11" s="43">
        <f t="shared" si="3"/>
        <v>370</v>
      </c>
      <c r="G11" s="43">
        <f t="shared" si="3"/>
        <v>688</v>
      </c>
      <c r="H11" s="43">
        <f t="shared" si="3"/>
        <v>67</v>
      </c>
      <c r="I11" s="43">
        <f t="shared" si="3"/>
        <v>-64</v>
      </c>
      <c r="J11" s="43">
        <f t="shared" si="3"/>
        <v>357</v>
      </c>
      <c r="K11" s="43">
        <f t="shared" si="3"/>
        <v>532</v>
      </c>
      <c r="L11" s="43">
        <f t="shared" si="3"/>
        <v>337</v>
      </c>
      <c r="M11" s="43">
        <f t="shared" si="3"/>
        <v>637</v>
      </c>
      <c r="N11" s="43">
        <f t="shared" si="3"/>
        <v>245</v>
      </c>
      <c r="O11" s="43">
        <f t="shared" si="3"/>
        <v>-369</v>
      </c>
      <c r="P11" s="43">
        <f t="shared" si="3"/>
        <v>-265</v>
      </c>
      <c r="Q11" s="43" t="str">
        <f t="shared" si="3"/>
        <v>SV pending EV input</v>
      </c>
      <c r="R11" s="43" t="str">
        <f t="shared" si="3"/>
        <v>SV pending EV input</v>
      </c>
      <c r="S11" s="43" t="str">
        <f t="shared" si="3"/>
        <v>SV pending EV input</v>
      </c>
      <c r="T11" s="43" t="str">
        <f t="shared" si="3"/>
        <v>SV pending EV input</v>
      </c>
      <c r="U11" s="43" t="str">
        <f t="shared" si="3"/>
        <v>SV pending EV input</v>
      </c>
      <c r="V11" s="43" t="str">
        <f t="shared" si="3"/>
        <v>SV pending EV input</v>
      </c>
      <c r="W11" s="43" t="str">
        <f t="shared" si="3"/>
        <v>SV pending EV input</v>
      </c>
      <c r="X11" s="43" t="str">
        <f t="shared" si="3"/>
        <v>SV pending EV input</v>
      </c>
      <c r="Y11" s="43" t="str">
        <f t="shared" si="3"/>
        <v>SV pending EV input</v>
      </c>
    </row>
    <row r="12" spans="1:25" s="34" customFormat="1" ht="42" customHeight="1">
      <c r="A12" s="39" t="s">
        <v>58</v>
      </c>
      <c r="B12" s="43" t="str">
        <f aca="true" t="shared" si="4" ref="B12:Y12">IF(B9,(IF(B8,(B8/B9),"CPI pending EV input")),(IF(B8,"CPI pending AC input","N/A")))</f>
        <v>N/A</v>
      </c>
      <c r="C12" s="43" t="str">
        <f t="shared" si="4"/>
        <v>N/A</v>
      </c>
      <c r="D12" s="43" t="str">
        <f t="shared" si="4"/>
        <v>N/A</v>
      </c>
      <c r="E12" s="43" t="str">
        <f t="shared" si="4"/>
        <v>N/A</v>
      </c>
      <c r="F12" s="43">
        <f t="shared" si="4"/>
        <v>1.0124475149638188</v>
      </c>
      <c r="G12" s="43">
        <f t="shared" si="4"/>
        <v>1.0281242475319046</v>
      </c>
      <c r="H12" s="43">
        <f t="shared" si="4"/>
        <v>1.018340869712209</v>
      </c>
      <c r="I12" s="43">
        <f t="shared" si="4"/>
        <v>1.0138116355983162</v>
      </c>
      <c r="J12" s="43">
        <f t="shared" si="4"/>
        <v>1.0233170175673862</v>
      </c>
      <c r="K12" s="43">
        <f t="shared" si="4"/>
        <v>1.0300528144328291</v>
      </c>
      <c r="L12" s="43">
        <f t="shared" si="4"/>
        <v>1.029734523483352</v>
      </c>
      <c r="M12" s="43">
        <f t="shared" si="4"/>
        <v>1.02517797319933</v>
      </c>
      <c r="N12" s="43">
        <f t="shared" si="4"/>
        <v>1.0243517177833354</v>
      </c>
      <c r="O12" s="43">
        <f t="shared" si="4"/>
        <v>1.0206199537010898</v>
      </c>
      <c r="P12" s="43">
        <f t="shared" si="4"/>
        <v>1.0268375448181664</v>
      </c>
      <c r="Q12" s="43" t="str">
        <f t="shared" si="4"/>
        <v>N/A</v>
      </c>
      <c r="R12" s="43" t="str">
        <f t="shared" si="4"/>
        <v>N/A</v>
      </c>
      <c r="S12" s="43" t="str">
        <f t="shared" si="4"/>
        <v>N/A</v>
      </c>
      <c r="T12" s="43" t="str">
        <f t="shared" si="4"/>
        <v>N/A</v>
      </c>
      <c r="U12" s="43" t="str">
        <f t="shared" si="4"/>
        <v>N/A</v>
      </c>
      <c r="V12" s="43" t="str">
        <f t="shared" si="4"/>
        <v>N/A</v>
      </c>
      <c r="W12" s="43" t="str">
        <f t="shared" si="4"/>
        <v>N/A</v>
      </c>
      <c r="X12" s="43" t="str">
        <f t="shared" si="4"/>
        <v>N/A</v>
      </c>
      <c r="Y12" s="43" t="str">
        <f t="shared" si="4"/>
        <v>N/A</v>
      </c>
    </row>
    <row r="13" spans="1:25" s="34" customFormat="1" ht="28.5" customHeight="1">
      <c r="A13" s="39" t="s">
        <v>59</v>
      </c>
      <c r="B13" s="43" t="str">
        <f aca="true" t="shared" si="5" ref="B13:Y13">IF(B9,(IF(B8,(B8-B9),"CV pending EV input")),(IF(B8,"CV pending AC input","N/A")))</f>
        <v>N/A</v>
      </c>
      <c r="C13" s="43" t="str">
        <f t="shared" si="5"/>
        <v>N/A</v>
      </c>
      <c r="D13" s="43" t="str">
        <f t="shared" si="5"/>
        <v>N/A</v>
      </c>
      <c r="E13" s="43" t="str">
        <f t="shared" si="5"/>
        <v>N/A</v>
      </c>
      <c r="F13" s="43">
        <f t="shared" si="5"/>
        <v>418</v>
      </c>
      <c r="G13" s="43">
        <f t="shared" si="5"/>
        <v>1168</v>
      </c>
      <c r="H13" s="43">
        <f t="shared" si="5"/>
        <v>868</v>
      </c>
      <c r="I13" s="43">
        <f t="shared" si="5"/>
        <v>735</v>
      </c>
      <c r="J13" s="43">
        <f t="shared" si="5"/>
        <v>1391</v>
      </c>
      <c r="K13" s="43">
        <f t="shared" si="5"/>
        <v>1929</v>
      </c>
      <c r="L13" s="43">
        <f t="shared" si="5"/>
        <v>2062</v>
      </c>
      <c r="M13" s="43">
        <f t="shared" si="5"/>
        <v>1924</v>
      </c>
      <c r="N13" s="43">
        <f t="shared" si="5"/>
        <v>2035</v>
      </c>
      <c r="O13" s="43">
        <f t="shared" si="5"/>
        <v>1826</v>
      </c>
      <c r="P13" s="43">
        <f t="shared" si="5"/>
        <v>2515</v>
      </c>
      <c r="Q13" s="43" t="str">
        <f t="shared" si="5"/>
        <v>N/A</v>
      </c>
      <c r="R13" s="43" t="str">
        <f t="shared" si="5"/>
        <v>N/A</v>
      </c>
      <c r="S13" s="43" t="str">
        <f t="shared" si="5"/>
        <v>N/A</v>
      </c>
      <c r="T13" s="43" t="str">
        <f t="shared" si="5"/>
        <v>N/A</v>
      </c>
      <c r="U13" s="43" t="str">
        <f t="shared" si="5"/>
        <v>N/A</v>
      </c>
      <c r="V13" s="43" t="str">
        <f t="shared" si="5"/>
        <v>N/A</v>
      </c>
      <c r="W13" s="43" t="str">
        <f t="shared" si="5"/>
        <v>N/A</v>
      </c>
      <c r="X13" s="43" t="str">
        <f t="shared" si="5"/>
        <v>N/A</v>
      </c>
      <c r="Y13" s="43" t="str">
        <f t="shared" si="5"/>
        <v>N/A</v>
      </c>
    </row>
    <row r="14" spans="1:25" s="51" customFormat="1" ht="42" customHeight="1">
      <c r="A14" s="50" t="s">
        <v>60</v>
      </c>
      <c r="B14" s="44" t="str">
        <f aca="true" t="shared" si="6" ref="B14:Y14">IF(B7,(IF(B8,((B8-B7)/B7),"N/A")),"N/A")</f>
        <v>N/A</v>
      </c>
      <c r="C14" s="44" t="str">
        <f t="shared" si="6"/>
        <v>N/A</v>
      </c>
      <c r="D14" s="44" t="str">
        <f t="shared" si="6"/>
        <v>N/A</v>
      </c>
      <c r="E14" s="44" t="str">
        <f t="shared" si="6"/>
        <v>N/A</v>
      </c>
      <c r="F14" s="44">
        <f t="shared" si="6"/>
        <v>0.011002408635403967</v>
      </c>
      <c r="G14" s="44">
        <f t="shared" si="6"/>
        <v>0.01637705308259938</v>
      </c>
      <c r="H14" s="44">
        <f t="shared" si="6"/>
        <v>0.0013921499366260103</v>
      </c>
      <c r="I14" s="44">
        <f t="shared" si="6"/>
        <v>-0.0011848560585022679</v>
      </c>
      <c r="J14" s="44">
        <f t="shared" si="6"/>
        <v>0.0058823529411764705</v>
      </c>
      <c r="K14" s="44">
        <f t="shared" si="6"/>
        <v>0.008111734569407173</v>
      </c>
      <c r="L14" s="44">
        <f t="shared" si="6"/>
        <v>0.004741670418730302</v>
      </c>
      <c r="M14" s="44">
        <f t="shared" si="6"/>
        <v>0.008197881677670103</v>
      </c>
      <c r="N14" s="44">
        <f t="shared" si="6"/>
        <v>0.0028702976908747966</v>
      </c>
      <c r="O14" s="44">
        <f t="shared" si="6"/>
        <v>-0.004066115702479339</v>
      </c>
      <c r="P14" s="44">
        <f t="shared" si="6"/>
        <v>-0.0027463416656303115</v>
      </c>
      <c r="Q14" s="44" t="str">
        <f t="shared" si="6"/>
        <v>N/A</v>
      </c>
      <c r="R14" s="44" t="str">
        <f t="shared" si="6"/>
        <v>N/A</v>
      </c>
      <c r="S14" s="44" t="str">
        <f t="shared" si="6"/>
        <v>N/A</v>
      </c>
      <c r="T14" s="44" t="str">
        <f t="shared" si="6"/>
        <v>N/A</v>
      </c>
      <c r="U14" s="44" t="str">
        <f t="shared" si="6"/>
        <v>N/A</v>
      </c>
      <c r="V14" s="44" t="str">
        <f t="shared" si="6"/>
        <v>N/A</v>
      </c>
      <c r="W14" s="44" t="str">
        <f t="shared" si="6"/>
        <v>N/A</v>
      </c>
      <c r="X14" s="44" t="str">
        <f t="shared" si="6"/>
        <v>N/A</v>
      </c>
      <c r="Y14" s="44" t="str">
        <f t="shared" si="6"/>
        <v>N/A</v>
      </c>
    </row>
    <row r="15" spans="1:25" s="51" customFormat="1" ht="42" customHeight="1">
      <c r="A15" s="50" t="s">
        <v>62</v>
      </c>
      <c r="B15" s="44" t="str">
        <f aca="true" t="shared" si="7" ref="B15:Y15">IF(B8,(IF(B9,((B8-B9)/B8),"N/A")),"N/A")</f>
        <v>N/A</v>
      </c>
      <c r="C15" s="44" t="str">
        <f t="shared" si="7"/>
        <v>N/A</v>
      </c>
      <c r="D15" s="44" t="str">
        <f t="shared" si="7"/>
        <v>N/A</v>
      </c>
      <c r="E15" s="44" t="str">
        <f t="shared" si="7"/>
        <v>N/A</v>
      </c>
      <c r="F15" s="44">
        <f t="shared" si="7"/>
        <v>0.012294479249389688</v>
      </c>
      <c r="G15" s="44">
        <f t="shared" si="7"/>
        <v>0.027354911237060284</v>
      </c>
      <c r="H15" s="44">
        <f t="shared" si="7"/>
        <v>0.018010540731211354</v>
      </c>
      <c r="I15" s="44">
        <f t="shared" si="7"/>
        <v>0.013623473151563455</v>
      </c>
      <c r="J15" s="44">
        <f t="shared" si="7"/>
        <v>0.022785722476124953</v>
      </c>
      <c r="K15" s="44">
        <f t="shared" si="7"/>
        <v>0.029175993708028314</v>
      </c>
      <c r="L15" s="44">
        <f t="shared" si="7"/>
        <v>0.028875911999887968</v>
      </c>
      <c r="M15" s="44">
        <f t="shared" si="7"/>
        <v>0.024559611947919325</v>
      </c>
      <c r="N15" s="44">
        <f t="shared" si="7"/>
        <v>0.023772809046517605</v>
      </c>
      <c r="O15" s="44">
        <f t="shared" si="7"/>
        <v>0.0202033613259424</v>
      </c>
      <c r="P15" s="44">
        <f t="shared" si="7"/>
        <v>0.02613611564321864</v>
      </c>
      <c r="Q15" s="44" t="str">
        <f t="shared" si="7"/>
        <v>N/A</v>
      </c>
      <c r="R15" s="44" t="str">
        <f t="shared" si="7"/>
        <v>N/A</v>
      </c>
      <c r="S15" s="44" t="str">
        <f t="shared" si="7"/>
        <v>N/A</v>
      </c>
      <c r="T15" s="44" t="str">
        <f t="shared" si="7"/>
        <v>N/A</v>
      </c>
      <c r="U15" s="44" t="str">
        <f t="shared" si="7"/>
        <v>N/A</v>
      </c>
      <c r="V15" s="44" t="str">
        <f t="shared" si="7"/>
        <v>N/A</v>
      </c>
      <c r="W15" s="44" t="str">
        <f t="shared" si="7"/>
        <v>N/A</v>
      </c>
      <c r="X15" s="44" t="str">
        <f t="shared" si="7"/>
        <v>N/A</v>
      </c>
      <c r="Y15" s="44" t="str">
        <f t="shared" si="7"/>
        <v>N/A</v>
      </c>
    </row>
    <row r="16" spans="1:25" s="35" customFormat="1" ht="27.75" customHeight="1">
      <c r="A16" s="39" t="s">
        <v>61</v>
      </c>
      <c r="B16" s="41" t="str">
        <f aca="true" t="shared" si="8" ref="B16:Y16">IF((B15="N/A"),"N/A",IF((B14="N/A"),"N/A",(B12*B10)))</f>
        <v>N/A</v>
      </c>
      <c r="C16" s="41" t="str">
        <f t="shared" si="8"/>
        <v>N/A</v>
      </c>
      <c r="D16" s="41" t="str">
        <f t="shared" si="8"/>
        <v>N/A</v>
      </c>
      <c r="E16" s="41" t="str">
        <f t="shared" si="8"/>
        <v>N/A</v>
      </c>
      <c r="F16" s="41">
        <f t="shared" si="8"/>
        <v>1.02358687624535</v>
      </c>
      <c r="G16" s="41">
        <f t="shared" si="8"/>
        <v>1.0449618929092421</v>
      </c>
      <c r="H16" s="41">
        <f t="shared" si="8"/>
        <v>1.0197585528894426</v>
      </c>
      <c r="I16" s="41">
        <f t="shared" si="8"/>
        <v>1.0126104147396975</v>
      </c>
      <c r="J16" s="41">
        <f t="shared" si="8"/>
        <v>1.0293365294354297</v>
      </c>
      <c r="K16" s="41">
        <f t="shared" si="8"/>
        <v>1.0384083294559792</v>
      </c>
      <c r="L16" s="41">
        <f t="shared" si="8"/>
        <v>1.0346171852124981</v>
      </c>
      <c r="M16" s="41">
        <f t="shared" si="8"/>
        <v>1.0335822609221716</v>
      </c>
      <c r="N16" s="41">
        <f t="shared" si="8"/>
        <v>1.0272919121535327</v>
      </c>
      <c r="O16" s="41">
        <f t="shared" si="8"/>
        <v>1.016469994881082</v>
      </c>
      <c r="P16" s="41">
        <f t="shared" si="8"/>
        <v>1.0240174980849988</v>
      </c>
      <c r="Q16" s="41" t="str">
        <f t="shared" si="8"/>
        <v>N/A</v>
      </c>
      <c r="R16" s="41" t="str">
        <f t="shared" si="8"/>
        <v>N/A</v>
      </c>
      <c r="S16" s="41" t="str">
        <f t="shared" si="8"/>
        <v>N/A</v>
      </c>
      <c r="T16" s="41" t="str">
        <f t="shared" si="8"/>
        <v>N/A</v>
      </c>
      <c r="U16" s="41" t="str">
        <f t="shared" si="8"/>
        <v>N/A</v>
      </c>
      <c r="V16" s="41" t="str">
        <f t="shared" si="8"/>
        <v>N/A</v>
      </c>
      <c r="W16" s="41" t="str">
        <f t="shared" si="8"/>
        <v>N/A</v>
      </c>
      <c r="X16" s="41" t="str">
        <f t="shared" si="8"/>
        <v>N/A</v>
      </c>
      <c r="Y16" s="41" t="str">
        <f t="shared" si="8"/>
        <v>N/A</v>
      </c>
    </row>
  </sheetData>
  <sheetProtection formatCells="0" formatColumns="0" formatRows="0"/>
  <mergeCells count="1">
    <mergeCell ref="A1:A3"/>
  </mergeCells>
  <printOptions gridLines="1"/>
  <pageMargins left="0.36" right="0" top="1" bottom="1" header="0.5" footer="0.5"/>
  <pageSetup horizontalDpi="600" verticalDpi="600" orientation="landscape" scale="78" r:id="rId1"/>
  <headerFooter alignWithMargins="0">
    <oddHeader>&amp;C&amp;"Book Antiqua,Bold"&amp;18NOAA Earned Value Management Reports</oddHeader>
    <oddFooter>&amp;C&amp;A&amp;R&amp;D &amp;T</oddFooter>
  </headerFooter>
  <colBreaks count="2" manualBreakCount="2">
    <brk id="13" max="15" man="1"/>
    <brk id="25" max="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NOAA OCIO OPPA</Manager>
  <Company>National Oceanic and Atmospheric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List of Systems in NOAAs IT Portfolio</dc:title>
  <dc:subject>EVM NOAA-wide Summary and Projects</dc:subject>
  <dc:creator>Sandra Yin</dc:creator>
  <cp:keywords/>
  <dc:description/>
  <cp:lastModifiedBy>syin</cp:lastModifiedBy>
  <cp:lastPrinted>2007-03-02T18:23:06Z</cp:lastPrinted>
  <dcterms:created xsi:type="dcterms:W3CDTF">2005-02-11T19:33:10Z</dcterms:created>
  <dcterms:modified xsi:type="dcterms:W3CDTF">2007-03-26T15:21:35Z</dcterms:modified>
  <cp:category/>
  <cp:version/>
  <cp:contentType/>
  <cp:contentStatus/>
</cp:coreProperties>
</file>