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506" windowWidth="10845" windowHeight="4710" activeTab="1"/>
  </bookViews>
  <sheets>
    <sheet name="Main" sheetId="1" r:id="rId1"/>
    <sheet name="HQ Dates" sheetId="2" r:id="rId2"/>
    <sheet name="Per site" sheetId="3" r:id="rId3"/>
    <sheet name="Deployment staffing" sheetId="4" r:id="rId4"/>
    <sheet name="Dialed Backups" sheetId="5" r:id="rId5"/>
    <sheet name="0006CLIN" sheetId="6" r:id="rId6"/>
    <sheet name="Training SW " sheetId="7" r:id="rId7"/>
  </sheets>
  <definedNames>
    <definedName name="_xlnm.Print_Area" localSheetId="1">'HQ Dates'!$A$1:$AK$40</definedName>
    <definedName name="_xlnm.Print_Area" localSheetId="0">'Main'!$A$1:$AF$36</definedName>
    <definedName name="_xlnm.Print_Titles" localSheetId="1">'HQ Dates'!$A:$C,'HQ Dates'!$2:$2</definedName>
    <definedName name="_xlnm.Print_Titles" localSheetId="0">'Main'!$A:$B</definedName>
    <definedName name="wrn.RRS._.sites." hidden="1">{#N/A,#N/A,FALSE,"Sheet2"}</definedName>
    <definedName name="Z_5C03D96F_2832_42C2_8041_58895A694A7F_.wvu.Cols" localSheetId="0" hidden="1">'Main'!#REF!</definedName>
  </definedNames>
  <calcPr fullCalcOnLoad="1"/>
</workbook>
</file>

<file path=xl/sharedStrings.xml><?xml version="1.0" encoding="utf-8"?>
<sst xmlns="http://schemas.openxmlformats.org/spreadsheetml/2006/main" count="812" uniqueCount="376">
  <si>
    <t>Region</t>
  </si>
  <si>
    <t>Sterling</t>
  </si>
  <si>
    <t>LWX</t>
  </si>
  <si>
    <t>ART-2</t>
  </si>
  <si>
    <t>Corpus Christi</t>
  </si>
  <si>
    <t>CRP</t>
  </si>
  <si>
    <t>Salt Lake City</t>
  </si>
  <si>
    <t>SLC</t>
  </si>
  <si>
    <t>MPX</t>
  </si>
  <si>
    <t xml:space="preserve">Station
Name </t>
  </si>
  <si>
    <t>Site
ID</t>
  </si>
  <si>
    <t>Target install
date (D-Day</t>
  </si>
  <si>
    <t>Chanhassen</t>
  </si>
  <si>
    <t>Legacy
System</t>
  </si>
  <si>
    <t>OAT</t>
  </si>
  <si>
    <t>Ops-Immed Response Due</t>
  </si>
  <si>
    <t>LBF</t>
  </si>
  <si>
    <t>DVN</t>
  </si>
  <si>
    <t>RNK</t>
  </si>
  <si>
    <t>MHX</t>
  </si>
  <si>
    <t>OHX</t>
  </si>
  <si>
    <t>SR</t>
  </si>
  <si>
    <t>WR</t>
  </si>
  <si>
    <t>CR</t>
  </si>
  <si>
    <t>ER</t>
  </si>
  <si>
    <t>CAR</t>
  </si>
  <si>
    <t>Chatham, MA</t>
  </si>
  <si>
    <t>BIS</t>
  </si>
  <si>
    <t>GJT</t>
  </si>
  <si>
    <t>Little Rock, AR</t>
  </si>
  <si>
    <t>BOI</t>
  </si>
  <si>
    <t>North Platte, NE</t>
  </si>
  <si>
    <t>Quad Cities, IA</t>
  </si>
  <si>
    <t>Morehead City, NC</t>
  </si>
  <si>
    <t>Tucson, AZ</t>
  </si>
  <si>
    <t>Boise, ID</t>
  </si>
  <si>
    <t>LZK</t>
  </si>
  <si>
    <t>ILX</t>
  </si>
  <si>
    <t>Tentative Decomm. Date</t>
  </si>
  <si>
    <t xml:space="preserve"> </t>
  </si>
  <si>
    <t>Site Readiness Telecon</t>
  </si>
  <si>
    <t>Elko, NV</t>
  </si>
  <si>
    <t>LKN</t>
  </si>
  <si>
    <t>OUN</t>
  </si>
  <si>
    <t>ILN</t>
  </si>
  <si>
    <t>Reno, NV</t>
  </si>
  <si>
    <t>REV</t>
  </si>
  <si>
    <t>SGF</t>
  </si>
  <si>
    <t>RRS COMMUNICATIONS PATHS</t>
  </si>
  <si>
    <t>UA OFC</t>
  </si>
  <si>
    <t>OFC_NAME</t>
  </si>
  <si>
    <t>PRIMARY COMMS</t>
  </si>
  <si>
    <t>BACKUP 1</t>
  </si>
  <si>
    <t>BACKUP 2</t>
  </si>
  <si>
    <t>KABR</t>
  </si>
  <si>
    <t>Aberdeen, SD</t>
  </si>
  <si>
    <t>ABR</t>
  </si>
  <si>
    <t>CRH</t>
  </si>
  <si>
    <t>SRH</t>
  </si>
  <si>
    <t>KAPX</t>
  </si>
  <si>
    <t>North Central Lower Michigan, MI</t>
  </si>
  <si>
    <t>APX</t>
  </si>
  <si>
    <t>KBIS</t>
  </si>
  <si>
    <t>Bismarck, ND</t>
  </si>
  <si>
    <t>KDDC</t>
  </si>
  <si>
    <t>Dodge City, KS</t>
  </si>
  <si>
    <t>DDC</t>
  </si>
  <si>
    <t>KDNR</t>
  </si>
  <si>
    <t>Denver, CO</t>
  </si>
  <si>
    <t>BOU</t>
  </si>
  <si>
    <t>KDTX</t>
  </si>
  <si>
    <t>Detroit, MI</t>
  </si>
  <si>
    <t>DTX</t>
  </si>
  <si>
    <t>KDVN</t>
  </si>
  <si>
    <t>KGJT</t>
  </si>
  <si>
    <t>Grand Junction, CO</t>
  </si>
  <si>
    <t>KGRB</t>
  </si>
  <si>
    <t>Green Bay, WI</t>
  </si>
  <si>
    <t>GRB</t>
  </si>
  <si>
    <t>KILX</t>
  </si>
  <si>
    <t>Central Illinois, IL</t>
  </si>
  <si>
    <t>KINL</t>
  </si>
  <si>
    <t>International Falls, MN</t>
  </si>
  <si>
    <t>KLBF</t>
  </si>
  <si>
    <t>KMPX</t>
  </si>
  <si>
    <t>Minneapolis, MN</t>
  </si>
  <si>
    <t>KOAX</t>
  </si>
  <si>
    <t>Omaha, NE</t>
  </si>
  <si>
    <t>OAX</t>
  </si>
  <si>
    <t>KRIW</t>
  </si>
  <si>
    <t>Riverton, WY</t>
  </si>
  <si>
    <t>RIW</t>
  </si>
  <si>
    <t>KSGF</t>
  </si>
  <si>
    <t>Springfield, MO</t>
  </si>
  <si>
    <t>KTOP</t>
  </si>
  <si>
    <t>Topeka, KS</t>
  </si>
  <si>
    <t>TOP</t>
  </si>
  <si>
    <t>KUNR</t>
  </si>
  <si>
    <t>Rapid City, SD</t>
  </si>
  <si>
    <t>UNR</t>
  </si>
  <si>
    <t>KALY</t>
  </si>
  <si>
    <t>Albany, NY</t>
  </si>
  <si>
    <t>ALY</t>
  </si>
  <si>
    <t>ERH</t>
  </si>
  <si>
    <t>KBUF</t>
  </si>
  <si>
    <t>Buffalo, NY</t>
  </si>
  <si>
    <t>BUF</t>
  </si>
  <si>
    <t>KCAR</t>
  </si>
  <si>
    <t>Caribou, ME</t>
  </si>
  <si>
    <t>KCHH</t>
  </si>
  <si>
    <t>BOX</t>
  </si>
  <si>
    <t>KCHS</t>
  </si>
  <si>
    <t>Charleston, SC</t>
  </si>
  <si>
    <t>CHS</t>
  </si>
  <si>
    <t>KGSO</t>
  </si>
  <si>
    <t>Greensboro, NC</t>
  </si>
  <si>
    <t>RAH</t>
  </si>
  <si>
    <t>KGYX</t>
  </si>
  <si>
    <t>Portland, ME</t>
  </si>
  <si>
    <t>GYX</t>
  </si>
  <si>
    <t>KILN</t>
  </si>
  <si>
    <t>KLWX</t>
  </si>
  <si>
    <t>Baltimore, MD/Washington, DC</t>
  </si>
  <si>
    <t>KMHX</t>
  </si>
  <si>
    <t>KOKX</t>
  </si>
  <si>
    <t>New York City, NY</t>
  </si>
  <si>
    <t>OKX</t>
  </si>
  <si>
    <t>KPBZ</t>
  </si>
  <si>
    <t>Pittsburgh, PA</t>
  </si>
  <si>
    <t>PBZ</t>
  </si>
  <si>
    <t>KRNK</t>
  </si>
  <si>
    <t>KWAL</t>
  </si>
  <si>
    <t>Wallops Island, VA</t>
  </si>
  <si>
    <t>AKQ</t>
  </si>
  <si>
    <t>PR</t>
  </si>
  <si>
    <t>PGUM</t>
  </si>
  <si>
    <t>Guam, GU</t>
  </si>
  <si>
    <t>GUM</t>
  </si>
  <si>
    <t>KABQ</t>
  </si>
  <si>
    <t>Albuquerque, NM</t>
  </si>
  <si>
    <t>ABQ</t>
  </si>
  <si>
    <t>KAMA</t>
  </si>
  <si>
    <t>Amarillo, TX</t>
  </si>
  <si>
    <t>AMA</t>
  </si>
  <si>
    <t>KBMX</t>
  </si>
  <si>
    <t>Birmingham, AL</t>
  </si>
  <si>
    <t>BMX</t>
  </si>
  <si>
    <t>KBRO</t>
  </si>
  <si>
    <t>Brownsville, TX</t>
  </si>
  <si>
    <t>BRO</t>
  </si>
  <si>
    <t>KCRP</t>
  </si>
  <si>
    <t>Corpus Christi, TX</t>
  </si>
  <si>
    <t>KDRT</t>
  </si>
  <si>
    <t>Del Rio, TX</t>
  </si>
  <si>
    <t>MAF</t>
  </si>
  <si>
    <t>KEPZ</t>
  </si>
  <si>
    <t>El Paso, TX</t>
  </si>
  <si>
    <t>EPZ</t>
  </si>
  <si>
    <t>KEYW</t>
  </si>
  <si>
    <t>Key West, FL</t>
  </si>
  <si>
    <t>EYW</t>
  </si>
  <si>
    <t>KFFC</t>
  </si>
  <si>
    <t>Atlanta, GA</t>
  </si>
  <si>
    <t>FFC</t>
  </si>
  <si>
    <t>KFWD</t>
  </si>
  <si>
    <t>Dallas/Fort Worth, TX</t>
  </si>
  <si>
    <t>FWD</t>
  </si>
  <si>
    <t>KJAN</t>
  </si>
  <si>
    <t>Jackson, MS</t>
  </si>
  <si>
    <t>JAN</t>
  </si>
  <si>
    <t>KJAX</t>
  </si>
  <si>
    <t>Jacksonville, FL</t>
  </si>
  <si>
    <t>JAX</t>
  </si>
  <si>
    <t>KLCH</t>
  </si>
  <si>
    <t>Lake Charles, LA</t>
  </si>
  <si>
    <t>LCH</t>
  </si>
  <si>
    <t>KLIX</t>
  </si>
  <si>
    <t>New Orleans/Baton Rouge, LA</t>
  </si>
  <si>
    <t>KLZK</t>
  </si>
  <si>
    <t>KMAF</t>
  </si>
  <si>
    <t>Midland/Odessa, TX</t>
  </si>
  <si>
    <t>KMFL</t>
  </si>
  <si>
    <t>Miami, FL</t>
  </si>
  <si>
    <t>MFL</t>
  </si>
  <si>
    <t>KOHX</t>
  </si>
  <si>
    <t>Nashville, TN</t>
  </si>
  <si>
    <t>KOUN</t>
  </si>
  <si>
    <t>Oklahoma City, OK</t>
  </si>
  <si>
    <t>KSHV</t>
  </si>
  <si>
    <t>Shreveport, LA</t>
  </si>
  <si>
    <t>SHV</t>
  </si>
  <si>
    <t>KSJU</t>
  </si>
  <si>
    <t>San Juan, PR</t>
  </si>
  <si>
    <t>SJU</t>
  </si>
  <si>
    <t>KTAE</t>
  </si>
  <si>
    <t>Tallahassee, FL</t>
  </si>
  <si>
    <t>TAE</t>
  </si>
  <si>
    <t>KTBW</t>
  </si>
  <si>
    <t>Tampa Bay Area, FL</t>
  </si>
  <si>
    <t>TBW</t>
  </si>
  <si>
    <t>KBOI</t>
  </si>
  <si>
    <t>WRH</t>
  </si>
  <si>
    <t>KDRA</t>
  </si>
  <si>
    <t>Las Vegas, NV</t>
  </si>
  <si>
    <t>VEF</t>
  </si>
  <si>
    <t>KFGZ</t>
  </si>
  <si>
    <t>Flagstaff, AZ</t>
  </si>
  <si>
    <t>FGZ</t>
  </si>
  <si>
    <t>KGGW</t>
  </si>
  <si>
    <t>Glasgow, MT</t>
  </si>
  <si>
    <t>GGW</t>
  </si>
  <si>
    <t>KLKN</t>
  </si>
  <si>
    <t>KMFR</t>
  </si>
  <si>
    <t>Medford, OR</t>
  </si>
  <si>
    <t>MFR</t>
  </si>
  <si>
    <t>KNKX</t>
  </si>
  <si>
    <t>San Diego, CA</t>
  </si>
  <si>
    <t>SGX</t>
  </si>
  <si>
    <t>KOAK</t>
  </si>
  <si>
    <t>Oakland, CA</t>
  </si>
  <si>
    <t>STO</t>
  </si>
  <si>
    <t>KOTX</t>
  </si>
  <si>
    <t>Spokane, WA</t>
  </si>
  <si>
    <t>OTX</t>
  </si>
  <si>
    <t>KREV</t>
  </si>
  <si>
    <t>KSLC</t>
  </si>
  <si>
    <t>Salt Lake City, UT</t>
  </si>
  <si>
    <t>KSLE</t>
  </si>
  <si>
    <t>Salem, OR</t>
  </si>
  <si>
    <t>KTFX</t>
  </si>
  <si>
    <t>Great Falls, MT</t>
  </si>
  <si>
    <t>TFX</t>
  </si>
  <si>
    <t>KTUS</t>
  </si>
  <si>
    <t>TWC</t>
  </si>
  <si>
    <t>KUIL</t>
  </si>
  <si>
    <t>Quillayute, WA</t>
  </si>
  <si>
    <t>SEW</t>
  </si>
  <si>
    <t>CRH Dialup # 816-891-6324</t>
  </si>
  <si>
    <t>ERH Dialup # 631-589-7236</t>
  </si>
  <si>
    <t>SRH Dialup # 817-978-0045</t>
  </si>
  <si>
    <t>Request 7460</t>
  </si>
  <si>
    <t>Permit reminder</t>
  </si>
  <si>
    <t>Distance Learning Cert Due</t>
  </si>
  <si>
    <t>Notify Debbie Pickerign</t>
  </si>
  <si>
    <t>Notify NLSC for LRU Containers</t>
  </si>
  <si>
    <t>Facilities Checklist Due</t>
  </si>
  <si>
    <t>Schedule First Telecon</t>
  </si>
  <si>
    <t>Schedule Second Telecon</t>
  </si>
  <si>
    <t>Hold Second Telecon</t>
  </si>
  <si>
    <t>Schedule Final Telecon</t>
  </si>
  <si>
    <t>Hold Final Telecon</t>
  </si>
  <si>
    <t>Send Final SIP</t>
  </si>
  <si>
    <t>Send Ops Immed to IMET</t>
  </si>
  <si>
    <t>All Gov Permits Due</t>
  </si>
  <si>
    <t>Schedule Training Telecon</t>
  </si>
  <si>
    <t>Hold Training Telecon</t>
  </si>
  <si>
    <t>WRH Dialup # 801-524-5119</t>
  </si>
  <si>
    <t>Shreeveport,LA</t>
  </si>
  <si>
    <t>Lake Charles,LA</t>
  </si>
  <si>
    <t>Midland,TX</t>
  </si>
  <si>
    <t>ART-1</t>
  </si>
  <si>
    <t>Spokane,WA</t>
  </si>
  <si>
    <t>Flagstaff, AR</t>
  </si>
  <si>
    <t>Hold first Telecon and Ship Plans</t>
  </si>
  <si>
    <t>Issue GPS repeater kit J700-2A4-KIT &amp; 2A4MP2</t>
  </si>
  <si>
    <t>Prelim. Decomm. Date Due</t>
  </si>
  <si>
    <t>Issue NLSC Kits (Tools, Radome GPS, Sondes, RWS Cables,SPS etc.)</t>
  </si>
  <si>
    <t>Schedule Site Readiness Telecon</t>
  </si>
  <si>
    <t>Site Decomm. Checklist Due</t>
  </si>
  <si>
    <t>Notify Maint and Logistics of pending Installation</t>
  </si>
  <si>
    <t>Confirm Site Received RWS and Training Materials</t>
  </si>
  <si>
    <t>Notify NCDC and NCEP that RWS install is pending</t>
  </si>
  <si>
    <t>Notify target backup sites of pending installation and products</t>
  </si>
  <si>
    <t>SAMPLE</t>
  </si>
  <si>
    <t>xxx</t>
  </si>
  <si>
    <t>OAT GROUP</t>
  </si>
  <si>
    <t>FIRST GROUP</t>
  </si>
  <si>
    <t>Initial telecon briefing to provide overview</t>
  </si>
  <si>
    <t>Site returns Ops Immediate data via FAX</t>
  </si>
  <si>
    <t>Second telecon briefing to review SIP comments</t>
  </si>
  <si>
    <t>Final telecon briefing</t>
  </si>
  <si>
    <t>Site provides comments against SIP</t>
  </si>
  <si>
    <t xml:space="preserve">Site receives final SIP </t>
  </si>
  <si>
    <t>Site receives and installs RWS</t>
  </si>
  <si>
    <t>Site receives and installs Operator Training Material</t>
  </si>
  <si>
    <t>Operators complete computer based training material</t>
  </si>
  <si>
    <t>Operator Training Cert signed</t>
  </si>
  <si>
    <t>El Tech completes RRS Maint. Couse at NWSTC</t>
  </si>
  <si>
    <t>Site receives GPS repeater FMK</t>
  </si>
  <si>
    <t>GPS repeater FMK installed</t>
  </si>
  <si>
    <t>AWIPS Admin Note 15 completed</t>
  </si>
  <si>
    <t>Training Telecon</t>
  </si>
  <si>
    <t>Site Receives NLSC shipments</t>
  </si>
  <si>
    <t>ART decommissioning checklist signed</t>
  </si>
  <si>
    <t>Site completes and returns Facilities Readiness Cert</t>
  </si>
  <si>
    <t>Final Site Readiness Telecon</t>
  </si>
  <si>
    <t>Site disassembles ART</t>
  </si>
  <si>
    <t>Site MIC proposes tentative decommis-sioning date</t>
  </si>
  <si>
    <t>Site receives TRS</t>
  </si>
  <si>
    <t>Site receives required permits</t>
  </si>
  <si>
    <t>Required electrical and ground work completed</t>
  </si>
  <si>
    <t>N/A</t>
  </si>
  <si>
    <t>Issue general info. Request e-mail</t>
  </si>
  <si>
    <t>All Plan Comments Received and General Info/Photos received</t>
  </si>
  <si>
    <t xml:space="preserve">WFO receives Site Installation Plan,  Deployment Plan &amp; Disposal Plan </t>
  </si>
  <si>
    <t>Enter the three character Site ID in Column B of this row</t>
  </si>
  <si>
    <t>Enter the installation date in Column B of this row</t>
  </si>
  <si>
    <t>SECOND GROUP</t>
  </si>
  <si>
    <t>GSO</t>
  </si>
  <si>
    <t>Aberdeen,SD</t>
  </si>
  <si>
    <t>Rapid City,SD</t>
  </si>
  <si>
    <t>Morehead Cty, NC</t>
  </si>
  <si>
    <t>Gray, ME</t>
  </si>
  <si>
    <t>INL</t>
  </si>
  <si>
    <t>Blackburg, VA</t>
  </si>
  <si>
    <t>Blacksburg, VA</t>
  </si>
  <si>
    <t>Wilmington, OH</t>
  </si>
  <si>
    <t>Wilmington,OH</t>
  </si>
  <si>
    <t>OPS11 staff</t>
  </si>
  <si>
    <t>OPS11 TDY (to)</t>
  </si>
  <si>
    <t>OPS11 TDY (from)</t>
  </si>
  <si>
    <t>Paul</t>
  </si>
  <si>
    <t>Monte</t>
  </si>
  <si>
    <t>TBD</t>
  </si>
  <si>
    <t>Barrett</t>
  </si>
  <si>
    <t>Tallahassee, Fl</t>
  </si>
  <si>
    <t>Paul/Barrett</t>
  </si>
  <si>
    <t>Monte/Modracek</t>
  </si>
  <si>
    <t>Monte/Barrett</t>
  </si>
  <si>
    <t>Modracek</t>
  </si>
  <si>
    <t>RWS Operating System
Version</t>
  </si>
  <si>
    <t>RRS Operational
Version</t>
  </si>
  <si>
    <t>Training CD Version</t>
  </si>
  <si>
    <t>Transition DVD Version</t>
  </si>
  <si>
    <t>1.1.3.0  Jan 18, 2006</t>
  </si>
  <si>
    <t xml:space="preserve"> 1.1.3.0 Jan 18, 2006</t>
  </si>
  <si>
    <t>Type</t>
  </si>
  <si>
    <t>Ship Training Material and RWS and send first e-mail</t>
  </si>
  <si>
    <t>1.1.3.0 Jan 18, 2006</t>
  </si>
  <si>
    <t>Ashby Hawse</t>
  </si>
  <si>
    <t>Nick Schmid</t>
  </si>
  <si>
    <t>Paul Rockwood</t>
  </si>
  <si>
    <t>Fitz Shelton</t>
  </si>
  <si>
    <t>Robert Thomas</t>
  </si>
  <si>
    <t>QSS Staff #1</t>
  </si>
  <si>
    <t>QSS Staff #2</t>
  </si>
  <si>
    <t>QSS staff #1 TDY (to)</t>
  </si>
  <si>
    <t>QSS staff #1 TDY (from)</t>
  </si>
  <si>
    <t>QSS staff #2 TDY (to)</t>
  </si>
  <si>
    <t>QSS staff #2 TDY (from)</t>
  </si>
  <si>
    <t>Station Name</t>
  </si>
  <si>
    <t>CLIN 0006</t>
  </si>
  <si>
    <t>Spokane (OTX)</t>
  </si>
  <si>
    <t>Boise (BOI)</t>
  </si>
  <si>
    <t>Flagstaff (FGZ)</t>
  </si>
  <si>
    <t>Reno (REV)</t>
  </si>
  <si>
    <t>Rapid City (UNR)</t>
  </si>
  <si>
    <t>Aberdeen (ABR)</t>
  </si>
  <si>
    <t>Bismarck (BIS)</t>
  </si>
  <si>
    <t>Riverton (RIW)</t>
  </si>
  <si>
    <t>Grand Junction (GJT)</t>
  </si>
  <si>
    <t>Gray (GYX)</t>
  </si>
  <si>
    <t>Wilmington (ILN)</t>
  </si>
  <si>
    <t>Morehead City (MHX)</t>
  </si>
  <si>
    <t>Blacksburg (RNK)</t>
  </si>
  <si>
    <t>Greensboro (GSO)</t>
  </si>
  <si>
    <t>06 Installations</t>
  </si>
  <si>
    <t>??</t>
  </si>
  <si>
    <r>
      <t xml:space="preserve"> </t>
    </r>
    <r>
      <rPr>
        <b/>
        <sz val="10"/>
        <rFont val="Arial"/>
        <family val="2"/>
      </rPr>
      <t>- 100' Increment of Direct Burial FO Cable</t>
    </r>
  </si>
  <si>
    <t>Buffalo (BUF)</t>
  </si>
  <si>
    <t>Norman, OK</t>
  </si>
  <si>
    <t>None</t>
  </si>
  <si>
    <t>OUR</t>
  </si>
  <si>
    <t>Get current RRS Software &amp; Ghost CD</t>
  </si>
  <si>
    <t>Issue Hotline request to access FTP server</t>
  </si>
  <si>
    <t>Exchange encription Keys, Record PWs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</si>
</sst>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-409]dddd\,\ mmmm\ dd\,\ yyyy"/>
    <numFmt numFmtId="166" formatCode="[$-409]d\-mmm\-yyyy;@"/>
    <numFmt numFmtId="167" formatCode="[$-409]mmm\-yy;@"/>
    <numFmt numFmtId="168" formatCode="[$-409]dd\-mmm\-yy;@"/>
    <numFmt numFmtId="169" formatCode="[$-409]d\-mmm\-yy;@"/>
    <numFmt numFmtId="170" formatCode="mm/dd/yy;@"/>
    <numFmt numFmtId="171" formatCode="m/d/yy;@"/>
    <numFmt numFmtId="172" formatCode="dd\-mmm\-yy"/>
    <numFmt numFmtId="173" formatCode="mm&quot;/&quot;dd&quot;/&quot;yyyy"/>
    <numFmt numFmtId="174" formatCode="[$-409]d\-mmm;@"/>
  </numFmts>
  <fonts count="1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0"/>
      <color indexed="8"/>
      <name val="匠牥晩††††††††††"/>
      <family val="0"/>
    </font>
    <font>
      <sz val="10"/>
      <color indexed="8"/>
      <name val="畯楲牥丠睥晩†††††"/>
      <family val="0"/>
    </font>
    <font>
      <sz val="10"/>
      <color indexed="8"/>
      <name val="匠牥晩††††††††††"/>
      <family val="0"/>
    </font>
    <font>
      <b/>
      <u val="single"/>
      <sz val="10"/>
      <color indexed="8"/>
      <name val="畯楲牥丠睥晩†††††"/>
      <family val="0"/>
    </font>
    <font>
      <b/>
      <sz val="10"/>
      <color indexed="8"/>
      <name val="畯楲牥丠睥晩†††††"/>
      <family val="0"/>
    </font>
    <font>
      <sz val="10"/>
      <name val="畯楲牥丠睥晩†††††"/>
      <family val="0"/>
    </font>
    <font>
      <sz val="12"/>
      <name val="Arial"/>
      <family val="0"/>
    </font>
    <font>
      <b/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164" fontId="0" fillId="0" borderId="0" xfId="0" applyNumberForma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/>
    </xf>
    <xf numFmtId="1" fontId="2" fillId="0" borderId="2" xfId="0" applyNumberFormat="1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left" wrapText="1"/>
    </xf>
    <xf numFmtId="168" fontId="0" fillId="0" borderId="0" xfId="0" applyNumberFormat="1" applyAlignment="1">
      <alignment horizontal="left"/>
    </xf>
    <xf numFmtId="0" fontId="3" fillId="0" borderId="2" xfId="0" applyFont="1" applyBorder="1" applyAlignment="1">
      <alignment horizontal="center" vertical="justify"/>
    </xf>
    <xf numFmtId="171" fontId="3" fillId="0" borderId="2" xfId="0" applyNumberFormat="1" applyFont="1" applyBorder="1" applyAlignment="1">
      <alignment horizontal="center" vertical="justify"/>
    </xf>
    <xf numFmtId="0" fontId="6" fillId="0" borderId="0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justify" wrapText="1"/>
    </xf>
    <xf numFmtId="170" fontId="0" fillId="0" borderId="0" xfId="0" applyNumberFormat="1" applyAlignment="1">
      <alignment horizontal="left"/>
    </xf>
    <xf numFmtId="169" fontId="3" fillId="0" borderId="0" xfId="0" applyNumberFormat="1" applyFont="1" applyAlignment="1">
      <alignment horizontal="center" vertical="justify"/>
    </xf>
    <xf numFmtId="169" fontId="0" fillId="0" borderId="0" xfId="0" applyNumberFormat="1" applyAlignment="1">
      <alignment horizontal="left"/>
    </xf>
    <xf numFmtId="169" fontId="3" fillId="2" borderId="0" xfId="0" applyNumberFormat="1" applyFont="1" applyFill="1" applyAlignment="1">
      <alignment horizontal="center" vertical="justify"/>
    </xf>
    <xf numFmtId="169" fontId="3" fillId="0" borderId="0" xfId="0" applyNumberFormat="1" applyFont="1" applyFill="1" applyAlignment="1">
      <alignment/>
    </xf>
    <xf numFmtId="173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1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3" fontId="8" fillId="0" borderId="0" xfId="0" applyFont="1" applyAlignment="1">
      <alignment vertical="center"/>
    </xf>
    <xf numFmtId="169" fontId="3" fillId="0" borderId="0" xfId="0" applyNumberFormat="1" applyFont="1" applyFill="1" applyAlignment="1">
      <alignment horizontal="center" vertical="justify"/>
    </xf>
    <xf numFmtId="168" fontId="3" fillId="0" borderId="0" xfId="0" applyNumberFormat="1" applyFont="1" applyFill="1" applyAlignment="1">
      <alignment/>
    </xf>
    <xf numFmtId="168" fontId="6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168" fontId="2" fillId="0" borderId="0" xfId="0" applyNumberFormat="1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center" vertical="justify" wrapText="1"/>
    </xf>
    <xf numFmtId="0" fontId="3" fillId="0" borderId="0" xfId="0" applyFont="1" applyBorder="1" applyAlignment="1">
      <alignment horizontal="center" vertical="justify"/>
    </xf>
    <xf numFmtId="1" fontId="2" fillId="0" borderId="0" xfId="0" applyNumberFormat="1" applyFont="1" applyBorder="1" applyAlignment="1">
      <alignment horizontal="left" wrapText="1"/>
    </xf>
    <xf numFmtId="171" fontId="3" fillId="0" borderId="0" xfId="0" applyNumberFormat="1" applyFont="1" applyBorder="1" applyAlignment="1">
      <alignment horizontal="center" vertical="justify"/>
    </xf>
    <xf numFmtId="169" fontId="3" fillId="3" borderId="0" xfId="0" applyNumberFormat="1" applyFont="1" applyFill="1" applyAlignment="1">
      <alignment horizontal="center" vertical="justify"/>
    </xf>
    <xf numFmtId="0" fontId="0" fillId="4" borderId="0" xfId="0" applyFont="1" applyFill="1" applyAlignment="1">
      <alignment/>
    </xf>
    <xf numFmtId="0" fontId="0" fillId="4" borderId="0" xfId="0" applyFill="1" applyAlignment="1">
      <alignment/>
    </xf>
    <xf numFmtId="169" fontId="3" fillId="4" borderId="0" xfId="0" applyNumberFormat="1" applyFont="1" applyFill="1" applyAlignment="1">
      <alignment horizontal="center" vertical="justify"/>
    </xf>
    <xf numFmtId="169" fontId="3" fillId="4" borderId="0" xfId="0" applyNumberFormat="1" applyFont="1" applyFill="1" applyAlignment="1">
      <alignment/>
    </xf>
    <xf numFmtId="168" fontId="3" fillId="4" borderId="0" xfId="0" applyNumberFormat="1" applyFont="1" applyFill="1" applyAlignment="1">
      <alignment/>
    </xf>
    <xf numFmtId="168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168" fontId="3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4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 shrinkToFit="1"/>
    </xf>
    <xf numFmtId="169" fontId="0" fillId="0" borderId="0" xfId="0" applyNumberFormat="1" applyAlignment="1">
      <alignment/>
    </xf>
    <xf numFmtId="14" fontId="2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3" xfId="0" applyFont="1" applyBorder="1" applyAlignment="1">
      <alignment horizontal="center" vertical="center" wrapText="1"/>
    </xf>
    <xf numFmtId="168" fontId="13" fillId="0" borderId="0" xfId="0" applyNumberFormat="1" applyFont="1" applyAlignment="1">
      <alignment horizontal="left"/>
    </xf>
    <xf numFmtId="168" fontId="13" fillId="0" borderId="4" xfId="0" applyNumberFormat="1" applyFont="1" applyBorder="1" applyAlignment="1">
      <alignment horizontal="left"/>
    </xf>
    <xf numFmtId="0" fontId="13" fillId="0" borderId="4" xfId="0" applyFont="1" applyBorder="1" applyAlignment="1">
      <alignment/>
    </xf>
    <xf numFmtId="0" fontId="14" fillId="0" borderId="5" xfId="0" applyFont="1" applyBorder="1" applyAlignment="1">
      <alignment horizontal="center" vertical="center" wrapText="1"/>
    </xf>
    <xf numFmtId="168" fontId="14" fillId="0" borderId="3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68" fontId="14" fillId="0" borderId="0" xfId="0" applyNumberFormat="1" applyFont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wrapText="1"/>
    </xf>
    <xf numFmtId="0" fontId="13" fillId="0" borderId="0" xfId="0" applyFont="1" applyAlignment="1">
      <alignment/>
    </xf>
    <xf numFmtId="168" fontId="13" fillId="0" borderId="0" xfId="0" applyNumberFormat="1" applyFont="1" applyAlignment="1">
      <alignment wrapText="1"/>
    </xf>
    <xf numFmtId="0" fontId="14" fillId="0" borderId="0" xfId="0" applyNumberFormat="1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wrapText="1"/>
    </xf>
    <xf numFmtId="0" fontId="14" fillId="0" borderId="2" xfId="0" applyFont="1" applyBorder="1" applyAlignment="1">
      <alignment/>
    </xf>
    <xf numFmtId="168" fontId="14" fillId="0" borderId="2" xfId="0" applyNumberFormat="1" applyFont="1" applyBorder="1" applyAlignment="1">
      <alignment horizontal="left" wrapText="1"/>
    </xf>
    <xf numFmtId="0" fontId="13" fillId="0" borderId="2" xfId="0" applyFont="1" applyBorder="1" applyAlignment="1">
      <alignment horizontal="center" vertical="justify"/>
    </xf>
    <xf numFmtId="0" fontId="14" fillId="0" borderId="2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wrapText="1"/>
    </xf>
    <xf numFmtId="168" fontId="14" fillId="0" borderId="0" xfId="0" applyNumberFormat="1" applyFont="1" applyBorder="1" applyAlignment="1">
      <alignment horizontal="left" wrapText="1"/>
    </xf>
    <xf numFmtId="0" fontId="13" fillId="0" borderId="0" xfId="0" applyFont="1" applyBorder="1" applyAlignment="1">
      <alignment horizontal="center" vertical="justify"/>
    </xf>
    <xf numFmtId="169" fontId="13" fillId="0" borderId="0" xfId="0" applyNumberFormat="1" applyFont="1" applyAlignment="1">
      <alignment horizontal="center" vertical="justify"/>
    </xf>
    <xf numFmtId="169" fontId="13" fillId="0" borderId="0" xfId="0" applyNumberFormat="1" applyFont="1" applyFill="1" applyAlignment="1">
      <alignment horizontal="center" vertical="justify"/>
    </xf>
    <xf numFmtId="169" fontId="13" fillId="0" borderId="0" xfId="0" applyNumberFormat="1" applyFont="1" applyAlignment="1">
      <alignment/>
    </xf>
    <xf numFmtId="170" fontId="13" fillId="0" borderId="0" xfId="0" applyNumberFormat="1" applyFont="1" applyAlignment="1">
      <alignment/>
    </xf>
    <xf numFmtId="168" fontId="14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15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Alignment="1" quotePrefix="1">
      <alignment/>
    </xf>
    <xf numFmtId="0" fontId="0" fillId="5" borderId="0" xfId="0" applyFill="1" applyAlignment="1">
      <alignment/>
    </xf>
    <xf numFmtId="169" fontId="3" fillId="5" borderId="0" xfId="0" applyNumberFormat="1" applyFont="1" applyFill="1" applyAlignment="1">
      <alignment horizontal="center" vertical="justify"/>
    </xf>
    <xf numFmtId="169" fontId="0" fillId="5" borderId="0" xfId="0" applyNumberFormat="1" applyFill="1" applyAlignment="1">
      <alignment/>
    </xf>
    <xf numFmtId="0" fontId="1" fillId="5" borderId="0" xfId="0" applyFont="1" applyFill="1" applyAlignment="1">
      <alignment/>
    </xf>
    <xf numFmtId="0" fontId="0" fillId="0" borderId="0" xfId="0" applyFill="1" applyAlignment="1">
      <alignment/>
    </xf>
    <xf numFmtId="169" fontId="0" fillId="0" borderId="0" xfId="0" applyNumberFormat="1" applyFill="1" applyAlignment="1">
      <alignment horizontal="center" vertical="justify"/>
    </xf>
    <xf numFmtId="169" fontId="0" fillId="0" borderId="0" xfId="0" applyNumberFormat="1" applyFill="1" applyAlignment="1">
      <alignment horizontal="left"/>
    </xf>
    <xf numFmtId="0" fontId="14" fillId="0" borderId="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2" sqref="E2"/>
    </sheetView>
  </sheetViews>
  <sheetFormatPr defaultColWidth="9.140625" defaultRowHeight="12.75"/>
  <cols>
    <col min="1" max="1" width="21.00390625" style="0" customWidth="1"/>
    <col min="2" max="6" width="11.8515625" style="0" customWidth="1"/>
    <col min="7" max="7" width="11.8515625" style="10" customWidth="1"/>
    <col min="8" max="9" width="11.8515625" style="0" customWidth="1"/>
    <col min="10" max="10" width="11.8515625" style="10" customWidth="1"/>
    <col min="11" max="11" width="14.421875" style="10" customWidth="1"/>
    <col min="12" max="12" width="15.00390625" style="10" customWidth="1"/>
    <col min="13" max="13" width="13.7109375" style="0" customWidth="1"/>
    <col min="14" max="14" width="13.00390625" style="0" customWidth="1"/>
    <col min="15" max="18" width="11.8515625" style="0" customWidth="1"/>
    <col min="19" max="19" width="13.28125" style="0" customWidth="1"/>
    <col min="20" max="21" width="11.8515625" style="0" customWidth="1"/>
    <col min="22" max="22" width="15.00390625" style="0" customWidth="1"/>
    <col min="23" max="23" width="13.28125" style="0" customWidth="1"/>
    <col min="24" max="24" width="15.140625" style="0" customWidth="1"/>
    <col min="25" max="25" width="11.8515625" style="0" customWidth="1"/>
    <col min="26" max="26" width="15.57421875" style="0" customWidth="1"/>
    <col min="27" max="27" width="15.28125" style="0" customWidth="1"/>
    <col min="28" max="29" width="11.8515625" style="0" customWidth="1"/>
    <col min="30" max="30" width="14.57421875" style="0" customWidth="1"/>
    <col min="31" max="31" width="11.8515625" style="0" customWidth="1"/>
    <col min="32" max="32" width="16.8515625" style="0" customWidth="1"/>
  </cols>
  <sheetData>
    <row r="1" spans="1:32" ht="12.75" customHeight="1" thickBot="1">
      <c r="A1" s="62"/>
      <c r="B1" s="62"/>
      <c r="C1" s="62"/>
      <c r="D1" s="108" t="s">
        <v>336</v>
      </c>
      <c r="E1" s="62"/>
      <c r="F1" s="62"/>
      <c r="G1" s="64"/>
      <c r="H1" s="65"/>
      <c r="I1" s="65"/>
      <c r="J1" s="65"/>
      <c r="K1" s="66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6"/>
      <c r="AF1" s="65"/>
    </row>
    <row r="2" spans="1:32" s="92" customFormat="1" ht="158.25" customHeight="1" thickTop="1">
      <c r="A2" s="67" t="s">
        <v>9</v>
      </c>
      <c r="B2" s="63" t="s">
        <v>10</v>
      </c>
      <c r="C2" s="63" t="s">
        <v>0</v>
      </c>
      <c r="D2" s="109"/>
      <c r="E2" s="63" t="s">
        <v>13</v>
      </c>
      <c r="F2" s="63" t="s">
        <v>38</v>
      </c>
      <c r="G2" s="68" t="s">
        <v>11</v>
      </c>
      <c r="H2" s="69" t="s">
        <v>283</v>
      </c>
      <c r="I2" s="69" t="s">
        <v>284</v>
      </c>
      <c r="J2" s="70" t="s">
        <v>277</v>
      </c>
      <c r="K2" s="70" t="s">
        <v>304</v>
      </c>
      <c r="L2" s="91" t="s">
        <v>278</v>
      </c>
      <c r="M2" s="69" t="s">
        <v>281</v>
      </c>
      <c r="N2" s="69" t="s">
        <v>279</v>
      </c>
      <c r="O2" s="71" t="s">
        <v>288</v>
      </c>
      <c r="P2" s="69" t="s">
        <v>282</v>
      </c>
      <c r="Q2" s="69" t="s">
        <v>280</v>
      </c>
      <c r="R2" s="71" t="s">
        <v>289</v>
      </c>
      <c r="S2" s="71" t="s">
        <v>290</v>
      </c>
      <c r="T2" s="71" t="s">
        <v>291</v>
      </c>
      <c r="U2" s="69" t="s">
        <v>285</v>
      </c>
      <c r="V2" s="69" t="s">
        <v>287</v>
      </c>
      <c r="W2" s="69" t="s">
        <v>297</v>
      </c>
      <c r="X2" s="71" t="s">
        <v>292</v>
      </c>
      <c r="Y2" s="71" t="s">
        <v>299</v>
      </c>
      <c r="Z2" s="71" t="s">
        <v>300</v>
      </c>
      <c r="AA2" s="71" t="s">
        <v>295</v>
      </c>
      <c r="AB2" s="69" t="s">
        <v>286</v>
      </c>
      <c r="AC2" s="71" t="s">
        <v>293</v>
      </c>
      <c r="AD2" s="71" t="s">
        <v>294</v>
      </c>
      <c r="AE2" s="71" t="s">
        <v>298</v>
      </c>
      <c r="AF2" s="71" t="s">
        <v>296</v>
      </c>
    </row>
    <row r="3" spans="1:32" ht="15.75">
      <c r="A3" s="72"/>
      <c r="B3" s="73"/>
      <c r="C3" s="73"/>
      <c r="D3" s="109"/>
      <c r="E3" s="73"/>
      <c r="F3" s="73"/>
      <c r="G3" s="74"/>
      <c r="H3" s="69">
        <v>115</v>
      </c>
      <c r="I3" s="69">
        <v>115</v>
      </c>
      <c r="J3" s="75">
        <v>110</v>
      </c>
      <c r="K3" s="75">
        <v>105</v>
      </c>
      <c r="L3" s="75">
        <v>100</v>
      </c>
      <c r="M3" s="69">
        <v>90</v>
      </c>
      <c r="N3" s="69">
        <v>85</v>
      </c>
      <c r="O3" s="76">
        <v>85</v>
      </c>
      <c r="P3" s="69">
        <v>80</v>
      </c>
      <c r="Q3" s="69">
        <v>70</v>
      </c>
      <c r="R3" s="76">
        <v>45</v>
      </c>
      <c r="S3" s="76">
        <v>45</v>
      </c>
      <c r="T3" s="76">
        <v>45</v>
      </c>
      <c r="U3" s="69">
        <v>30</v>
      </c>
      <c r="V3" s="69">
        <v>30</v>
      </c>
      <c r="W3" s="69">
        <v>30</v>
      </c>
      <c r="X3" s="76">
        <v>25</v>
      </c>
      <c r="Y3" s="76">
        <v>25</v>
      </c>
      <c r="Z3" s="76">
        <v>25</v>
      </c>
      <c r="AA3" s="76">
        <v>20</v>
      </c>
      <c r="AB3" s="69">
        <v>20</v>
      </c>
      <c r="AC3" s="76">
        <v>15</v>
      </c>
      <c r="AD3" s="76">
        <v>15</v>
      </c>
      <c r="AE3" s="76">
        <v>7</v>
      </c>
      <c r="AF3" s="76">
        <v>3</v>
      </c>
    </row>
    <row r="4" spans="1:32" ht="16.5" thickBot="1">
      <c r="A4" s="77"/>
      <c r="B4" s="78"/>
      <c r="C4" s="78"/>
      <c r="D4" s="110"/>
      <c r="E4" s="78"/>
      <c r="F4" s="78"/>
      <c r="G4" s="79"/>
      <c r="H4" s="80"/>
      <c r="I4" s="80"/>
      <c r="J4" s="79"/>
      <c r="K4" s="79"/>
      <c r="L4" s="79"/>
      <c r="M4" s="80" t="s">
        <v>39</v>
      </c>
      <c r="N4" s="80" t="s">
        <v>39</v>
      </c>
      <c r="O4" s="81"/>
      <c r="P4" s="80" t="s">
        <v>39</v>
      </c>
      <c r="Q4" s="80"/>
      <c r="R4" s="81"/>
      <c r="S4" s="81"/>
      <c r="T4" s="81"/>
      <c r="U4" s="80"/>
      <c r="V4" s="80"/>
      <c r="W4" s="81"/>
      <c r="X4" s="81"/>
      <c r="Y4" s="81"/>
      <c r="Z4" s="81"/>
      <c r="AA4" s="81"/>
      <c r="AB4" s="80"/>
      <c r="AC4" s="81"/>
      <c r="AD4" s="81"/>
      <c r="AE4" s="81"/>
      <c r="AF4" s="81"/>
    </row>
    <row r="5" spans="1:32" ht="15.75">
      <c r="A5" s="82"/>
      <c r="B5" s="83"/>
      <c r="C5" s="83"/>
      <c r="D5" s="84"/>
      <c r="E5" s="83"/>
      <c r="F5" s="83"/>
      <c r="G5" s="85"/>
      <c r="H5" s="86"/>
      <c r="I5" s="86"/>
      <c r="J5" s="85"/>
      <c r="K5" s="85"/>
      <c r="L5" s="85"/>
      <c r="M5" s="86"/>
      <c r="N5" s="86"/>
      <c r="O5" s="62"/>
      <c r="P5" s="86"/>
      <c r="Q5" s="86"/>
      <c r="R5" s="62"/>
      <c r="S5" s="62"/>
      <c r="T5" s="62"/>
      <c r="U5" s="86"/>
      <c r="V5" s="86"/>
      <c r="W5" s="82"/>
      <c r="X5" s="62"/>
      <c r="Y5" s="62"/>
      <c r="Z5" s="62"/>
      <c r="AA5" s="62"/>
      <c r="AB5" s="86"/>
      <c r="AC5" s="62"/>
      <c r="AD5" s="62"/>
      <c r="AE5" s="62"/>
      <c r="AF5" s="62"/>
    </row>
    <row r="6" spans="1:32" ht="31.5">
      <c r="A6" s="82" t="s">
        <v>275</v>
      </c>
      <c r="B6" s="83"/>
      <c r="C6" s="83"/>
      <c r="D6" s="84"/>
      <c r="E6" s="83"/>
      <c r="F6" s="83"/>
      <c r="G6" s="85"/>
      <c r="H6" s="86"/>
      <c r="I6" s="86"/>
      <c r="J6" s="85"/>
      <c r="K6" s="85"/>
      <c r="L6" s="85"/>
      <c r="M6" s="86"/>
      <c r="N6" s="86"/>
      <c r="O6" s="62"/>
      <c r="P6" s="86"/>
      <c r="Q6" s="86"/>
      <c r="R6" s="62"/>
      <c r="S6" s="62"/>
      <c r="T6" s="62"/>
      <c r="U6" s="86"/>
      <c r="V6" s="86"/>
      <c r="W6" s="82"/>
      <c r="X6" s="62"/>
      <c r="Y6" s="62"/>
      <c r="Z6" s="62"/>
      <c r="AA6" s="62"/>
      <c r="AB6" s="86"/>
      <c r="AC6" s="62"/>
      <c r="AD6" s="62"/>
      <c r="AE6" s="62"/>
      <c r="AF6" s="62"/>
    </row>
    <row r="7" spans="1:32" ht="15.75">
      <c r="A7" s="82"/>
      <c r="B7" s="83"/>
      <c r="C7" s="83"/>
      <c r="D7" s="84"/>
      <c r="E7" s="83"/>
      <c r="F7" s="83"/>
      <c r="G7" s="85"/>
      <c r="H7" s="86"/>
      <c r="I7" s="86"/>
      <c r="J7" s="85"/>
      <c r="K7" s="85"/>
      <c r="L7" s="85"/>
      <c r="M7" s="86"/>
      <c r="N7" s="86"/>
      <c r="O7" s="62"/>
      <c r="P7" s="86"/>
      <c r="Q7" s="86"/>
      <c r="R7" s="62"/>
      <c r="S7" s="62"/>
      <c r="T7" s="62"/>
      <c r="U7" s="86"/>
      <c r="V7" s="86"/>
      <c r="W7" s="82"/>
      <c r="X7" s="62"/>
      <c r="Y7" s="62"/>
      <c r="Z7" s="62"/>
      <c r="AA7" s="62"/>
      <c r="AB7" s="86"/>
      <c r="AC7" s="62"/>
      <c r="AD7" s="62"/>
      <c r="AE7" s="62"/>
      <c r="AF7" s="62"/>
    </row>
    <row r="8" spans="1:32" ht="15">
      <c r="A8" s="62" t="s">
        <v>1</v>
      </c>
      <c r="B8" s="62" t="s">
        <v>2</v>
      </c>
      <c r="C8" s="62" t="s">
        <v>24</v>
      </c>
      <c r="D8" s="62" t="s">
        <v>14</v>
      </c>
      <c r="E8" s="62" t="s">
        <v>3</v>
      </c>
      <c r="F8" s="93">
        <v>38562</v>
      </c>
      <c r="G8" s="88">
        <v>38558</v>
      </c>
      <c r="H8" s="88">
        <f>G8-$H$3</f>
        <v>38443</v>
      </c>
      <c r="I8" s="88">
        <f>G8-$I$3</f>
        <v>38443</v>
      </c>
      <c r="J8" s="88">
        <f>G8-$J$3</f>
        <v>38448</v>
      </c>
      <c r="K8" s="88">
        <f>G8-$K$3</f>
        <v>38453</v>
      </c>
      <c r="L8" s="88">
        <f>G8-$L$3</f>
        <v>38458</v>
      </c>
      <c r="M8" s="88">
        <f>G8-$M$3</f>
        <v>38468</v>
      </c>
      <c r="N8" s="88">
        <f>G8-$N$3</f>
        <v>38473</v>
      </c>
      <c r="O8" s="88">
        <f>G8-$O$3</f>
        <v>38473</v>
      </c>
      <c r="P8" s="88">
        <f>G8-$P$3</f>
        <v>38478</v>
      </c>
      <c r="Q8" s="88">
        <f>G8-$Q$3</f>
        <v>38488</v>
      </c>
      <c r="R8" s="88">
        <f>G8-$R$3</f>
        <v>38513</v>
      </c>
      <c r="S8" s="88">
        <f>G8-$S$3</f>
        <v>38513</v>
      </c>
      <c r="T8" s="88">
        <f>G8-$T$3</f>
        <v>38513</v>
      </c>
      <c r="U8" s="88">
        <f>G8-$U$3</f>
        <v>38528</v>
      </c>
      <c r="V8" s="88">
        <f>G8-$V$3</f>
        <v>38528</v>
      </c>
      <c r="W8" s="88">
        <f>G8-$W$3</f>
        <v>38528</v>
      </c>
      <c r="X8" s="88">
        <f>G8-$X$3</f>
        <v>38533</v>
      </c>
      <c r="Y8" s="88">
        <f>G8-$Y$3</f>
        <v>38533</v>
      </c>
      <c r="Z8" s="88">
        <f>G8-$Z$3</f>
        <v>38533</v>
      </c>
      <c r="AA8" s="88">
        <f>G8-$AA$3</f>
        <v>38538</v>
      </c>
      <c r="AB8" s="88">
        <f>G8-$AB$3</f>
        <v>38538</v>
      </c>
      <c r="AC8" s="88">
        <f>G8-$AC$3</f>
        <v>38543</v>
      </c>
      <c r="AD8" s="88">
        <f>G8-$AD$3</f>
        <v>38543</v>
      </c>
      <c r="AE8" s="88">
        <f>G8-$AE$3</f>
        <v>38551</v>
      </c>
      <c r="AF8" s="88">
        <f>G8-$AF$3</f>
        <v>38555</v>
      </c>
    </row>
    <row r="9" spans="1:32" ht="15">
      <c r="A9" s="62" t="s">
        <v>12</v>
      </c>
      <c r="B9" s="62" t="s">
        <v>8</v>
      </c>
      <c r="C9" s="62" t="s">
        <v>23</v>
      </c>
      <c r="D9" s="62" t="s">
        <v>14</v>
      </c>
      <c r="E9" s="62" t="s">
        <v>3</v>
      </c>
      <c r="F9" s="93">
        <v>38582</v>
      </c>
      <c r="G9" s="88">
        <v>38586</v>
      </c>
      <c r="H9" s="88">
        <f>G9-$H$3</f>
        <v>38471</v>
      </c>
      <c r="I9" s="88">
        <f>G9-$I$3</f>
        <v>38471</v>
      </c>
      <c r="J9" s="88">
        <f>G9-$J$3</f>
        <v>38476</v>
      </c>
      <c r="K9" s="88">
        <f aca="true" t="shared" si="0" ref="K9:K21">G9-$K$3</f>
        <v>38481</v>
      </c>
      <c r="L9" s="88">
        <f aca="true" t="shared" si="1" ref="L9:L21">G9-$L$3</f>
        <v>38486</v>
      </c>
      <c r="M9" s="88">
        <f aca="true" t="shared" si="2" ref="M9:M21">G9-$M$3</f>
        <v>38496</v>
      </c>
      <c r="N9" s="88">
        <f aca="true" t="shared" si="3" ref="N9:N21">G9-$N$3</f>
        <v>38501</v>
      </c>
      <c r="O9" s="88">
        <f aca="true" t="shared" si="4" ref="O9:O21">G9-$O$3</f>
        <v>38501</v>
      </c>
      <c r="P9" s="88">
        <f aca="true" t="shared" si="5" ref="P9:P21">G9-$P$3</f>
        <v>38506</v>
      </c>
      <c r="Q9" s="88">
        <f aca="true" t="shared" si="6" ref="Q9:Q21">G9-$Q$3</f>
        <v>38516</v>
      </c>
      <c r="R9" s="88">
        <f aca="true" t="shared" si="7" ref="R9:R21">G9-$R$3</f>
        <v>38541</v>
      </c>
      <c r="S9" s="88">
        <f aca="true" t="shared" si="8" ref="S9:S21">G9-$S$3</f>
        <v>38541</v>
      </c>
      <c r="T9" s="88">
        <f aca="true" t="shared" si="9" ref="T9:T21">G9-$T$3</f>
        <v>38541</v>
      </c>
      <c r="U9" s="88">
        <f aca="true" t="shared" si="10" ref="U9:U21">G9-$U$3</f>
        <v>38556</v>
      </c>
      <c r="V9" s="88">
        <f aca="true" t="shared" si="11" ref="V9:V21">G9-$V$3</f>
        <v>38556</v>
      </c>
      <c r="W9" s="88">
        <f aca="true" t="shared" si="12" ref="W9:W21">G9-$W$3</f>
        <v>38556</v>
      </c>
      <c r="X9" s="88">
        <f aca="true" t="shared" si="13" ref="X9:X21">G9-$X$3</f>
        <v>38561</v>
      </c>
      <c r="Y9" s="88">
        <f aca="true" t="shared" si="14" ref="Y9:Y21">G9-$Y$3</f>
        <v>38561</v>
      </c>
      <c r="Z9" s="88">
        <f aca="true" t="shared" si="15" ref="Z9:Z21">G9-$Z$3</f>
        <v>38561</v>
      </c>
      <c r="AA9" s="88">
        <f aca="true" t="shared" si="16" ref="AA9:AA21">G9-$AA$3</f>
        <v>38566</v>
      </c>
      <c r="AB9" s="88">
        <f aca="true" t="shared" si="17" ref="AB9:AB21">G9-$AB$3</f>
        <v>38566</v>
      </c>
      <c r="AC9" s="88">
        <f aca="true" t="shared" si="18" ref="AC9:AC21">G9-$AC$3</f>
        <v>38571</v>
      </c>
      <c r="AD9" s="88">
        <f aca="true" t="shared" si="19" ref="AD9:AD21">G9-$AD$3</f>
        <v>38571</v>
      </c>
      <c r="AE9" s="88">
        <f aca="true" t="shared" si="20" ref="AE9:AE21">G9-$AE$3</f>
        <v>38579</v>
      </c>
      <c r="AF9" s="88">
        <f aca="true" t="shared" si="21" ref="AF9:AF21">G9-$AF$3</f>
        <v>38583</v>
      </c>
    </row>
    <row r="10" spans="1:32" ht="15">
      <c r="A10" s="62" t="s">
        <v>6</v>
      </c>
      <c r="B10" s="62" t="s">
        <v>7</v>
      </c>
      <c r="C10" s="62" t="s">
        <v>22</v>
      </c>
      <c r="D10" s="62" t="s">
        <v>14</v>
      </c>
      <c r="E10" s="62" t="s">
        <v>3</v>
      </c>
      <c r="F10" s="93">
        <v>38616</v>
      </c>
      <c r="G10" s="88">
        <v>38607</v>
      </c>
      <c r="H10" s="88">
        <f>G10-$H$3</f>
        <v>38492</v>
      </c>
      <c r="I10" s="88">
        <f>G10-$I$3</f>
        <v>38492</v>
      </c>
      <c r="J10" s="88">
        <f>G10-$J$3</f>
        <v>38497</v>
      </c>
      <c r="K10" s="88">
        <f t="shared" si="0"/>
        <v>38502</v>
      </c>
      <c r="L10" s="88">
        <f t="shared" si="1"/>
        <v>38507</v>
      </c>
      <c r="M10" s="88">
        <f t="shared" si="2"/>
        <v>38517</v>
      </c>
      <c r="N10" s="88">
        <f t="shared" si="3"/>
        <v>38522</v>
      </c>
      <c r="O10" s="88">
        <f t="shared" si="4"/>
        <v>38522</v>
      </c>
      <c r="P10" s="88">
        <f t="shared" si="5"/>
        <v>38527</v>
      </c>
      <c r="Q10" s="88">
        <f t="shared" si="6"/>
        <v>38537</v>
      </c>
      <c r="R10" s="88">
        <f t="shared" si="7"/>
        <v>38562</v>
      </c>
      <c r="S10" s="88">
        <f t="shared" si="8"/>
        <v>38562</v>
      </c>
      <c r="T10" s="88">
        <f t="shared" si="9"/>
        <v>38562</v>
      </c>
      <c r="U10" s="88">
        <f t="shared" si="10"/>
        <v>38577</v>
      </c>
      <c r="V10" s="88">
        <f t="shared" si="11"/>
        <v>38577</v>
      </c>
      <c r="W10" s="88">
        <f t="shared" si="12"/>
        <v>38577</v>
      </c>
      <c r="X10" s="88">
        <f t="shared" si="13"/>
        <v>38582</v>
      </c>
      <c r="Y10" s="88">
        <f t="shared" si="14"/>
        <v>38582</v>
      </c>
      <c r="Z10" s="88">
        <f t="shared" si="15"/>
        <v>38582</v>
      </c>
      <c r="AA10" s="88">
        <f t="shared" si="16"/>
        <v>38587</v>
      </c>
      <c r="AB10" s="88">
        <f t="shared" si="17"/>
        <v>38587</v>
      </c>
      <c r="AC10" s="88">
        <f t="shared" si="18"/>
        <v>38592</v>
      </c>
      <c r="AD10" s="88">
        <f t="shared" si="19"/>
        <v>38592</v>
      </c>
      <c r="AE10" s="88">
        <f t="shared" si="20"/>
        <v>38600</v>
      </c>
      <c r="AF10" s="88">
        <f t="shared" si="21"/>
        <v>38604</v>
      </c>
    </row>
    <row r="11" spans="1:32" ht="15">
      <c r="A11" s="62" t="s">
        <v>4</v>
      </c>
      <c r="B11" s="62" t="s">
        <v>5</v>
      </c>
      <c r="C11" s="62" t="s">
        <v>21</v>
      </c>
      <c r="D11" s="62" t="s">
        <v>14</v>
      </c>
      <c r="E11" s="62" t="s">
        <v>3</v>
      </c>
      <c r="F11" s="93">
        <v>38619</v>
      </c>
      <c r="G11" s="88">
        <v>38621</v>
      </c>
      <c r="H11" s="88">
        <f>G11-$H$3</f>
        <v>38506</v>
      </c>
      <c r="I11" s="88">
        <f>G11-$I$3</f>
        <v>38506</v>
      </c>
      <c r="J11" s="88">
        <f>G11-$J$3</f>
        <v>38511</v>
      </c>
      <c r="K11" s="88">
        <f t="shared" si="0"/>
        <v>38516</v>
      </c>
      <c r="L11" s="88">
        <f t="shared" si="1"/>
        <v>38521</v>
      </c>
      <c r="M11" s="88">
        <f t="shared" si="2"/>
        <v>38531</v>
      </c>
      <c r="N11" s="88">
        <f t="shared" si="3"/>
        <v>38536</v>
      </c>
      <c r="O11" s="88">
        <f t="shared" si="4"/>
        <v>38536</v>
      </c>
      <c r="P11" s="88">
        <f t="shared" si="5"/>
        <v>38541</v>
      </c>
      <c r="Q11" s="88">
        <f t="shared" si="6"/>
        <v>38551</v>
      </c>
      <c r="R11" s="88">
        <f t="shared" si="7"/>
        <v>38576</v>
      </c>
      <c r="S11" s="88">
        <f t="shared" si="8"/>
        <v>38576</v>
      </c>
      <c r="T11" s="88">
        <f t="shared" si="9"/>
        <v>38576</v>
      </c>
      <c r="U11" s="88">
        <f t="shared" si="10"/>
        <v>38591</v>
      </c>
      <c r="V11" s="88">
        <f t="shared" si="11"/>
        <v>38591</v>
      </c>
      <c r="W11" s="88">
        <f t="shared" si="12"/>
        <v>38591</v>
      </c>
      <c r="X11" s="88">
        <f t="shared" si="13"/>
        <v>38596</v>
      </c>
      <c r="Y11" s="88">
        <f t="shared" si="14"/>
        <v>38596</v>
      </c>
      <c r="Z11" s="88">
        <f t="shared" si="15"/>
        <v>38596</v>
      </c>
      <c r="AA11" s="88">
        <f t="shared" si="16"/>
        <v>38601</v>
      </c>
      <c r="AB11" s="88">
        <f t="shared" si="17"/>
        <v>38601</v>
      </c>
      <c r="AC11" s="88">
        <f t="shared" si="18"/>
        <v>38606</v>
      </c>
      <c r="AD11" s="88">
        <f t="shared" si="19"/>
        <v>38606</v>
      </c>
      <c r="AE11" s="88">
        <f t="shared" si="20"/>
        <v>38614</v>
      </c>
      <c r="AF11" s="88">
        <f t="shared" si="21"/>
        <v>38618</v>
      </c>
    </row>
    <row r="12" spans="1:32" ht="15">
      <c r="A12" s="62"/>
      <c r="B12" s="62"/>
      <c r="C12" s="62"/>
      <c r="D12" s="62"/>
      <c r="E12" s="62"/>
      <c r="F12" s="94"/>
      <c r="G12" s="88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</row>
    <row r="13" spans="1:32" ht="15">
      <c r="A13" s="62" t="s">
        <v>276</v>
      </c>
      <c r="B13" s="62"/>
      <c r="C13" s="62"/>
      <c r="D13" s="62"/>
      <c r="E13" s="62"/>
      <c r="F13" s="94"/>
      <c r="G13" s="88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</row>
    <row r="14" spans="1:32" ht="15">
      <c r="A14" s="62"/>
      <c r="B14" s="62"/>
      <c r="C14" s="62"/>
      <c r="D14" s="62"/>
      <c r="E14" s="62"/>
      <c r="F14" s="94"/>
      <c r="G14" s="88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</row>
    <row r="15" spans="1:32" ht="15">
      <c r="A15" s="62" t="s">
        <v>325</v>
      </c>
      <c r="B15" s="62" t="s">
        <v>196</v>
      </c>
      <c r="C15" s="62" t="s">
        <v>21</v>
      </c>
      <c r="D15" s="62"/>
      <c r="E15" s="62" t="s">
        <v>260</v>
      </c>
      <c r="F15" s="94"/>
      <c r="G15" s="88">
        <v>38782</v>
      </c>
      <c r="H15" s="88">
        <f aca="true" t="shared" si="22" ref="H15:H22">G15-$H$3</f>
        <v>38667</v>
      </c>
      <c r="I15" s="88">
        <f aca="true" t="shared" si="23" ref="I15:I22">G15-$I$3</f>
        <v>38667</v>
      </c>
      <c r="J15" s="88">
        <f aca="true" t="shared" si="24" ref="J15:J22">G15-$J$3</f>
        <v>38672</v>
      </c>
      <c r="K15" s="88">
        <f t="shared" si="0"/>
        <v>38677</v>
      </c>
      <c r="L15" s="88">
        <f t="shared" si="1"/>
        <v>38682</v>
      </c>
      <c r="M15" s="88">
        <f t="shared" si="2"/>
        <v>38692</v>
      </c>
      <c r="N15" s="88">
        <f t="shared" si="3"/>
        <v>38697</v>
      </c>
      <c r="O15" s="88">
        <f t="shared" si="4"/>
        <v>38697</v>
      </c>
      <c r="P15" s="88">
        <f t="shared" si="5"/>
        <v>38702</v>
      </c>
      <c r="Q15" s="88">
        <f t="shared" si="6"/>
        <v>38712</v>
      </c>
      <c r="R15" s="88">
        <f t="shared" si="7"/>
        <v>38737</v>
      </c>
      <c r="S15" s="88">
        <f t="shared" si="8"/>
        <v>38737</v>
      </c>
      <c r="T15" s="88">
        <f t="shared" si="9"/>
        <v>38737</v>
      </c>
      <c r="U15" s="88">
        <f t="shared" si="10"/>
        <v>38752</v>
      </c>
      <c r="V15" s="88">
        <f t="shared" si="11"/>
        <v>38752</v>
      </c>
      <c r="W15" s="88">
        <f t="shared" si="12"/>
        <v>38752</v>
      </c>
      <c r="X15" s="88">
        <f t="shared" si="13"/>
        <v>38757</v>
      </c>
      <c r="Y15" s="88">
        <f t="shared" si="14"/>
        <v>38757</v>
      </c>
      <c r="Z15" s="88">
        <f t="shared" si="15"/>
        <v>38757</v>
      </c>
      <c r="AA15" s="88">
        <f t="shared" si="16"/>
        <v>38762</v>
      </c>
      <c r="AB15" s="88">
        <f t="shared" si="17"/>
        <v>38762</v>
      </c>
      <c r="AC15" s="88">
        <f t="shared" si="18"/>
        <v>38767</v>
      </c>
      <c r="AD15" s="88">
        <f t="shared" si="19"/>
        <v>38767</v>
      </c>
      <c r="AE15" s="88">
        <f t="shared" si="20"/>
        <v>38775</v>
      </c>
      <c r="AF15" s="88">
        <f t="shared" si="21"/>
        <v>38779</v>
      </c>
    </row>
    <row r="16" spans="1:32" ht="15">
      <c r="A16" s="62" t="s">
        <v>258</v>
      </c>
      <c r="B16" s="62" t="s">
        <v>175</v>
      </c>
      <c r="C16" s="62" t="s">
        <v>21</v>
      </c>
      <c r="D16" s="62"/>
      <c r="E16" s="62" t="s">
        <v>3</v>
      </c>
      <c r="F16" s="94"/>
      <c r="G16" s="88">
        <v>38796</v>
      </c>
      <c r="H16" s="88">
        <f t="shared" si="22"/>
        <v>38681</v>
      </c>
      <c r="I16" s="88">
        <f t="shared" si="23"/>
        <v>38681</v>
      </c>
      <c r="J16" s="88">
        <f t="shared" si="24"/>
        <v>38686</v>
      </c>
      <c r="K16" s="88">
        <f t="shared" si="0"/>
        <v>38691</v>
      </c>
      <c r="L16" s="88">
        <f t="shared" si="1"/>
        <v>38696</v>
      </c>
      <c r="M16" s="88">
        <f t="shared" si="2"/>
        <v>38706</v>
      </c>
      <c r="N16" s="88">
        <f t="shared" si="3"/>
        <v>38711</v>
      </c>
      <c r="O16" s="88">
        <f t="shared" si="4"/>
        <v>38711</v>
      </c>
      <c r="P16" s="88">
        <f t="shared" si="5"/>
        <v>38716</v>
      </c>
      <c r="Q16" s="88">
        <f t="shared" si="6"/>
        <v>38726</v>
      </c>
      <c r="R16" s="88">
        <f t="shared" si="7"/>
        <v>38751</v>
      </c>
      <c r="S16" s="88">
        <f t="shared" si="8"/>
        <v>38751</v>
      </c>
      <c r="T16" s="88">
        <f t="shared" si="9"/>
        <v>38751</v>
      </c>
      <c r="U16" s="88">
        <f t="shared" si="10"/>
        <v>38766</v>
      </c>
      <c r="V16" s="88">
        <f t="shared" si="11"/>
        <v>38766</v>
      </c>
      <c r="W16" s="88">
        <f t="shared" si="12"/>
        <v>38766</v>
      </c>
      <c r="X16" s="88">
        <f t="shared" si="13"/>
        <v>38771</v>
      </c>
      <c r="Y16" s="88">
        <f t="shared" si="14"/>
        <v>38771</v>
      </c>
      <c r="Z16" s="88">
        <f t="shared" si="15"/>
        <v>38771</v>
      </c>
      <c r="AA16" s="88">
        <f t="shared" si="16"/>
        <v>38776</v>
      </c>
      <c r="AB16" s="88">
        <f t="shared" si="17"/>
        <v>38776</v>
      </c>
      <c r="AC16" s="88">
        <f t="shared" si="18"/>
        <v>38781</v>
      </c>
      <c r="AD16" s="88">
        <f t="shared" si="19"/>
        <v>38781</v>
      </c>
      <c r="AE16" s="88">
        <f t="shared" si="20"/>
        <v>38789</v>
      </c>
      <c r="AF16" s="88">
        <f t="shared" si="21"/>
        <v>38793</v>
      </c>
    </row>
    <row r="17" spans="1:32" ht="15">
      <c r="A17" s="62" t="s">
        <v>257</v>
      </c>
      <c r="B17" s="62" t="s">
        <v>190</v>
      </c>
      <c r="C17" s="62" t="s">
        <v>21</v>
      </c>
      <c r="D17" s="62"/>
      <c r="E17" s="62" t="s">
        <v>260</v>
      </c>
      <c r="F17" s="94"/>
      <c r="G17" s="88">
        <v>38810</v>
      </c>
      <c r="H17" s="88">
        <f t="shared" si="22"/>
        <v>38695</v>
      </c>
      <c r="I17" s="88">
        <f t="shared" si="23"/>
        <v>38695</v>
      </c>
      <c r="J17" s="88">
        <f t="shared" si="24"/>
        <v>38700</v>
      </c>
      <c r="K17" s="88">
        <f t="shared" si="0"/>
        <v>38705</v>
      </c>
      <c r="L17" s="88">
        <f t="shared" si="1"/>
        <v>38710</v>
      </c>
      <c r="M17" s="88">
        <f t="shared" si="2"/>
        <v>38720</v>
      </c>
      <c r="N17" s="88">
        <f t="shared" si="3"/>
        <v>38725</v>
      </c>
      <c r="O17" s="88">
        <f t="shared" si="4"/>
        <v>38725</v>
      </c>
      <c r="P17" s="88">
        <f t="shared" si="5"/>
        <v>38730</v>
      </c>
      <c r="Q17" s="88">
        <f t="shared" si="6"/>
        <v>38740</v>
      </c>
      <c r="R17" s="88">
        <f t="shared" si="7"/>
        <v>38765</v>
      </c>
      <c r="S17" s="88">
        <f t="shared" si="8"/>
        <v>38765</v>
      </c>
      <c r="T17" s="88">
        <f t="shared" si="9"/>
        <v>38765</v>
      </c>
      <c r="U17" s="88">
        <f t="shared" si="10"/>
        <v>38780</v>
      </c>
      <c r="V17" s="88">
        <f t="shared" si="11"/>
        <v>38780</v>
      </c>
      <c r="W17" s="88">
        <f t="shared" si="12"/>
        <v>38780</v>
      </c>
      <c r="X17" s="88">
        <f t="shared" si="13"/>
        <v>38785</v>
      </c>
      <c r="Y17" s="88">
        <f t="shared" si="14"/>
        <v>38785</v>
      </c>
      <c r="Z17" s="88">
        <f t="shared" si="15"/>
        <v>38785</v>
      </c>
      <c r="AA17" s="88">
        <f t="shared" si="16"/>
        <v>38790</v>
      </c>
      <c r="AB17" s="88">
        <f t="shared" si="17"/>
        <v>38790</v>
      </c>
      <c r="AC17" s="88">
        <f t="shared" si="18"/>
        <v>38795</v>
      </c>
      <c r="AD17" s="88">
        <f t="shared" si="19"/>
        <v>38795</v>
      </c>
      <c r="AE17" s="88">
        <f t="shared" si="20"/>
        <v>38803</v>
      </c>
      <c r="AF17" s="88">
        <f t="shared" si="21"/>
        <v>38807</v>
      </c>
    </row>
    <row r="18" spans="1:32" ht="15">
      <c r="A18" s="62" t="s">
        <v>259</v>
      </c>
      <c r="B18" s="62" t="s">
        <v>154</v>
      </c>
      <c r="C18" s="62" t="s">
        <v>21</v>
      </c>
      <c r="D18" s="62"/>
      <c r="E18" s="62" t="s">
        <v>3</v>
      </c>
      <c r="F18" s="94"/>
      <c r="G18" s="88">
        <v>38824</v>
      </c>
      <c r="H18" s="88">
        <f t="shared" si="22"/>
        <v>38709</v>
      </c>
      <c r="I18" s="88">
        <f t="shared" si="23"/>
        <v>38709</v>
      </c>
      <c r="J18" s="88">
        <f t="shared" si="24"/>
        <v>38714</v>
      </c>
      <c r="K18" s="88">
        <f t="shared" si="0"/>
        <v>38719</v>
      </c>
      <c r="L18" s="88">
        <f t="shared" si="1"/>
        <v>38724</v>
      </c>
      <c r="M18" s="88">
        <f t="shared" si="2"/>
        <v>38734</v>
      </c>
      <c r="N18" s="88">
        <f t="shared" si="3"/>
        <v>38739</v>
      </c>
      <c r="O18" s="88">
        <f t="shared" si="4"/>
        <v>38739</v>
      </c>
      <c r="P18" s="88">
        <f t="shared" si="5"/>
        <v>38744</v>
      </c>
      <c r="Q18" s="88">
        <f t="shared" si="6"/>
        <v>38754</v>
      </c>
      <c r="R18" s="88">
        <f t="shared" si="7"/>
        <v>38779</v>
      </c>
      <c r="S18" s="88">
        <f t="shared" si="8"/>
        <v>38779</v>
      </c>
      <c r="T18" s="88">
        <f t="shared" si="9"/>
        <v>38779</v>
      </c>
      <c r="U18" s="88">
        <f t="shared" si="10"/>
        <v>38794</v>
      </c>
      <c r="V18" s="88">
        <f t="shared" si="11"/>
        <v>38794</v>
      </c>
      <c r="W18" s="88">
        <f t="shared" si="12"/>
        <v>38794</v>
      </c>
      <c r="X18" s="88">
        <f t="shared" si="13"/>
        <v>38799</v>
      </c>
      <c r="Y18" s="88">
        <f t="shared" si="14"/>
        <v>38799</v>
      </c>
      <c r="Z18" s="88">
        <f t="shared" si="15"/>
        <v>38799</v>
      </c>
      <c r="AA18" s="88">
        <f t="shared" si="16"/>
        <v>38804</v>
      </c>
      <c r="AB18" s="88">
        <f t="shared" si="17"/>
        <v>38804</v>
      </c>
      <c r="AC18" s="88">
        <f t="shared" si="18"/>
        <v>38809</v>
      </c>
      <c r="AD18" s="88">
        <f t="shared" si="19"/>
        <v>38809</v>
      </c>
      <c r="AE18" s="88">
        <f t="shared" si="20"/>
        <v>38817</v>
      </c>
      <c r="AF18" s="88">
        <f t="shared" si="21"/>
        <v>38821</v>
      </c>
    </row>
    <row r="19" spans="1:32" ht="15">
      <c r="A19" s="62" t="s">
        <v>142</v>
      </c>
      <c r="B19" s="62" t="s">
        <v>143</v>
      </c>
      <c r="C19" s="62" t="s">
        <v>21</v>
      </c>
      <c r="D19" s="62"/>
      <c r="E19" s="62" t="s">
        <v>260</v>
      </c>
      <c r="F19" s="94"/>
      <c r="G19" s="88">
        <v>38838</v>
      </c>
      <c r="H19" s="88">
        <f t="shared" si="22"/>
        <v>38723</v>
      </c>
      <c r="I19" s="88">
        <f t="shared" si="23"/>
        <v>38723</v>
      </c>
      <c r="J19" s="88">
        <f t="shared" si="24"/>
        <v>38728</v>
      </c>
      <c r="K19" s="88">
        <f t="shared" si="0"/>
        <v>38733</v>
      </c>
      <c r="L19" s="88">
        <f t="shared" si="1"/>
        <v>38738</v>
      </c>
      <c r="M19" s="88">
        <f t="shared" si="2"/>
        <v>38748</v>
      </c>
      <c r="N19" s="88">
        <f t="shared" si="3"/>
        <v>38753</v>
      </c>
      <c r="O19" s="88">
        <f t="shared" si="4"/>
        <v>38753</v>
      </c>
      <c r="P19" s="88">
        <f t="shared" si="5"/>
        <v>38758</v>
      </c>
      <c r="Q19" s="88">
        <f t="shared" si="6"/>
        <v>38768</v>
      </c>
      <c r="R19" s="88">
        <f t="shared" si="7"/>
        <v>38793</v>
      </c>
      <c r="S19" s="88">
        <f t="shared" si="8"/>
        <v>38793</v>
      </c>
      <c r="T19" s="88">
        <f t="shared" si="9"/>
        <v>38793</v>
      </c>
      <c r="U19" s="88">
        <f t="shared" si="10"/>
        <v>38808</v>
      </c>
      <c r="V19" s="88">
        <f t="shared" si="11"/>
        <v>38808</v>
      </c>
      <c r="W19" s="88">
        <f t="shared" si="12"/>
        <v>38808</v>
      </c>
      <c r="X19" s="88">
        <f t="shared" si="13"/>
        <v>38813</v>
      </c>
      <c r="Y19" s="88">
        <f t="shared" si="14"/>
        <v>38813</v>
      </c>
      <c r="Z19" s="88">
        <f t="shared" si="15"/>
        <v>38813</v>
      </c>
      <c r="AA19" s="88">
        <f t="shared" si="16"/>
        <v>38818</v>
      </c>
      <c r="AB19" s="88">
        <f t="shared" si="17"/>
        <v>38818</v>
      </c>
      <c r="AC19" s="88">
        <f t="shared" si="18"/>
        <v>38823</v>
      </c>
      <c r="AD19" s="88">
        <f t="shared" si="19"/>
        <v>38823</v>
      </c>
      <c r="AE19" s="88">
        <f t="shared" si="20"/>
        <v>38831</v>
      </c>
      <c r="AF19" s="88">
        <f t="shared" si="21"/>
        <v>38835</v>
      </c>
    </row>
    <row r="20" spans="1:32" ht="15">
      <c r="A20" s="62" t="s">
        <v>261</v>
      </c>
      <c r="B20" s="62" t="s">
        <v>223</v>
      </c>
      <c r="C20" s="62" t="s">
        <v>22</v>
      </c>
      <c r="D20" s="62"/>
      <c r="E20" s="62" t="s">
        <v>260</v>
      </c>
      <c r="F20" s="94"/>
      <c r="G20" s="88">
        <v>38852</v>
      </c>
      <c r="H20" s="88">
        <f t="shared" si="22"/>
        <v>38737</v>
      </c>
      <c r="I20" s="88">
        <f t="shared" si="23"/>
        <v>38737</v>
      </c>
      <c r="J20" s="88">
        <f t="shared" si="24"/>
        <v>38742</v>
      </c>
      <c r="K20" s="88">
        <f t="shared" si="0"/>
        <v>38747</v>
      </c>
      <c r="L20" s="88">
        <f t="shared" si="1"/>
        <v>38752</v>
      </c>
      <c r="M20" s="88">
        <f t="shared" si="2"/>
        <v>38762</v>
      </c>
      <c r="N20" s="88">
        <f t="shared" si="3"/>
        <v>38767</v>
      </c>
      <c r="O20" s="88">
        <f t="shared" si="4"/>
        <v>38767</v>
      </c>
      <c r="P20" s="88">
        <f t="shared" si="5"/>
        <v>38772</v>
      </c>
      <c r="Q20" s="88">
        <f t="shared" si="6"/>
        <v>38782</v>
      </c>
      <c r="R20" s="88">
        <f t="shared" si="7"/>
        <v>38807</v>
      </c>
      <c r="S20" s="88">
        <f t="shared" si="8"/>
        <v>38807</v>
      </c>
      <c r="T20" s="88">
        <f t="shared" si="9"/>
        <v>38807</v>
      </c>
      <c r="U20" s="88">
        <f t="shared" si="10"/>
        <v>38822</v>
      </c>
      <c r="V20" s="88">
        <f t="shared" si="11"/>
        <v>38822</v>
      </c>
      <c r="W20" s="88">
        <f t="shared" si="12"/>
        <v>38822</v>
      </c>
      <c r="X20" s="88">
        <f t="shared" si="13"/>
        <v>38827</v>
      </c>
      <c r="Y20" s="88">
        <f t="shared" si="14"/>
        <v>38827</v>
      </c>
      <c r="Z20" s="88">
        <f t="shared" si="15"/>
        <v>38827</v>
      </c>
      <c r="AA20" s="88">
        <f t="shared" si="16"/>
        <v>38832</v>
      </c>
      <c r="AB20" s="88">
        <f t="shared" si="17"/>
        <v>38832</v>
      </c>
      <c r="AC20" s="88">
        <f t="shared" si="18"/>
        <v>38837</v>
      </c>
      <c r="AD20" s="88">
        <f t="shared" si="19"/>
        <v>38837</v>
      </c>
      <c r="AE20" s="88">
        <f t="shared" si="20"/>
        <v>38845</v>
      </c>
      <c r="AF20" s="88">
        <f t="shared" si="21"/>
        <v>38849</v>
      </c>
    </row>
    <row r="21" spans="1:32" ht="15">
      <c r="A21" s="62" t="s">
        <v>262</v>
      </c>
      <c r="B21" s="62" t="s">
        <v>207</v>
      </c>
      <c r="C21" s="62" t="s">
        <v>22</v>
      </c>
      <c r="D21" s="62"/>
      <c r="E21" s="62" t="s">
        <v>3</v>
      </c>
      <c r="F21" s="62"/>
      <c r="G21" s="87">
        <v>38880</v>
      </c>
      <c r="H21" s="88">
        <f t="shared" si="22"/>
        <v>38765</v>
      </c>
      <c r="I21" s="88">
        <f t="shared" si="23"/>
        <v>38765</v>
      </c>
      <c r="J21" s="88">
        <f t="shared" si="24"/>
        <v>38770</v>
      </c>
      <c r="K21" s="88">
        <f t="shared" si="0"/>
        <v>38775</v>
      </c>
      <c r="L21" s="88">
        <f t="shared" si="1"/>
        <v>38780</v>
      </c>
      <c r="M21" s="88">
        <f t="shared" si="2"/>
        <v>38790</v>
      </c>
      <c r="N21" s="88">
        <f t="shared" si="3"/>
        <v>38795</v>
      </c>
      <c r="O21" s="88">
        <f t="shared" si="4"/>
        <v>38795</v>
      </c>
      <c r="P21" s="88">
        <f t="shared" si="5"/>
        <v>38800</v>
      </c>
      <c r="Q21" s="88">
        <f t="shared" si="6"/>
        <v>38810</v>
      </c>
      <c r="R21" s="88">
        <f t="shared" si="7"/>
        <v>38835</v>
      </c>
      <c r="S21" s="88">
        <f t="shared" si="8"/>
        <v>38835</v>
      </c>
      <c r="T21" s="88">
        <f t="shared" si="9"/>
        <v>38835</v>
      </c>
      <c r="U21" s="88">
        <f t="shared" si="10"/>
        <v>38850</v>
      </c>
      <c r="V21" s="88">
        <f t="shared" si="11"/>
        <v>38850</v>
      </c>
      <c r="W21" s="88">
        <f t="shared" si="12"/>
        <v>38850</v>
      </c>
      <c r="X21" s="88">
        <f t="shared" si="13"/>
        <v>38855</v>
      </c>
      <c r="Y21" s="88">
        <f t="shared" si="14"/>
        <v>38855</v>
      </c>
      <c r="Z21" s="88">
        <f t="shared" si="15"/>
        <v>38855</v>
      </c>
      <c r="AA21" s="88">
        <f t="shared" si="16"/>
        <v>38860</v>
      </c>
      <c r="AB21" s="88">
        <f t="shared" si="17"/>
        <v>38860</v>
      </c>
      <c r="AC21" s="88">
        <f t="shared" si="18"/>
        <v>38865</v>
      </c>
      <c r="AD21" s="88">
        <f t="shared" si="19"/>
        <v>38865</v>
      </c>
      <c r="AE21" s="88">
        <f t="shared" si="20"/>
        <v>38873</v>
      </c>
      <c r="AF21" s="88">
        <f t="shared" si="21"/>
        <v>38877</v>
      </c>
    </row>
    <row r="22" spans="1:32" ht="15">
      <c r="A22" s="62" t="s">
        <v>45</v>
      </c>
      <c r="B22" s="62" t="s">
        <v>46</v>
      </c>
      <c r="C22" s="62" t="s">
        <v>22</v>
      </c>
      <c r="D22" s="62"/>
      <c r="E22" s="62" t="s">
        <v>3</v>
      </c>
      <c r="F22" s="62"/>
      <c r="G22" s="87">
        <v>38894</v>
      </c>
      <c r="H22" s="88">
        <f t="shared" si="22"/>
        <v>38779</v>
      </c>
      <c r="I22" s="88">
        <f t="shared" si="23"/>
        <v>38779</v>
      </c>
      <c r="J22" s="88">
        <f t="shared" si="24"/>
        <v>38784</v>
      </c>
      <c r="K22" s="88">
        <f>G22-$K$3</f>
        <v>38789</v>
      </c>
      <c r="L22" s="88">
        <f>G22-$L$3</f>
        <v>38794</v>
      </c>
      <c r="M22" s="88">
        <f>G22-$M$3</f>
        <v>38804</v>
      </c>
      <c r="N22" s="88">
        <f>G22-$N$3</f>
        <v>38809</v>
      </c>
      <c r="O22" s="88">
        <f>G22-$O$3</f>
        <v>38809</v>
      </c>
      <c r="P22" s="88">
        <f>G22-$P$3</f>
        <v>38814</v>
      </c>
      <c r="Q22" s="88">
        <f>G22-$Q$3</f>
        <v>38824</v>
      </c>
      <c r="R22" s="88">
        <f>G22-$R$3</f>
        <v>38849</v>
      </c>
      <c r="S22" s="88">
        <f>G22-$S$3</f>
        <v>38849</v>
      </c>
      <c r="T22" s="88">
        <f>G22-$T$3</f>
        <v>38849</v>
      </c>
      <c r="U22" s="88">
        <f>G22-$U$3</f>
        <v>38864</v>
      </c>
      <c r="V22" s="88">
        <f>G22-$V$3</f>
        <v>38864</v>
      </c>
      <c r="W22" s="88">
        <f>G22-$W$3</f>
        <v>38864</v>
      </c>
      <c r="X22" s="88">
        <f>G22-$X$3</f>
        <v>38869</v>
      </c>
      <c r="Y22" s="88">
        <f>G22-$Y$3</f>
        <v>38869</v>
      </c>
      <c r="Z22" s="88">
        <f>G22-$Z$3</f>
        <v>38869</v>
      </c>
      <c r="AA22" s="88">
        <f>G22-$AA$3</f>
        <v>38874</v>
      </c>
      <c r="AB22" s="88">
        <f>G22-$AB$3</f>
        <v>38874</v>
      </c>
      <c r="AC22" s="88">
        <f>G22-$AC$3</f>
        <v>38879</v>
      </c>
      <c r="AD22" s="88">
        <f>G22-$AD$3</f>
        <v>38879</v>
      </c>
      <c r="AE22" s="88">
        <f>G22-$AE$3</f>
        <v>38887</v>
      </c>
      <c r="AF22" s="88">
        <f>G22-$AF$3</f>
        <v>38891</v>
      </c>
    </row>
    <row r="23" spans="1:32" ht="15">
      <c r="A23" s="62"/>
      <c r="B23" s="62"/>
      <c r="C23" s="62"/>
      <c r="D23" s="62"/>
      <c r="E23" s="62"/>
      <c r="F23" s="62"/>
      <c r="G23" s="87"/>
      <c r="H23" s="89"/>
      <c r="I23" s="89"/>
      <c r="J23" s="87"/>
      <c r="K23" s="87"/>
      <c r="L23" s="87"/>
      <c r="M23" s="89"/>
      <c r="N23" s="89"/>
      <c r="O23" s="62"/>
      <c r="P23" s="89"/>
      <c r="Q23" s="89"/>
      <c r="R23" s="62"/>
      <c r="S23" s="62"/>
      <c r="T23" s="62"/>
      <c r="U23" s="89"/>
      <c r="V23" s="89"/>
      <c r="W23" s="62"/>
      <c r="X23" s="62"/>
      <c r="Y23" s="62"/>
      <c r="Z23" s="62"/>
      <c r="AA23" s="62"/>
      <c r="AB23" s="89"/>
      <c r="AC23" s="62"/>
      <c r="AD23" s="62"/>
      <c r="AE23" s="62"/>
      <c r="AF23" s="62"/>
    </row>
    <row r="24" spans="1:32" ht="15">
      <c r="A24" s="62" t="s">
        <v>307</v>
      </c>
      <c r="B24" s="62"/>
      <c r="C24" s="62"/>
      <c r="D24" s="62"/>
      <c r="E24" s="62"/>
      <c r="F24" s="62"/>
      <c r="G24" s="87"/>
      <c r="H24" s="89"/>
      <c r="I24" s="89"/>
      <c r="J24" s="87"/>
      <c r="K24" s="87"/>
      <c r="L24" s="87"/>
      <c r="M24" s="89"/>
      <c r="N24" s="89"/>
      <c r="O24" s="62"/>
      <c r="P24" s="89"/>
      <c r="Q24" s="89"/>
      <c r="R24" s="62"/>
      <c r="S24" s="62"/>
      <c r="T24" s="62"/>
      <c r="U24" s="89"/>
      <c r="V24" s="89"/>
      <c r="W24" s="62"/>
      <c r="X24" s="62"/>
      <c r="Y24" s="62"/>
      <c r="Z24" s="62"/>
      <c r="AA24" s="62"/>
      <c r="AB24" s="89"/>
      <c r="AC24" s="62"/>
      <c r="AD24" s="62"/>
      <c r="AE24" s="62"/>
      <c r="AF24" s="62"/>
    </row>
    <row r="25" spans="1:32" ht="15">
      <c r="A25" s="62"/>
      <c r="B25" s="62"/>
      <c r="C25" s="62"/>
      <c r="D25" s="62"/>
      <c r="E25" s="62"/>
      <c r="F25" s="62"/>
      <c r="G25" s="87"/>
      <c r="H25" s="89"/>
      <c r="I25" s="89"/>
      <c r="J25" s="87"/>
      <c r="K25" s="87"/>
      <c r="L25" s="87"/>
      <c r="M25" s="90"/>
      <c r="N25" s="89"/>
      <c r="O25" s="62"/>
      <c r="P25" s="89"/>
      <c r="Q25" s="89"/>
      <c r="R25" s="62"/>
      <c r="S25" s="62"/>
      <c r="T25" s="62"/>
      <c r="U25" s="89"/>
      <c r="V25" s="89"/>
      <c r="W25" s="62"/>
      <c r="X25" s="62"/>
      <c r="Y25" s="62"/>
      <c r="Z25" s="62"/>
      <c r="AA25" s="62"/>
      <c r="AB25" s="89"/>
      <c r="AC25" s="62"/>
      <c r="AD25" s="62"/>
      <c r="AE25" s="62"/>
      <c r="AF25" s="62"/>
    </row>
    <row r="26" spans="1:32" ht="15">
      <c r="A26" s="62" t="s">
        <v>310</v>
      </c>
      <c r="B26" s="62" t="s">
        <v>99</v>
      </c>
      <c r="C26" s="62" t="s">
        <v>23</v>
      </c>
      <c r="D26" s="62"/>
      <c r="E26" s="62" t="s">
        <v>3</v>
      </c>
      <c r="F26" s="62"/>
      <c r="G26" s="87">
        <v>38915</v>
      </c>
      <c r="H26" s="88">
        <f aca="true" t="shared" si="25" ref="H26:H34">G26-$H$3</f>
        <v>38800</v>
      </c>
      <c r="I26" s="88">
        <f aca="true" t="shared" si="26" ref="I26:I32">G26-$I$3</f>
        <v>38800</v>
      </c>
      <c r="J26" s="88">
        <f aca="true" t="shared" si="27" ref="J26:J32">G26-$J$3</f>
        <v>38805</v>
      </c>
      <c r="K26" s="88">
        <f aca="true" t="shared" si="28" ref="K26:K32">G26-$K$3</f>
        <v>38810</v>
      </c>
      <c r="L26" s="88">
        <f aca="true" t="shared" si="29" ref="L26:L32">G26-$L$3</f>
        <v>38815</v>
      </c>
      <c r="M26" s="88">
        <f aca="true" t="shared" si="30" ref="M26:M32">G26-$M$3</f>
        <v>38825</v>
      </c>
      <c r="N26" s="88">
        <f aca="true" t="shared" si="31" ref="N26:N32">G26-$N$3</f>
        <v>38830</v>
      </c>
      <c r="O26" s="88">
        <f aca="true" t="shared" si="32" ref="O26:O32">G26-$O$3</f>
        <v>38830</v>
      </c>
      <c r="P26" s="88">
        <f aca="true" t="shared" si="33" ref="P26:P32">G26-$P$3</f>
        <v>38835</v>
      </c>
      <c r="Q26" s="88">
        <f aca="true" t="shared" si="34" ref="Q26:Q32">G26-$Q$3</f>
        <v>38845</v>
      </c>
      <c r="R26" s="88">
        <f aca="true" t="shared" si="35" ref="R26:R32">G26-$R$3</f>
        <v>38870</v>
      </c>
      <c r="S26" s="88">
        <f aca="true" t="shared" si="36" ref="S26:S32">G26-$S$3</f>
        <v>38870</v>
      </c>
      <c r="T26" s="88">
        <f aca="true" t="shared" si="37" ref="T26:T32">G26-$T$3</f>
        <v>38870</v>
      </c>
      <c r="U26" s="88">
        <f aca="true" t="shared" si="38" ref="U26:U32">G26-$U$3</f>
        <v>38885</v>
      </c>
      <c r="V26" s="88">
        <f aca="true" t="shared" si="39" ref="V26:V32">G26-$V$3</f>
        <v>38885</v>
      </c>
      <c r="W26" s="88">
        <f aca="true" t="shared" si="40" ref="W26:W32">G26-$W$3</f>
        <v>38885</v>
      </c>
      <c r="X26" s="88">
        <f aca="true" t="shared" si="41" ref="X26:X32">G26-$X$3</f>
        <v>38890</v>
      </c>
      <c r="Y26" s="88">
        <f aca="true" t="shared" si="42" ref="Y26:Y32">G26-$Y$3</f>
        <v>38890</v>
      </c>
      <c r="Z26" s="88">
        <f aca="true" t="shared" si="43" ref="Z26:Z32">G26-$Z$3</f>
        <v>38890</v>
      </c>
      <c r="AA26" s="88">
        <f aca="true" t="shared" si="44" ref="AA26:AA32">G26-$AA$3</f>
        <v>38895</v>
      </c>
      <c r="AB26" s="88">
        <f aca="true" t="shared" si="45" ref="AB26:AB32">G26-$AB$3</f>
        <v>38895</v>
      </c>
      <c r="AC26" s="88">
        <f aca="true" t="shared" si="46" ref="AC26:AC32">G26-$AC$3</f>
        <v>38900</v>
      </c>
      <c r="AD26" s="88">
        <f aca="true" t="shared" si="47" ref="AD26:AD32">G26-$AD$3</f>
        <v>38900</v>
      </c>
      <c r="AE26" s="88">
        <f aca="true" t="shared" si="48" ref="AE26:AE32">G26-$AE$3</f>
        <v>38908</v>
      </c>
      <c r="AF26" s="88">
        <f aca="true" t="shared" si="49" ref="AF26:AF32">G26-$AF$3</f>
        <v>38912</v>
      </c>
    </row>
    <row r="27" spans="1:32" ht="15">
      <c r="A27" s="62" t="s">
        <v>309</v>
      </c>
      <c r="B27" s="62" t="s">
        <v>56</v>
      </c>
      <c r="C27" s="62" t="s">
        <v>23</v>
      </c>
      <c r="D27" s="62"/>
      <c r="E27" s="62" t="s">
        <v>3</v>
      </c>
      <c r="F27" s="62"/>
      <c r="G27" s="87">
        <v>38929</v>
      </c>
      <c r="H27" s="88">
        <f t="shared" si="25"/>
        <v>38814</v>
      </c>
      <c r="I27" s="88">
        <f t="shared" si="26"/>
        <v>38814</v>
      </c>
      <c r="J27" s="88">
        <f t="shared" si="27"/>
        <v>38819</v>
      </c>
      <c r="K27" s="88">
        <f t="shared" si="28"/>
        <v>38824</v>
      </c>
      <c r="L27" s="88">
        <f t="shared" si="29"/>
        <v>38829</v>
      </c>
      <c r="M27" s="88">
        <f t="shared" si="30"/>
        <v>38839</v>
      </c>
      <c r="N27" s="88">
        <f t="shared" si="31"/>
        <v>38844</v>
      </c>
      <c r="O27" s="88">
        <f t="shared" si="32"/>
        <v>38844</v>
      </c>
      <c r="P27" s="88">
        <f t="shared" si="33"/>
        <v>38849</v>
      </c>
      <c r="Q27" s="88">
        <f t="shared" si="34"/>
        <v>38859</v>
      </c>
      <c r="R27" s="88">
        <f t="shared" si="35"/>
        <v>38884</v>
      </c>
      <c r="S27" s="88">
        <f t="shared" si="36"/>
        <v>38884</v>
      </c>
      <c r="T27" s="88">
        <f t="shared" si="37"/>
        <v>38884</v>
      </c>
      <c r="U27" s="88">
        <f t="shared" si="38"/>
        <v>38899</v>
      </c>
      <c r="V27" s="88">
        <f t="shared" si="39"/>
        <v>38899</v>
      </c>
      <c r="W27" s="88">
        <f t="shared" si="40"/>
        <v>38899</v>
      </c>
      <c r="X27" s="88">
        <f t="shared" si="41"/>
        <v>38904</v>
      </c>
      <c r="Y27" s="88">
        <f t="shared" si="42"/>
        <v>38904</v>
      </c>
      <c r="Z27" s="88">
        <f t="shared" si="43"/>
        <v>38904</v>
      </c>
      <c r="AA27" s="88">
        <f t="shared" si="44"/>
        <v>38909</v>
      </c>
      <c r="AB27" s="88">
        <f t="shared" si="45"/>
        <v>38909</v>
      </c>
      <c r="AC27" s="88">
        <f t="shared" si="46"/>
        <v>38914</v>
      </c>
      <c r="AD27" s="88">
        <f t="shared" si="47"/>
        <v>38914</v>
      </c>
      <c r="AE27" s="88">
        <f t="shared" si="48"/>
        <v>38922</v>
      </c>
      <c r="AF27" s="88">
        <f t="shared" si="49"/>
        <v>38926</v>
      </c>
    </row>
    <row r="28" spans="1:32" ht="15">
      <c r="A28" s="62" t="s">
        <v>63</v>
      </c>
      <c r="B28" s="62" t="s">
        <v>27</v>
      </c>
      <c r="C28" s="62" t="s">
        <v>23</v>
      </c>
      <c r="D28" s="62"/>
      <c r="E28" s="62" t="s">
        <v>3</v>
      </c>
      <c r="F28" s="62"/>
      <c r="G28" s="87">
        <v>38943</v>
      </c>
      <c r="H28" s="88">
        <f t="shared" si="25"/>
        <v>38828</v>
      </c>
      <c r="I28" s="88">
        <f t="shared" si="26"/>
        <v>38828</v>
      </c>
      <c r="J28" s="88">
        <f t="shared" si="27"/>
        <v>38833</v>
      </c>
      <c r="K28" s="88">
        <f t="shared" si="28"/>
        <v>38838</v>
      </c>
      <c r="L28" s="88">
        <f t="shared" si="29"/>
        <v>38843</v>
      </c>
      <c r="M28" s="88">
        <f t="shared" si="30"/>
        <v>38853</v>
      </c>
      <c r="N28" s="88">
        <f t="shared" si="31"/>
        <v>38858</v>
      </c>
      <c r="O28" s="88">
        <f t="shared" si="32"/>
        <v>38858</v>
      </c>
      <c r="P28" s="88">
        <f t="shared" si="33"/>
        <v>38863</v>
      </c>
      <c r="Q28" s="88">
        <f t="shared" si="34"/>
        <v>38873</v>
      </c>
      <c r="R28" s="88">
        <f t="shared" si="35"/>
        <v>38898</v>
      </c>
      <c r="S28" s="88">
        <f t="shared" si="36"/>
        <v>38898</v>
      </c>
      <c r="T28" s="88">
        <f t="shared" si="37"/>
        <v>38898</v>
      </c>
      <c r="U28" s="88">
        <f t="shared" si="38"/>
        <v>38913</v>
      </c>
      <c r="V28" s="88">
        <f t="shared" si="39"/>
        <v>38913</v>
      </c>
      <c r="W28" s="88">
        <f t="shared" si="40"/>
        <v>38913</v>
      </c>
      <c r="X28" s="88">
        <f t="shared" si="41"/>
        <v>38918</v>
      </c>
      <c r="Y28" s="88">
        <f t="shared" si="42"/>
        <v>38918</v>
      </c>
      <c r="Z28" s="88">
        <f t="shared" si="43"/>
        <v>38918</v>
      </c>
      <c r="AA28" s="88">
        <f t="shared" si="44"/>
        <v>38923</v>
      </c>
      <c r="AB28" s="88">
        <f t="shared" si="45"/>
        <v>38923</v>
      </c>
      <c r="AC28" s="88">
        <f t="shared" si="46"/>
        <v>38928</v>
      </c>
      <c r="AD28" s="88">
        <f t="shared" si="47"/>
        <v>38928</v>
      </c>
      <c r="AE28" s="88">
        <f t="shared" si="48"/>
        <v>38936</v>
      </c>
      <c r="AF28" s="88">
        <f t="shared" si="49"/>
        <v>38940</v>
      </c>
    </row>
    <row r="29" spans="1:32" ht="15">
      <c r="A29" s="62" t="s">
        <v>90</v>
      </c>
      <c r="B29" s="62" t="s">
        <v>91</v>
      </c>
      <c r="C29" s="62" t="s">
        <v>23</v>
      </c>
      <c r="D29" s="62"/>
      <c r="E29" s="62" t="s">
        <v>3</v>
      </c>
      <c r="F29" s="62"/>
      <c r="G29" s="87">
        <v>38957</v>
      </c>
      <c r="H29" s="88">
        <f t="shared" si="25"/>
        <v>38842</v>
      </c>
      <c r="I29" s="88">
        <f t="shared" si="26"/>
        <v>38842</v>
      </c>
      <c r="J29" s="88">
        <f t="shared" si="27"/>
        <v>38847</v>
      </c>
      <c r="K29" s="88">
        <f t="shared" si="28"/>
        <v>38852</v>
      </c>
      <c r="L29" s="88">
        <f t="shared" si="29"/>
        <v>38857</v>
      </c>
      <c r="M29" s="88">
        <f t="shared" si="30"/>
        <v>38867</v>
      </c>
      <c r="N29" s="88">
        <f t="shared" si="31"/>
        <v>38872</v>
      </c>
      <c r="O29" s="88">
        <f t="shared" si="32"/>
        <v>38872</v>
      </c>
      <c r="P29" s="88">
        <f t="shared" si="33"/>
        <v>38877</v>
      </c>
      <c r="Q29" s="88">
        <f t="shared" si="34"/>
        <v>38887</v>
      </c>
      <c r="R29" s="88">
        <f t="shared" si="35"/>
        <v>38912</v>
      </c>
      <c r="S29" s="88">
        <f t="shared" si="36"/>
        <v>38912</v>
      </c>
      <c r="T29" s="88">
        <f t="shared" si="37"/>
        <v>38912</v>
      </c>
      <c r="U29" s="88">
        <f t="shared" si="38"/>
        <v>38927</v>
      </c>
      <c r="V29" s="88">
        <f t="shared" si="39"/>
        <v>38927</v>
      </c>
      <c r="W29" s="88">
        <f t="shared" si="40"/>
        <v>38927</v>
      </c>
      <c r="X29" s="88">
        <f t="shared" si="41"/>
        <v>38932</v>
      </c>
      <c r="Y29" s="88">
        <f t="shared" si="42"/>
        <v>38932</v>
      </c>
      <c r="Z29" s="88">
        <f t="shared" si="43"/>
        <v>38932</v>
      </c>
      <c r="AA29" s="88">
        <f t="shared" si="44"/>
        <v>38937</v>
      </c>
      <c r="AB29" s="88">
        <f t="shared" si="45"/>
        <v>38937</v>
      </c>
      <c r="AC29" s="88">
        <f t="shared" si="46"/>
        <v>38942</v>
      </c>
      <c r="AD29" s="88">
        <f t="shared" si="47"/>
        <v>38942</v>
      </c>
      <c r="AE29" s="88">
        <f t="shared" si="48"/>
        <v>38950</v>
      </c>
      <c r="AF29" s="88">
        <f t="shared" si="49"/>
        <v>38954</v>
      </c>
    </row>
    <row r="30" spans="1:32" ht="15">
      <c r="A30" s="62" t="s">
        <v>75</v>
      </c>
      <c r="B30" s="62" t="s">
        <v>28</v>
      </c>
      <c r="C30" s="62" t="s">
        <v>23</v>
      </c>
      <c r="D30" s="62"/>
      <c r="E30" s="62" t="s">
        <v>3</v>
      </c>
      <c r="F30" s="62"/>
      <c r="G30" s="87">
        <v>38971</v>
      </c>
      <c r="H30" s="88">
        <f t="shared" si="25"/>
        <v>38856</v>
      </c>
      <c r="I30" s="88">
        <f t="shared" si="26"/>
        <v>38856</v>
      </c>
      <c r="J30" s="88">
        <f t="shared" si="27"/>
        <v>38861</v>
      </c>
      <c r="K30" s="88">
        <f t="shared" si="28"/>
        <v>38866</v>
      </c>
      <c r="L30" s="88">
        <f t="shared" si="29"/>
        <v>38871</v>
      </c>
      <c r="M30" s="88">
        <f t="shared" si="30"/>
        <v>38881</v>
      </c>
      <c r="N30" s="88">
        <f t="shared" si="31"/>
        <v>38886</v>
      </c>
      <c r="O30" s="88">
        <f t="shared" si="32"/>
        <v>38886</v>
      </c>
      <c r="P30" s="88">
        <f t="shared" si="33"/>
        <v>38891</v>
      </c>
      <c r="Q30" s="88">
        <f t="shared" si="34"/>
        <v>38901</v>
      </c>
      <c r="R30" s="88">
        <f t="shared" si="35"/>
        <v>38926</v>
      </c>
      <c r="S30" s="88">
        <f t="shared" si="36"/>
        <v>38926</v>
      </c>
      <c r="T30" s="88">
        <f t="shared" si="37"/>
        <v>38926</v>
      </c>
      <c r="U30" s="88">
        <f t="shared" si="38"/>
        <v>38941</v>
      </c>
      <c r="V30" s="88">
        <f t="shared" si="39"/>
        <v>38941</v>
      </c>
      <c r="W30" s="88">
        <f t="shared" si="40"/>
        <v>38941</v>
      </c>
      <c r="X30" s="88">
        <f t="shared" si="41"/>
        <v>38946</v>
      </c>
      <c r="Y30" s="88">
        <f t="shared" si="42"/>
        <v>38946</v>
      </c>
      <c r="Z30" s="88">
        <f t="shared" si="43"/>
        <v>38946</v>
      </c>
      <c r="AA30" s="88">
        <f t="shared" si="44"/>
        <v>38951</v>
      </c>
      <c r="AB30" s="88">
        <f t="shared" si="45"/>
        <v>38951</v>
      </c>
      <c r="AC30" s="88">
        <f t="shared" si="46"/>
        <v>38956</v>
      </c>
      <c r="AD30" s="88">
        <f t="shared" si="47"/>
        <v>38956</v>
      </c>
      <c r="AE30" s="88">
        <f t="shared" si="48"/>
        <v>38964</v>
      </c>
      <c r="AF30" s="88">
        <f t="shared" si="49"/>
        <v>38968</v>
      </c>
    </row>
    <row r="31" spans="1:32" ht="15">
      <c r="A31" s="62" t="s">
        <v>312</v>
      </c>
      <c r="B31" s="62" t="s">
        <v>119</v>
      </c>
      <c r="C31" s="62" t="s">
        <v>24</v>
      </c>
      <c r="D31" s="62"/>
      <c r="E31" s="62" t="s">
        <v>3</v>
      </c>
      <c r="F31" s="62"/>
      <c r="G31" s="87">
        <v>38985</v>
      </c>
      <c r="H31" s="88">
        <f t="shared" si="25"/>
        <v>38870</v>
      </c>
      <c r="I31" s="88">
        <f t="shared" si="26"/>
        <v>38870</v>
      </c>
      <c r="J31" s="88">
        <f t="shared" si="27"/>
        <v>38875</v>
      </c>
      <c r="K31" s="88">
        <f t="shared" si="28"/>
        <v>38880</v>
      </c>
      <c r="L31" s="88">
        <f t="shared" si="29"/>
        <v>38885</v>
      </c>
      <c r="M31" s="88">
        <f t="shared" si="30"/>
        <v>38895</v>
      </c>
      <c r="N31" s="88">
        <f t="shared" si="31"/>
        <v>38900</v>
      </c>
      <c r="O31" s="88">
        <f t="shared" si="32"/>
        <v>38900</v>
      </c>
      <c r="P31" s="88">
        <f t="shared" si="33"/>
        <v>38905</v>
      </c>
      <c r="Q31" s="88">
        <f t="shared" si="34"/>
        <v>38915</v>
      </c>
      <c r="R31" s="88">
        <f t="shared" si="35"/>
        <v>38940</v>
      </c>
      <c r="S31" s="88">
        <f t="shared" si="36"/>
        <v>38940</v>
      </c>
      <c r="T31" s="88">
        <f t="shared" si="37"/>
        <v>38940</v>
      </c>
      <c r="U31" s="88">
        <f t="shared" si="38"/>
        <v>38955</v>
      </c>
      <c r="V31" s="88">
        <f t="shared" si="39"/>
        <v>38955</v>
      </c>
      <c r="W31" s="88">
        <f t="shared" si="40"/>
        <v>38955</v>
      </c>
      <c r="X31" s="88">
        <f t="shared" si="41"/>
        <v>38960</v>
      </c>
      <c r="Y31" s="88">
        <f t="shared" si="42"/>
        <v>38960</v>
      </c>
      <c r="Z31" s="88">
        <f t="shared" si="43"/>
        <v>38960</v>
      </c>
      <c r="AA31" s="88">
        <f t="shared" si="44"/>
        <v>38965</v>
      </c>
      <c r="AB31" s="88">
        <f t="shared" si="45"/>
        <v>38965</v>
      </c>
      <c r="AC31" s="88">
        <f t="shared" si="46"/>
        <v>38970</v>
      </c>
      <c r="AD31" s="88">
        <f t="shared" si="47"/>
        <v>38970</v>
      </c>
      <c r="AE31" s="88">
        <f t="shared" si="48"/>
        <v>38978</v>
      </c>
      <c r="AF31" s="88">
        <f t="shared" si="49"/>
        <v>38982</v>
      </c>
    </row>
    <row r="32" spans="1:32" ht="15">
      <c r="A32" s="62" t="s">
        <v>105</v>
      </c>
      <c r="B32" s="62" t="s">
        <v>106</v>
      </c>
      <c r="C32" s="62" t="s">
        <v>24</v>
      </c>
      <c r="D32" s="62"/>
      <c r="E32" s="62" t="s">
        <v>3</v>
      </c>
      <c r="F32" s="62"/>
      <c r="G32" s="87">
        <v>38999</v>
      </c>
      <c r="H32" s="88">
        <f t="shared" si="25"/>
        <v>38884</v>
      </c>
      <c r="I32" s="88">
        <f t="shared" si="26"/>
        <v>38884</v>
      </c>
      <c r="J32" s="88">
        <f t="shared" si="27"/>
        <v>38889</v>
      </c>
      <c r="K32" s="88">
        <f t="shared" si="28"/>
        <v>38894</v>
      </c>
      <c r="L32" s="88">
        <f t="shared" si="29"/>
        <v>38899</v>
      </c>
      <c r="M32" s="88">
        <f t="shared" si="30"/>
        <v>38909</v>
      </c>
      <c r="N32" s="88">
        <f t="shared" si="31"/>
        <v>38914</v>
      </c>
      <c r="O32" s="88">
        <f t="shared" si="32"/>
        <v>38914</v>
      </c>
      <c r="P32" s="88">
        <f t="shared" si="33"/>
        <v>38919</v>
      </c>
      <c r="Q32" s="88">
        <f t="shared" si="34"/>
        <v>38929</v>
      </c>
      <c r="R32" s="88">
        <f t="shared" si="35"/>
        <v>38954</v>
      </c>
      <c r="S32" s="88">
        <f t="shared" si="36"/>
        <v>38954</v>
      </c>
      <c r="T32" s="88">
        <f t="shared" si="37"/>
        <v>38954</v>
      </c>
      <c r="U32" s="88">
        <f t="shared" si="38"/>
        <v>38969</v>
      </c>
      <c r="V32" s="88">
        <f t="shared" si="39"/>
        <v>38969</v>
      </c>
      <c r="W32" s="88">
        <f t="shared" si="40"/>
        <v>38969</v>
      </c>
      <c r="X32" s="88">
        <f t="shared" si="41"/>
        <v>38974</v>
      </c>
      <c r="Y32" s="88">
        <f t="shared" si="42"/>
        <v>38974</v>
      </c>
      <c r="Z32" s="88">
        <f t="shared" si="43"/>
        <v>38974</v>
      </c>
      <c r="AA32" s="88">
        <f t="shared" si="44"/>
        <v>38979</v>
      </c>
      <c r="AB32" s="88">
        <f t="shared" si="45"/>
        <v>38979</v>
      </c>
      <c r="AC32" s="88">
        <f t="shared" si="46"/>
        <v>38984</v>
      </c>
      <c r="AD32" s="88">
        <f t="shared" si="47"/>
        <v>38984</v>
      </c>
      <c r="AE32" s="88">
        <f t="shared" si="48"/>
        <v>38992</v>
      </c>
      <c r="AF32" s="88">
        <f t="shared" si="49"/>
        <v>38996</v>
      </c>
    </row>
    <row r="33" spans="1:32" ht="15">
      <c r="A33" s="94" t="s">
        <v>35</v>
      </c>
      <c r="B33" s="94" t="s">
        <v>30</v>
      </c>
      <c r="C33" s="94" t="s">
        <v>22</v>
      </c>
      <c r="D33" s="94"/>
      <c r="E33" s="94" t="s">
        <v>3</v>
      </c>
      <c r="F33" s="94"/>
      <c r="G33" s="87">
        <v>39013</v>
      </c>
      <c r="H33" s="88">
        <f t="shared" si="25"/>
        <v>38898</v>
      </c>
      <c r="I33" s="88">
        <f>G33-$I$3</f>
        <v>38898</v>
      </c>
      <c r="J33" s="88">
        <f>G33-$J$3</f>
        <v>38903</v>
      </c>
      <c r="K33" s="88">
        <f>G33-$K$3</f>
        <v>38908</v>
      </c>
      <c r="L33" s="88">
        <f>G33-$L$3</f>
        <v>38913</v>
      </c>
      <c r="M33" s="88">
        <f>G33-$M$3</f>
        <v>38923</v>
      </c>
      <c r="N33" s="88">
        <f>G33-$N$3</f>
        <v>38928</v>
      </c>
      <c r="O33" s="88">
        <f>G33-$O$3</f>
        <v>38928</v>
      </c>
      <c r="P33" s="88">
        <f>G33-$P$3</f>
        <v>38933</v>
      </c>
      <c r="Q33" s="88">
        <f>G33-$Q$3</f>
        <v>38943</v>
      </c>
      <c r="R33" s="88">
        <f>G33-$R$3</f>
        <v>38968</v>
      </c>
      <c r="S33" s="88">
        <f>G33-$S$3</f>
        <v>38968</v>
      </c>
      <c r="T33" s="88">
        <f>G33-$T$3</f>
        <v>38968</v>
      </c>
      <c r="U33" s="88">
        <f>G33-$U$3</f>
        <v>38983</v>
      </c>
      <c r="V33" s="88">
        <f>G33-$V$3</f>
        <v>38983</v>
      </c>
      <c r="W33" s="88">
        <f>G33-$W$3</f>
        <v>38983</v>
      </c>
      <c r="X33" s="88">
        <f>G33-$X$3</f>
        <v>38988</v>
      </c>
      <c r="Y33" s="88">
        <f>G33-$Y$3</f>
        <v>38988</v>
      </c>
      <c r="Z33" s="88">
        <f>G33-$Z$3</f>
        <v>38988</v>
      </c>
      <c r="AA33" s="88">
        <f>G33-$AA$3</f>
        <v>38993</v>
      </c>
      <c r="AB33" s="88">
        <f>G33-$AB$3</f>
        <v>38993</v>
      </c>
      <c r="AC33" s="88">
        <f>G33-$AC$3</f>
        <v>38998</v>
      </c>
      <c r="AD33" s="88">
        <f>G33-$AD$3</f>
        <v>38998</v>
      </c>
      <c r="AE33" s="88">
        <f>G33-$AE$3</f>
        <v>39006</v>
      </c>
      <c r="AF33" s="88">
        <f>G33-$AF$3</f>
        <v>39010</v>
      </c>
    </row>
    <row r="34" spans="1:32" ht="15">
      <c r="A34" s="94" t="s">
        <v>370</v>
      </c>
      <c r="B34" s="94" t="s">
        <v>43</v>
      </c>
      <c r="C34" s="94" t="s">
        <v>21</v>
      </c>
      <c r="D34" s="94"/>
      <c r="E34" s="94" t="s">
        <v>371</v>
      </c>
      <c r="F34" s="94"/>
      <c r="G34" s="87">
        <v>39027</v>
      </c>
      <c r="H34" s="88">
        <f t="shared" si="25"/>
        <v>38912</v>
      </c>
      <c r="I34" s="88">
        <f>G34-$I$3</f>
        <v>38912</v>
      </c>
      <c r="J34" s="88">
        <f>G34-$J$3</f>
        <v>38917</v>
      </c>
      <c r="K34" s="88">
        <f>G34-$K$3</f>
        <v>38922</v>
      </c>
      <c r="L34" s="88">
        <f>G34-$L$3</f>
        <v>38927</v>
      </c>
      <c r="M34" s="88">
        <f>G34-$M$3</f>
        <v>38937</v>
      </c>
      <c r="N34" s="88">
        <f>G34-$N$3</f>
        <v>38942</v>
      </c>
      <c r="O34" s="88">
        <f>G34-$O$3</f>
        <v>38942</v>
      </c>
      <c r="P34" s="88">
        <f>G34-$P$3</f>
        <v>38947</v>
      </c>
      <c r="Q34" s="88">
        <f>G34-$Q$3</f>
        <v>38957</v>
      </c>
      <c r="R34" s="88">
        <f>G34-$R$3</f>
        <v>38982</v>
      </c>
      <c r="S34" s="88">
        <f>G34-$S$3</f>
        <v>38982</v>
      </c>
      <c r="T34" s="88">
        <f>G34-$T$3</f>
        <v>38982</v>
      </c>
      <c r="U34" s="88">
        <f>G34-$U$3</f>
        <v>38997</v>
      </c>
      <c r="V34" s="88">
        <f>G34-$V$3</f>
        <v>38997</v>
      </c>
      <c r="W34" s="88">
        <f>G34-$W$3</f>
        <v>38997</v>
      </c>
      <c r="X34" s="88">
        <f>G34-$X$3</f>
        <v>39002</v>
      </c>
      <c r="Y34" s="88">
        <f>G34-$Y$3</f>
        <v>39002</v>
      </c>
      <c r="Z34" s="88">
        <f>G34-$Z$3</f>
        <v>39002</v>
      </c>
      <c r="AA34" s="88">
        <f>G34-$AA$3</f>
        <v>39007</v>
      </c>
      <c r="AB34" s="88">
        <f>G34-$AB$3</f>
        <v>39007</v>
      </c>
      <c r="AC34" s="88">
        <f>G34-$AC$3</f>
        <v>39012</v>
      </c>
      <c r="AD34" s="88">
        <f>G34-$AD$3</f>
        <v>39012</v>
      </c>
      <c r="AE34" s="88">
        <f>G34-$AE$3</f>
        <v>39020</v>
      </c>
      <c r="AF34" s="88">
        <f>G34-$AF$3</f>
        <v>39024</v>
      </c>
    </row>
    <row r="35" spans="1:32" ht="15">
      <c r="A35" s="94"/>
      <c r="B35" s="94"/>
      <c r="C35" s="94"/>
      <c r="D35" s="94"/>
      <c r="E35" s="94"/>
      <c r="F35" s="94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</row>
    <row r="36" spans="1:32" ht="15">
      <c r="A36" s="94"/>
      <c r="B36" s="94"/>
      <c r="C36" s="94"/>
      <c r="D36" s="94"/>
      <c r="E36" s="94"/>
      <c r="F36" s="94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</row>
    <row r="37" spans="1:32" ht="12.75">
      <c r="A37" s="105"/>
      <c r="B37" s="105"/>
      <c r="C37" s="105"/>
      <c r="D37" s="105"/>
      <c r="E37" s="105"/>
      <c r="F37" s="105"/>
      <c r="G37" s="106"/>
      <c r="H37" s="105"/>
      <c r="I37" s="105"/>
      <c r="J37" s="106"/>
      <c r="K37" s="106"/>
      <c r="L37" s="106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</row>
    <row r="38" spans="1:32" ht="12.75">
      <c r="A38" s="105"/>
      <c r="B38" s="105"/>
      <c r="C38" s="105"/>
      <c r="D38" s="105"/>
      <c r="E38" s="105"/>
      <c r="F38" s="105"/>
      <c r="G38" s="107"/>
      <c r="H38" s="105"/>
      <c r="I38" s="105"/>
      <c r="J38" s="107"/>
      <c r="K38" s="107"/>
      <c r="L38" s="107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</row>
    <row r="39" spans="1:32" ht="12.75">
      <c r="A39" s="105"/>
      <c r="B39" s="105"/>
      <c r="C39" s="105"/>
      <c r="D39" s="105"/>
      <c r="E39" s="105"/>
      <c r="F39" s="105"/>
      <c r="G39" s="107"/>
      <c r="H39" s="105"/>
      <c r="I39" s="105"/>
      <c r="J39" s="107"/>
      <c r="K39" s="107"/>
      <c r="L39" s="107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</row>
    <row r="40" spans="1:32" ht="12.75">
      <c r="A40" s="105"/>
      <c r="B40" s="105"/>
      <c r="C40" s="105"/>
      <c r="D40" s="105"/>
      <c r="E40" s="105"/>
      <c r="F40" s="105"/>
      <c r="G40" s="107"/>
      <c r="H40" s="105"/>
      <c r="I40" s="105"/>
      <c r="J40" s="107"/>
      <c r="K40" s="107"/>
      <c r="L40" s="107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</row>
    <row r="41" spans="1:32" ht="12.75">
      <c r="A41" s="105"/>
      <c r="B41" s="105"/>
      <c r="C41" s="105"/>
      <c r="D41" s="105"/>
      <c r="E41" s="105"/>
      <c r="F41" s="105"/>
      <c r="G41" s="107"/>
      <c r="H41" s="105"/>
      <c r="I41" s="105"/>
      <c r="J41" s="107"/>
      <c r="K41" s="107"/>
      <c r="L41" s="107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</row>
    <row r="42" spans="1:32" ht="12.75">
      <c r="A42" s="105"/>
      <c r="B42" s="105"/>
      <c r="C42" s="105"/>
      <c r="D42" s="105"/>
      <c r="E42" s="105"/>
      <c r="F42" s="105"/>
      <c r="G42" s="107"/>
      <c r="H42" s="105"/>
      <c r="I42" s="105"/>
      <c r="J42" s="107"/>
      <c r="K42" s="107"/>
      <c r="L42" s="107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</row>
    <row r="43" spans="7:12" ht="12.75">
      <c r="G43" s="17"/>
      <c r="J43" s="17"/>
      <c r="K43" s="17"/>
      <c r="L43" s="17"/>
    </row>
    <row r="44" spans="7:12" ht="12.75">
      <c r="G44" s="17"/>
      <c r="J44" s="17"/>
      <c r="K44" s="17"/>
      <c r="L44" s="17"/>
    </row>
    <row r="45" spans="7:12" ht="12.75">
      <c r="G45" s="17"/>
      <c r="J45" s="17"/>
      <c r="K45" s="17"/>
      <c r="L45" s="17"/>
    </row>
    <row r="46" spans="7:12" ht="12.75">
      <c r="G46" s="17"/>
      <c r="J46" s="17"/>
      <c r="K46" s="17"/>
      <c r="L46" s="17"/>
    </row>
    <row r="47" spans="7:12" ht="12.75">
      <c r="G47" s="15"/>
      <c r="J47" s="15"/>
      <c r="K47" s="15"/>
      <c r="L47" s="15"/>
    </row>
    <row r="48" spans="7:12" ht="12.75">
      <c r="G48" s="15"/>
      <c r="J48" s="15"/>
      <c r="K48" s="15"/>
      <c r="L48" s="15"/>
    </row>
    <row r="49" spans="7:12" ht="12.75">
      <c r="G49" s="15"/>
      <c r="J49" s="15"/>
      <c r="K49" s="15"/>
      <c r="L49" s="15"/>
    </row>
    <row r="50" spans="7:12" ht="12.75">
      <c r="G50" s="15"/>
      <c r="J50" s="15"/>
      <c r="K50" s="15"/>
      <c r="L50" s="15"/>
    </row>
  </sheetData>
  <mergeCells count="1">
    <mergeCell ref="D1:D4"/>
  </mergeCells>
  <printOptions gridLines="1"/>
  <pageMargins left="0.33" right="0.43" top="1" bottom="1" header="0.5" footer="0.5"/>
  <pageSetup horizontalDpi="600" verticalDpi="600" orientation="landscape" scale="70" r:id="rId1"/>
  <headerFooter alignWithMargins="0">
    <oddHeader>&amp;L*** D R A F T ***&amp;C&amp;"Arial,Bold Italic"&amp;12RRS Deployment Schedule&amp;R*** D R A F T ***</oddHeader>
    <oddFooter>&amp;LFile: &amp;F&amp;CPublished : &amp;D  &amp;T&amp;RSheet &amp;Pof&amp;N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41"/>
  <sheetViews>
    <sheetView tabSelected="1" workbookViewId="0" topLeftCell="A1">
      <pane xSplit="2" ySplit="4" topLeftCell="AB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B1" sqref="AB1"/>
    </sheetView>
  </sheetViews>
  <sheetFormatPr defaultColWidth="9.140625" defaultRowHeight="12.75"/>
  <cols>
    <col min="1" max="1" width="12.57421875" style="0" customWidth="1"/>
    <col min="10" max="10" width="10.7109375" style="0" customWidth="1"/>
    <col min="13" max="13" width="10.28125" style="0" customWidth="1"/>
    <col min="14" max="14" width="10.8515625" style="0" customWidth="1"/>
    <col min="17" max="17" width="10.7109375" style="0" customWidth="1"/>
    <col min="21" max="21" width="9.8515625" style="0" customWidth="1"/>
    <col min="25" max="25" width="11.00390625" style="0" customWidth="1"/>
    <col min="27" max="28" width="11.7109375" style="0" customWidth="1"/>
    <col min="29" max="29" width="10.140625" style="0" customWidth="1"/>
    <col min="30" max="30" width="10.421875" style="0" customWidth="1"/>
    <col min="31" max="31" width="10.140625" style="0" customWidth="1"/>
    <col min="32" max="32" width="11.7109375" style="0" customWidth="1"/>
    <col min="34" max="34" width="13.7109375" style="0" customWidth="1"/>
    <col min="35" max="37" width="11.7109375" style="0" customWidth="1"/>
  </cols>
  <sheetData>
    <row r="1" spans="1:37" ht="12.75" customHeight="1">
      <c r="A1" s="2"/>
      <c r="B1" s="2"/>
      <c r="C1" s="30"/>
      <c r="D1" s="13"/>
      <c r="E1" s="2"/>
      <c r="F1" s="30"/>
      <c r="G1" s="30"/>
      <c r="H1" s="30"/>
      <c r="I1" s="31"/>
      <c r="J1" s="2"/>
      <c r="K1" s="2"/>
      <c r="L1" s="32"/>
      <c r="M1" s="33"/>
      <c r="N1" s="32"/>
      <c r="O1" s="32"/>
      <c r="P1" s="33"/>
      <c r="Q1" s="32"/>
      <c r="R1" s="32"/>
      <c r="S1" s="32"/>
      <c r="T1" s="33"/>
      <c r="U1" s="13"/>
      <c r="V1" s="13"/>
      <c r="W1" s="33"/>
      <c r="X1" s="34"/>
      <c r="Y1" s="2"/>
      <c r="Z1" s="13"/>
      <c r="AA1" s="33"/>
      <c r="AB1" s="33"/>
      <c r="AC1" s="2"/>
      <c r="AD1" s="2"/>
      <c r="AE1" s="2"/>
      <c r="AF1" s="33"/>
      <c r="AG1" s="33"/>
      <c r="AH1" s="33"/>
      <c r="AI1" s="33"/>
      <c r="AJ1" s="33"/>
      <c r="AK1" s="33"/>
    </row>
    <row r="2" spans="1:37" ht="101.25">
      <c r="A2" s="8" t="s">
        <v>9</v>
      </c>
      <c r="B2" s="8" t="s">
        <v>10</v>
      </c>
      <c r="C2" s="50" t="s">
        <v>11</v>
      </c>
      <c r="D2" s="8" t="s">
        <v>337</v>
      </c>
      <c r="E2" s="8" t="s">
        <v>270</v>
      </c>
      <c r="F2" s="50" t="s">
        <v>246</v>
      </c>
      <c r="G2" s="50" t="s">
        <v>263</v>
      </c>
      <c r="H2" s="50" t="s">
        <v>302</v>
      </c>
      <c r="I2" s="8" t="s">
        <v>15</v>
      </c>
      <c r="J2" s="8" t="s">
        <v>303</v>
      </c>
      <c r="K2" s="8" t="s">
        <v>264</v>
      </c>
      <c r="L2" s="8" t="s">
        <v>240</v>
      </c>
      <c r="M2" s="8" t="s">
        <v>252</v>
      </c>
      <c r="N2" s="8" t="s">
        <v>247</v>
      </c>
      <c r="O2" s="8" t="s">
        <v>248</v>
      </c>
      <c r="P2" s="8" t="s">
        <v>251</v>
      </c>
      <c r="Q2" s="8" t="s">
        <v>249</v>
      </c>
      <c r="R2" s="8" t="s">
        <v>250</v>
      </c>
      <c r="S2" s="8" t="s">
        <v>241</v>
      </c>
      <c r="T2" s="8" t="s">
        <v>243</v>
      </c>
      <c r="U2" s="8" t="s">
        <v>254</v>
      </c>
      <c r="V2" s="8" t="s">
        <v>255</v>
      </c>
      <c r="W2" s="8" t="s">
        <v>265</v>
      </c>
      <c r="X2" s="8" t="s">
        <v>253</v>
      </c>
      <c r="Y2" s="8" t="s">
        <v>375</v>
      </c>
      <c r="Z2" s="8" t="s">
        <v>266</v>
      </c>
      <c r="AA2" s="8" t="s">
        <v>244</v>
      </c>
      <c r="AB2" s="8" t="s">
        <v>272</v>
      </c>
      <c r="AC2" s="8" t="s">
        <v>267</v>
      </c>
      <c r="AD2" s="8" t="s">
        <v>40</v>
      </c>
      <c r="AE2" s="8" t="s">
        <v>245</v>
      </c>
      <c r="AF2" s="8" t="s">
        <v>268</v>
      </c>
      <c r="AG2" s="8" t="s">
        <v>242</v>
      </c>
      <c r="AH2" s="8" t="s">
        <v>269</v>
      </c>
      <c r="AI2" s="8" t="s">
        <v>373</v>
      </c>
      <c r="AJ2" s="8" t="s">
        <v>374</v>
      </c>
      <c r="AK2" s="8" t="s">
        <v>271</v>
      </c>
    </row>
    <row r="3" spans="1:37" ht="12.75">
      <c r="A3" s="51"/>
      <c r="B3" s="52"/>
      <c r="C3" s="53"/>
      <c r="D3" s="57">
        <v>120</v>
      </c>
      <c r="E3" s="8">
        <v>115</v>
      </c>
      <c r="F3" s="54">
        <f>G3+5</f>
        <v>115</v>
      </c>
      <c r="G3" s="54">
        <v>110</v>
      </c>
      <c r="H3" s="54">
        <v>105</v>
      </c>
      <c r="I3" s="55">
        <v>100</v>
      </c>
      <c r="J3" s="8">
        <v>90</v>
      </c>
      <c r="K3" s="8">
        <v>90</v>
      </c>
      <c r="L3" s="8">
        <v>90</v>
      </c>
      <c r="M3" s="8">
        <v>90</v>
      </c>
      <c r="N3" s="8">
        <f>O3+5</f>
        <v>90</v>
      </c>
      <c r="O3" s="8">
        <v>85</v>
      </c>
      <c r="P3" s="8">
        <v>75</v>
      </c>
      <c r="Q3" s="8">
        <f>R3+5</f>
        <v>75</v>
      </c>
      <c r="R3" s="8">
        <v>70</v>
      </c>
      <c r="S3" s="8">
        <v>60</v>
      </c>
      <c r="T3" s="8">
        <v>60</v>
      </c>
      <c r="U3" s="57">
        <v>50</v>
      </c>
      <c r="V3" s="57">
        <v>45</v>
      </c>
      <c r="W3" s="8">
        <v>30</v>
      </c>
      <c r="X3" s="8">
        <v>30</v>
      </c>
      <c r="Y3" s="8">
        <v>30</v>
      </c>
      <c r="Z3" s="56">
        <v>30</v>
      </c>
      <c r="AA3" s="8">
        <v>21</v>
      </c>
      <c r="AB3" s="8">
        <v>21</v>
      </c>
      <c r="AC3" s="56">
        <v>20</v>
      </c>
      <c r="AD3" s="56">
        <v>15</v>
      </c>
      <c r="AE3" s="56">
        <v>15</v>
      </c>
      <c r="AF3" s="8">
        <v>15</v>
      </c>
      <c r="AG3" s="56">
        <v>15</v>
      </c>
      <c r="AH3" s="8">
        <v>10</v>
      </c>
      <c r="AI3" s="8">
        <v>10</v>
      </c>
      <c r="AJ3" s="8">
        <v>5</v>
      </c>
      <c r="AK3" s="8">
        <v>5</v>
      </c>
    </row>
    <row r="4" spans="1:37" ht="13.5" thickBot="1">
      <c r="A4" s="3"/>
      <c r="B4" s="4"/>
      <c r="C4" s="9"/>
      <c r="D4" s="4"/>
      <c r="E4" s="12"/>
      <c r="F4" s="9"/>
      <c r="G4" s="9"/>
      <c r="H4" s="9"/>
      <c r="I4" s="14"/>
      <c r="J4" s="11" t="s">
        <v>39</v>
      </c>
      <c r="K4" s="4"/>
      <c r="L4" s="5"/>
      <c r="M4" s="11" t="s">
        <v>39</v>
      </c>
      <c r="N4" s="11" t="s">
        <v>39</v>
      </c>
      <c r="O4" s="11" t="s">
        <v>39</v>
      </c>
      <c r="P4" s="11" t="s">
        <v>39</v>
      </c>
      <c r="Q4" s="11"/>
      <c r="R4" s="11"/>
      <c r="S4" s="6"/>
      <c r="T4" s="6"/>
      <c r="U4" s="4"/>
      <c r="V4" s="4"/>
      <c r="W4" s="6"/>
      <c r="X4" s="6"/>
      <c r="Y4" s="4"/>
      <c r="Z4" s="4"/>
      <c r="AA4" s="6"/>
      <c r="AB4" s="6"/>
      <c r="AC4" s="11"/>
      <c r="AD4" s="11" t="s">
        <v>39</v>
      </c>
      <c r="AE4" s="11" t="s">
        <v>39</v>
      </c>
      <c r="AF4" s="6"/>
      <c r="AG4" s="11"/>
      <c r="AH4" s="6"/>
      <c r="AI4" s="6"/>
      <c r="AJ4" s="6"/>
      <c r="AK4" s="6"/>
    </row>
    <row r="5" spans="1:37" ht="12.75">
      <c r="A5" s="37"/>
      <c r="B5" s="38"/>
      <c r="C5" s="39"/>
      <c r="D5" s="38"/>
      <c r="E5" s="43"/>
      <c r="F5" s="39"/>
      <c r="G5" s="39"/>
      <c r="H5" s="39"/>
      <c r="I5" s="40"/>
      <c r="J5" s="41"/>
      <c r="K5" s="38"/>
      <c r="L5" s="42"/>
      <c r="M5" s="41"/>
      <c r="N5" s="41"/>
      <c r="O5" s="41"/>
      <c r="P5" s="41"/>
      <c r="Q5" s="41"/>
      <c r="R5" s="41"/>
      <c r="S5" s="37"/>
      <c r="T5" s="37"/>
      <c r="U5" s="38"/>
      <c r="V5" s="38"/>
      <c r="W5" s="37"/>
      <c r="X5" s="37"/>
      <c r="Y5" s="38"/>
      <c r="Z5" s="38"/>
      <c r="AA5" s="37"/>
      <c r="AB5" s="37"/>
      <c r="AC5" s="41"/>
      <c r="AD5" s="41"/>
      <c r="AE5" s="41"/>
      <c r="AF5" s="37"/>
      <c r="AG5" s="41"/>
      <c r="AH5" s="37"/>
      <c r="AI5" s="37"/>
      <c r="AJ5" s="37"/>
      <c r="AK5" s="37"/>
    </row>
    <row r="6" spans="1:37" ht="12.75">
      <c r="A6" s="37" t="s">
        <v>273</v>
      </c>
      <c r="B6" s="38" t="s">
        <v>274</v>
      </c>
      <c r="C6" s="39">
        <v>38353</v>
      </c>
      <c r="D6" s="19">
        <f aca="true" t="shared" si="0" ref="D6:D11">C6-$D$3</f>
        <v>38233</v>
      </c>
      <c r="E6" s="29">
        <f aca="true" t="shared" si="1" ref="E6:E11">C6-$E$3</f>
        <v>38238</v>
      </c>
      <c r="F6" s="28">
        <f aca="true" t="shared" si="2" ref="F6:F11">C6-$F$3</f>
        <v>38238</v>
      </c>
      <c r="G6" s="28">
        <f aca="true" t="shared" si="3" ref="G6:G11">C6-$G$3</f>
        <v>38243</v>
      </c>
      <c r="H6" s="28">
        <f>C6-$H$3</f>
        <v>38248</v>
      </c>
      <c r="I6" s="19">
        <f aca="true" t="shared" si="4" ref="I6:I11">C6-$I$3</f>
        <v>38253</v>
      </c>
      <c r="J6" s="19">
        <f aca="true" t="shared" si="5" ref="J6:J11">C6-$J$3</f>
        <v>38263</v>
      </c>
      <c r="K6" s="19">
        <f aca="true" t="shared" si="6" ref="K6:K11">C6-$K$3</f>
        <v>38263</v>
      </c>
      <c r="L6" s="19">
        <f aca="true" t="shared" si="7" ref="L6:L11">C6-$L$3</f>
        <v>38263</v>
      </c>
      <c r="M6" s="19">
        <f aca="true" t="shared" si="8" ref="M6:M11">C6-$M$3</f>
        <v>38263</v>
      </c>
      <c r="N6" s="19">
        <f aca="true" t="shared" si="9" ref="N6:N11">C6-$N$3</f>
        <v>38263</v>
      </c>
      <c r="O6" s="19">
        <f aca="true" t="shared" si="10" ref="O6:O11">C6-$O$3</f>
        <v>38268</v>
      </c>
      <c r="P6" s="19">
        <f aca="true" t="shared" si="11" ref="P6:P11">C6-$P$3</f>
        <v>38278</v>
      </c>
      <c r="Q6" s="19">
        <f aca="true" t="shared" si="12" ref="Q6:Q11">C6-$Q$3</f>
        <v>38278</v>
      </c>
      <c r="R6" s="19">
        <f aca="true" t="shared" si="13" ref="R6:R11">C6-$R$3</f>
        <v>38283</v>
      </c>
      <c r="S6" s="19">
        <f aca="true" t="shared" si="14" ref="S6:S11">C6-$S$3</f>
        <v>38293</v>
      </c>
      <c r="T6" s="19">
        <f aca="true" t="shared" si="15" ref="T6:T11">C6-$T$3</f>
        <v>38293</v>
      </c>
      <c r="U6" s="19">
        <f aca="true" t="shared" si="16" ref="U6:U11">C6-$U$3</f>
        <v>38303</v>
      </c>
      <c r="V6" s="19">
        <f aca="true" t="shared" si="17" ref="V6:V11">C6-$V$3</f>
        <v>38308</v>
      </c>
      <c r="W6" s="19">
        <f aca="true" t="shared" si="18" ref="W6:W11">C6-$W$3</f>
        <v>38323</v>
      </c>
      <c r="X6" s="19">
        <f aca="true" t="shared" si="19" ref="X6:X11">C6-$X$3</f>
        <v>38323</v>
      </c>
      <c r="Y6" s="19">
        <f aca="true" t="shared" si="20" ref="Y6:Y11">C6-$Y$3</f>
        <v>38323</v>
      </c>
      <c r="Z6" s="29">
        <f aca="true" t="shared" si="21" ref="Z6:Z11">C6-$Z$3</f>
        <v>38323</v>
      </c>
      <c r="AA6" s="19">
        <f aca="true" t="shared" si="22" ref="AA6:AA11">C6-$AA$3</f>
        <v>38332</v>
      </c>
      <c r="AB6" s="19">
        <f aca="true" t="shared" si="23" ref="AB6:AB11">C6-$AB$3</f>
        <v>38332</v>
      </c>
      <c r="AC6" s="19">
        <f aca="true" t="shared" si="24" ref="AC6:AC11">C6-$AC$3</f>
        <v>38333</v>
      </c>
      <c r="AD6" s="29">
        <f aca="true" t="shared" si="25" ref="AD6:AD11">C6-$AD$3</f>
        <v>38338</v>
      </c>
      <c r="AE6" s="19">
        <f aca="true" t="shared" si="26" ref="AE6:AE11">C6-$AE$3</f>
        <v>38338</v>
      </c>
      <c r="AF6" s="19">
        <f aca="true" t="shared" si="27" ref="AF6:AF11">C6-$AF$3</f>
        <v>38338</v>
      </c>
      <c r="AG6" s="19">
        <f aca="true" t="shared" si="28" ref="AG6:AG11">C6-$AG$3</f>
        <v>38338</v>
      </c>
      <c r="AH6" s="19">
        <f>C6-$AI$3</f>
        <v>38343</v>
      </c>
      <c r="AI6" s="19">
        <f aca="true" t="shared" si="29" ref="AI6:AI11">C6-$AI$3</f>
        <v>38343</v>
      </c>
      <c r="AJ6" s="19">
        <f aca="true" t="shared" si="30" ref="AJ6:AJ11">C6-$AJ$3</f>
        <v>38348</v>
      </c>
      <c r="AK6" s="19">
        <f aca="true" t="shared" si="31" ref="AK6:AK11">C6-$AK$3</f>
        <v>38348</v>
      </c>
    </row>
    <row r="7" spans="1:37" ht="12.75">
      <c r="A7" s="37"/>
      <c r="B7" s="38"/>
      <c r="C7" s="39"/>
      <c r="D7" s="19">
        <f t="shared" si="0"/>
        <v>-120</v>
      </c>
      <c r="E7" s="29">
        <f t="shared" si="1"/>
        <v>-115</v>
      </c>
      <c r="F7" s="28">
        <f t="shared" si="2"/>
        <v>-115</v>
      </c>
      <c r="G7" s="28">
        <f t="shared" si="3"/>
        <v>-110</v>
      </c>
      <c r="H7" s="28">
        <f aca="true" t="shared" si="32" ref="H7:H22">C7-$H$3</f>
        <v>-105</v>
      </c>
      <c r="I7" s="19">
        <f t="shared" si="4"/>
        <v>-100</v>
      </c>
      <c r="J7" s="19">
        <f t="shared" si="5"/>
        <v>-90</v>
      </c>
      <c r="K7" s="19">
        <f t="shared" si="6"/>
        <v>-90</v>
      </c>
      <c r="L7" s="19">
        <f t="shared" si="7"/>
        <v>-90</v>
      </c>
      <c r="M7" s="19">
        <f t="shared" si="8"/>
        <v>-90</v>
      </c>
      <c r="N7" s="19">
        <f t="shared" si="9"/>
        <v>-90</v>
      </c>
      <c r="O7" s="19">
        <f t="shared" si="10"/>
        <v>-85</v>
      </c>
      <c r="P7" s="19">
        <f t="shared" si="11"/>
        <v>-75</v>
      </c>
      <c r="Q7" s="19">
        <f t="shared" si="12"/>
        <v>-75</v>
      </c>
      <c r="R7" s="19">
        <f t="shared" si="13"/>
        <v>-70</v>
      </c>
      <c r="S7" s="19">
        <f t="shared" si="14"/>
        <v>-60</v>
      </c>
      <c r="T7" s="19">
        <f t="shared" si="15"/>
        <v>-60</v>
      </c>
      <c r="U7" s="19">
        <f t="shared" si="16"/>
        <v>-50</v>
      </c>
      <c r="V7" s="19">
        <f t="shared" si="17"/>
        <v>-45</v>
      </c>
      <c r="W7" s="19">
        <f t="shared" si="18"/>
        <v>-30</v>
      </c>
      <c r="X7" s="19">
        <f t="shared" si="19"/>
        <v>-30</v>
      </c>
      <c r="Y7" s="19">
        <f t="shared" si="20"/>
        <v>-30</v>
      </c>
      <c r="Z7" s="29">
        <f t="shared" si="21"/>
        <v>-30</v>
      </c>
      <c r="AA7" s="19">
        <f t="shared" si="22"/>
        <v>-21</v>
      </c>
      <c r="AB7" s="19">
        <f t="shared" si="23"/>
        <v>-21</v>
      </c>
      <c r="AC7" s="19">
        <f t="shared" si="24"/>
        <v>-20</v>
      </c>
      <c r="AD7" s="29">
        <f t="shared" si="25"/>
        <v>-15</v>
      </c>
      <c r="AE7" s="19">
        <f t="shared" si="26"/>
        <v>-15</v>
      </c>
      <c r="AF7" s="19">
        <f t="shared" si="27"/>
        <v>-15</v>
      </c>
      <c r="AG7" s="19">
        <f t="shared" si="28"/>
        <v>-15</v>
      </c>
      <c r="AH7" s="19">
        <f aca="true" t="shared" si="33" ref="AH7:AH34">C7-$AI$3</f>
        <v>-10</v>
      </c>
      <c r="AI7" s="19">
        <f t="shared" si="29"/>
        <v>-10</v>
      </c>
      <c r="AJ7" s="19">
        <f t="shared" si="30"/>
        <v>-5</v>
      </c>
      <c r="AK7" s="19">
        <f t="shared" si="31"/>
        <v>-5</v>
      </c>
    </row>
    <row r="8" spans="1:37" ht="12.75">
      <c r="A8" s="7" t="str">
        <f>Main!A8</f>
        <v>Sterling</v>
      </c>
      <c r="B8" s="7" t="str">
        <f>Main!B8</f>
        <v>LWX</v>
      </c>
      <c r="C8" s="28">
        <f>Main!G8</f>
        <v>38558</v>
      </c>
      <c r="D8" s="19">
        <f t="shared" si="0"/>
        <v>38438</v>
      </c>
      <c r="E8" s="29">
        <f t="shared" si="1"/>
        <v>38443</v>
      </c>
      <c r="F8" s="28">
        <f t="shared" si="2"/>
        <v>38443</v>
      </c>
      <c r="G8" s="28">
        <f t="shared" si="3"/>
        <v>38448</v>
      </c>
      <c r="H8" s="28">
        <f t="shared" si="32"/>
        <v>38453</v>
      </c>
      <c r="I8" s="19">
        <f t="shared" si="4"/>
        <v>38458</v>
      </c>
      <c r="J8" s="19">
        <f t="shared" si="5"/>
        <v>38468</v>
      </c>
      <c r="K8" s="19">
        <f t="shared" si="6"/>
        <v>38468</v>
      </c>
      <c r="L8" s="19">
        <f t="shared" si="7"/>
        <v>38468</v>
      </c>
      <c r="M8" s="19">
        <f t="shared" si="8"/>
        <v>38468</v>
      </c>
      <c r="N8" s="19">
        <f t="shared" si="9"/>
        <v>38468</v>
      </c>
      <c r="O8" s="19">
        <f t="shared" si="10"/>
        <v>38473</v>
      </c>
      <c r="P8" s="19">
        <f t="shared" si="11"/>
        <v>38483</v>
      </c>
      <c r="Q8" s="19">
        <f t="shared" si="12"/>
        <v>38483</v>
      </c>
      <c r="R8" s="19">
        <f t="shared" si="13"/>
        <v>38488</v>
      </c>
      <c r="S8" s="19">
        <f t="shared" si="14"/>
        <v>38498</v>
      </c>
      <c r="T8" s="19">
        <f t="shared" si="15"/>
        <v>38498</v>
      </c>
      <c r="U8" s="19">
        <f t="shared" si="16"/>
        <v>38508</v>
      </c>
      <c r="V8" s="19">
        <f t="shared" si="17"/>
        <v>38513</v>
      </c>
      <c r="W8" s="19">
        <f t="shared" si="18"/>
        <v>38528</v>
      </c>
      <c r="X8" s="19">
        <f t="shared" si="19"/>
        <v>38528</v>
      </c>
      <c r="Y8" s="19">
        <f t="shared" si="20"/>
        <v>38528</v>
      </c>
      <c r="Z8" s="29">
        <f t="shared" si="21"/>
        <v>38528</v>
      </c>
      <c r="AA8" s="19">
        <f t="shared" si="22"/>
        <v>38537</v>
      </c>
      <c r="AB8" s="19">
        <f t="shared" si="23"/>
        <v>38537</v>
      </c>
      <c r="AC8" s="19">
        <f t="shared" si="24"/>
        <v>38538</v>
      </c>
      <c r="AD8" s="29">
        <f t="shared" si="25"/>
        <v>38543</v>
      </c>
      <c r="AE8" s="19">
        <f t="shared" si="26"/>
        <v>38543</v>
      </c>
      <c r="AF8" s="19">
        <f t="shared" si="27"/>
        <v>38543</v>
      </c>
      <c r="AG8" s="19">
        <f t="shared" si="28"/>
        <v>38543</v>
      </c>
      <c r="AH8" s="19">
        <f t="shared" si="33"/>
        <v>38548</v>
      </c>
      <c r="AI8" s="19">
        <f t="shared" si="29"/>
        <v>38548</v>
      </c>
      <c r="AJ8" s="19">
        <f t="shared" si="30"/>
        <v>38553</v>
      </c>
      <c r="AK8" s="19">
        <f t="shared" si="31"/>
        <v>38553</v>
      </c>
    </row>
    <row r="9" spans="1:37" ht="12.75">
      <c r="A9" s="7" t="str">
        <f>Main!A9</f>
        <v>Chanhassen</v>
      </c>
      <c r="B9" s="7" t="s">
        <v>8</v>
      </c>
      <c r="C9" s="28">
        <f>Main!G9</f>
        <v>38586</v>
      </c>
      <c r="D9" s="19">
        <f t="shared" si="0"/>
        <v>38466</v>
      </c>
      <c r="E9" s="29">
        <f t="shared" si="1"/>
        <v>38471</v>
      </c>
      <c r="F9" s="28">
        <f t="shared" si="2"/>
        <v>38471</v>
      </c>
      <c r="G9" s="28">
        <f t="shared" si="3"/>
        <v>38476</v>
      </c>
      <c r="H9" s="28">
        <f t="shared" si="32"/>
        <v>38481</v>
      </c>
      <c r="I9" s="19">
        <f t="shared" si="4"/>
        <v>38486</v>
      </c>
      <c r="J9" s="19">
        <f t="shared" si="5"/>
        <v>38496</v>
      </c>
      <c r="K9" s="19">
        <f t="shared" si="6"/>
        <v>38496</v>
      </c>
      <c r="L9" s="19">
        <f t="shared" si="7"/>
        <v>38496</v>
      </c>
      <c r="M9" s="19">
        <f t="shared" si="8"/>
        <v>38496</v>
      </c>
      <c r="N9" s="19">
        <f t="shared" si="9"/>
        <v>38496</v>
      </c>
      <c r="O9" s="19">
        <f t="shared" si="10"/>
        <v>38501</v>
      </c>
      <c r="P9" s="19">
        <f t="shared" si="11"/>
        <v>38511</v>
      </c>
      <c r="Q9" s="19">
        <f t="shared" si="12"/>
        <v>38511</v>
      </c>
      <c r="R9" s="19">
        <f t="shared" si="13"/>
        <v>38516</v>
      </c>
      <c r="S9" s="19">
        <f t="shared" si="14"/>
        <v>38526</v>
      </c>
      <c r="T9" s="19">
        <f t="shared" si="15"/>
        <v>38526</v>
      </c>
      <c r="U9" s="19">
        <f t="shared" si="16"/>
        <v>38536</v>
      </c>
      <c r="V9" s="19">
        <f t="shared" si="17"/>
        <v>38541</v>
      </c>
      <c r="W9" s="19">
        <f t="shared" si="18"/>
        <v>38556</v>
      </c>
      <c r="X9" s="19">
        <f t="shared" si="19"/>
        <v>38556</v>
      </c>
      <c r="Y9" s="19">
        <f t="shared" si="20"/>
        <v>38556</v>
      </c>
      <c r="Z9" s="29">
        <f t="shared" si="21"/>
        <v>38556</v>
      </c>
      <c r="AA9" s="19">
        <f t="shared" si="22"/>
        <v>38565</v>
      </c>
      <c r="AB9" s="19">
        <f t="shared" si="23"/>
        <v>38565</v>
      </c>
      <c r="AC9" s="19">
        <f t="shared" si="24"/>
        <v>38566</v>
      </c>
      <c r="AD9" s="29">
        <f t="shared" si="25"/>
        <v>38571</v>
      </c>
      <c r="AE9" s="19">
        <f t="shared" si="26"/>
        <v>38571</v>
      </c>
      <c r="AF9" s="19">
        <f t="shared" si="27"/>
        <v>38571</v>
      </c>
      <c r="AG9" s="19">
        <f t="shared" si="28"/>
        <v>38571</v>
      </c>
      <c r="AH9" s="19">
        <f t="shared" si="33"/>
        <v>38576</v>
      </c>
      <c r="AI9" s="19">
        <f t="shared" si="29"/>
        <v>38576</v>
      </c>
      <c r="AJ9" s="19">
        <f t="shared" si="30"/>
        <v>38581</v>
      </c>
      <c r="AK9" s="19">
        <f t="shared" si="31"/>
        <v>38581</v>
      </c>
    </row>
    <row r="10" spans="1:37" ht="12.75">
      <c r="A10" s="7" t="str">
        <f>Main!A10</f>
        <v>Salt Lake City</v>
      </c>
      <c r="B10" s="7" t="s">
        <v>7</v>
      </c>
      <c r="C10" s="28">
        <f>Main!G10</f>
        <v>38607</v>
      </c>
      <c r="D10" s="19">
        <f t="shared" si="0"/>
        <v>38487</v>
      </c>
      <c r="E10" s="29">
        <f t="shared" si="1"/>
        <v>38492</v>
      </c>
      <c r="F10" s="28">
        <f t="shared" si="2"/>
        <v>38492</v>
      </c>
      <c r="G10" s="28">
        <f t="shared" si="3"/>
        <v>38497</v>
      </c>
      <c r="H10" s="28">
        <f t="shared" si="32"/>
        <v>38502</v>
      </c>
      <c r="I10" s="19">
        <f t="shared" si="4"/>
        <v>38507</v>
      </c>
      <c r="J10" s="19">
        <f t="shared" si="5"/>
        <v>38517</v>
      </c>
      <c r="K10" s="19">
        <f t="shared" si="6"/>
        <v>38517</v>
      </c>
      <c r="L10" s="19">
        <f t="shared" si="7"/>
        <v>38517</v>
      </c>
      <c r="M10" s="19">
        <f t="shared" si="8"/>
        <v>38517</v>
      </c>
      <c r="N10" s="19">
        <f t="shared" si="9"/>
        <v>38517</v>
      </c>
      <c r="O10" s="19">
        <f t="shared" si="10"/>
        <v>38522</v>
      </c>
      <c r="P10" s="19">
        <f t="shared" si="11"/>
        <v>38532</v>
      </c>
      <c r="Q10" s="19">
        <f t="shared" si="12"/>
        <v>38532</v>
      </c>
      <c r="R10" s="19">
        <f t="shared" si="13"/>
        <v>38537</v>
      </c>
      <c r="S10" s="19">
        <f t="shared" si="14"/>
        <v>38547</v>
      </c>
      <c r="T10" s="19">
        <f t="shared" si="15"/>
        <v>38547</v>
      </c>
      <c r="U10" s="19">
        <f t="shared" si="16"/>
        <v>38557</v>
      </c>
      <c r="V10" s="19">
        <f t="shared" si="17"/>
        <v>38562</v>
      </c>
      <c r="W10" s="19">
        <f t="shared" si="18"/>
        <v>38577</v>
      </c>
      <c r="X10" s="19">
        <f t="shared" si="19"/>
        <v>38577</v>
      </c>
      <c r="Y10" s="19">
        <f t="shared" si="20"/>
        <v>38577</v>
      </c>
      <c r="Z10" s="29">
        <f t="shared" si="21"/>
        <v>38577</v>
      </c>
      <c r="AA10" s="19">
        <f t="shared" si="22"/>
        <v>38586</v>
      </c>
      <c r="AB10" s="19">
        <f t="shared" si="23"/>
        <v>38586</v>
      </c>
      <c r="AC10" s="19">
        <f t="shared" si="24"/>
        <v>38587</v>
      </c>
      <c r="AD10" s="29">
        <f t="shared" si="25"/>
        <v>38592</v>
      </c>
      <c r="AE10" s="19">
        <f t="shared" si="26"/>
        <v>38592</v>
      </c>
      <c r="AF10" s="19">
        <f t="shared" si="27"/>
        <v>38592</v>
      </c>
      <c r="AG10" s="19">
        <f t="shared" si="28"/>
        <v>38592</v>
      </c>
      <c r="AH10" s="19">
        <f t="shared" si="33"/>
        <v>38597</v>
      </c>
      <c r="AI10" s="19">
        <f t="shared" si="29"/>
        <v>38597</v>
      </c>
      <c r="AJ10" s="19">
        <f t="shared" si="30"/>
        <v>38602</v>
      </c>
      <c r="AK10" s="19">
        <f t="shared" si="31"/>
        <v>38602</v>
      </c>
    </row>
    <row r="11" spans="1:37" ht="12.75">
      <c r="A11" s="7" t="str">
        <f>Main!A11</f>
        <v>Corpus Christi</v>
      </c>
      <c r="B11" s="7" t="s">
        <v>5</v>
      </c>
      <c r="C11" s="28">
        <f>Main!G11</f>
        <v>38621</v>
      </c>
      <c r="D11" s="19">
        <f t="shared" si="0"/>
        <v>38501</v>
      </c>
      <c r="E11" s="29">
        <f t="shared" si="1"/>
        <v>38506</v>
      </c>
      <c r="F11" s="28">
        <f t="shared" si="2"/>
        <v>38506</v>
      </c>
      <c r="G11" s="28">
        <f t="shared" si="3"/>
        <v>38511</v>
      </c>
      <c r="H11" s="28">
        <f t="shared" si="32"/>
        <v>38516</v>
      </c>
      <c r="I11" s="19">
        <f t="shared" si="4"/>
        <v>38521</v>
      </c>
      <c r="J11" s="19">
        <f t="shared" si="5"/>
        <v>38531</v>
      </c>
      <c r="K11" s="19">
        <f t="shared" si="6"/>
        <v>38531</v>
      </c>
      <c r="L11" s="19">
        <f t="shared" si="7"/>
        <v>38531</v>
      </c>
      <c r="M11" s="19">
        <f t="shared" si="8"/>
        <v>38531</v>
      </c>
      <c r="N11" s="19">
        <f t="shared" si="9"/>
        <v>38531</v>
      </c>
      <c r="O11" s="19">
        <f t="shared" si="10"/>
        <v>38536</v>
      </c>
      <c r="P11" s="19">
        <f t="shared" si="11"/>
        <v>38546</v>
      </c>
      <c r="Q11" s="19">
        <f t="shared" si="12"/>
        <v>38546</v>
      </c>
      <c r="R11" s="19">
        <f t="shared" si="13"/>
        <v>38551</v>
      </c>
      <c r="S11" s="19">
        <f t="shared" si="14"/>
        <v>38561</v>
      </c>
      <c r="T11" s="19">
        <f t="shared" si="15"/>
        <v>38561</v>
      </c>
      <c r="U11" s="19">
        <f t="shared" si="16"/>
        <v>38571</v>
      </c>
      <c r="V11" s="19">
        <f t="shared" si="17"/>
        <v>38576</v>
      </c>
      <c r="W11" s="19">
        <f t="shared" si="18"/>
        <v>38591</v>
      </c>
      <c r="X11" s="19">
        <f t="shared" si="19"/>
        <v>38591</v>
      </c>
      <c r="Y11" s="19">
        <f t="shared" si="20"/>
        <v>38591</v>
      </c>
      <c r="Z11" s="29">
        <f t="shared" si="21"/>
        <v>38591</v>
      </c>
      <c r="AA11" s="19">
        <f t="shared" si="22"/>
        <v>38600</v>
      </c>
      <c r="AB11" s="19">
        <f t="shared" si="23"/>
        <v>38600</v>
      </c>
      <c r="AC11" s="19">
        <f t="shared" si="24"/>
        <v>38601</v>
      </c>
      <c r="AD11" s="29">
        <f t="shared" si="25"/>
        <v>38606</v>
      </c>
      <c r="AE11" s="19">
        <f t="shared" si="26"/>
        <v>38606</v>
      </c>
      <c r="AF11" s="19">
        <f t="shared" si="27"/>
        <v>38606</v>
      </c>
      <c r="AG11" s="19">
        <f t="shared" si="28"/>
        <v>38606</v>
      </c>
      <c r="AH11" s="19">
        <f t="shared" si="33"/>
        <v>38611</v>
      </c>
      <c r="AI11" s="19">
        <f t="shared" si="29"/>
        <v>38611</v>
      </c>
      <c r="AJ11" s="19">
        <f t="shared" si="30"/>
        <v>38616</v>
      </c>
      <c r="AK11" s="19">
        <f t="shared" si="31"/>
        <v>38616</v>
      </c>
    </row>
    <row r="12" spans="1:37" ht="12.75">
      <c r="A12" s="7"/>
      <c r="B12" s="7"/>
      <c r="C12" s="16"/>
      <c r="D12" s="19"/>
      <c r="E12" s="29"/>
      <c r="F12" s="28"/>
      <c r="G12" s="28"/>
      <c r="H12" s="28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9"/>
      <c r="AA12" s="19"/>
      <c r="AB12" s="19"/>
      <c r="AC12" s="19"/>
      <c r="AD12" s="29"/>
      <c r="AE12" s="19"/>
      <c r="AF12" s="19"/>
      <c r="AG12" s="19"/>
      <c r="AH12" s="19"/>
      <c r="AI12" s="19"/>
      <c r="AJ12" s="19"/>
      <c r="AK12" s="19"/>
    </row>
    <row r="13" spans="1:37" ht="12.75">
      <c r="A13" s="45" t="s">
        <v>276</v>
      </c>
      <c r="B13" s="46"/>
      <c r="C13" s="47"/>
      <c r="D13" s="48"/>
      <c r="E13" s="49"/>
      <c r="F13" s="47"/>
      <c r="G13" s="47"/>
      <c r="H13" s="47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9"/>
      <c r="AA13" s="48"/>
      <c r="AB13" s="48"/>
      <c r="AC13" s="48"/>
      <c r="AD13" s="49"/>
      <c r="AE13" s="48"/>
      <c r="AF13" s="48"/>
      <c r="AG13" s="48"/>
      <c r="AH13" s="48"/>
      <c r="AI13" s="48"/>
      <c r="AJ13" s="48"/>
      <c r="AK13" s="48"/>
    </row>
    <row r="14" spans="3:34" ht="12.75">
      <c r="C14" s="10"/>
      <c r="F14" s="10"/>
      <c r="G14" s="10"/>
      <c r="H14" s="10"/>
      <c r="I14" s="1"/>
      <c r="L14" s="1"/>
      <c r="AH14" s="19"/>
    </row>
    <row r="15" spans="1:37" ht="12.75">
      <c r="A15" t="s">
        <v>325</v>
      </c>
      <c r="B15" t="s">
        <v>196</v>
      </c>
      <c r="C15" s="16">
        <f>Main!G15</f>
        <v>38782</v>
      </c>
      <c r="D15" s="19">
        <f aca="true" t="shared" si="34" ref="D15:D22">C15-$D$3</f>
        <v>38662</v>
      </c>
      <c r="E15" s="29">
        <f aca="true" t="shared" si="35" ref="E15:E22">C15-$E$3</f>
        <v>38667</v>
      </c>
      <c r="F15" s="28">
        <f>C15-$F$3</f>
        <v>38667</v>
      </c>
      <c r="G15" s="28">
        <f>C15-$G$3</f>
        <v>38672</v>
      </c>
      <c r="H15" s="28">
        <f t="shared" si="32"/>
        <v>38677</v>
      </c>
      <c r="I15" s="19">
        <f>C15-$I$3</f>
        <v>38682</v>
      </c>
      <c r="J15" s="19">
        <f>C15-$J$3</f>
        <v>38692</v>
      </c>
      <c r="K15" s="19">
        <f>C15-$K$3</f>
        <v>38692</v>
      </c>
      <c r="L15" s="19" t="s">
        <v>301</v>
      </c>
      <c r="M15" s="19">
        <f>C15-$M$3</f>
        <v>38692</v>
      </c>
      <c r="N15" s="19">
        <f>C15-$N$3</f>
        <v>38692</v>
      </c>
      <c r="O15" s="19">
        <f>C15-$O$3</f>
        <v>38697</v>
      </c>
      <c r="P15" s="19">
        <f>C15-$P$3</f>
        <v>38707</v>
      </c>
      <c r="Q15" s="19">
        <f>C15-$Q$3</f>
        <v>38707</v>
      </c>
      <c r="R15" s="19">
        <f>C15-$R$3</f>
        <v>38712</v>
      </c>
      <c r="S15" s="19">
        <f>C15-$S$3</f>
        <v>38722</v>
      </c>
      <c r="T15" s="19">
        <f>C15-$T$3</f>
        <v>38722</v>
      </c>
      <c r="U15" s="19">
        <f aca="true" t="shared" si="36" ref="U15:U22">C15-$U$3</f>
        <v>38732</v>
      </c>
      <c r="V15" s="19">
        <f>C15-$V$3</f>
        <v>38737</v>
      </c>
      <c r="W15" s="19">
        <f>C15-$W$3</f>
        <v>38752</v>
      </c>
      <c r="X15" s="19">
        <f>C15-$X$3</f>
        <v>38752</v>
      </c>
      <c r="Y15" s="19">
        <f>C15-$Y$3</f>
        <v>38752</v>
      </c>
      <c r="Z15" s="29">
        <f>C15-$Z$3</f>
        <v>38752</v>
      </c>
      <c r="AA15" s="19" t="s">
        <v>301</v>
      </c>
      <c r="AB15" s="19">
        <f>C15-$AB$3</f>
        <v>38761</v>
      </c>
      <c r="AC15" s="19">
        <f>C15-$AC$3</f>
        <v>38762</v>
      </c>
      <c r="AD15" s="29">
        <f>C15-$AD$3</f>
        <v>38767</v>
      </c>
      <c r="AE15" s="19">
        <f>C15-$AE$3</f>
        <v>38767</v>
      </c>
      <c r="AF15" s="19">
        <f>C15-$AF$3</f>
        <v>38767</v>
      </c>
      <c r="AG15" s="19">
        <f>C15-$AG$3</f>
        <v>38767</v>
      </c>
      <c r="AH15" s="19">
        <f t="shared" si="33"/>
        <v>38772</v>
      </c>
      <c r="AI15" s="19">
        <f>C15-$AI$3</f>
        <v>38772</v>
      </c>
      <c r="AJ15" s="19">
        <f>C15-$AJ$3</f>
        <v>38777</v>
      </c>
      <c r="AK15" s="19">
        <f>C15-$AK$3</f>
        <v>38777</v>
      </c>
    </row>
    <row r="16" spans="1:37" ht="12.75">
      <c r="A16" t="s">
        <v>258</v>
      </c>
      <c r="B16" t="s">
        <v>175</v>
      </c>
      <c r="C16" s="16">
        <f>Main!G16</f>
        <v>38796</v>
      </c>
      <c r="D16" s="19">
        <f t="shared" si="34"/>
        <v>38676</v>
      </c>
      <c r="E16" s="29">
        <f t="shared" si="35"/>
        <v>38681</v>
      </c>
      <c r="F16" s="28">
        <f aca="true" t="shared" si="37" ref="F16:F22">C16-$F$3</f>
        <v>38681</v>
      </c>
      <c r="G16" s="28">
        <f aca="true" t="shared" si="38" ref="G16:G22">C16-$G$3</f>
        <v>38686</v>
      </c>
      <c r="H16" s="28">
        <f t="shared" si="32"/>
        <v>38691</v>
      </c>
      <c r="I16" s="19">
        <f aca="true" t="shared" si="39" ref="I16:I22">C16-$I$3</f>
        <v>38696</v>
      </c>
      <c r="J16" s="19">
        <f aca="true" t="shared" si="40" ref="J16:J22">C16-$J$3</f>
        <v>38706</v>
      </c>
      <c r="K16" s="19">
        <f aca="true" t="shared" si="41" ref="K16:K22">C16-$K$3</f>
        <v>38706</v>
      </c>
      <c r="L16" s="19">
        <f>C16-$L$3</f>
        <v>38706</v>
      </c>
      <c r="M16" s="19">
        <f aca="true" t="shared" si="42" ref="M16:M22">C16-$M$3</f>
        <v>38706</v>
      </c>
      <c r="N16" s="19">
        <f aca="true" t="shared" si="43" ref="N16:N22">C16-$N$3</f>
        <v>38706</v>
      </c>
      <c r="O16" s="19">
        <f aca="true" t="shared" si="44" ref="O16:O22">C16-$O$3</f>
        <v>38711</v>
      </c>
      <c r="P16" s="19">
        <f aca="true" t="shared" si="45" ref="P16:P22">C16-$P$3</f>
        <v>38721</v>
      </c>
      <c r="Q16" s="19">
        <f aca="true" t="shared" si="46" ref="Q16:Q22">C16-$Q$3</f>
        <v>38721</v>
      </c>
      <c r="R16" s="19">
        <f aca="true" t="shared" si="47" ref="R16:R22">C16-$R$3</f>
        <v>38726</v>
      </c>
      <c r="S16" s="19">
        <f aca="true" t="shared" si="48" ref="S16:S22">C16-$S$3</f>
        <v>38736</v>
      </c>
      <c r="T16" s="19">
        <f aca="true" t="shared" si="49" ref="T16:T22">C16-$T$3</f>
        <v>38736</v>
      </c>
      <c r="U16" s="19">
        <f t="shared" si="36"/>
        <v>38746</v>
      </c>
      <c r="V16" s="19">
        <f aca="true" t="shared" si="50" ref="V16:V22">C16-$V$3</f>
        <v>38751</v>
      </c>
      <c r="W16" s="19">
        <f aca="true" t="shared" si="51" ref="W16:W22">C16-$W$3</f>
        <v>38766</v>
      </c>
      <c r="X16" s="19">
        <f aca="true" t="shared" si="52" ref="X16:X22">C16-$X$3</f>
        <v>38766</v>
      </c>
      <c r="Y16" s="19">
        <f aca="true" t="shared" si="53" ref="Y16:Y22">C16-$Y$3</f>
        <v>38766</v>
      </c>
      <c r="Z16" s="29">
        <f aca="true" t="shared" si="54" ref="Z16:Z22">C16-$Z$3</f>
        <v>38766</v>
      </c>
      <c r="AA16" s="19">
        <f aca="true" t="shared" si="55" ref="AA16:AA22">C16-$AA$3</f>
        <v>38775</v>
      </c>
      <c r="AB16" s="19">
        <f aca="true" t="shared" si="56" ref="AB16:AB22">C16-$AB$3</f>
        <v>38775</v>
      </c>
      <c r="AC16" s="19">
        <f aca="true" t="shared" si="57" ref="AC16:AC22">C16-$AC$3</f>
        <v>38776</v>
      </c>
      <c r="AD16" s="29">
        <f aca="true" t="shared" si="58" ref="AD16:AD22">C16-$AD$3</f>
        <v>38781</v>
      </c>
      <c r="AE16" s="19">
        <f aca="true" t="shared" si="59" ref="AE16:AE22">C16-$AE$3</f>
        <v>38781</v>
      </c>
      <c r="AF16" s="19">
        <f aca="true" t="shared" si="60" ref="AF16:AF22">C16-$AF$3</f>
        <v>38781</v>
      </c>
      <c r="AG16" s="19">
        <f aca="true" t="shared" si="61" ref="AG16:AG22">C16-$AG$3</f>
        <v>38781</v>
      </c>
      <c r="AH16" s="19">
        <f t="shared" si="33"/>
        <v>38786</v>
      </c>
      <c r="AI16" s="19">
        <f aca="true" t="shared" si="62" ref="AI16:AI22">C16-$AI$3</f>
        <v>38786</v>
      </c>
      <c r="AJ16" s="19">
        <f aca="true" t="shared" si="63" ref="AJ16:AJ22">C16-$AJ$3</f>
        <v>38791</v>
      </c>
      <c r="AK16" s="19">
        <f aca="true" t="shared" si="64" ref="AK16:AK22">C16-$AK$3</f>
        <v>38791</v>
      </c>
    </row>
    <row r="17" spans="1:37" ht="12.75">
      <c r="A17" t="s">
        <v>257</v>
      </c>
      <c r="B17" t="s">
        <v>190</v>
      </c>
      <c r="C17" s="16">
        <f>Main!G17</f>
        <v>38810</v>
      </c>
      <c r="D17" s="19">
        <f t="shared" si="34"/>
        <v>38690</v>
      </c>
      <c r="E17" s="29">
        <f t="shared" si="35"/>
        <v>38695</v>
      </c>
      <c r="F17" s="28">
        <f t="shared" si="37"/>
        <v>38695</v>
      </c>
      <c r="G17" s="28">
        <f t="shared" si="38"/>
        <v>38700</v>
      </c>
      <c r="H17" s="28">
        <f t="shared" si="32"/>
        <v>38705</v>
      </c>
      <c r="I17" s="19">
        <f t="shared" si="39"/>
        <v>38710</v>
      </c>
      <c r="J17" s="19">
        <f t="shared" si="40"/>
        <v>38720</v>
      </c>
      <c r="K17" s="19">
        <f t="shared" si="41"/>
        <v>38720</v>
      </c>
      <c r="L17" s="19">
        <f>C17-$L$3</f>
        <v>38720</v>
      </c>
      <c r="M17" s="19">
        <f t="shared" si="42"/>
        <v>38720</v>
      </c>
      <c r="N17" s="19">
        <f t="shared" si="43"/>
        <v>38720</v>
      </c>
      <c r="O17" s="19">
        <f t="shared" si="44"/>
        <v>38725</v>
      </c>
      <c r="P17" s="19">
        <f t="shared" si="45"/>
        <v>38735</v>
      </c>
      <c r="Q17" s="19">
        <f t="shared" si="46"/>
        <v>38735</v>
      </c>
      <c r="R17" s="19">
        <f t="shared" si="47"/>
        <v>38740</v>
      </c>
      <c r="S17" s="19">
        <f t="shared" si="48"/>
        <v>38750</v>
      </c>
      <c r="T17" s="19">
        <f t="shared" si="49"/>
        <v>38750</v>
      </c>
      <c r="U17" s="19">
        <f t="shared" si="36"/>
        <v>38760</v>
      </c>
      <c r="V17" s="19">
        <f t="shared" si="50"/>
        <v>38765</v>
      </c>
      <c r="W17" s="19">
        <f t="shared" si="51"/>
        <v>38780</v>
      </c>
      <c r="X17" s="19">
        <f t="shared" si="52"/>
        <v>38780</v>
      </c>
      <c r="Y17" s="19">
        <f t="shared" si="53"/>
        <v>38780</v>
      </c>
      <c r="Z17" s="29">
        <f t="shared" si="54"/>
        <v>38780</v>
      </c>
      <c r="AA17" s="19">
        <f t="shared" si="55"/>
        <v>38789</v>
      </c>
      <c r="AB17" s="19">
        <f t="shared" si="56"/>
        <v>38789</v>
      </c>
      <c r="AC17" s="19">
        <f t="shared" si="57"/>
        <v>38790</v>
      </c>
      <c r="AD17" s="29">
        <f t="shared" si="58"/>
        <v>38795</v>
      </c>
      <c r="AE17" s="19">
        <f t="shared" si="59"/>
        <v>38795</v>
      </c>
      <c r="AF17" s="19">
        <f t="shared" si="60"/>
        <v>38795</v>
      </c>
      <c r="AG17" s="19">
        <f t="shared" si="61"/>
        <v>38795</v>
      </c>
      <c r="AH17" s="19">
        <f t="shared" si="33"/>
        <v>38800</v>
      </c>
      <c r="AI17" s="19">
        <f t="shared" si="62"/>
        <v>38800</v>
      </c>
      <c r="AJ17" s="19">
        <f t="shared" si="63"/>
        <v>38805</v>
      </c>
      <c r="AK17" s="19">
        <f t="shared" si="64"/>
        <v>38805</v>
      </c>
    </row>
    <row r="18" spans="1:37" ht="12.75">
      <c r="A18" t="s">
        <v>259</v>
      </c>
      <c r="B18" t="s">
        <v>154</v>
      </c>
      <c r="C18" s="16">
        <f>Main!G18</f>
        <v>38824</v>
      </c>
      <c r="D18" s="19">
        <f t="shared" si="34"/>
        <v>38704</v>
      </c>
      <c r="E18" s="29">
        <f t="shared" si="35"/>
        <v>38709</v>
      </c>
      <c r="F18" s="28">
        <f t="shared" si="37"/>
        <v>38709</v>
      </c>
      <c r="G18" s="28">
        <f t="shared" si="38"/>
        <v>38714</v>
      </c>
      <c r="H18" s="28">
        <f t="shared" si="32"/>
        <v>38719</v>
      </c>
      <c r="I18" s="19">
        <f t="shared" si="39"/>
        <v>38724</v>
      </c>
      <c r="J18" s="19">
        <f t="shared" si="40"/>
        <v>38734</v>
      </c>
      <c r="K18" s="19">
        <f t="shared" si="41"/>
        <v>38734</v>
      </c>
      <c r="L18" s="19">
        <f>C18-$L$3</f>
        <v>38734</v>
      </c>
      <c r="M18" s="19">
        <f t="shared" si="42"/>
        <v>38734</v>
      </c>
      <c r="N18" s="19">
        <f t="shared" si="43"/>
        <v>38734</v>
      </c>
      <c r="O18" s="19">
        <f t="shared" si="44"/>
        <v>38739</v>
      </c>
      <c r="P18" s="19">
        <f t="shared" si="45"/>
        <v>38749</v>
      </c>
      <c r="Q18" s="19">
        <f t="shared" si="46"/>
        <v>38749</v>
      </c>
      <c r="R18" s="19">
        <f t="shared" si="47"/>
        <v>38754</v>
      </c>
      <c r="S18" s="19">
        <f t="shared" si="48"/>
        <v>38764</v>
      </c>
      <c r="T18" s="19">
        <f t="shared" si="49"/>
        <v>38764</v>
      </c>
      <c r="U18" s="19">
        <f t="shared" si="36"/>
        <v>38774</v>
      </c>
      <c r="V18" s="19">
        <f t="shared" si="50"/>
        <v>38779</v>
      </c>
      <c r="W18" s="19">
        <f t="shared" si="51"/>
        <v>38794</v>
      </c>
      <c r="X18" s="19">
        <f t="shared" si="52"/>
        <v>38794</v>
      </c>
      <c r="Y18" s="19">
        <f t="shared" si="53"/>
        <v>38794</v>
      </c>
      <c r="Z18" s="29">
        <f t="shared" si="54"/>
        <v>38794</v>
      </c>
      <c r="AA18" s="19">
        <f t="shared" si="55"/>
        <v>38803</v>
      </c>
      <c r="AB18" s="19">
        <f t="shared" si="56"/>
        <v>38803</v>
      </c>
      <c r="AC18" s="19">
        <f t="shared" si="57"/>
        <v>38804</v>
      </c>
      <c r="AD18" s="29">
        <f t="shared" si="58"/>
        <v>38809</v>
      </c>
      <c r="AE18" s="19">
        <f t="shared" si="59"/>
        <v>38809</v>
      </c>
      <c r="AF18" s="19">
        <f t="shared" si="60"/>
        <v>38809</v>
      </c>
      <c r="AG18" s="19">
        <f t="shared" si="61"/>
        <v>38809</v>
      </c>
      <c r="AH18" s="19">
        <f t="shared" si="33"/>
        <v>38814</v>
      </c>
      <c r="AI18" s="19">
        <f t="shared" si="62"/>
        <v>38814</v>
      </c>
      <c r="AJ18" s="19">
        <f t="shared" si="63"/>
        <v>38819</v>
      </c>
      <c r="AK18" s="19">
        <f t="shared" si="64"/>
        <v>38819</v>
      </c>
    </row>
    <row r="19" spans="1:37" ht="12.75">
      <c r="A19" t="s">
        <v>142</v>
      </c>
      <c r="B19" t="s">
        <v>143</v>
      </c>
      <c r="C19" s="16">
        <f>Main!G19</f>
        <v>38838</v>
      </c>
      <c r="D19" s="19">
        <f t="shared" si="34"/>
        <v>38718</v>
      </c>
      <c r="E19" s="29">
        <f t="shared" si="35"/>
        <v>38723</v>
      </c>
      <c r="F19" s="28">
        <f t="shared" si="37"/>
        <v>38723</v>
      </c>
      <c r="G19" s="28">
        <f t="shared" si="38"/>
        <v>38728</v>
      </c>
      <c r="H19" s="28">
        <f t="shared" si="32"/>
        <v>38733</v>
      </c>
      <c r="I19" s="19">
        <f t="shared" si="39"/>
        <v>38738</v>
      </c>
      <c r="J19" s="19">
        <f t="shared" si="40"/>
        <v>38748</v>
      </c>
      <c r="K19" s="19">
        <f t="shared" si="41"/>
        <v>38748</v>
      </c>
      <c r="L19" s="19">
        <f>C19-$L$3</f>
        <v>38748</v>
      </c>
      <c r="M19" s="19">
        <f t="shared" si="42"/>
        <v>38748</v>
      </c>
      <c r="N19" s="19">
        <f t="shared" si="43"/>
        <v>38748</v>
      </c>
      <c r="O19" s="19">
        <f t="shared" si="44"/>
        <v>38753</v>
      </c>
      <c r="P19" s="19">
        <f t="shared" si="45"/>
        <v>38763</v>
      </c>
      <c r="Q19" s="19">
        <f t="shared" si="46"/>
        <v>38763</v>
      </c>
      <c r="R19" s="19">
        <f t="shared" si="47"/>
        <v>38768</v>
      </c>
      <c r="S19" s="19">
        <f t="shared" si="48"/>
        <v>38778</v>
      </c>
      <c r="T19" s="19">
        <f t="shared" si="49"/>
        <v>38778</v>
      </c>
      <c r="U19" s="19">
        <f t="shared" si="36"/>
        <v>38788</v>
      </c>
      <c r="V19" s="19">
        <f t="shared" si="50"/>
        <v>38793</v>
      </c>
      <c r="W19" s="19">
        <f t="shared" si="51"/>
        <v>38808</v>
      </c>
      <c r="X19" s="19">
        <f t="shared" si="52"/>
        <v>38808</v>
      </c>
      <c r="Y19" s="19">
        <f t="shared" si="53"/>
        <v>38808</v>
      </c>
      <c r="Z19" s="29">
        <f t="shared" si="54"/>
        <v>38808</v>
      </c>
      <c r="AA19" s="19">
        <f t="shared" si="55"/>
        <v>38817</v>
      </c>
      <c r="AB19" s="19">
        <f t="shared" si="56"/>
        <v>38817</v>
      </c>
      <c r="AC19" s="19">
        <f t="shared" si="57"/>
        <v>38818</v>
      </c>
      <c r="AD19" s="29">
        <f t="shared" si="58"/>
        <v>38823</v>
      </c>
      <c r="AE19" s="19">
        <f t="shared" si="59"/>
        <v>38823</v>
      </c>
      <c r="AF19" s="19">
        <f t="shared" si="60"/>
        <v>38823</v>
      </c>
      <c r="AG19" s="19">
        <f t="shared" si="61"/>
        <v>38823</v>
      </c>
      <c r="AH19" s="19">
        <f t="shared" si="33"/>
        <v>38828</v>
      </c>
      <c r="AI19" s="19">
        <f t="shared" si="62"/>
        <v>38828</v>
      </c>
      <c r="AJ19" s="19">
        <f t="shared" si="63"/>
        <v>38833</v>
      </c>
      <c r="AK19" s="19">
        <f t="shared" si="64"/>
        <v>38833</v>
      </c>
    </row>
    <row r="20" spans="1:37" ht="12.75">
      <c r="A20" t="s">
        <v>261</v>
      </c>
      <c r="B20" t="s">
        <v>223</v>
      </c>
      <c r="C20" s="16">
        <f>Main!G20</f>
        <v>38852</v>
      </c>
      <c r="D20" s="19">
        <f t="shared" si="34"/>
        <v>38732</v>
      </c>
      <c r="E20" s="29">
        <f t="shared" si="35"/>
        <v>38737</v>
      </c>
      <c r="F20" s="28">
        <f t="shared" si="37"/>
        <v>38737</v>
      </c>
      <c r="G20" s="28">
        <f t="shared" si="38"/>
        <v>38742</v>
      </c>
      <c r="H20" s="28">
        <f t="shared" si="32"/>
        <v>38747</v>
      </c>
      <c r="I20" s="19">
        <f t="shared" si="39"/>
        <v>38752</v>
      </c>
      <c r="J20" s="19">
        <f t="shared" si="40"/>
        <v>38762</v>
      </c>
      <c r="K20" s="19">
        <f t="shared" si="41"/>
        <v>38762</v>
      </c>
      <c r="L20" s="19" t="s">
        <v>301</v>
      </c>
      <c r="M20" s="19">
        <f t="shared" si="42"/>
        <v>38762</v>
      </c>
      <c r="N20" s="19">
        <f t="shared" si="43"/>
        <v>38762</v>
      </c>
      <c r="O20" s="19">
        <f t="shared" si="44"/>
        <v>38767</v>
      </c>
      <c r="P20" s="19">
        <f t="shared" si="45"/>
        <v>38777</v>
      </c>
      <c r="Q20" s="19">
        <f t="shared" si="46"/>
        <v>38777</v>
      </c>
      <c r="R20" s="19">
        <f t="shared" si="47"/>
        <v>38782</v>
      </c>
      <c r="S20" s="19">
        <f t="shared" si="48"/>
        <v>38792</v>
      </c>
      <c r="T20" s="19">
        <f t="shared" si="49"/>
        <v>38792</v>
      </c>
      <c r="U20" s="19">
        <f t="shared" si="36"/>
        <v>38802</v>
      </c>
      <c r="V20" s="19">
        <f t="shared" si="50"/>
        <v>38807</v>
      </c>
      <c r="W20" s="19">
        <f t="shared" si="51"/>
        <v>38822</v>
      </c>
      <c r="X20" s="19">
        <f t="shared" si="52"/>
        <v>38822</v>
      </c>
      <c r="Y20" s="19">
        <f t="shared" si="53"/>
        <v>38822</v>
      </c>
      <c r="Z20" s="29">
        <f t="shared" si="54"/>
        <v>38822</v>
      </c>
      <c r="AA20" s="19">
        <f t="shared" si="55"/>
        <v>38831</v>
      </c>
      <c r="AB20" s="19">
        <f t="shared" si="56"/>
        <v>38831</v>
      </c>
      <c r="AC20" s="19">
        <f t="shared" si="57"/>
        <v>38832</v>
      </c>
      <c r="AD20" s="29">
        <f t="shared" si="58"/>
        <v>38837</v>
      </c>
      <c r="AE20" s="19">
        <f t="shared" si="59"/>
        <v>38837</v>
      </c>
      <c r="AF20" s="19">
        <f t="shared" si="60"/>
        <v>38837</v>
      </c>
      <c r="AG20" s="19">
        <f t="shared" si="61"/>
        <v>38837</v>
      </c>
      <c r="AH20" s="19">
        <f t="shared" si="33"/>
        <v>38842</v>
      </c>
      <c r="AI20" s="19">
        <f t="shared" si="62"/>
        <v>38842</v>
      </c>
      <c r="AJ20" s="19">
        <f t="shared" si="63"/>
        <v>38847</v>
      </c>
      <c r="AK20" s="19">
        <f t="shared" si="64"/>
        <v>38847</v>
      </c>
    </row>
    <row r="21" spans="1:37" ht="12.75">
      <c r="A21" t="s">
        <v>262</v>
      </c>
      <c r="B21" t="s">
        <v>207</v>
      </c>
      <c r="C21" s="16">
        <f>Main!G21</f>
        <v>38880</v>
      </c>
      <c r="D21" s="19">
        <f t="shared" si="34"/>
        <v>38760</v>
      </c>
      <c r="E21" s="29">
        <f t="shared" si="35"/>
        <v>38765</v>
      </c>
      <c r="F21" s="28">
        <f t="shared" si="37"/>
        <v>38765</v>
      </c>
      <c r="G21" s="28">
        <f t="shared" si="38"/>
        <v>38770</v>
      </c>
      <c r="H21" s="28">
        <f t="shared" si="32"/>
        <v>38775</v>
      </c>
      <c r="I21" s="19">
        <f t="shared" si="39"/>
        <v>38780</v>
      </c>
      <c r="J21" s="19">
        <f t="shared" si="40"/>
        <v>38790</v>
      </c>
      <c r="K21" s="19">
        <f t="shared" si="41"/>
        <v>38790</v>
      </c>
      <c r="L21" s="19" t="s">
        <v>301</v>
      </c>
      <c r="M21" s="19">
        <f t="shared" si="42"/>
        <v>38790</v>
      </c>
      <c r="N21" s="19">
        <f t="shared" si="43"/>
        <v>38790</v>
      </c>
      <c r="O21" s="19">
        <f t="shared" si="44"/>
        <v>38795</v>
      </c>
      <c r="P21" s="19">
        <f t="shared" si="45"/>
        <v>38805</v>
      </c>
      <c r="Q21" s="19">
        <f t="shared" si="46"/>
        <v>38805</v>
      </c>
      <c r="R21" s="19">
        <f t="shared" si="47"/>
        <v>38810</v>
      </c>
      <c r="S21" s="19">
        <f t="shared" si="48"/>
        <v>38820</v>
      </c>
      <c r="T21" s="19">
        <f t="shared" si="49"/>
        <v>38820</v>
      </c>
      <c r="U21" s="19">
        <f t="shared" si="36"/>
        <v>38830</v>
      </c>
      <c r="V21" s="19">
        <f t="shared" si="50"/>
        <v>38835</v>
      </c>
      <c r="W21" s="19">
        <f t="shared" si="51"/>
        <v>38850</v>
      </c>
      <c r="X21" s="19">
        <f t="shared" si="52"/>
        <v>38850</v>
      </c>
      <c r="Y21" s="19">
        <f t="shared" si="53"/>
        <v>38850</v>
      </c>
      <c r="Z21" s="29">
        <f t="shared" si="54"/>
        <v>38850</v>
      </c>
      <c r="AA21" s="19">
        <f t="shared" si="55"/>
        <v>38859</v>
      </c>
      <c r="AB21" s="19">
        <f t="shared" si="56"/>
        <v>38859</v>
      </c>
      <c r="AC21" s="19">
        <f t="shared" si="57"/>
        <v>38860</v>
      </c>
      <c r="AD21" s="29">
        <f t="shared" si="58"/>
        <v>38865</v>
      </c>
      <c r="AE21" s="19">
        <f t="shared" si="59"/>
        <v>38865</v>
      </c>
      <c r="AF21" s="19">
        <f t="shared" si="60"/>
        <v>38865</v>
      </c>
      <c r="AG21" s="19">
        <f t="shared" si="61"/>
        <v>38865</v>
      </c>
      <c r="AH21" s="19">
        <f t="shared" si="33"/>
        <v>38870</v>
      </c>
      <c r="AI21" s="19">
        <f t="shared" si="62"/>
        <v>38870</v>
      </c>
      <c r="AJ21" s="19">
        <f t="shared" si="63"/>
        <v>38875</v>
      </c>
      <c r="AK21" s="19">
        <f t="shared" si="64"/>
        <v>38875</v>
      </c>
    </row>
    <row r="22" spans="1:37" ht="12.75">
      <c r="A22" t="s">
        <v>45</v>
      </c>
      <c r="B22" t="s">
        <v>46</v>
      </c>
      <c r="C22" s="16">
        <f>Main!G22</f>
        <v>38894</v>
      </c>
      <c r="D22" s="19">
        <f t="shared" si="34"/>
        <v>38774</v>
      </c>
      <c r="E22" s="29">
        <f t="shared" si="35"/>
        <v>38779</v>
      </c>
      <c r="F22" s="28">
        <f t="shared" si="37"/>
        <v>38779</v>
      </c>
      <c r="G22" s="28">
        <f t="shared" si="38"/>
        <v>38784</v>
      </c>
      <c r="H22" s="28">
        <f t="shared" si="32"/>
        <v>38789</v>
      </c>
      <c r="I22" s="19">
        <f t="shared" si="39"/>
        <v>38794</v>
      </c>
      <c r="J22" s="19">
        <f t="shared" si="40"/>
        <v>38804</v>
      </c>
      <c r="K22" s="19">
        <f t="shared" si="41"/>
        <v>38804</v>
      </c>
      <c r="L22" s="19" t="s">
        <v>301</v>
      </c>
      <c r="M22" s="19">
        <f t="shared" si="42"/>
        <v>38804</v>
      </c>
      <c r="N22" s="19">
        <f t="shared" si="43"/>
        <v>38804</v>
      </c>
      <c r="O22" s="19">
        <f t="shared" si="44"/>
        <v>38809</v>
      </c>
      <c r="P22" s="19">
        <f t="shared" si="45"/>
        <v>38819</v>
      </c>
      <c r="Q22" s="19">
        <f t="shared" si="46"/>
        <v>38819</v>
      </c>
      <c r="R22" s="19">
        <f t="shared" si="47"/>
        <v>38824</v>
      </c>
      <c r="S22" s="19">
        <f t="shared" si="48"/>
        <v>38834</v>
      </c>
      <c r="T22" s="19">
        <f t="shared" si="49"/>
        <v>38834</v>
      </c>
      <c r="U22" s="19">
        <f t="shared" si="36"/>
        <v>38844</v>
      </c>
      <c r="V22" s="19">
        <f t="shared" si="50"/>
        <v>38849</v>
      </c>
      <c r="W22" s="19">
        <f t="shared" si="51"/>
        <v>38864</v>
      </c>
      <c r="X22" s="19">
        <f t="shared" si="52"/>
        <v>38864</v>
      </c>
      <c r="Y22" s="19">
        <f t="shared" si="53"/>
        <v>38864</v>
      </c>
      <c r="Z22" s="29">
        <f t="shared" si="54"/>
        <v>38864</v>
      </c>
      <c r="AA22" s="19">
        <f t="shared" si="55"/>
        <v>38873</v>
      </c>
      <c r="AB22" s="19">
        <f t="shared" si="56"/>
        <v>38873</v>
      </c>
      <c r="AC22" s="19">
        <f t="shared" si="57"/>
        <v>38874</v>
      </c>
      <c r="AD22" s="29">
        <f t="shared" si="58"/>
        <v>38879</v>
      </c>
      <c r="AE22" s="19">
        <f t="shared" si="59"/>
        <v>38879</v>
      </c>
      <c r="AF22" s="19">
        <f t="shared" si="60"/>
        <v>38879</v>
      </c>
      <c r="AG22" s="19">
        <f t="shared" si="61"/>
        <v>38879</v>
      </c>
      <c r="AH22" s="19">
        <f t="shared" si="33"/>
        <v>38884</v>
      </c>
      <c r="AI22" s="19">
        <f t="shared" si="62"/>
        <v>38884</v>
      </c>
      <c r="AJ22" s="19">
        <f t="shared" si="63"/>
        <v>38889</v>
      </c>
      <c r="AK22" s="19">
        <f t="shared" si="64"/>
        <v>38889</v>
      </c>
    </row>
    <row r="23" ht="12.75">
      <c r="AH23" s="19"/>
    </row>
    <row r="24" spans="1:37" ht="12.75">
      <c r="A24" s="46" t="s">
        <v>307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</row>
    <row r="25" ht="12.75">
      <c r="AH25" s="19"/>
    </row>
    <row r="26" spans="1:37" ht="12.75">
      <c r="A26" t="s">
        <v>310</v>
      </c>
      <c r="B26" t="s">
        <v>99</v>
      </c>
      <c r="C26" s="16">
        <f>Main!G26</f>
        <v>38915</v>
      </c>
      <c r="D26" s="19">
        <f aca="true" t="shared" si="65" ref="D26:D34">C26-$D$3</f>
        <v>38795</v>
      </c>
      <c r="E26" s="29">
        <f aca="true" t="shared" si="66" ref="E26:E32">C26-$E$3</f>
        <v>38800</v>
      </c>
      <c r="F26" s="28">
        <f aca="true" t="shared" si="67" ref="F26:F32">C26-$F$3</f>
        <v>38800</v>
      </c>
      <c r="G26" s="28">
        <f aca="true" t="shared" si="68" ref="G26:G32">C26-$G$3</f>
        <v>38805</v>
      </c>
      <c r="H26" s="28">
        <f aca="true" t="shared" si="69" ref="H26:H32">C26-$H$3</f>
        <v>38810</v>
      </c>
      <c r="I26" s="19">
        <f aca="true" t="shared" si="70" ref="I26:I32">C26-$I$3</f>
        <v>38815</v>
      </c>
      <c r="J26" s="19">
        <f aca="true" t="shared" si="71" ref="J26:J32">C26-$J$3</f>
        <v>38825</v>
      </c>
      <c r="K26" s="19">
        <f aca="true" t="shared" si="72" ref="K26:K32">C26-$K$3</f>
        <v>38825</v>
      </c>
      <c r="L26" s="19" t="s">
        <v>301</v>
      </c>
      <c r="M26" s="19">
        <f aca="true" t="shared" si="73" ref="M26:M32">C26-$M$3</f>
        <v>38825</v>
      </c>
      <c r="N26" s="19">
        <f aca="true" t="shared" si="74" ref="N26:N32">C26-$N$3</f>
        <v>38825</v>
      </c>
      <c r="O26" s="19">
        <f aca="true" t="shared" si="75" ref="O26:O32">C26-$O$3</f>
        <v>38830</v>
      </c>
      <c r="P26" s="19">
        <f aca="true" t="shared" si="76" ref="P26:P32">C26-$P$3</f>
        <v>38840</v>
      </c>
      <c r="Q26" s="19">
        <f aca="true" t="shared" si="77" ref="Q26:Q32">C26-$Q$3</f>
        <v>38840</v>
      </c>
      <c r="R26" s="19">
        <f aca="true" t="shared" si="78" ref="R26:R32">C26-$R$3</f>
        <v>38845</v>
      </c>
      <c r="S26" s="19">
        <f aca="true" t="shared" si="79" ref="S26:S32">C26-$S$3</f>
        <v>38855</v>
      </c>
      <c r="T26" s="19">
        <f aca="true" t="shared" si="80" ref="T26:T32">C26-$T$3</f>
        <v>38855</v>
      </c>
      <c r="U26" s="19">
        <f aca="true" t="shared" si="81" ref="U26:U32">C26-$U$3</f>
        <v>38865</v>
      </c>
      <c r="V26" s="19">
        <f aca="true" t="shared" si="82" ref="V26:V32">C26-$V$3</f>
        <v>38870</v>
      </c>
      <c r="W26" s="19">
        <f aca="true" t="shared" si="83" ref="W26:W32">C26-$W$3</f>
        <v>38885</v>
      </c>
      <c r="X26" s="19">
        <f aca="true" t="shared" si="84" ref="X26:X32">C26-$X$3</f>
        <v>38885</v>
      </c>
      <c r="Y26" s="19">
        <f aca="true" t="shared" si="85" ref="Y26:Y32">C26-$Y$3</f>
        <v>38885</v>
      </c>
      <c r="Z26" s="29">
        <f aca="true" t="shared" si="86" ref="Z26:Z32">C26-$Z$3</f>
        <v>38885</v>
      </c>
      <c r="AA26" s="19">
        <f aca="true" t="shared" si="87" ref="AA26:AA32">C26-$AA$3</f>
        <v>38894</v>
      </c>
      <c r="AB26" s="19">
        <f aca="true" t="shared" si="88" ref="AB26:AB32">C26-$AB$3</f>
        <v>38894</v>
      </c>
      <c r="AC26" s="19">
        <f aca="true" t="shared" si="89" ref="AC26:AC32">C26-$AC$3</f>
        <v>38895</v>
      </c>
      <c r="AD26" s="29">
        <f aca="true" t="shared" si="90" ref="AD26:AD32">C26-$AD$3</f>
        <v>38900</v>
      </c>
      <c r="AE26" s="19">
        <f aca="true" t="shared" si="91" ref="AE26:AE32">C26-$AE$3</f>
        <v>38900</v>
      </c>
      <c r="AF26" s="19">
        <f aca="true" t="shared" si="92" ref="AF26:AF32">C26-$AF$3</f>
        <v>38900</v>
      </c>
      <c r="AG26" s="19">
        <f aca="true" t="shared" si="93" ref="AG26:AG32">C26-$AG$3</f>
        <v>38900</v>
      </c>
      <c r="AH26" s="19">
        <f t="shared" si="33"/>
        <v>38905</v>
      </c>
      <c r="AI26" s="19">
        <f aca="true" t="shared" si="94" ref="AI26:AI32">C26-$AI$3</f>
        <v>38905</v>
      </c>
      <c r="AJ26" s="19">
        <f aca="true" t="shared" si="95" ref="AJ26:AJ32">C26-$AJ$3</f>
        <v>38910</v>
      </c>
      <c r="AK26" s="19">
        <f aca="true" t="shared" si="96" ref="AK26:AK32">C26-$AK$3</f>
        <v>38910</v>
      </c>
    </row>
    <row r="27" spans="1:37" ht="12.75">
      <c r="A27" t="s">
        <v>309</v>
      </c>
      <c r="B27" t="s">
        <v>56</v>
      </c>
      <c r="C27" s="16">
        <f>Main!G27</f>
        <v>38929</v>
      </c>
      <c r="D27" s="19">
        <f t="shared" si="65"/>
        <v>38809</v>
      </c>
      <c r="E27" s="29">
        <f t="shared" si="66"/>
        <v>38814</v>
      </c>
      <c r="F27" s="28">
        <f t="shared" si="67"/>
        <v>38814</v>
      </c>
      <c r="G27" s="28">
        <f t="shared" si="68"/>
        <v>38819</v>
      </c>
      <c r="H27" s="28">
        <f t="shared" si="69"/>
        <v>38824</v>
      </c>
      <c r="I27" s="19">
        <f t="shared" si="70"/>
        <v>38829</v>
      </c>
      <c r="J27" s="19">
        <f t="shared" si="71"/>
        <v>38839</v>
      </c>
      <c r="K27" s="19">
        <f t="shared" si="72"/>
        <v>38839</v>
      </c>
      <c r="L27" s="19">
        <f aca="true" t="shared" si="97" ref="L27:L32">C27-$L$3</f>
        <v>38839</v>
      </c>
      <c r="M27" s="19">
        <f t="shared" si="73"/>
        <v>38839</v>
      </c>
      <c r="N27" s="19">
        <f t="shared" si="74"/>
        <v>38839</v>
      </c>
      <c r="O27" s="19">
        <f t="shared" si="75"/>
        <v>38844</v>
      </c>
      <c r="P27" s="19">
        <f t="shared" si="76"/>
        <v>38854</v>
      </c>
      <c r="Q27" s="19">
        <f t="shared" si="77"/>
        <v>38854</v>
      </c>
      <c r="R27" s="19">
        <f t="shared" si="78"/>
        <v>38859</v>
      </c>
      <c r="S27" s="19">
        <f t="shared" si="79"/>
        <v>38869</v>
      </c>
      <c r="T27" s="19">
        <f t="shared" si="80"/>
        <v>38869</v>
      </c>
      <c r="U27" s="19">
        <f t="shared" si="81"/>
        <v>38879</v>
      </c>
      <c r="V27" s="19">
        <f t="shared" si="82"/>
        <v>38884</v>
      </c>
      <c r="W27" s="19">
        <f t="shared" si="83"/>
        <v>38899</v>
      </c>
      <c r="X27" s="19">
        <f t="shared" si="84"/>
        <v>38899</v>
      </c>
      <c r="Y27" s="19">
        <f t="shared" si="85"/>
        <v>38899</v>
      </c>
      <c r="Z27" s="29">
        <f t="shared" si="86"/>
        <v>38899</v>
      </c>
      <c r="AA27" s="19">
        <f t="shared" si="87"/>
        <v>38908</v>
      </c>
      <c r="AB27" s="19">
        <f t="shared" si="88"/>
        <v>38908</v>
      </c>
      <c r="AC27" s="19">
        <f t="shared" si="89"/>
        <v>38909</v>
      </c>
      <c r="AD27" s="29">
        <f t="shared" si="90"/>
        <v>38914</v>
      </c>
      <c r="AE27" s="19">
        <f t="shared" si="91"/>
        <v>38914</v>
      </c>
      <c r="AF27" s="19">
        <f t="shared" si="92"/>
        <v>38914</v>
      </c>
      <c r="AG27" s="19">
        <f t="shared" si="93"/>
        <v>38914</v>
      </c>
      <c r="AH27" s="19">
        <f t="shared" si="33"/>
        <v>38919</v>
      </c>
      <c r="AI27" s="19">
        <f t="shared" si="94"/>
        <v>38919</v>
      </c>
      <c r="AJ27" s="19">
        <f t="shared" si="95"/>
        <v>38924</v>
      </c>
      <c r="AK27" s="19">
        <f t="shared" si="96"/>
        <v>38924</v>
      </c>
    </row>
    <row r="28" spans="1:37" ht="12.75">
      <c r="A28" t="s">
        <v>63</v>
      </c>
      <c r="B28" t="s">
        <v>27</v>
      </c>
      <c r="C28" s="16">
        <f>Main!G28</f>
        <v>38943</v>
      </c>
      <c r="D28" s="19">
        <f t="shared" si="65"/>
        <v>38823</v>
      </c>
      <c r="E28" s="29">
        <f t="shared" si="66"/>
        <v>38828</v>
      </c>
      <c r="F28" s="28">
        <f t="shared" si="67"/>
        <v>38828</v>
      </c>
      <c r="G28" s="28">
        <f t="shared" si="68"/>
        <v>38833</v>
      </c>
      <c r="H28" s="28">
        <f t="shared" si="69"/>
        <v>38838</v>
      </c>
      <c r="I28" s="19">
        <f t="shared" si="70"/>
        <v>38843</v>
      </c>
      <c r="J28" s="19">
        <f t="shared" si="71"/>
        <v>38853</v>
      </c>
      <c r="K28" s="19">
        <f t="shared" si="72"/>
        <v>38853</v>
      </c>
      <c r="L28" s="19">
        <f t="shared" si="97"/>
        <v>38853</v>
      </c>
      <c r="M28" s="19">
        <f t="shared" si="73"/>
        <v>38853</v>
      </c>
      <c r="N28" s="19">
        <f t="shared" si="74"/>
        <v>38853</v>
      </c>
      <c r="O28" s="19">
        <f t="shared" si="75"/>
        <v>38858</v>
      </c>
      <c r="P28" s="19">
        <f t="shared" si="76"/>
        <v>38868</v>
      </c>
      <c r="Q28" s="19">
        <f t="shared" si="77"/>
        <v>38868</v>
      </c>
      <c r="R28" s="19">
        <f t="shared" si="78"/>
        <v>38873</v>
      </c>
      <c r="S28" s="19">
        <f t="shared" si="79"/>
        <v>38883</v>
      </c>
      <c r="T28" s="19">
        <f t="shared" si="80"/>
        <v>38883</v>
      </c>
      <c r="U28" s="19">
        <f t="shared" si="81"/>
        <v>38893</v>
      </c>
      <c r="V28" s="19">
        <f t="shared" si="82"/>
        <v>38898</v>
      </c>
      <c r="W28" s="19">
        <f t="shared" si="83"/>
        <v>38913</v>
      </c>
      <c r="X28" s="19">
        <f t="shared" si="84"/>
        <v>38913</v>
      </c>
      <c r="Y28" s="19">
        <f t="shared" si="85"/>
        <v>38913</v>
      </c>
      <c r="Z28" s="29">
        <f t="shared" si="86"/>
        <v>38913</v>
      </c>
      <c r="AA28" s="19">
        <f t="shared" si="87"/>
        <v>38922</v>
      </c>
      <c r="AB28" s="19">
        <f t="shared" si="88"/>
        <v>38922</v>
      </c>
      <c r="AC28" s="19">
        <f t="shared" si="89"/>
        <v>38923</v>
      </c>
      <c r="AD28" s="29">
        <f t="shared" si="90"/>
        <v>38928</v>
      </c>
      <c r="AE28" s="19">
        <f t="shared" si="91"/>
        <v>38928</v>
      </c>
      <c r="AF28" s="19">
        <f t="shared" si="92"/>
        <v>38928</v>
      </c>
      <c r="AG28" s="19">
        <f t="shared" si="93"/>
        <v>38928</v>
      </c>
      <c r="AH28" s="19">
        <f t="shared" si="33"/>
        <v>38933</v>
      </c>
      <c r="AI28" s="19">
        <f t="shared" si="94"/>
        <v>38933</v>
      </c>
      <c r="AJ28" s="19">
        <f t="shared" si="95"/>
        <v>38938</v>
      </c>
      <c r="AK28" s="19">
        <f t="shared" si="96"/>
        <v>38938</v>
      </c>
    </row>
    <row r="29" spans="1:37" ht="12.75">
      <c r="A29" t="s">
        <v>90</v>
      </c>
      <c r="B29" t="s">
        <v>91</v>
      </c>
      <c r="C29" s="16">
        <f>Main!G29</f>
        <v>38957</v>
      </c>
      <c r="D29" s="19">
        <f t="shared" si="65"/>
        <v>38837</v>
      </c>
      <c r="E29" s="29">
        <f t="shared" si="66"/>
        <v>38842</v>
      </c>
      <c r="F29" s="28">
        <f t="shared" si="67"/>
        <v>38842</v>
      </c>
      <c r="G29" s="28">
        <f t="shared" si="68"/>
        <v>38847</v>
      </c>
      <c r="H29" s="28">
        <f t="shared" si="69"/>
        <v>38852</v>
      </c>
      <c r="I29" s="19">
        <f t="shared" si="70"/>
        <v>38857</v>
      </c>
      <c r="J29" s="19">
        <f t="shared" si="71"/>
        <v>38867</v>
      </c>
      <c r="K29" s="19">
        <f t="shared" si="72"/>
        <v>38867</v>
      </c>
      <c r="L29" s="19">
        <f t="shared" si="97"/>
        <v>38867</v>
      </c>
      <c r="M29" s="19">
        <f t="shared" si="73"/>
        <v>38867</v>
      </c>
      <c r="N29" s="19">
        <f t="shared" si="74"/>
        <v>38867</v>
      </c>
      <c r="O29" s="19">
        <f t="shared" si="75"/>
        <v>38872</v>
      </c>
      <c r="P29" s="19">
        <f t="shared" si="76"/>
        <v>38882</v>
      </c>
      <c r="Q29" s="19">
        <f t="shared" si="77"/>
        <v>38882</v>
      </c>
      <c r="R29" s="19">
        <f t="shared" si="78"/>
        <v>38887</v>
      </c>
      <c r="S29" s="19">
        <f t="shared" si="79"/>
        <v>38897</v>
      </c>
      <c r="T29" s="19">
        <f t="shared" si="80"/>
        <v>38897</v>
      </c>
      <c r="U29" s="19">
        <f t="shared" si="81"/>
        <v>38907</v>
      </c>
      <c r="V29" s="19">
        <f t="shared" si="82"/>
        <v>38912</v>
      </c>
      <c r="W29" s="19">
        <f t="shared" si="83"/>
        <v>38927</v>
      </c>
      <c r="X29" s="19">
        <f t="shared" si="84"/>
        <v>38927</v>
      </c>
      <c r="Y29" s="19">
        <f t="shared" si="85"/>
        <v>38927</v>
      </c>
      <c r="Z29" s="29">
        <f t="shared" si="86"/>
        <v>38927</v>
      </c>
      <c r="AA29" s="19">
        <f t="shared" si="87"/>
        <v>38936</v>
      </c>
      <c r="AB29" s="19">
        <f t="shared" si="88"/>
        <v>38936</v>
      </c>
      <c r="AC29" s="19">
        <f t="shared" si="89"/>
        <v>38937</v>
      </c>
      <c r="AD29" s="29">
        <f t="shared" si="90"/>
        <v>38942</v>
      </c>
      <c r="AE29" s="19">
        <f t="shared" si="91"/>
        <v>38942</v>
      </c>
      <c r="AF29" s="19">
        <f t="shared" si="92"/>
        <v>38942</v>
      </c>
      <c r="AG29" s="19">
        <f t="shared" si="93"/>
        <v>38942</v>
      </c>
      <c r="AH29" s="19">
        <f t="shared" si="33"/>
        <v>38947</v>
      </c>
      <c r="AI29" s="19">
        <f t="shared" si="94"/>
        <v>38947</v>
      </c>
      <c r="AJ29" s="19">
        <f t="shared" si="95"/>
        <v>38952</v>
      </c>
      <c r="AK29" s="19">
        <f t="shared" si="96"/>
        <v>38952</v>
      </c>
    </row>
    <row r="30" spans="1:37" ht="12.75">
      <c r="A30" t="s">
        <v>75</v>
      </c>
      <c r="B30" t="s">
        <v>28</v>
      </c>
      <c r="C30" s="16">
        <f>Main!G30</f>
        <v>38971</v>
      </c>
      <c r="D30" s="19">
        <f t="shared" si="65"/>
        <v>38851</v>
      </c>
      <c r="E30" s="29">
        <f t="shared" si="66"/>
        <v>38856</v>
      </c>
      <c r="F30" s="28">
        <f t="shared" si="67"/>
        <v>38856</v>
      </c>
      <c r="G30" s="28">
        <f t="shared" si="68"/>
        <v>38861</v>
      </c>
      <c r="H30" s="28">
        <f t="shared" si="69"/>
        <v>38866</v>
      </c>
      <c r="I30" s="19">
        <f t="shared" si="70"/>
        <v>38871</v>
      </c>
      <c r="J30" s="19">
        <f t="shared" si="71"/>
        <v>38881</v>
      </c>
      <c r="K30" s="19">
        <f t="shared" si="72"/>
        <v>38881</v>
      </c>
      <c r="L30" s="19">
        <f t="shared" si="97"/>
        <v>38881</v>
      </c>
      <c r="M30" s="19">
        <f t="shared" si="73"/>
        <v>38881</v>
      </c>
      <c r="N30" s="19">
        <f t="shared" si="74"/>
        <v>38881</v>
      </c>
      <c r="O30" s="19">
        <f t="shared" si="75"/>
        <v>38886</v>
      </c>
      <c r="P30" s="19">
        <f t="shared" si="76"/>
        <v>38896</v>
      </c>
      <c r="Q30" s="19">
        <f t="shared" si="77"/>
        <v>38896</v>
      </c>
      <c r="R30" s="19">
        <f t="shared" si="78"/>
        <v>38901</v>
      </c>
      <c r="S30" s="19">
        <f t="shared" si="79"/>
        <v>38911</v>
      </c>
      <c r="T30" s="19">
        <f t="shared" si="80"/>
        <v>38911</v>
      </c>
      <c r="U30" s="19">
        <f t="shared" si="81"/>
        <v>38921</v>
      </c>
      <c r="V30" s="19">
        <f t="shared" si="82"/>
        <v>38926</v>
      </c>
      <c r="W30" s="19">
        <f t="shared" si="83"/>
        <v>38941</v>
      </c>
      <c r="X30" s="19">
        <f t="shared" si="84"/>
        <v>38941</v>
      </c>
      <c r="Y30" s="19">
        <f t="shared" si="85"/>
        <v>38941</v>
      </c>
      <c r="Z30" s="29">
        <f t="shared" si="86"/>
        <v>38941</v>
      </c>
      <c r="AA30" s="19">
        <f t="shared" si="87"/>
        <v>38950</v>
      </c>
      <c r="AB30" s="19">
        <f t="shared" si="88"/>
        <v>38950</v>
      </c>
      <c r="AC30" s="19">
        <f t="shared" si="89"/>
        <v>38951</v>
      </c>
      <c r="AD30" s="29">
        <f t="shared" si="90"/>
        <v>38956</v>
      </c>
      <c r="AE30" s="19">
        <f t="shared" si="91"/>
        <v>38956</v>
      </c>
      <c r="AF30" s="19">
        <f t="shared" si="92"/>
        <v>38956</v>
      </c>
      <c r="AG30" s="19">
        <f t="shared" si="93"/>
        <v>38956</v>
      </c>
      <c r="AH30" s="19">
        <f t="shared" si="33"/>
        <v>38961</v>
      </c>
      <c r="AI30" s="19">
        <f t="shared" si="94"/>
        <v>38961</v>
      </c>
      <c r="AJ30" s="19">
        <f t="shared" si="95"/>
        <v>38966</v>
      </c>
      <c r="AK30" s="19">
        <f t="shared" si="96"/>
        <v>38966</v>
      </c>
    </row>
    <row r="31" spans="1:37" ht="12.75">
      <c r="A31" t="s">
        <v>312</v>
      </c>
      <c r="B31" t="s">
        <v>119</v>
      </c>
      <c r="C31" s="16">
        <f>Main!G31</f>
        <v>38985</v>
      </c>
      <c r="D31" s="19">
        <f t="shared" si="65"/>
        <v>38865</v>
      </c>
      <c r="E31" s="29">
        <f t="shared" si="66"/>
        <v>38870</v>
      </c>
      <c r="F31" s="28">
        <f t="shared" si="67"/>
        <v>38870</v>
      </c>
      <c r="G31" s="28">
        <f t="shared" si="68"/>
        <v>38875</v>
      </c>
      <c r="H31" s="28">
        <f t="shared" si="69"/>
        <v>38880</v>
      </c>
      <c r="I31" s="19">
        <f t="shared" si="70"/>
        <v>38885</v>
      </c>
      <c r="J31" s="19">
        <f t="shared" si="71"/>
        <v>38895</v>
      </c>
      <c r="K31" s="19">
        <f t="shared" si="72"/>
        <v>38895</v>
      </c>
      <c r="L31" s="19">
        <f t="shared" si="97"/>
        <v>38895</v>
      </c>
      <c r="M31" s="19">
        <f t="shared" si="73"/>
        <v>38895</v>
      </c>
      <c r="N31" s="19">
        <f t="shared" si="74"/>
        <v>38895</v>
      </c>
      <c r="O31" s="19">
        <f t="shared" si="75"/>
        <v>38900</v>
      </c>
      <c r="P31" s="19">
        <f t="shared" si="76"/>
        <v>38910</v>
      </c>
      <c r="Q31" s="19">
        <f t="shared" si="77"/>
        <v>38910</v>
      </c>
      <c r="R31" s="19">
        <f t="shared" si="78"/>
        <v>38915</v>
      </c>
      <c r="S31" s="19">
        <f t="shared" si="79"/>
        <v>38925</v>
      </c>
      <c r="T31" s="19">
        <f t="shared" si="80"/>
        <v>38925</v>
      </c>
      <c r="U31" s="19">
        <f t="shared" si="81"/>
        <v>38935</v>
      </c>
      <c r="V31" s="19">
        <f t="shared" si="82"/>
        <v>38940</v>
      </c>
      <c r="W31" s="19">
        <f t="shared" si="83"/>
        <v>38955</v>
      </c>
      <c r="X31" s="19">
        <f t="shared" si="84"/>
        <v>38955</v>
      </c>
      <c r="Y31" s="19">
        <f t="shared" si="85"/>
        <v>38955</v>
      </c>
      <c r="Z31" s="29">
        <f t="shared" si="86"/>
        <v>38955</v>
      </c>
      <c r="AA31" s="19">
        <f t="shared" si="87"/>
        <v>38964</v>
      </c>
      <c r="AB31" s="19">
        <f t="shared" si="88"/>
        <v>38964</v>
      </c>
      <c r="AC31" s="19">
        <f t="shared" si="89"/>
        <v>38965</v>
      </c>
      <c r="AD31" s="29">
        <f t="shared" si="90"/>
        <v>38970</v>
      </c>
      <c r="AE31" s="19">
        <f t="shared" si="91"/>
        <v>38970</v>
      </c>
      <c r="AF31" s="19">
        <f t="shared" si="92"/>
        <v>38970</v>
      </c>
      <c r="AG31" s="19">
        <f t="shared" si="93"/>
        <v>38970</v>
      </c>
      <c r="AH31" s="19">
        <f t="shared" si="33"/>
        <v>38975</v>
      </c>
      <c r="AI31" s="19">
        <f t="shared" si="94"/>
        <v>38975</v>
      </c>
      <c r="AJ31" s="19">
        <f t="shared" si="95"/>
        <v>38980</v>
      </c>
      <c r="AK31" s="19">
        <f t="shared" si="96"/>
        <v>38980</v>
      </c>
    </row>
    <row r="32" spans="1:37" ht="12.75">
      <c r="A32" t="s">
        <v>105</v>
      </c>
      <c r="B32" t="s">
        <v>106</v>
      </c>
      <c r="C32" s="16">
        <f>Main!G32</f>
        <v>38999</v>
      </c>
      <c r="D32" s="19">
        <f t="shared" si="65"/>
        <v>38879</v>
      </c>
      <c r="E32" s="29">
        <f t="shared" si="66"/>
        <v>38884</v>
      </c>
      <c r="F32" s="28">
        <f t="shared" si="67"/>
        <v>38884</v>
      </c>
      <c r="G32" s="28">
        <f t="shared" si="68"/>
        <v>38889</v>
      </c>
      <c r="H32" s="28">
        <f t="shared" si="69"/>
        <v>38894</v>
      </c>
      <c r="I32" s="19">
        <f t="shared" si="70"/>
        <v>38899</v>
      </c>
      <c r="J32" s="19">
        <f t="shared" si="71"/>
        <v>38909</v>
      </c>
      <c r="K32" s="19">
        <f t="shared" si="72"/>
        <v>38909</v>
      </c>
      <c r="L32" s="19">
        <f t="shared" si="97"/>
        <v>38909</v>
      </c>
      <c r="M32" s="19">
        <f t="shared" si="73"/>
        <v>38909</v>
      </c>
      <c r="N32" s="19">
        <f t="shared" si="74"/>
        <v>38909</v>
      </c>
      <c r="O32" s="19">
        <f t="shared" si="75"/>
        <v>38914</v>
      </c>
      <c r="P32" s="19">
        <f t="shared" si="76"/>
        <v>38924</v>
      </c>
      <c r="Q32" s="19">
        <f t="shared" si="77"/>
        <v>38924</v>
      </c>
      <c r="R32" s="19">
        <f t="shared" si="78"/>
        <v>38929</v>
      </c>
      <c r="S32" s="19">
        <f t="shared" si="79"/>
        <v>38939</v>
      </c>
      <c r="T32" s="19">
        <f t="shared" si="80"/>
        <v>38939</v>
      </c>
      <c r="U32" s="19">
        <f t="shared" si="81"/>
        <v>38949</v>
      </c>
      <c r="V32" s="19">
        <f t="shared" si="82"/>
        <v>38954</v>
      </c>
      <c r="W32" s="19">
        <f t="shared" si="83"/>
        <v>38969</v>
      </c>
      <c r="X32" s="19">
        <f t="shared" si="84"/>
        <v>38969</v>
      </c>
      <c r="Y32" s="19">
        <f t="shared" si="85"/>
        <v>38969</v>
      </c>
      <c r="Z32" s="29">
        <f t="shared" si="86"/>
        <v>38969</v>
      </c>
      <c r="AA32" s="19">
        <f t="shared" si="87"/>
        <v>38978</v>
      </c>
      <c r="AB32" s="19">
        <f t="shared" si="88"/>
        <v>38978</v>
      </c>
      <c r="AC32" s="19">
        <f t="shared" si="89"/>
        <v>38979</v>
      </c>
      <c r="AD32" s="29">
        <f t="shared" si="90"/>
        <v>38984</v>
      </c>
      <c r="AE32" s="19">
        <f t="shared" si="91"/>
        <v>38984</v>
      </c>
      <c r="AF32" s="19">
        <f t="shared" si="92"/>
        <v>38984</v>
      </c>
      <c r="AG32" s="19">
        <f t="shared" si="93"/>
        <v>38984</v>
      </c>
      <c r="AH32" s="19">
        <f t="shared" si="33"/>
        <v>38989</v>
      </c>
      <c r="AI32" s="19">
        <f t="shared" si="94"/>
        <v>38989</v>
      </c>
      <c r="AJ32" s="19">
        <f t="shared" si="95"/>
        <v>38994</v>
      </c>
      <c r="AK32" s="19">
        <f t="shared" si="96"/>
        <v>38994</v>
      </c>
    </row>
    <row r="33" spans="1:37" ht="12.75">
      <c r="A33" t="s">
        <v>35</v>
      </c>
      <c r="B33" t="s">
        <v>30</v>
      </c>
      <c r="C33" s="16">
        <f>Main!G33</f>
        <v>39013</v>
      </c>
      <c r="D33" s="19">
        <f t="shared" si="65"/>
        <v>38893</v>
      </c>
      <c r="E33" s="29">
        <f>C33-$E$3</f>
        <v>38898</v>
      </c>
      <c r="F33" s="28">
        <f>C33-$F$3</f>
        <v>38898</v>
      </c>
      <c r="G33" s="28">
        <f>C33-$G$3</f>
        <v>38903</v>
      </c>
      <c r="H33" s="28">
        <f>C33-$H$3</f>
        <v>38908</v>
      </c>
      <c r="I33" s="19">
        <f>C33-$I$3</f>
        <v>38913</v>
      </c>
      <c r="J33" s="19">
        <f>C33-$J$3</f>
        <v>38923</v>
      </c>
      <c r="K33" s="19">
        <f>C33-$K$3</f>
        <v>38923</v>
      </c>
      <c r="L33" s="19">
        <f>C33-$L$3</f>
        <v>38923</v>
      </c>
      <c r="M33" s="19">
        <f>C33-$M$3</f>
        <v>38923</v>
      </c>
      <c r="N33" s="19">
        <f>C33-$N$3</f>
        <v>38923</v>
      </c>
      <c r="O33" s="19">
        <f>C33-$O$3</f>
        <v>38928</v>
      </c>
      <c r="P33" s="19">
        <f>C33-$P$3</f>
        <v>38938</v>
      </c>
      <c r="Q33" s="19">
        <f>C33-$Q$3</f>
        <v>38938</v>
      </c>
      <c r="R33" s="19">
        <f>C33-$R$3</f>
        <v>38943</v>
      </c>
      <c r="S33" s="19">
        <f>C33-$S$3</f>
        <v>38953</v>
      </c>
      <c r="T33" s="19">
        <f>C33-$T$3</f>
        <v>38953</v>
      </c>
      <c r="U33" s="19">
        <f>C33-$U$3</f>
        <v>38963</v>
      </c>
      <c r="V33" s="19">
        <f>C33-$V$3</f>
        <v>38968</v>
      </c>
      <c r="W33" s="19">
        <f>C33-$W$3</f>
        <v>38983</v>
      </c>
      <c r="X33" s="19">
        <f>C33-$X$3</f>
        <v>38983</v>
      </c>
      <c r="Y33" s="19">
        <f>C33-$Y$3</f>
        <v>38983</v>
      </c>
      <c r="Z33" s="29">
        <f>C33-$Z$3</f>
        <v>38983</v>
      </c>
      <c r="AA33" s="19">
        <f>C33-$AA$3</f>
        <v>38992</v>
      </c>
      <c r="AB33" s="19">
        <f>C33-$AB$3</f>
        <v>38992</v>
      </c>
      <c r="AC33" s="19">
        <f>C33-$AC$3</f>
        <v>38993</v>
      </c>
      <c r="AD33" s="29">
        <f>C33-$AD$3</f>
        <v>38998</v>
      </c>
      <c r="AE33" s="19">
        <f>C33-$AE$3</f>
        <v>38998</v>
      </c>
      <c r="AF33" s="19">
        <f>C33-$AF$3</f>
        <v>38998</v>
      </c>
      <c r="AG33" s="19">
        <f>C33-$AG$3</f>
        <v>38998</v>
      </c>
      <c r="AH33" s="19">
        <f t="shared" si="33"/>
        <v>39003</v>
      </c>
      <c r="AI33" s="19">
        <f>C33-$AI$3</f>
        <v>39003</v>
      </c>
      <c r="AJ33" s="19">
        <f>C33-$AJ$3</f>
        <v>39008</v>
      </c>
      <c r="AK33" s="19">
        <f>C33-$AK$3</f>
        <v>39008</v>
      </c>
    </row>
    <row r="34" spans="1:37" ht="12.75">
      <c r="A34" t="s">
        <v>370</v>
      </c>
      <c r="B34" t="s">
        <v>372</v>
      </c>
      <c r="C34" s="16">
        <f>Main!G34</f>
        <v>39027</v>
      </c>
      <c r="D34" s="19">
        <f t="shared" si="65"/>
        <v>38907</v>
      </c>
      <c r="E34" s="29">
        <f>C34-$E$3</f>
        <v>38912</v>
      </c>
      <c r="F34" s="28">
        <f>C34-$F$3</f>
        <v>38912</v>
      </c>
      <c r="G34" s="28">
        <f>C34-$G$3</f>
        <v>38917</v>
      </c>
      <c r="H34" s="28">
        <f>C34-$H$3</f>
        <v>38922</v>
      </c>
      <c r="I34" s="19">
        <f>C34-$I$3</f>
        <v>38927</v>
      </c>
      <c r="J34" s="19">
        <f>C34-$J$3</f>
        <v>38937</v>
      </c>
      <c r="K34" s="19">
        <f>C34-$K$3</f>
        <v>38937</v>
      </c>
      <c r="L34" s="19">
        <f>C34-$L$3</f>
        <v>38937</v>
      </c>
      <c r="M34" s="19">
        <f>C34-$M$3</f>
        <v>38937</v>
      </c>
      <c r="N34" s="19">
        <f>C34-$N$3</f>
        <v>38937</v>
      </c>
      <c r="O34" s="19">
        <f>C34-$O$3</f>
        <v>38942</v>
      </c>
      <c r="P34" s="19">
        <f>C34-$P$3</f>
        <v>38952</v>
      </c>
      <c r="Q34" s="19">
        <f>C34-$Q$3</f>
        <v>38952</v>
      </c>
      <c r="R34" s="19">
        <f>C34-$R$3</f>
        <v>38957</v>
      </c>
      <c r="S34" s="19">
        <f>C34-$S$3</f>
        <v>38967</v>
      </c>
      <c r="T34" s="19">
        <f>C34-$T$3</f>
        <v>38967</v>
      </c>
      <c r="U34" s="19">
        <f>C34-$U$3</f>
        <v>38977</v>
      </c>
      <c r="V34" s="19">
        <f>C34-$V$3</f>
        <v>38982</v>
      </c>
      <c r="W34" s="19">
        <f>C34-$W$3</f>
        <v>38997</v>
      </c>
      <c r="X34" s="19">
        <f>C34-$X$3</f>
        <v>38997</v>
      </c>
      <c r="Y34" s="19">
        <f>C34-$Y$3</f>
        <v>38997</v>
      </c>
      <c r="Z34" s="29">
        <f>C34-$Z$3</f>
        <v>38997</v>
      </c>
      <c r="AA34" s="19">
        <f>C34-$AA$3</f>
        <v>39006</v>
      </c>
      <c r="AB34" s="19">
        <f>C34-$AB$3</f>
        <v>39006</v>
      </c>
      <c r="AC34" s="19">
        <f>C34-$AC$3</f>
        <v>39007</v>
      </c>
      <c r="AD34" s="29">
        <f>C34-$AD$3</f>
        <v>39012</v>
      </c>
      <c r="AE34" s="19">
        <f>C34-$AE$3</f>
        <v>39012</v>
      </c>
      <c r="AF34" s="19">
        <f>C34-$AF$3</f>
        <v>39012</v>
      </c>
      <c r="AG34" s="19">
        <f>C34-$AG$3</f>
        <v>39012</v>
      </c>
      <c r="AH34" s="19">
        <f t="shared" si="33"/>
        <v>39017</v>
      </c>
      <c r="AI34" s="19">
        <f>C34-$AI$3</f>
        <v>39017</v>
      </c>
      <c r="AJ34" s="19">
        <f>C34-$AJ$3</f>
        <v>39022</v>
      </c>
      <c r="AK34" s="19">
        <f>C34-$AK$3</f>
        <v>39022</v>
      </c>
    </row>
    <row r="35" spans="1:37" ht="12.75">
      <c r="A35" s="105"/>
      <c r="B35" s="105"/>
      <c r="C35" s="28"/>
      <c r="D35" s="19"/>
      <c r="E35" s="29"/>
      <c r="F35" s="28"/>
      <c r="G35" s="28"/>
      <c r="H35" s="28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9"/>
      <c r="AA35" s="19"/>
      <c r="AB35" s="19"/>
      <c r="AC35" s="19"/>
      <c r="AD35" s="29"/>
      <c r="AE35" s="19"/>
      <c r="AF35" s="19"/>
      <c r="AG35" s="19"/>
      <c r="AH35" s="19"/>
      <c r="AI35" s="19"/>
      <c r="AJ35" s="19"/>
      <c r="AK35" s="19"/>
    </row>
    <row r="36" spans="1:37" ht="12.75">
      <c r="A36" s="105"/>
      <c r="B36" s="105"/>
      <c r="C36" s="28"/>
      <c r="D36" s="19"/>
      <c r="E36" s="29"/>
      <c r="F36" s="28"/>
      <c r="G36" s="28"/>
      <c r="H36" s="28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29"/>
      <c r="AA36" s="19"/>
      <c r="AB36" s="19"/>
      <c r="AC36" s="19"/>
      <c r="AD36" s="29"/>
      <c r="AE36" s="19"/>
      <c r="AF36" s="19"/>
      <c r="AG36" s="19"/>
      <c r="AH36" s="19"/>
      <c r="AI36" s="19"/>
      <c r="AJ36" s="19"/>
      <c r="AK36" s="19"/>
    </row>
    <row r="37" spans="1:37" ht="12.75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</row>
    <row r="38" spans="1:37" ht="12.75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</row>
    <row r="39" spans="1:37" ht="12.75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</row>
    <row r="40" spans="1:37" ht="12.75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</row>
    <row r="41" spans="1:37" ht="12.75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</row>
  </sheetData>
  <printOptions gridLines="1" headings="1"/>
  <pageMargins left="0.75" right="0.75" top="1" bottom="1" header="0.5" footer="0.5"/>
  <pageSetup horizontalDpi="600" verticalDpi="600" orientation="landscape" r:id="rId1"/>
  <headerFooter alignWithMargins="0">
    <oddHeader>&amp;L*** Draft ***&amp;CRRS Deployment Schedule
Headquarters Milestones&amp;R*** Draft ***</oddHeader>
    <oddFooter xml:space="preserve">&amp;LFile:  &amp;F&amp;C&amp;D&amp;T&amp;RSheet :&amp;P of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P38"/>
  <sheetViews>
    <sheetView workbookViewId="0" topLeftCell="A1">
      <selection activeCell="B3" sqref="B3"/>
    </sheetView>
  </sheetViews>
  <sheetFormatPr defaultColWidth="9.140625" defaultRowHeight="12.75"/>
  <cols>
    <col min="1" max="1" width="85.140625" style="0" customWidth="1"/>
    <col min="2" max="2" width="9.8515625" style="0" customWidth="1"/>
  </cols>
  <sheetData>
    <row r="1" spans="1:2" ht="12.75">
      <c r="A1" t="s">
        <v>305</v>
      </c>
      <c r="B1" t="s">
        <v>43</v>
      </c>
    </row>
    <row r="2" spans="1:2" ht="12.75">
      <c r="A2" t="s">
        <v>306</v>
      </c>
      <c r="B2" s="58">
        <v>39027</v>
      </c>
    </row>
    <row r="3" spans="1:4" ht="12.75">
      <c r="A3" t="s">
        <v>39</v>
      </c>
      <c r="B3" t="s">
        <v>39</v>
      </c>
      <c r="D3" t="s">
        <v>39</v>
      </c>
    </row>
    <row r="4" ht="12.75">
      <c r="A4" t="str">
        <f>$B$1&amp;" - Ship RWS, Tng. Mat., Issue e-mail #1, Deployment Team Action, "&amp;TEXT($B$2-'HQ Dates'!D$3,"mm/dd/yyyy")&amp;" , 8:00 AM"</f>
        <v>OUN - Ship RWS, Tng. Mat., Issue e-mail #1, Deployment Team Action, 07/09/2006 , 8:00 AM</v>
      </c>
    </row>
    <row r="5" spans="1:42" ht="12.75">
      <c r="A5" t="str">
        <f>$B$1&amp;" - Verify RWS received, Deployment Team Action, "&amp;TEXT($B$2-'HQ Dates'!E$3,"mm/dd/yyyy")&amp;" , 8:00 AM"</f>
        <v>OUN - Verify RWS received, Deployment Team Action, 07/14/2006 , 8:00 AM</v>
      </c>
      <c r="AP5" t="s">
        <v>39</v>
      </c>
    </row>
    <row r="6" ht="12.75">
      <c r="A6" t="str">
        <f>$B$1&amp;" - Schedule first telecon, issue e-mail #2, Deployment Team Action, "&amp;TEXT($B$2-'HQ Dates'!F$3,"mm/dd/yyyy")&amp;" , 8:00 AM"</f>
        <v>OUN - Schedule first telecon, issue e-mail #2, Deployment Team Action, 07/14/2006 , 8:00 AM</v>
      </c>
    </row>
    <row r="7" ht="12.75">
      <c r="A7" t="str">
        <f>$B$1&amp;" - First telecon, Proposed Telecon, "&amp;TEXT($B$2-'HQ Dates'!G$3,"mm/dd/yyyy")&amp;" , 8:00 AM"</f>
        <v>OUN - First telecon, Proposed Telecon, 07/19/2006 , 8:00 AM</v>
      </c>
    </row>
    <row r="8" ht="12.75">
      <c r="A8" t="str">
        <f>$B$1&amp;" - Request general data, Deployment Team Action, "&amp;TEXT($B$2-'HQ Dates'!H$3,"mm/dd/yyyy")&amp;" , 8:00 AM"</f>
        <v>OUN - Request general data, Deployment Team Action, 07/24/2006 , 8:00 AM</v>
      </c>
    </row>
    <row r="9" ht="12.75">
      <c r="A9" t="str">
        <f>$B$1&amp;" - Ops immediate data due, Forecast Office Action, "&amp;TEXT($B$2-'HQ Dates'!I$3,"mm/dd/yyyy")&amp;" , 8:00 AM"</f>
        <v>OUN - Ops immediate data due, Forecast Office Action, 07/29/2006 , 8:00 AM</v>
      </c>
    </row>
    <row r="10" ht="12.75">
      <c r="A10" t="str">
        <f>$B$1&amp;" - SIP comments and data due, Forecast Office Action, "&amp;TEXT($B$2-'HQ Dates'!J$3,"mm/dd/yyyy")&amp;" , 8:00 AM"</f>
        <v>OUN - SIP comments and data due, Forecast Office Action, 08/08/2006 , 8:00 AM</v>
      </c>
    </row>
    <row r="11" ht="12.75">
      <c r="A11" t="str">
        <f>$B$1&amp;" - Issue GPS repeater kit, Deployment Team Action, "&amp;TEXT($B$2-'HQ Dates'!K$3,"mm/dd/yyyy")&amp;" , 8:00 AM"</f>
        <v>OUN - Issue GPS repeater kit, Deployment Team Action, 08/08/2006 , 8:00 AM</v>
      </c>
    </row>
    <row r="12" ht="12.75">
      <c r="A12" t="str">
        <f>$B$1&amp;" - Submit 7460 request, Deployment Team Action, "&amp;TEXT($B$2-'HQ Dates'!L$3,"mm/dd/yyyy")&amp;" , 8:00 AM"</f>
        <v>OUN - Submit 7460 request, Deployment Team Action, 08/08/2006 , 8:00 AM</v>
      </c>
    </row>
    <row r="13" ht="12.75">
      <c r="A13" t="str">
        <f>$B$1&amp;" - Send Ops Immed. To IMET, Deployment Team Action, "&amp;TEXT($B$2-'HQ Dates'!M$3,"mm/dd/yyyy")&amp;" , 8:00 AM"</f>
        <v>OUN - Send Ops Immed. To IMET, Deployment Team Action, 08/08/2006 , 8:00 AM</v>
      </c>
    </row>
    <row r="14" ht="12.75">
      <c r="A14" t="str">
        <f>$B$1&amp;" - Schedule second telecon , Deployment Team Action, "&amp;TEXT($B$2-'HQ Dates'!N$3,"mm/dd/yyyy")&amp;" , 8:00 AM"</f>
        <v>OUN - Schedule second telecon , Deployment Team Action, 08/08/2006 , 8:00 AM</v>
      </c>
    </row>
    <row r="15" ht="12.75">
      <c r="A15" t="str">
        <f>$B$1&amp;" - Second telecon, Proposed Telecon, "&amp;TEXT($B$2-'HQ Dates'!O$3,"mm/dd/yyyy")&amp;" , 8:00 AM"</f>
        <v>OUN - Second telecon, Proposed Telecon, 08/13/2006 , 8:00 AM</v>
      </c>
    </row>
    <row r="16" ht="12.75">
      <c r="A16" t="str">
        <f>$B$1&amp;" - Send final SIP, Deployment Team Action, "&amp;TEXT($B$2-'HQ Dates'!P$3,"mm/dd/yyyy")&amp;" , 8:00 AM"</f>
        <v>OUN - Send final SIP, Deployment Team Action, 08/23/2006 , 8:00 AM</v>
      </c>
    </row>
    <row r="17" ht="12.75">
      <c r="A17" t="str">
        <f>$B$1&amp;" - Schedule final telecon, Deployment Team Action, "&amp;TEXT($B$2-'HQ Dates'!Q$3,"mm/dd/yyyy")&amp;" , 8:00 AM"</f>
        <v>OUN - Schedule final telecon, Deployment Team Action, 08/23/2006 , 8:00 AM</v>
      </c>
    </row>
    <row r="18" ht="12.75">
      <c r="A18" t="str">
        <f>$B$1&amp;" - Final telecon, Proposed Telecon, "&amp;TEXT($B$2-'HQ Dates'!R$3,"mm/dd/yyyy")&amp;" , 8:00 AM"</f>
        <v>OUN - Final telecon, Proposed Telecon, 08/28/2006 , 8:00 AM</v>
      </c>
    </row>
    <row r="19" ht="12.75">
      <c r="A19" t="str">
        <f>$B$1&amp;" - Permit reminder call, Deployment Team Action, "&amp;TEXT($B$2-'HQ Dates'!S$3,"mm/dd/yyyy")&amp;" , 8:00 AM"</f>
        <v>OUN - Permit reminder call, Deployment Team Action, 09/07/2006 , 8:00 AM</v>
      </c>
    </row>
    <row r="20" ht="12.75">
      <c r="A20" t="str">
        <f>$B$1&amp;" - Notify Debbie P, Deployment Team Action, "&amp;TEXT($B$2-'HQ Dates'!T$3,"mm/dd/yyyy")&amp;" , 8:00 AM"</f>
        <v>OUN - Notify Debbie P, Deployment Team Action, 09/07/2006 , 8:00 AM</v>
      </c>
    </row>
    <row r="21" ht="12.75">
      <c r="A21" t="str">
        <f>$B$1&amp;" - Schedule training telecon, Deployment Team Action, "&amp;TEXT($B$2-'HQ Dates'!U$3,"mm/dd/yyyy")&amp;" , 8:00 AM"</f>
        <v>OUN - Schedule training telecon, Deployment Team Action, 09/17/2006 , 8:00 AM</v>
      </c>
    </row>
    <row r="22" ht="12.75">
      <c r="A22" t="str">
        <f>$B$1&amp;" - Training telecon, Proposed Telecon, "&amp;TEXT($B$2-'HQ Dates'!V$3,"mm/dd/yyyy")&amp;" , 8:00 AM"</f>
        <v>OUN - Training telecon, Proposed Telecon, 09/22/2006 , 8:00 AM</v>
      </c>
    </row>
    <row r="23" ht="12.75">
      <c r="A23" t="str">
        <f>$B$1&amp;" - Prelim. Decomm. Date due, Forecast Office Action, "&amp;TEXT($B$2-'HQ Dates'!W$3,"mm/dd/yyyy")&amp;" , 8:00 AM"</f>
        <v>OUN - Prelim. Decomm. Date due, Forecast Office Action, 10/07/2006 , 8:00 AM</v>
      </c>
    </row>
    <row r="24" ht="12.75">
      <c r="A24" t="str">
        <f>$B$1&amp;" - Permits due, Deployment Team Action, "&amp;TEXT($B$2-'HQ Dates'!X$3,"mm/dd/yyyy")&amp;" , 8:00 AM"</f>
        <v>OUN - Permits due, Deployment Team Action, 10/07/2006 , 8:00 AM</v>
      </c>
    </row>
    <row r="25" ht="12.75">
      <c r="A25" t="str">
        <f>$B$1&amp;" - Exchange keys &amp; PWs, Deployment Team Action, "&amp;TEXT($B$2-'HQ Dates'!Y$3,"mm/dd/yyyy")&amp;" , 8:00 AM"</f>
        <v>OUN - Exchange keys &amp; PWs, Deployment Team Action, 10/07/2006 , 8:00 AM</v>
      </c>
    </row>
    <row r="26" ht="12.75">
      <c r="A26" t="str">
        <f>$B$1&amp;" - Issue NLSC kits, Deployment Team Action, "&amp;TEXT($B$2-'HQ Dates'!Z$3,"mm/dd/yyyy")&amp;" , 8:00 AM"</f>
        <v>OUN - Issue NLSC kits, Deployment Team Action, 10/07/2006 , 8:00 AM</v>
      </c>
    </row>
    <row r="27" ht="12.75">
      <c r="A27" t="str">
        <f>$B$1&amp;" - Notify NLSC to ship crates, Deployment Team Action, "&amp;TEXT($B$2-'HQ Dates'!AA$3,"mm/dd/yyyy")&amp;" , 8:00 AM"</f>
        <v>OUN - Notify NLSC to ship crates, Deployment Team Action, 10/16/2006 , 8:00 AM</v>
      </c>
    </row>
    <row r="28" ht="12.75">
      <c r="A28" t="str">
        <f>$B$1&amp;" - Notify BU sites, Deployment Team Action, "&amp;TEXT($B$2-'HQ Dates'!AB$3,"mm/dd/yyyy")&amp;" , 8:00 AM"</f>
        <v>OUN - Notify BU sites, Deployment Team Action, 10/16/2006 , 8:00 AM</v>
      </c>
    </row>
    <row r="29" ht="12.75">
      <c r="A29" t="str">
        <f>$B$1&amp;" - Schedule readiness telecon, Deployment Team Action, "&amp;TEXT($B$2-'HQ Dates'!AC$3,"mm/dd/yyyy")&amp;" , 8:00 AM"</f>
        <v>OUN - Schedule readiness telecon, Deployment Team Action, 10/17/2006 , 8:00 AM</v>
      </c>
    </row>
    <row r="30" ht="12.75">
      <c r="A30" t="str">
        <f>$B$1&amp;" - Readiness telecon, Proposed Telecon, "&amp;TEXT($B$2-'HQ Dates'!AD$3,"mm/dd/yyyy")&amp;" , 8:00 AM"</f>
        <v>OUN - Readiness telecon, Proposed Telecon, 10/22/2006 , 8:00 AM</v>
      </c>
    </row>
    <row r="31" ht="12.75">
      <c r="A31" t="str">
        <f>$B$1&amp;" - Facilities checklist due, Forecast Office Action, "&amp;TEXT($B$2-'HQ Dates'!AE$3,"mm/dd/yyyy")&amp;" , 8:00 AM"</f>
        <v>OUN - Facilities checklist due, Forecast Office Action, 10/22/2006 , 8:00 AM</v>
      </c>
    </row>
    <row r="32" ht="12.75">
      <c r="A32" t="str">
        <f>$B$1&amp;" - Decomm. Checklist due, Forecast Office Action, "&amp;TEXT($B$2-'HQ Dates'!AF$3,"mm/dd/yyyy")&amp;" , 8:00 AM"</f>
        <v>OUN - Decomm. Checklist due, Forecast Office Action, 10/22/2006 , 8:00 AM</v>
      </c>
    </row>
    <row r="33" ht="12.75">
      <c r="A33" t="str">
        <f>$B$1&amp;" - Operator training cert due, Forecast Office Action, "&amp;TEXT($B$2-'HQ Dates'!AG$3,"mm/dd/yyyy")&amp;" , 8:00 AM"</f>
        <v>OUN - Operator training cert due, Forecast Office Action, 10/22/2006 , 8:00 AM</v>
      </c>
    </row>
    <row r="34" ht="12.75">
      <c r="A34" t="str">
        <f>$B$1&amp;" - Notify Maint &amp; logistics, Deployment Team Action, "&amp;TEXT($B$2-'HQ Dates'!AH$3,"mm/dd/yyyy")&amp;" , 8:00 AM"</f>
        <v>OUN - Notify Maint &amp; logistics, Deployment Team Action, 10/27/2006 , 8:00 AM</v>
      </c>
    </row>
    <row r="35" ht="12.75">
      <c r="A35" t="str">
        <f>$B$1&amp;" - Get RRS SW, Deployment Team Action, "&amp;TEXT($B$2-'HQ Dates'!AI$3,"mm/dd/yyyy")&amp;" , 8:00 AM"</f>
        <v>OUN - Get RRS SW, Deployment Team Action, 10/27/2006 , 8:00 AM</v>
      </c>
    </row>
    <row r="36" ht="12.75">
      <c r="A36" t="str">
        <f>$B$1&amp;" - Notify Hotline, Deployment Team Action, "&amp;TEXT($B$2-'HQ Dates'!AJ$3,"mm/dd/yyyy")&amp;" , 8:00 AM"</f>
        <v>OUN - Notify Hotline, Deployment Team Action, 11/01/2006 , 8:00 AM</v>
      </c>
    </row>
    <row r="37" ht="12.75">
      <c r="A37" t="str">
        <f>$B$1&amp;" - Notify NDCD &amp; NCEP, Deployment Team Action, "&amp;TEXT($B$2-'HQ Dates'!AK$3,"mm/dd/yyyy")&amp;" , 8:00 AM"</f>
        <v>OUN - Notify NDCD &amp; NCEP, Deployment Team Action, 11/01/2006 , 8:00 AM</v>
      </c>
    </row>
    <row r="38" ht="12.75">
      <c r="A38" t="str">
        <f>$B$1&amp;" - Installation, Deployment Team Action, "&amp;TEXT($B$2,"mm/dd/yyyy")&amp;" , 8:00 AM"</f>
        <v>OUN - Installation, Deployment Team Action, 11/06/2006 , 8:00 AM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">
      <selection activeCell="E11" sqref="E11"/>
    </sheetView>
  </sheetViews>
  <sheetFormatPr defaultColWidth="9.140625" defaultRowHeight="12.75"/>
  <cols>
    <col min="1" max="1" width="20.140625" style="0" customWidth="1"/>
    <col min="5" max="5" width="16.140625" style="0" customWidth="1"/>
    <col min="6" max="6" width="11.00390625" style="0" customWidth="1"/>
    <col min="7" max="7" width="11.28125" style="0" customWidth="1"/>
    <col min="8" max="8" width="4.8515625" style="0" customWidth="1"/>
    <col min="9" max="9" width="14.00390625" style="0" bestFit="1" customWidth="1"/>
    <col min="10" max="10" width="12.28125" style="0" customWidth="1"/>
    <col min="11" max="11" width="13.421875" style="0" customWidth="1"/>
    <col min="13" max="13" width="14.00390625" style="0" bestFit="1" customWidth="1"/>
    <col min="14" max="14" width="13.28125" style="0" customWidth="1"/>
    <col min="15" max="15" width="13.7109375" style="0" customWidth="1"/>
  </cols>
  <sheetData>
    <row r="1" spans="1:3" ht="12.75">
      <c r="A1" s="2"/>
      <c r="B1" s="2"/>
      <c r="C1" s="30"/>
    </row>
    <row r="2" spans="1:15" ht="45">
      <c r="A2" s="8" t="s">
        <v>9</v>
      </c>
      <c r="B2" s="8" t="s">
        <v>10</v>
      </c>
      <c r="C2" s="50" t="s">
        <v>11</v>
      </c>
      <c r="D2" s="59"/>
      <c r="E2" s="59" t="s">
        <v>318</v>
      </c>
      <c r="F2" s="59" t="s">
        <v>319</v>
      </c>
      <c r="G2" s="59" t="s">
        <v>320</v>
      </c>
      <c r="H2" s="59"/>
      <c r="I2" s="59" t="s">
        <v>344</v>
      </c>
      <c r="J2" s="59" t="s">
        <v>346</v>
      </c>
      <c r="K2" s="59" t="s">
        <v>347</v>
      </c>
      <c r="L2" s="59"/>
      <c r="M2" s="59" t="s">
        <v>345</v>
      </c>
      <c r="N2" s="59" t="s">
        <v>348</v>
      </c>
      <c r="O2" s="59" t="s">
        <v>349</v>
      </c>
    </row>
    <row r="3" spans="1:3" ht="12.75">
      <c r="A3" s="51"/>
      <c r="B3" s="52"/>
      <c r="C3" s="53"/>
    </row>
    <row r="4" spans="1:15" ht="13.5" thickBot="1">
      <c r="A4" s="3"/>
      <c r="B4" s="4"/>
      <c r="C4" s="9"/>
      <c r="F4">
        <v>-1</v>
      </c>
      <c r="G4">
        <v>5</v>
      </c>
      <c r="J4">
        <v>1</v>
      </c>
      <c r="K4">
        <v>11</v>
      </c>
      <c r="N4">
        <v>7</v>
      </c>
      <c r="O4">
        <v>11</v>
      </c>
    </row>
    <row r="5" spans="1:3" ht="12.75">
      <c r="A5" s="37"/>
      <c r="B5" s="38"/>
      <c r="C5" s="39"/>
    </row>
    <row r="6" spans="1:3" ht="12.75">
      <c r="A6" s="37" t="s">
        <v>273</v>
      </c>
      <c r="B6" s="38" t="s">
        <v>274</v>
      </c>
      <c r="C6" s="39">
        <v>38353</v>
      </c>
    </row>
    <row r="7" spans="1:3" ht="12.75">
      <c r="A7" s="37"/>
      <c r="B7" s="38"/>
      <c r="C7" s="39"/>
    </row>
    <row r="8" spans="1:3" ht="12.75">
      <c r="A8" s="7" t="str">
        <f>Main!A8</f>
        <v>Sterling</v>
      </c>
      <c r="B8" s="7" t="str">
        <f>Main!B8</f>
        <v>LWX</v>
      </c>
      <c r="C8" s="44">
        <f>Main!G8</f>
        <v>38558</v>
      </c>
    </row>
    <row r="9" spans="1:3" ht="12.75">
      <c r="A9" s="7" t="str">
        <f>Main!A9</f>
        <v>Chanhassen</v>
      </c>
      <c r="B9" s="7" t="s">
        <v>8</v>
      </c>
      <c r="C9" s="44">
        <f>Main!G9</f>
        <v>38586</v>
      </c>
    </row>
    <row r="10" spans="1:3" ht="12.75">
      <c r="A10" s="7" t="str">
        <f>Main!A10</f>
        <v>Salt Lake City</v>
      </c>
      <c r="B10" s="7" t="s">
        <v>7</v>
      </c>
      <c r="C10" s="44">
        <f>Main!G10</f>
        <v>38607</v>
      </c>
    </row>
    <row r="11" spans="1:3" ht="12.75">
      <c r="A11" s="7" t="str">
        <f>Main!A11</f>
        <v>Corpus Christi</v>
      </c>
      <c r="B11" s="7" t="s">
        <v>5</v>
      </c>
      <c r="C11" s="44">
        <f>Main!G11</f>
        <v>38621</v>
      </c>
    </row>
    <row r="12" spans="1:3" ht="12.75">
      <c r="A12" s="7"/>
      <c r="B12" s="7"/>
      <c r="C12" s="16"/>
    </row>
    <row r="13" spans="1:3" ht="12.75">
      <c r="A13" s="45" t="s">
        <v>276</v>
      </c>
      <c r="B13" s="46"/>
      <c r="C13" s="47"/>
    </row>
    <row r="14" ht="12.75">
      <c r="C14" s="10"/>
    </row>
    <row r="15" spans="1:15" ht="12.75">
      <c r="A15" t="s">
        <v>325</v>
      </c>
      <c r="B15" t="s">
        <v>196</v>
      </c>
      <c r="C15" s="18">
        <f>Main!G15</f>
        <v>38782</v>
      </c>
      <c r="E15" t="s">
        <v>326</v>
      </c>
      <c r="F15" s="60">
        <f>C15+$F$4</f>
        <v>38781</v>
      </c>
      <c r="G15" s="60">
        <f>C15+$G$4</f>
        <v>38787</v>
      </c>
      <c r="I15" t="s">
        <v>339</v>
      </c>
      <c r="J15" s="60">
        <f>C15+$J$4</f>
        <v>38783</v>
      </c>
      <c r="K15" s="60">
        <f>C15+$K$4</f>
        <v>38793</v>
      </c>
      <c r="M15" t="s">
        <v>342</v>
      </c>
      <c r="N15" s="60">
        <v>38784</v>
      </c>
      <c r="O15" s="60">
        <f>C15+$O$4</f>
        <v>38793</v>
      </c>
    </row>
    <row r="16" spans="1:15" ht="12.75">
      <c r="A16" t="s">
        <v>258</v>
      </c>
      <c r="B16" t="s">
        <v>175</v>
      </c>
      <c r="C16" s="18">
        <f>Main!G16</f>
        <v>38796</v>
      </c>
      <c r="E16" t="s">
        <v>327</v>
      </c>
      <c r="F16" s="60">
        <f>C16+$F$4</f>
        <v>38795</v>
      </c>
      <c r="G16" s="60">
        <f aca="true" t="shared" si="0" ref="G16:G23">C16+$G$4</f>
        <v>38801</v>
      </c>
      <c r="I16" t="s">
        <v>340</v>
      </c>
      <c r="J16" s="60">
        <f aca="true" t="shared" si="1" ref="J16:J23">C16+$J$4</f>
        <v>38797</v>
      </c>
      <c r="K16" s="60">
        <f aca="true" t="shared" si="2" ref="K16:K23">C16+$K$4</f>
        <v>38807</v>
      </c>
      <c r="M16" t="s">
        <v>341</v>
      </c>
      <c r="N16" s="60">
        <f aca="true" t="shared" si="3" ref="N16:N23">C16+$N$4</f>
        <v>38803</v>
      </c>
      <c r="O16" s="60">
        <f aca="true" t="shared" si="4" ref="O16:O23">C16+$O$4</f>
        <v>38807</v>
      </c>
    </row>
    <row r="17" spans="1:15" ht="12.75">
      <c r="A17" t="s">
        <v>257</v>
      </c>
      <c r="B17" t="s">
        <v>190</v>
      </c>
      <c r="C17" s="18">
        <f>Main!G17</f>
        <v>38810</v>
      </c>
      <c r="E17" t="s">
        <v>321</v>
      </c>
      <c r="F17" s="60">
        <f aca="true" t="shared" si="5" ref="F17:F23">C17+$F$4</f>
        <v>38809</v>
      </c>
      <c r="G17" s="60">
        <f t="shared" si="0"/>
        <v>38815</v>
      </c>
      <c r="I17" t="s">
        <v>341</v>
      </c>
      <c r="J17" s="60">
        <f t="shared" si="1"/>
        <v>38811</v>
      </c>
      <c r="K17" s="60">
        <f t="shared" si="2"/>
        <v>38821</v>
      </c>
      <c r="M17" t="s">
        <v>343</v>
      </c>
      <c r="N17" s="60">
        <v>38812</v>
      </c>
      <c r="O17" s="60">
        <f t="shared" si="4"/>
        <v>38821</v>
      </c>
    </row>
    <row r="18" spans="1:15" ht="12.75">
      <c r="A18" t="s">
        <v>259</v>
      </c>
      <c r="B18" t="s">
        <v>154</v>
      </c>
      <c r="C18" s="18">
        <f>Main!G18</f>
        <v>38824</v>
      </c>
      <c r="E18" t="s">
        <v>328</v>
      </c>
      <c r="F18" s="60">
        <f t="shared" si="5"/>
        <v>38823</v>
      </c>
      <c r="G18" s="60">
        <f t="shared" si="0"/>
        <v>38829</v>
      </c>
      <c r="I18" t="s">
        <v>342</v>
      </c>
      <c r="J18" s="60">
        <f t="shared" si="1"/>
        <v>38825</v>
      </c>
      <c r="K18" s="60">
        <f t="shared" si="2"/>
        <v>38835</v>
      </c>
      <c r="M18" t="s">
        <v>341</v>
      </c>
      <c r="N18" s="60">
        <f t="shared" si="3"/>
        <v>38831</v>
      </c>
      <c r="O18" s="60">
        <f t="shared" si="4"/>
        <v>38835</v>
      </c>
    </row>
    <row r="19" spans="1:15" ht="12.75">
      <c r="A19" t="s">
        <v>142</v>
      </c>
      <c r="B19" t="s">
        <v>143</v>
      </c>
      <c r="C19" s="18">
        <f>Main!G19</f>
        <v>38838</v>
      </c>
      <c r="E19" t="s">
        <v>329</v>
      </c>
      <c r="F19" s="60">
        <f t="shared" si="5"/>
        <v>38837</v>
      </c>
      <c r="G19" s="60">
        <f t="shared" si="0"/>
        <v>38843</v>
      </c>
      <c r="I19" t="s">
        <v>342</v>
      </c>
      <c r="J19" s="60">
        <f t="shared" si="1"/>
        <v>38839</v>
      </c>
      <c r="K19" s="60">
        <f t="shared" si="2"/>
        <v>38849</v>
      </c>
      <c r="M19" t="s">
        <v>340</v>
      </c>
      <c r="N19" s="60">
        <f t="shared" si="3"/>
        <v>38845</v>
      </c>
      <c r="O19" s="60">
        <f t="shared" si="4"/>
        <v>38849</v>
      </c>
    </row>
    <row r="20" spans="1:15" ht="12.75">
      <c r="A20" t="s">
        <v>261</v>
      </c>
      <c r="B20" t="s">
        <v>223</v>
      </c>
      <c r="C20" s="18">
        <f>Main!G20</f>
        <v>38852</v>
      </c>
      <c r="E20" t="s">
        <v>321</v>
      </c>
      <c r="F20" s="60">
        <f t="shared" si="5"/>
        <v>38851</v>
      </c>
      <c r="G20" s="60">
        <f t="shared" si="0"/>
        <v>38857</v>
      </c>
      <c r="I20" t="s">
        <v>343</v>
      </c>
      <c r="J20" s="60">
        <f t="shared" si="1"/>
        <v>38853</v>
      </c>
      <c r="K20" s="60">
        <f t="shared" si="2"/>
        <v>38863</v>
      </c>
      <c r="M20" s="95" t="s">
        <v>323</v>
      </c>
      <c r="N20" s="60">
        <f t="shared" si="3"/>
        <v>38859</v>
      </c>
      <c r="O20" s="60">
        <f t="shared" si="4"/>
        <v>38863</v>
      </c>
    </row>
    <row r="21" spans="1:15" ht="12.75">
      <c r="A21" t="s">
        <v>35</v>
      </c>
      <c r="B21" t="s">
        <v>30</v>
      </c>
      <c r="C21" s="16" t="e">
        <f>Main!#REF!</f>
        <v>#REF!</v>
      </c>
      <c r="E21" t="s">
        <v>324</v>
      </c>
      <c r="F21" s="60" t="e">
        <f t="shared" si="5"/>
        <v>#REF!</v>
      </c>
      <c r="G21" s="60" t="e">
        <f t="shared" si="0"/>
        <v>#REF!</v>
      </c>
      <c r="I21" t="s">
        <v>341</v>
      </c>
      <c r="J21" s="60" t="e">
        <f t="shared" si="1"/>
        <v>#REF!</v>
      </c>
      <c r="K21" s="60" t="e">
        <f t="shared" si="2"/>
        <v>#REF!</v>
      </c>
      <c r="M21" t="s">
        <v>343</v>
      </c>
      <c r="N21" s="60" t="e">
        <f t="shared" si="3"/>
        <v>#REF!</v>
      </c>
      <c r="O21" s="60" t="e">
        <f t="shared" si="4"/>
        <v>#REF!</v>
      </c>
    </row>
    <row r="22" spans="1:15" ht="12.75">
      <c r="A22" t="s">
        <v>262</v>
      </c>
      <c r="B22" t="s">
        <v>207</v>
      </c>
      <c r="C22" s="18">
        <f>Main!G21</f>
        <v>38880</v>
      </c>
      <c r="E22" t="s">
        <v>322</v>
      </c>
      <c r="F22" s="60">
        <f t="shared" si="5"/>
        <v>38879</v>
      </c>
      <c r="G22" s="60">
        <f t="shared" si="0"/>
        <v>38885</v>
      </c>
      <c r="I22" t="s">
        <v>340</v>
      </c>
      <c r="J22" s="60">
        <f t="shared" si="1"/>
        <v>38881</v>
      </c>
      <c r="K22" s="60">
        <f t="shared" si="2"/>
        <v>38891</v>
      </c>
      <c r="M22" t="s">
        <v>341</v>
      </c>
      <c r="N22" s="60">
        <f t="shared" si="3"/>
        <v>38887</v>
      </c>
      <c r="O22" s="60">
        <f t="shared" si="4"/>
        <v>38891</v>
      </c>
    </row>
    <row r="23" spans="1:15" ht="12.75">
      <c r="A23" t="s">
        <v>45</v>
      </c>
      <c r="B23" t="s">
        <v>46</v>
      </c>
      <c r="C23" s="18">
        <f>Main!G22</f>
        <v>38894</v>
      </c>
      <c r="E23" t="s">
        <v>324</v>
      </c>
      <c r="F23" s="60">
        <f t="shared" si="5"/>
        <v>38893</v>
      </c>
      <c r="G23" s="60">
        <f t="shared" si="0"/>
        <v>38899</v>
      </c>
      <c r="I23" t="s">
        <v>343</v>
      </c>
      <c r="J23" s="60">
        <f t="shared" si="1"/>
        <v>38895</v>
      </c>
      <c r="K23" s="60">
        <f t="shared" si="2"/>
        <v>38905</v>
      </c>
      <c r="M23" s="95" t="s">
        <v>323</v>
      </c>
      <c r="N23" s="60">
        <f t="shared" si="3"/>
        <v>38901</v>
      </c>
      <c r="O23" s="60">
        <f t="shared" si="4"/>
        <v>38905</v>
      </c>
    </row>
    <row r="25" spans="1:3" ht="12.75">
      <c r="A25" s="46" t="s">
        <v>307</v>
      </c>
      <c r="B25" s="46"/>
      <c r="C25" s="46"/>
    </row>
    <row r="27" spans="1:15" ht="12.75">
      <c r="A27" t="s">
        <v>310</v>
      </c>
      <c r="B27" t="s">
        <v>99</v>
      </c>
      <c r="C27" s="16">
        <f>Main!G26</f>
        <v>38915</v>
      </c>
      <c r="E27" t="s">
        <v>321</v>
      </c>
      <c r="F27" s="60">
        <f aca="true" t="shared" si="6" ref="F27:F37">C27+$F$4</f>
        <v>38914</v>
      </c>
      <c r="G27" s="60">
        <f aca="true" t="shared" si="7" ref="G27:G37">C27+$G$4</f>
        <v>38920</v>
      </c>
      <c r="I27" t="s">
        <v>341</v>
      </c>
      <c r="J27" s="60">
        <f aca="true" t="shared" si="8" ref="J27:J37">C27+$J$4</f>
        <v>38916</v>
      </c>
      <c r="K27" s="60">
        <f aca="true" t="shared" si="9" ref="K27:K37">C27+$K$4</f>
        <v>38926</v>
      </c>
      <c r="M27" s="95" t="s">
        <v>323</v>
      </c>
      <c r="N27" s="60">
        <f aca="true" t="shared" si="10" ref="N27:N37">C27+$N$4</f>
        <v>38922</v>
      </c>
      <c r="O27" s="60">
        <f aca="true" t="shared" si="11" ref="O27:O37">C27+$O$4</f>
        <v>38926</v>
      </c>
    </row>
    <row r="28" spans="1:15" ht="12.75">
      <c r="A28" t="s">
        <v>309</v>
      </c>
      <c r="B28" t="s">
        <v>56</v>
      </c>
      <c r="C28" s="16">
        <f>Main!G27</f>
        <v>38929</v>
      </c>
      <c r="E28" t="s">
        <v>329</v>
      </c>
      <c r="F28" s="60">
        <f t="shared" si="6"/>
        <v>38928</v>
      </c>
      <c r="G28" s="60">
        <f t="shared" si="7"/>
        <v>38934</v>
      </c>
      <c r="I28" t="s">
        <v>340</v>
      </c>
      <c r="J28" s="60">
        <f t="shared" si="8"/>
        <v>38930</v>
      </c>
      <c r="K28" s="60">
        <f t="shared" si="9"/>
        <v>38940</v>
      </c>
      <c r="M28" t="s">
        <v>341</v>
      </c>
      <c r="N28" s="60">
        <f t="shared" si="10"/>
        <v>38936</v>
      </c>
      <c r="O28" s="60">
        <f t="shared" si="11"/>
        <v>38940</v>
      </c>
    </row>
    <row r="29" spans="1:15" ht="12.75">
      <c r="A29" t="s">
        <v>63</v>
      </c>
      <c r="B29" t="s">
        <v>27</v>
      </c>
      <c r="C29" s="16">
        <f>Main!G28</f>
        <v>38943</v>
      </c>
      <c r="E29" t="s">
        <v>322</v>
      </c>
      <c r="F29" s="60">
        <f t="shared" si="6"/>
        <v>38942</v>
      </c>
      <c r="G29" s="60">
        <f t="shared" si="7"/>
        <v>38948</v>
      </c>
      <c r="I29" t="s">
        <v>343</v>
      </c>
      <c r="J29" s="60">
        <f t="shared" si="8"/>
        <v>38944</v>
      </c>
      <c r="K29" s="60">
        <f t="shared" si="9"/>
        <v>38954</v>
      </c>
      <c r="M29" s="95" t="s">
        <v>323</v>
      </c>
      <c r="N29" s="60">
        <f t="shared" si="10"/>
        <v>38950</v>
      </c>
      <c r="O29" s="60">
        <f t="shared" si="11"/>
        <v>38954</v>
      </c>
    </row>
    <row r="30" spans="1:15" ht="12.75">
      <c r="A30" t="s">
        <v>90</v>
      </c>
      <c r="B30" t="s">
        <v>91</v>
      </c>
      <c r="C30" s="16">
        <f>Main!G29</f>
        <v>38957</v>
      </c>
      <c r="E30" t="s">
        <v>324</v>
      </c>
      <c r="F30" s="60">
        <f t="shared" si="6"/>
        <v>38956</v>
      </c>
      <c r="G30" s="60">
        <f t="shared" si="7"/>
        <v>38962</v>
      </c>
      <c r="I30" t="s">
        <v>341</v>
      </c>
      <c r="J30" s="60">
        <f t="shared" si="8"/>
        <v>38958</v>
      </c>
      <c r="K30" s="60">
        <f t="shared" si="9"/>
        <v>38968</v>
      </c>
      <c r="M30" s="95" t="s">
        <v>323</v>
      </c>
      <c r="N30" s="60">
        <f t="shared" si="10"/>
        <v>38964</v>
      </c>
      <c r="O30" s="60">
        <f t="shared" si="11"/>
        <v>38968</v>
      </c>
    </row>
    <row r="31" spans="1:15" ht="12.75">
      <c r="A31" t="s">
        <v>75</v>
      </c>
      <c r="B31" t="s">
        <v>28</v>
      </c>
      <c r="C31" s="16">
        <f>Main!G30</f>
        <v>38971</v>
      </c>
      <c r="E31" t="s">
        <v>321</v>
      </c>
      <c r="F31" s="60">
        <f t="shared" si="6"/>
        <v>38970</v>
      </c>
      <c r="G31" s="60">
        <f t="shared" si="7"/>
        <v>38976</v>
      </c>
      <c r="I31" t="s">
        <v>342</v>
      </c>
      <c r="J31" s="60">
        <f t="shared" si="8"/>
        <v>38972</v>
      </c>
      <c r="K31" s="60">
        <f t="shared" si="9"/>
        <v>38982</v>
      </c>
      <c r="M31" t="s">
        <v>340</v>
      </c>
      <c r="N31" s="60">
        <f t="shared" si="10"/>
        <v>38978</v>
      </c>
      <c r="O31" s="60">
        <f t="shared" si="11"/>
        <v>38982</v>
      </c>
    </row>
    <row r="32" spans="1:15" ht="12.75">
      <c r="A32" t="s">
        <v>312</v>
      </c>
      <c r="B32" t="s">
        <v>119</v>
      </c>
      <c r="C32" s="16">
        <f>Main!G31</f>
        <v>38985</v>
      </c>
      <c r="E32" t="s">
        <v>329</v>
      </c>
      <c r="F32" s="60">
        <f t="shared" si="6"/>
        <v>38984</v>
      </c>
      <c r="G32" s="60">
        <f t="shared" si="7"/>
        <v>38990</v>
      </c>
      <c r="I32" t="s">
        <v>341</v>
      </c>
      <c r="J32" s="60">
        <f t="shared" si="8"/>
        <v>38986</v>
      </c>
      <c r="K32" s="60">
        <f t="shared" si="9"/>
        <v>38996</v>
      </c>
      <c r="M32" t="s">
        <v>342</v>
      </c>
      <c r="N32" s="60">
        <f t="shared" si="10"/>
        <v>38992</v>
      </c>
      <c r="O32" s="60">
        <f t="shared" si="11"/>
        <v>38996</v>
      </c>
    </row>
    <row r="33" spans="1:15" ht="12.75">
      <c r="A33" t="s">
        <v>105</v>
      </c>
      <c r="B33" t="s">
        <v>106</v>
      </c>
      <c r="C33" s="16">
        <f>Main!G32</f>
        <v>38999</v>
      </c>
      <c r="E33" t="s">
        <v>321</v>
      </c>
      <c r="F33" s="60">
        <f t="shared" si="6"/>
        <v>38998</v>
      </c>
      <c r="G33" s="60">
        <f t="shared" si="7"/>
        <v>39004</v>
      </c>
      <c r="I33" t="s">
        <v>341</v>
      </c>
      <c r="J33" s="60">
        <f t="shared" si="8"/>
        <v>39000</v>
      </c>
      <c r="K33" s="60">
        <f t="shared" si="9"/>
        <v>39010</v>
      </c>
      <c r="M33" t="s">
        <v>343</v>
      </c>
      <c r="N33" s="60">
        <f t="shared" si="10"/>
        <v>39006</v>
      </c>
      <c r="O33" s="60">
        <f t="shared" si="11"/>
        <v>39010</v>
      </c>
    </row>
    <row r="34" spans="1:15" ht="12.75">
      <c r="A34" s="101" t="s">
        <v>317</v>
      </c>
      <c r="B34" s="101" t="s">
        <v>44</v>
      </c>
      <c r="C34" s="102">
        <f>Main!G33</f>
        <v>39013</v>
      </c>
      <c r="D34" s="101"/>
      <c r="E34" s="101" t="s">
        <v>324</v>
      </c>
      <c r="F34" s="103">
        <f t="shared" si="6"/>
        <v>39012</v>
      </c>
      <c r="G34" s="103">
        <f t="shared" si="7"/>
        <v>39018</v>
      </c>
      <c r="H34" s="101"/>
      <c r="I34" s="101" t="s">
        <v>342</v>
      </c>
      <c r="J34" s="103">
        <f t="shared" si="8"/>
        <v>39014</v>
      </c>
      <c r="K34" s="103">
        <f t="shared" si="9"/>
        <v>39024</v>
      </c>
      <c r="L34" s="101"/>
      <c r="M34" s="101" t="s">
        <v>340</v>
      </c>
      <c r="N34" s="103">
        <f t="shared" si="10"/>
        <v>39020</v>
      </c>
      <c r="O34" s="103">
        <f t="shared" si="11"/>
        <v>39024</v>
      </c>
    </row>
    <row r="35" spans="1:15" ht="12.75">
      <c r="A35" s="101" t="s">
        <v>311</v>
      </c>
      <c r="B35" s="101" t="s">
        <v>19</v>
      </c>
      <c r="C35" s="102">
        <f>Main!G34</f>
        <v>39027</v>
      </c>
      <c r="D35" s="101"/>
      <c r="E35" s="101" t="s">
        <v>329</v>
      </c>
      <c r="F35" s="103">
        <f t="shared" si="6"/>
        <v>39026</v>
      </c>
      <c r="G35" s="103">
        <f t="shared" si="7"/>
        <v>39032</v>
      </c>
      <c r="H35" s="101"/>
      <c r="I35" s="101" t="s">
        <v>341</v>
      </c>
      <c r="J35" s="103">
        <f t="shared" si="8"/>
        <v>39028</v>
      </c>
      <c r="K35" s="103">
        <f t="shared" si="9"/>
        <v>39038</v>
      </c>
      <c r="L35" s="101"/>
      <c r="M35" s="104" t="s">
        <v>323</v>
      </c>
      <c r="N35" s="103">
        <f t="shared" si="10"/>
        <v>39034</v>
      </c>
      <c r="O35" s="103">
        <f t="shared" si="11"/>
        <v>39038</v>
      </c>
    </row>
    <row r="36" spans="1:15" ht="12.75">
      <c r="A36" s="101" t="s">
        <v>315</v>
      </c>
      <c r="B36" s="101" t="s">
        <v>18</v>
      </c>
      <c r="C36" s="102">
        <f>Main!G35</f>
        <v>0</v>
      </c>
      <c r="D36" s="101"/>
      <c r="E36" s="101" t="s">
        <v>321</v>
      </c>
      <c r="F36" s="103">
        <f t="shared" si="6"/>
        <v>-1</v>
      </c>
      <c r="G36" s="103">
        <f t="shared" si="7"/>
        <v>5</v>
      </c>
      <c r="H36" s="101"/>
      <c r="I36" s="101" t="s">
        <v>342</v>
      </c>
      <c r="J36" s="103">
        <f t="shared" si="8"/>
        <v>1</v>
      </c>
      <c r="K36" s="103">
        <f t="shared" si="9"/>
        <v>11</v>
      </c>
      <c r="L36" s="101"/>
      <c r="M36" s="101" t="s">
        <v>341</v>
      </c>
      <c r="N36" s="103">
        <f t="shared" si="10"/>
        <v>7</v>
      </c>
      <c r="O36" s="103">
        <f t="shared" si="11"/>
        <v>11</v>
      </c>
    </row>
    <row r="37" spans="1:15" ht="12.75">
      <c r="A37" s="101" t="s">
        <v>115</v>
      </c>
      <c r="B37" s="101" t="s">
        <v>308</v>
      </c>
      <c r="C37" s="102">
        <f>Main!G36</f>
        <v>0</v>
      </c>
      <c r="D37" s="101"/>
      <c r="E37" s="101" t="s">
        <v>322</v>
      </c>
      <c r="F37" s="103">
        <f t="shared" si="6"/>
        <v>-1</v>
      </c>
      <c r="G37" s="103">
        <f t="shared" si="7"/>
        <v>5</v>
      </c>
      <c r="H37" s="101"/>
      <c r="I37" s="101" t="s">
        <v>340</v>
      </c>
      <c r="J37" s="103">
        <f t="shared" si="8"/>
        <v>1</v>
      </c>
      <c r="K37" s="103">
        <f t="shared" si="9"/>
        <v>11</v>
      </c>
      <c r="L37" s="101"/>
      <c r="M37" s="104" t="s">
        <v>323</v>
      </c>
      <c r="N37" s="103">
        <f t="shared" si="10"/>
        <v>7</v>
      </c>
      <c r="O37" s="103">
        <f t="shared" si="11"/>
        <v>11</v>
      </c>
    </row>
    <row r="38" spans="1:15" ht="12.75">
      <c r="A38" s="101"/>
      <c r="B38" s="101"/>
      <c r="C38" s="101"/>
      <c r="D38" s="101"/>
      <c r="E38" s="101"/>
      <c r="F38" s="103" t="s">
        <v>39</v>
      </c>
      <c r="G38" s="101"/>
      <c r="H38" s="101"/>
      <c r="I38" s="101"/>
      <c r="J38" s="101"/>
      <c r="K38" s="101"/>
      <c r="L38" s="101"/>
      <c r="M38" s="101"/>
      <c r="N38" s="101"/>
      <c r="O38" s="101"/>
    </row>
    <row r="39" spans="1:15" ht="12.75">
      <c r="A39" s="101" t="s">
        <v>159</v>
      </c>
      <c r="B39" s="101" t="s">
        <v>160</v>
      </c>
      <c r="C39" s="101" t="s">
        <v>323</v>
      </c>
      <c r="D39" s="101"/>
      <c r="E39" s="101" t="s">
        <v>323</v>
      </c>
      <c r="F39" s="103" t="s">
        <v>39</v>
      </c>
      <c r="G39" s="101"/>
      <c r="H39" s="101"/>
      <c r="I39" s="101"/>
      <c r="J39" s="101"/>
      <c r="K39" s="101"/>
      <c r="L39" s="101"/>
      <c r="M39" s="101"/>
      <c r="N39" s="101"/>
      <c r="O39" s="101"/>
    </row>
    <row r="40" spans="1:15" ht="12.75">
      <c r="A40" s="101" t="s">
        <v>108</v>
      </c>
      <c r="B40" s="101" t="s">
        <v>25</v>
      </c>
      <c r="C40" s="101" t="s">
        <v>323</v>
      </c>
      <c r="D40" s="101"/>
      <c r="E40" s="101" t="s">
        <v>323</v>
      </c>
      <c r="F40" s="103" t="s">
        <v>39</v>
      </c>
      <c r="G40" s="101"/>
      <c r="H40" s="101"/>
      <c r="I40" s="101" t="s">
        <v>341</v>
      </c>
      <c r="J40" s="101"/>
      <c r="K40" s="101"/>
      <c r="L40" s="101"/>
      <c r="M40" s="101" t="s">
        <v>340</v>
      </c>
      <c r="N40" s="101"/>
      <c r="O40" s="101"/>
    </row>
    <row r="41" spans="1:15" ht="12.75">
      <c r="A41" s="101"/>
      <c r="B41" s="101"/>
      <c r="C41" s="101"/>
      <c r="D41" s="101"/>
      <c r="E41" s="101"/>
      <c r="F41" s="101" t="s">
        <v>39</v>
      </c>
      <c r="G41" s="101"/>
      <c r="H41" s="101"/>
      <c r="I41" s="101"/>
      <c r="J41" s="101"/>
      <c r="K41" s="101"/>
      <c r="L41" s="101"/>
      <c r="M41" s="101"/>
      <c r="N41" s="101"/>
      <c r="O41" s="101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8"/>
  <sheetViews>
    <sheetView workbookViewId="0" topLeftCell="A49">
      <selection activeCell="A2" sqref="A2"/>
    </sheetView>
  </sheetViews>
  <sheetFormatPr defaultColWidth="9.140625" defaultRowHeight="12.75"/>
  <sheetData>
    <row r="1" spans="1:6" ht="12.75">
      <c r="A1" s="35" t="s">
        <v>48</v>
      </c>
      <c r="B1" s="35"/>
      <c r="C1" s="35"/>
      <c r="D1" s="35"/>
      <c r="E1" s="35"/>
      <c r="F1" s="35"/>
    </row>
    <row r="2" spans="1:6" ht="12.75">
      <c r="A2" s="20">
        <v>38496</v>
      </c>
      <c r="B2" s="21"/>
      <c r="C2" s="21"/>
      <c r="D2" s="21"/>
      <c r="E2" s="21"/>
      <c r="F2" s="21"/>
    </row>
    <row r="3" spans="1:6" ht="12.75">
      <c r="A3" s="21"/>
      <c r="B3" s="21"/>
      <c r="C3" s="21"/>
      <c r="D3" s="21"/>
      <c r="E3" s="21"/>
      <c r="F3" s="21"/>
    </row>
    <row r="4" spans="1:6" ht="12.75">
      <c r="A4" s="21"/>
      <c r="B4" s="21"/>
      <c r="C4" s="21"/>
      <c r="D4" s="21"/>
      <c r="E4" s="21"/>
      <c r="F4" s="21"/>
    </row>
    <row r="5" spans="1:6" ht="12.75">
      <c r="A5" s="22" t="s">
        <v>49</v>
      </c>
      <c r="B5" s="22" t="s">
        <v>50</v>
      </c>
      <c r="C5" s="21"/>
      <c r="D5" s="22" t="s">
        <v>51</v>
      </c>
      <c r="E5" s="22" t="s">
        <v>52</v>
      </c>
      <c r="F5" s="22" t="s">
        <v>53</v>
      </c>
    </row>
    <row r="6" spans="1:6" ht="12.75">
      <c r="A6" s="23" t="s">
        <v>23</v>
      </c>
      <c r="B6" s="21"/>
      <c r="C6" s="21"/>
      <c r="D6" s="21"/>
      <c r="E6" s="21"/>
      <c r="F6" s="21"/>
    </row>
    <row r="7" spans="1:6" ht="12.75">
      <c r="A7" s="24" t="s">
        <v>54</v>
      </c>
      <c r="B7" s="24" t="s">
        <v>55</v>
      </c>
      <c r="C7" s="21"/>
      <c r="D7" s="24" t="s">
        <v>56</v>
      </c>
      <c r="E7" s="24" t="s">
        <v>57</v>
      </c>
      <c r="F7" s="24" t="s">
        <v>103</v>
      </c>
    </row>
    <row r="8" spans="1:6" ht="12.75">
      <c r="A8" s="24" t="s">
        <v>59</v>
      </c>
      <c r="B8" s="24" t="s">
        <v>60</v>
      </c>
      <c r="C8" s="21"/>
      <c r="D8" s="24" t="s">
        <v>61</v>
      </c>
      <c r="E8" s="24" t="s">
        <v>57</v>
      </c>
      <c r="F8" s="24" t="s">
        <v>103</v>
      </c>
    </row>
    <row r="9" spans="1:6" ht="12.75">
      <c r="A9" s="24" t="s">
        <v>62</v>
      </c>
      <c r="B9" s="24" t="s">
        <v>63</v>
      </c>
      <c r="C9" s="21"/>
      <c r="D9" s="24" t="s">
        <v>27</v>
      </c>
      <c r="E9" s="24" t="s">
        <v>57</v>
      </c>
      <c r="F9" s="24" t="s">
        <v>103</v>
      </c>
    </row>
    <row r="10" spans="1:6" ht="12.75">
      <c r="A10" s="24" t="s">
        <v>64</v>
      </c>
      <c r="B10" s="24" t="s">
        <v>65</v>
      </c>
      <c r="C10" s="21"/>
      <c r="D10" s="24" t="s">
        <v>66</v>
      </c>
      <c r="E10" s="24" t="s">
        <v>57</v>
      </c>
      <c r="F10" s="24" t="s">
        <v>103</v>
      </c>
    </row>
    <row r="11" spans="1:6" ht="12.75">
      <c r="A11" s="24" t="s">
        <v>67</v>
      </c>
      <c r="B11" s="24" t="s">
        <v>68</v>
      </c>
      <c r="C11" s="21"/>
      <c r="D11" s="24" t="s">
        <v>69</v>
      </c>
      <c r="E11" s="24" t="s">
        <v>57</v>
      </c>
      <c r="F11" s="24" t="s">
        <v>103</v>
      </c>
    </row>
    <row r="12" spans="1:6" ht="12.75">
      <c r="A12" s="24" t="s">
        <v>70</v>
      </c>
      <c r="B12" s="24" t="s">
        <v>71</v>
      </c>
      <c r="C12" s="21"/>
      <c r="D12" s="24" t="s">
        <v>72</v>
      </c>
      <c r="E12" s="24" t="s">
        <v>57</v>
      </c>
      <c r="F12" s="24" t="s">
        <v>103</v>
      </c>
    </row>
    <row r="13" spans="1:6" ht="12.75">
      <c r="A13" s="24" t="s">
        <v>73</v>
      </c>
      <c r="B13" s="24" t="s">
        <v>32</v>
      </c>
      <c r="C13" s="21"/>
      <c r="D13" s="24" t="s">
        <v>17</v>
      </c>
      <c r="E13" s="24" t="s">
        <v>57</v>
      </c>
      <c r="F13" s="24" t="s">
        <v>103</v>
      </c>
    </row>
    <row r="14" spans="1:6" ht="12.75">
      <c r="A14" s="24" t="s">
        <v>74</v>
      </c>
      <c r="B14" s="24" t="s">
        <v>75</v>
      </c>
      <c r="C14" s="21"/>
      <c r="D14" s="24" t="s">
        <v>28</v>
      </c>
      <c r="E14" s="24" t="s">
        <v>57</v>
      </c>
      <c r="F14" s="24" t="s">
        <v>103</v>
      </c>
    </row>
    <row r="15" spans="1:6" ht="12.75">
      <c r="A15" s="24" t="s">
        <v>76</v>
      </c>
      <c r="B15" s="24" t="s">
        <v>77</v>
      </c>
      <c r="C15" s="21"/>
      <c r="D15" s="24" t="s">
        <v>78</v>
      </c>
      <c r="E15" s="24" t="s">
        <v>57</v>
      </c>
      <c r="F15" s="24" t="s">
        <v>103</v>
      </c>
    </row>
    <row r="16" spans="1:6" ht="12.75">
      <c r="A16" s="24" t="s">
        <v>79</v>
      </c>
      <c r="B16" s="24" t="s">
        <v>80</v>
      </c>
      <c r="C16" s="21"/>
      <c r="D16" s="24" t="s">
        <v>37</v>
      </c>
      <c r="E16" s="24" t="s">
        <v>57</v>
      </c>
      <c r="F16" s="24" t="s">
        <v>103</v>
      </c>
    </row>
    <row r="17" spans="1:6" ht="12.75">
      <c r="A17" s="24" t="s">
        <v>81</v>
      </c>
      <c r="B17" s="24" t="s">
        <v>82</v>
      </c>
      <c r="C17" s="21"/>
      <c r="D17" s="24" t="s">
        <v>313</v>
      </c>
      <c r="E17" s="24" t="s">
        <v>57</v>
      </c>
      <c r="F17" s="24" t="s">
        <v>103</v>
      </c>
    </row>
    <row r="18" spans="1:6" ht="12.75">
      <c r="A18" s="24" t="s">
        <v>83</v>
      </c>
      <c r="B18" s="24" t="s">
        <v>31</v>
      </c>
      <c r="C18" s="21"/>
      <c r="D18" s="24" t="s">
        <v>16</v>
      </c>
      <c r="E18" s="24" t="s">
        <v>57</v>
      </c>
      <c r="F18" s="24" t="s">
        <v>103</v>
      </c>
    </row>
    <row r="19" spans="1:6" ht="12.75">
      <c r="A19" s="24" t="s">
        <v>84</v>
      </c>
      <c r="B19" s="24" t="s">
        <v>85</v>
      </c>
      <c r="C19" s="21"/>
      <c r="D19" s="24" t="s">
        <v>8</v>
      </c>
      <c r="E19" s="24" t="s">
        <v>57</v>
      </c>
      <c r="F19" s="24" t="s">
        <v>103</v>
      </c>
    </row>
    <row r="20" spans="1:6" ht="12.75">
      <c r="A20" s="24" t="s">
        <v>86</v>
      </c>
      <c r="B20" s="24" t="s">
        <v>87</v>
      </c>
      <c r="C20" s="21"/>
      <c r="D20" s="24" t="s">
        <v>88</v>
      </c>
      <c r="E20" s="24" t="s">
        <v>57</v>
      </c>
      <c r="F20" s="24" t="s">
        <v>103</v>
      </c>
    </row>
    <row r="21" spans="1:6" ht="12.75">
      <c r="A21" s="24" t="s">
        <v>89</v>
      </c>
      <c r="B21" s="24" t="s">
        <v>90</v>
      </c>
      <c r="C21" s="21"/>
      <c r="D21" s="24" t="s">
        <v>91</v>
      </c>
      <c r="E21" s="24" t="s">
        <v>57</v>
      </c>
      <c r="F21" s="24" t="s">
        <v>103</v>
      </c>
    </row>
    <row r="22" spans="1:6" ht="12.75">
      <c r="A22" s="24" t="s">
        <v>92</v>
      </c>
      <c r="B22" s="24" t="s">
        <v>93</v>
      </c>
      <c r="C22" s="21"/>
      <c r="D22" s="24" t="s">
        <v>47</v>
      </c>
      <c r="E22" s="24" t="s">
        <v>57</v>
      </c>
      <c r="F22" s="24" t="s">
        <v>103</v>
      </c>
    </row>
    <row r="23" spans="1:6" ht="12.75">
      <c r="A23" s="24" t="s">
        <v>94</v>
      </c>
      <c r="B23" s="24" t="s">
        <v>95</v>
      </c>
      <c r="C23" s="21"/>
      <c r="D23" s="24" t="s">
        <v>96</v>
      </c>
      <c r="E23" s="24" t="s">
        <v>57</v>
      </c>
      <c r="F23" s="24" t="s">
        <v>103</v>
      </c>
    </row>
    <row r="24" spans="1:6" ht="12.75">
      <c r="A24" s="24" t="s">
        <v>97</v>
      </c>
      <c r="B24" s="24" t="s">
        <v>98</v>
      </c>
      <c r="C24" s="21"/>
      <c r="D24" s="24" t="s">
        <v>99</v>
      </c>
      <c r="E24" s="24" t="s">
        <v>57</v>
      </c>
      <c r="F24" s="24" t="s">
        <v>103</v>
      </c>
    </row>
    <row r="25" spans="1:6" ht="12.75">
      <c r="A25" s="23" t="s">
        <v>24</v>
      </c>
      <c r="B25" s="21"/>
      <c r="C25" s="21"/>
      <c r="D25" s="21"/>
      <c r="E25" s="21"/>
      <c r="F25" s="21"/>
    </row>
    <row r="26" spans="1:6" ht="12.75">
      <c r="A26" s="24" t="s">
        <v>100</v>
      </c>
      <c r="B26" s="24" t="s">
        <v>101</v>
      </c>
      <c r="C26" s="21"/>
      <c r="D26" s="24" t="s">
        <v>102</v>
      </c>
      <c r="E26" s="24" t="s">
        <v>103</v>
      </c>
      <c r="F26" s="24" t="s">
        <v>57</v>
      </c>
    </row>
    <row r="27" spans="1:6" ht="12.75">
      <c r="A27" s="24" t="s">
        <v>104</v>
      </c>
      <c r="B27" s="24" t="s">
        <v>105</v>
      </c>
      <c r="C27" s="21"/>
      <c r="D27" s="24" t="s">
        <v>106</v>
      </c>
      <c r="E27" s="24" t="s">
        <v>103</v>
      </c>
      <c r="F27" s="24" t="s">
        <v>57</v>
      </c>
    </row>
    <row r="28" spans="1:6" ht="12.75">
      <c r="A28" s="24" t="s">
        <v>107</v>
      </c>
      <c r="B28" s="24" t="s">
        <v>108</v>
      </c>
      <c r="C28" s="21"/>
      <c r="D28" s="24" t="s">
        <v>25</v>
      </c>
      <c r="E28" s="24" t="s">
        <v>103</v>
      </c>
      <c r="F28" s="24" t="s">
        <v>57</v>
      </c>
    </row>
    <row r="29" spans="1:6" ht="12.75">
      <c r="A29" s="24" t="s">
        <v>109</v>
      </c>
      <c r="B29" s="24" t="s">
        <v>26</v>
      </c>
      <c r="C29" s="21"/>
      <c r="D29" s="24" t="s">
        <v>110</v>
      </c>
      <c r="E29" s="24" t="s">
        <v>103</v>
      </c>
      <c r="F29" s="24" t="s">
        <v>57</v>
      </c>
    </row>
    <row r="30" spans="1:6" ht="12.75">
      <c r="A30" s="24" t="s">
        <v>111</v>
      </c>
      <c r="B30" s="24" t="s">
        <v>112</v>
      </c>
      <c r="C30" s="21"/>
      <c r="D30" s="24" t="s">
        <v>113</v>
      </c>
      <c r="E30" s="24" t="s">
        <v>103</v>
      </c>
      <c r="F30" s="24" t="s">
        <v>57</v>
      </c>
    </row>
    <row r="31" spans="1:6" ht="12.75">
      <c r="A31" s="24" t="s">
        <v>114</v>
      </c>
      <c r="B31" s="24" t="s">
        <v>115</v>
      </c>
      <c r="C31" s="21"/>
      <c r="D31" s="24" t="s">
        <v>116</v>
      </c>
      <c r="E31" s="24" t="s">
        <v>103</v>
      </c>
      <c r="F31" s="24" t="s">
        <v>57</v>
      </c>
    </row>
    <row r="32" spans="1:6" ht="12.75">
      <c r="A32" s="24" t="s">
        <v>117</v>
      </c>
      <c r="B32" s="24" t="s">
        <v>118</v>
      </c>
      <c r="C32" s="21"/>
      <c r="D32" s="24" t="s">
        <v>119</v>
      </c>
      <c r="E32" s="24" t="s">
        <v>103</v>
      </c>
      <c r="F32" s="24" t="s">
        <v>57</v>
      </c>
    </row>
    <row r="33" spans="1:6" ht="12.75">
      <c r="A33" s="24" t="s">
        <v>120</v>
      </c>
      <c r="B33" s="24" t="s">
        <v>316</v>
      </c>
      <c r="C33" s="21"/>
      <c r="D33" s="24" t="s">
        <v>44</v>
      </c>
      <c r="E33" s="24" t="s">
        <v>103</v>
      </c>
      <c r="F33" s="24" t="s">
        <v>57</v>
      </c>
    </row>
    <row r="34" spans="1:6" ht="12.75">
      <c r="A34" s="24" t="s">
        <v>121</v>
      </c>
      <c r="B34" s="24" t="s">
        <v>122</v>
      </c>
      <c r="C34" s="21"/>
      <c r="D34" s="24" t="s">
        <v>2</v>
      </c>
      <c r="E34" s="24" t="s">
        <v>103</v>
      </c>
      <c r="F34" s="24" t="s">
        <v>57</v>
      </c>
    </row>
    <row r="35" spans="1:6" ht="12.75">
      <c r="A35" s="24" t="s">
        <v>123</v>
      </c>
      <c r="B35" s="24" t="s">
        <v>33</v>
      </c>
      <c r="C35" s="21"/>
      <c r="D35" s="24" t="s">
        <v>19</v>
      </c>
      <c r="E35" s="24" t="s">
        <v>103</v>
      </c>
      <c r="F35" s="24" t="s">
        <v>57</v>
      </c>
    </row>
    <row r="36" spans="1:6" ht="12.75">
      <c r="A36" s="24" t="s">
        <v>124</v>
      </c>
      <c r="B36" s="24" t="s">
        <v>125</v>
      </c>
      <c r="C36" s="21"/>
      <c r="D36" s="24" t="s">
        <v>126</v>
      </c>
      <c r="E36" s="24" t="s">
        <v>103</v>
      </c>
      <c r="F36" s="24" t="s">
        <v>57</v>
      </c>
    </row>
    <row r="37" spans="1:6" ht="12.75">
      <c r="A37" s="24" t="s">
        <v>127</v>
      </c>
      <c r="B37" s="24" t="s">
        <v>128</v>
      </c>
      <c r="C37" s="21"/>
      <c r="D37" s="24" t="s">
        <v>129</v>
      </c>
      <c r="E37" s="24" t="s">
        <v>103</v>
      </c>
      <c r="F37" s="24" t="s">
        <v>57</v>
      </c>
    </row>
    <row r="38" spans="1:6" ht="12.75">
      <c r="A38" s="24" t="s">
        <v>130</v>
      </c>
      <c r="B38" s="24" t="s">
        <v>314</v>
      </c>
      <c r="C38" s="21"/>
      <c r="D38" s="24" t="s">
        <v>18</v>
      </c>
      <c r="E38" s="24" t="s">
        <v>103</v>
      </c>
      <c r="F38" s="24" t="s">
        <v>57</v>
      </c>
    </row>
    <row r="39" spans="1:6" ht="12.75">
      <c r="A39" s="24" t="s">
        <v>131</v>
      </c>
      <c r="B39" s="24" t="s">
        <v>132</v>
      </c>
      <c r="C39" s="21"/>
      <c r="D39" s="24" t="s">
        <v>133</v>
      </c>
      <c r="E39" s="24" t="s">
        <v>103</v>
      </c>
      <c r="F39" s="24" t="s">
        <v>57</v>
      </c>
    </row>
    <row r="40" spans="1:6" ht="12.75">
      <c r="A40" s="23" t="s">
        <v>134</v>
      </c>
      <c r="B40" s="21"/>
      <c r="C40" s="21"/>
      <c r="D40" s="21"/>
      <c r="E40" s="21"/>
      <c r="F40" s="21"/>
    </row>
    <row r="41" spans="1:6" ht="12.75">
      <c r="A41" s="24" t="s">
        <v>135</v>
      </c>
      <c r="B41" s="24" t="s">
        <v>136</v>
      </c>
      <c r="C41" s="21"/>
      <c r="D41" s="24" t="s">
        <v>137</v>
      </c>
      <c r="E41" s="21"/>
      <c r="F41" s="21"/>
    </row>
    <row r="42" spans="1:6" ht="12.75">
      <c r="A42" s="23" t="s">
        <v>21</v>
      </c>
      <c r="B42" s="21"/>
      <c r="C42" s="21"/>
      <c r="D42" s="21"/>
      <c r="E42" s="21"/>
      <c r="F42" s="21"/>
    </row>
    <row r="43" spans="1:6" ht="12.75">
      <c r="A43" s="24" t="s">
        <v>138</v>
      </c>
      <c r="B43" s="24" t="s">
        <v>139</v>
      </c>
      <c r="C43" s="21"/>
      <c r="D43" s="24" t="s">
        <v>140</v>
      </c>
      <c r="E43" s="24" t="s">
        <v>58</v>
      </c>
      <c r="F43" s="24" t="s">
        <v>201</v>
      </c>
    </row>
    <row r="44" spans="1:6" ht="12.75">
      <c r="A44" s="24" t="s">
        <v>141</v>
      </c>
      <c r="B44" s="24" t="s">
        <v>142</v>
      </c>
      <c r="C44" s="21"/>
      <c r="D44" s="24" t="s">
        <v>143</v>
      </c>
      <c r="E44" s="24" t="s">
        <v>58</v>
      </c>
      <c r="F44" s="24" t="s">
        <v>201</v>
      </c>
    </row>
    <row r="45" spans="1:6" ht="12.75">
      <c r="A45" s="24" t="s">
        <v>144</v>
      </c>
      <c r="B45" s="24" t="s">
        <v>145</v>
      </c>
      <c r="C45" s="21"/>
      <c r="D45" s="24" t="s">
        <v>146</v>
      </c>
      <c r="E45" s="24" t="s">
        <v>58</v>
      </c>
      <c r="F45" s="24" t="s">
        <v>201</v>
      </c>
    </row>
    <row r="46" spans="1:6" ht="12.75">
      <c r="A46" s="24" t="s">
        <v>147</v>
      </c>
      <c r="B46" s="24" t="s">
        <v>148</v>
      </c>
      <c r="C46" s="21"/>
      <c r="D46" s="24" t="s">
        <v>149</v>
      </c>
      <c r="E46" s="24" t="s">
        <v>58</v>
      </c>
      <c r="F46" s="24" t="s">
        <v>201</v>
      </c>
    </row>
    <row r="47" spans="1:6" ht="12.75">
      <c r="A47" s="24" t="s">
        <v>150</v>
      </c>
      <c r="B47" s="24" t="s">
        <v>151</v>
      </c>
      <c r="C47" s="21"/>
      <c r="D47" s="24" t="s">
        <v>5</v>
      </c>
      <c r="E47" s="24" t="s">
        <v>58</v>
      </c>
      <c r="F47" s="24" t="s">
        <v>201</v>
      </c>
    </row>
    <row r="48" spans="1:6" ht="12.75">
      <c r="A48" s="24" t="s">
        <v>152</v>
      </c>
      <c r="B48" s="24" t="s">
        <v>153</v>
      </c>
      <c r="C48" s="21"/>
      <c r="D48" s="24" t="s">
        <v>154</v>
      </c>
      <c r="E48" s="24" t="s">
        <v>58</v>
      </c>
      <c r="F48" s="24" t="s">
        <v>201</v>
      </c>
    </row>
    <row r="49" spans="1:6" ht="12.75">
      <c r="A49" s="24" t="s">
        <v>155</v>
      </c>
      <c r="B49" s="24" t="s">
        <v>156</v>
      </c>
      <c r="C49" s="21"/>
      <c r="D49" s="24" t="s">
        <v>157</v>
      </c>
      <c r="E49" s="24" t="s">
        <v>58</v>
      </c>
      <c r="F49" s="24" t="s">
        <v>201</v>
      </c>
    </row>
    <row r="50" spans="1:6" ht="12.75">
      <c r="A50" s="24" t="s">
        <v>158</v>
      </c>
      <c r="B50" s="24" t="s">
        <v>159</v>
      </c>
      <c r="C50" s="21"/>
      <c r="D50" s="24" t="s">
        <v>160</v>
      </c>
      <c r="E50" s="24" t="s">
        <v>58</v>
      </c>
      <c r="F50" s="24" t="s">
        <v>201</v>
      </c>
    </row>
    <row r="51" spans="1:6" ht="12.75">
      <c r="A51" s="24" t="s">
        <v>161</v>
      </c>
      <c r="B51" s="24" t="s">
        <v>162</v>
      </c>
      <c r="C51" s="21"/>
      <c r="D51" s="24" t="s">
        <v>163</v>
      </c>
      <c r="E51" s="24" t="s">
        <v>58</v>
      </c>
      <c r="F51" s="24" t="s">
        <v>201</v>
      </c>
    </row>
    <row r="52" spans="1:6" ht="12.75">
      <c r="A52" s="24" t="s">
        <v>164</v>
      </c>
      <c r="B52" s="24" t="s">
        <v>165</v>
      </c>
      <c r="C52" s="21"/>
      <c r="D52" s="24" t="s">
        <v>166</v>
      </c>
      <c r="E52" s="24" t="s">
        <v>58</v>
      </c>
      <c r="F52" s="24" t="s">
        <v>201</v>
      </c>
    </row>
    <row r="53" spans="1:6" ht="12.75">
      <c r="A53" s="24" t="s">
        <v>167</v>
      </c>
      <c r="B53" s="24" t="s">
        <v>168</v>
      </c>
      <c r="C53" s="21"/>
      <c r="D53" s="24" t="s">
        <v>169</v>
      </c>
      <c r="E53" s="24" t="s">
        <v>58</v>
      </c>
      <c r="F53" s="24" t="s">
        <v>201</v>
      </c>
    </row>
    <row r="54" spans="1:6" ht="12.75">
      <c r="A54" s="24" t="s">
        <v>170</v>
      </c>
      <c r="B54" s="24" t="s">
        <v>171</v>
      </c>
      <c r="C54" s="21"/>
      <c r="D54" s="24" t="s">
        <v>172</v>
      </c>
      <c r="E54" s="24" t="s">
        <v>58</v>
      </c>
      <c r="F54" s="24" t="s">
        <v>201</v>
      </c>
    </row>
    <row r="55" spans="1:6" ht="12.75">
      <c r="A55" s="24" t="s">
        <v>173</v>
      </c>
      <c r="B55" s="24" t="s">
        <v>174</v>
      </c>
      <c r="C55" s="21"/>
      <c r="D55" s="24" t="s">
        <v>175</v>
      </c>
      <c r="E55" s="24" t="s">
        <v>58</v>
      </c>
      <c r="F55" s="24" t="s">
        <v>201</v>
      </c>
    </row>
    <row r="56" spans="1:6" ht="12.75">
      <c r="A56" s="24" t="s">
        <v>176</v>
      </c>
      <c r="B56" s="24" t="s">
        <v>177</v>
      </c>
      <c r="C56" s="21"/>
      <c r="D56" s="24" t="s">
        <v>175</v>
      </c>
      <c r="E56" s="24" t="s">
        <v>58</v>
      </c>
      <c r="F56" s="24" t="s">
        <v>201</v>
      </c>
    </row>
    <row r="57" spans="1:6" ht="12.75">
      <c r="A57" s="24" t="s">
        <v>178</v>
      </c>
      <c r="B57" s="24" t="s">
        <v>29</v>
      </c>
      <c r="C57" s="21"/>
      <c r="D57" s="24" t="s">
        <v>36</v>
      </c>
      <c r="E57" s="24" t="s">
        <v>58</v>
      </c>
      <c r="F57" s="24" t="s">
        <v>201</v>
      </c>
    </row>
    <row r="58" spans="1:6" ht="12.75">
      <c r="A58" s="24" t="s">
        <v>179</v>
      </c>
      <c r="B58" s="24" t="s">
        <v>180</v>
      </c>
      <c r="C58" s="21"/>
      <c r="D58" s="24" t="s">
        <v>154</v>
      </c>
      <c r="E58" s="24" t="s">
        <v>58</v>
      </c>
      <c r="F58" s="24" t="s">
        <v>201</v>
      </c>
    </row>
    <row r="59" spans="1:6" ht="12.75">
      <c r="A59" s="24" t="s">
        <v>181</v>
      </c>
      <c r="B59" s="24" t="s">
        <v>182</v>
      </c>
      <c r="C59" s="21"/>
      <c r="D59" s="24" t="s">
        <v>183</v>
      </c>
      <c r="E59" s="24" t="s">
        <v>58</v>
      </c>
      <c r="F59" s="24" t="s">
        <v>201</v>
      </c>
    </row>
    <row r="60" spans="1:6" ht="12.75">
      <c r="A60" s="24" t="s">
        <v>184</v>
      </c>
      <c r="B60" s="24" t="s">
        <v>185</v>
      </c>
      <c r="C60" s="21"/>
      <c r="D60" s="24" t="s">
        <v>20</v>
      </c>
      <c r="E60" s="24" t="s">
        <v>58</v>
      </c>
      <c r="F60" s="24" t="s">
        <v>201</v>
      </c>
    </row>
    <row r="61" spans="1:6" ht="12.75">
      <c r="A61" s="24" t="s">
        <v>186</v>
      </c>
      <c r="B61" s="24" t="s">
        <v>187</v>
      </c>
      <c r="C61" s="21"/>
      <c r="D61" s="24" t="s">
        <v>43</v>
      </c>
      <c r="E61" s="24" t="s">
        <v>58</v>
      </c>
      <c r="F61" s="24" t="s">
        <v>201</v>
      </c>
    </row>
    <row r="62" spans="1:6" ht="12.75">
      <c r="A62" s="24" t="s">
        <v>188</v>
      </c>
      <c r="B62" s="24" t="s">
        <v>189</v>
      </c>
      <c r="C62" s="21"/>
      <c r="D62" s="24" t="s">
        <v>190</v>
      </c>
      <c r="E62" s="24" t="s">
        <v>58</v>
      </c>
      <c r="F62" s="24" t="s">
        <v>201</v>
      </c>
    </row>
    <row r="63" spans="1:6" ht="12.75">
      <c r="A63" s="24" t="s">
        <v>191</v>
      </c>
      <c r="B63" s="24" t="s">
        <v>192</v>
      </c>
      <c r="C63" s="21"/>
      <c r="D63" s="24" t="s">
        <v>193</v>
      </c>
      <c r="E63" s="24" t="s">
        <v>58</v>
      </c>
      <c r="F63" s="24" t="s">
        <v>201</v>
      </c>
    </row>
    <row r="64" spans="1:6" ht="12.75">
      <c r="A64" s="24" t="s">
        <v>194</v>
      </c>
      <c r="B64" s="24" t="s">
        <v>195</v>
      </c>
      <c r="C64" s="21"/>
      <c r="D64" s="24" t="s">
        <v>196</v>
      </c>
      <c r="E64" s="24" t="s">
        <v>58</v>
      </c>
      <c r="F64" s="24" t="s">
        <v>201</v>
      </c>
    </row>
    <row r="65" spans="1:6" ht="12.75">
      <c r="A65" s="24" t="s">
        <v>197</v>
      </c>
      <c r="B65" s="24" t="s">
        <v>198</v>
      </c>
      <c r="C65" s="21"/>
      <c r="D65" s="24" t="s">
        <v>199</v>
      </c>
      <c r="E65" s="24" t="s">
        <v>58</v>
      </c>
      <c r="F65" s="24" t="s">
        <v>201</v>
      </c>
    </row>
    <row r="66" spans="1:6" ht="12.75">
      <c r="A66" s="23" t="s">
        <v>22</v>
      </c>
      <c r="B66" s="21"/>
      <c r="C66" s="21"/>
      <c r="D66" s="21"/>
      <c r="E66" s="21"/>
      <c r="F66" s="21"/>
    </row>
    <row r="67" spans="1:6" ht="12.75">
      <c r="A67" s="24" t="s">
        <v>200</v>
      </c>
      <c r="B67" s="24" t="s">
        <v>35</v>
      </c>
      <c r="C67" s="21"/>
      <c r="D67" s="24" t="s">
        <v>30</v>
      </c>
      <c r="E67" s="24" t="s">
        <v>201</v>
      </c>
      <c r="F67" s="24" t="s">
        <v>58</v>
      </c>
    </row>
    <row r="68" spans="1:6" ht="12.75">
      <c r="A68" s="24" t="s">
        <v>202</v>
      </c>
      <c r="B68" s="24" t="s">
        <v>203</v>
      </c>
      <c r="C68" s="21"/>
      <c r="D68" s="24" t="s">
        <v>204</v>
      </c>
      <c r="E68" s="24" t="s">
        <v>201</v>
      </c>
      <c r="F68" s="24" t="s">
        <v>58</v>
      </c>
    </row>
    <row r="69" spans="1:6" ht="12.75">
      <c r="A69" s="24" t="s">
        <v>205</v>
      </c>
      <c r="B69" s="24" t="s">
        <v>206</v>
      </c>
      <c r="C69" s="21"/>
      <c r="D69" s="24" t="s">
        <v>207</v>
      </c>
      <c r="E69" s="24" t="s">
        <v>201</v>
      </c>
      <c r="F69" s="24" t="s">
        <v>58</v>
      </c>
    </row>
    <row r="70" spans="1:6" ht="12.75">
      <c r="A70" s="24" t="s">
        <v>208</v>
      </c>
      <c r="B70" s="24" t="s">
        <v>209</v>
      </c>
      <c r="C70" s="21"/>
      <c r="D70" s="24" t="s">
        <v>210</v>
      </c>
      <c r="E70" s="24" t="s">
        <v>201</v>
      </c>
      <c r="F70" s="24" t="s">
        <v>58</v>
      </c>
    </row>
    <row r="71" spans="1:6" ht="12.75">
      <c r="A71" s="24" t="s">
        <v>211</v>
      </c>
      <c r="B71" s="24" t="s">
        <v>41</v>
      </c>
      <c r="C71" s="21"/>
      <c r="D71" s="24" t="s">
        <v>42</v>
      </c>
      <c r="E71" s="24" t="s">
        <v>201</v>
      </c>
      <c r="F71" s="24" t="s">
        <v>58</v>
      </c>
    </row>
    <row r="72" spans="1:6" ht="12.75">
      <c r="A72" s="24" t="s">
        <v>212</v>
      </c>
      <c r="B72" s="24" t="s">
        <v>213</v>
      </c>
      <c r="C72" s="21"/>
      <c r="D72" s="24" t="s">
        <v>214</v>
      </c>
      <c r="E72" s="24" t="s">
        <v>201</v>
      </c>
      <c r="F72" s="24" t="s">
        <v>58</v>
      </c>
    </row>
    <row r="73" spans="1:6" ht="12.75">
      <c r="A73" s="24" t="s">
        <v>215</v>
      </c>
      <c r="B73" s="24" t="s">
        <v>216</v>
      </c>
      <c r="C73" s="21"/>
      <c r="D73" s="24" t="s">
        <v>217</v>
      </c>
      <c r="E73" s="24" t="s">
        <v>201</v>
      </c>
      <c r="F73" s="24" t="s">
        <v>58</v>
      </c>
    </row>
    <row r="74" spans="1:6" ht="12.75">
      <c r="A74" s="24" t="s">
        <v>218</v>
      </c>
      <c r="B74" s="24" t="s">
        <v>219</v>
      </c>
      <c r="C74" s="21"/>
      <c r="D74" s="24" t="s">
        <v>220</v>
      </c>
      <c r="E74" s="24" t="s">
        <v>201</v>
      </c>
      <c r="F74" s="24" t="s">
        <v>58</v>
      </c>
    </row>
    <row r="75" spans="1:6" ht="12.75">
      <c r="A75" s="24" t="s">
        <v>221</v>
      </c>
      <c r="B75" s="24" t="s">
        <v>222</v>
      </c>
      <c r="C75" s="21"/>
      <c r="D75" s="24" t="s">
        <v>223</v>
      </c>
      <c r="E75" s="24" t="s">
        <v>201</v>
      </c>
      <c r="F75" s="24" t="s">
        <v>58</v>
      </c>
    </row>
    <row r="76" spans="1:6" ht="12.75">
      <c r="A76" s="24" t="s">
        <v>224</v>
      </c>
      <c r="B76" s="24" t="s">
        <v>45</v>
      </c>
      <c r="C76" s="21"/>
      <c r="D76" s="24" t="s">
        <v>46</v>
      </c>
      <c r="E76" s="24" t="s">
        <v>201</v>
      </c>
      <c r="F76" s="24" t="s">
        <v>58</v>
      </c>
    </row>
    <row r="77" spans="1:6" ht="12.75">
      <c r="A77" s="24" t="s">
        <v>225</v>
      </c>
      <c r="B77" s="24" t="s">
        <v>226</v>
      </c>
      <c r="C77" s="21"/>
      <c r="D77" s="24" t="s">
        <v>7</v>
      </c>
      <c r="E77" s="24" t="s">
        <v>201</v>
      </c>
      <c r="F77" s="24" t="s">
        <v>58</v>
      </c>
    </row>
    <row r="78" spans="1:6" ht="12.75">
      <c r="A78" s="24" t="s">
        <v>227</v>
      </c>
      <c r="B78" s="24" t="s">
        <v>228</v>
      </c>
      <c r="C78" s="21"/>
      <c r="D78" s="24" t="s">
        <v>214</v>
      </c>
      <c r="E78" s="24" t="s">
        <v>201</v>
      </c>
      <c r="F78" s="24" t="s">
        <v>58</v>
      </c>
    </row>
    <row r="79" spans="1:6" ht="12.75">
      <c r="A79" s="24" t="s">
        <v>229</v>
      </c>
      <c r="B79" s="24" t="s">
        <v>230</v>
      </c>
      <c r="C79" s="21"/>
      <c r="D79" s="24" t="s">
        <v>231</v>
      </c>
      <c r="E79" s="24" t="s">
        <v>201</v>
      </c>
      <c r="F79" s="24" t="s">
        <v>58</v>
      </c>
    </row>
    <row r="80" spans="1:6" ht="12.75">
      <c r="A80" s="24" t="s">
        <v>232</v>
      </c>
      <c r="B80" s="24" t="s">
        <v>34</v>
      </c>
      <c r="C80" s="21"/>
      <c r="D80" s="24" t="s">
        <v>233</v>
      </c>
      <c r="E80" s="24" t="s">
        <v>201</v>
      </c>
      <c r="F80" s="24" t="s">
        <v>58</v>
      </c>
    </row>
    <row r="81" spans="1:6" ht="12.75">
      <c r="A81" s="24" t="s">
        <v>234</v>
      </c>
      <c r="B81" s="24" t="s">
        <v>235</v>
      </c>
      <c r="C81" s="21"/>
      <c r="D81" s="24" t="s">
        <v>236</v>
      </c>
      <c r="E81" s="24" t="s">
        <v>201</v>
      </c>
      <c r="F81" s="24" t="s">
        <v>58</v>
      </c>
    </row>
    <row r="82" spans="1:6" ht="12.75">
      <c r="A82" s="25">
        <v>71</v>
      </c>
      <c r="B82" s="21"/>
      <c r="C82" s="21"/>
      <c r="D82" s="21"/>
      <c r="E82" s="21"/>
      <c r="F82" s="21"/>
    </row>
    <row r="83" spans="1:6" ht="12.75">
      <c r="A83" s="21"/>
      <c r="B83" s="21"/>
      <c r="C83" s="21"/>
      <c r="D83" s="21"/>
      <c r="E83" s="21"/>
      <c r="F83" s="21"/>
    </row>
    <row r="84" spans="1:6" ht="12.75">
      <c r="A84" s="26" t="s">
        <v>237</v>
      </c>
      <c r="B84" s="21"/>
      <c r="C84" s="21"/>
      <c r="D84" s="21"/>
      <c r="E84" s="21"/>
      <c r="F84" s="21"/>
    </row>
    <row r="85" spans="1:6" ht="12.75">
      <c r="A85" s="26" t="s">
        <v>238</v>
      </c>
      <c r="B85" s="21"/>
      <c r="C85" s="21"/>
      <c r="D85" s="21"/>
      <c r="E85" s="21"/>
      <c r="F85" s="27"/>
    </row>
    <row r="86" spans="1:6" ht="12.75">
      <c r="A86" s="26" t="s">
        <v>239</v>
      </c>
      <c r="B86" s="21"/>
      <c r="C86" s="21"/>
      <c r="D86" s="21"/>
      <c r="E86" s="21"/>
      <c r="F86" s="21"/>
    </row>
    <row r="87" spans="1:6" ht="12.75">
      <c r="A87" s="36" t="s">
        <v>256</v>
      </c>
      <c r="B87" s="21"/>
      <c r="C87" s="21"/>
      <c r="D87" s="21"/>
      <c r="E87" s="21"/>
      <c r="F87" s="21"/>
    </row>
    <row r="88" spans="1:6" ht="12.75">
      <c r="A88" s="21"/>
      <c r="B88" s="21"/>
      <c r="C88" s="21"/>
      <c r="D88" s="21"/>
      <c r="E88" s="21"/>
      <c r="F88" s="21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3" sqref="A13"/>
    </sheetView>
  </sheetViews>
  <sheetFormatPr defaultColWidth="9.140625" defaultRowHeight="12.75"/>
  <sheetData>
    <row r="1" spans="1:8" ht="13.5" thickBot="1">
      <c r="A1" s="96" t="s">
        <v>350</v>
      </c>
      <c r="B1" s="97"/>
      <c r="C1" s="98" t="s">
        <v>351</v>
      </c>
      <c r="D1" s="97" t="s">
        <v>368</v>
      </c>
      <c r="E1" s="97"/>
      <c r="F1" s="96"/>
      <c r="G1" s="96"/>
      <c r="H1" s="97"/>
    </row>
    <row r="2" spans="1:3" ht="13.5" thickTop="1">
      <c r="A2" s="100" t="s">
        <v>366</v>
      </c>
      <c r="C2" s="99"/>
    </row>
    <row r="3" spans="1:3" ht="12.75">
      <c r="A3" t="s">
        <v>352</v>
      </c>
      <c r="C3" s="99">
        <v>1</v>
      </c>
    </row>
    <row r="4" spans="1:3" ht="12.75">
      <c r="A4" t="s">
        <v>353</v>
      </c>
      <c r="C4" s="99">
        <v>0</v>
      </c>
    </row>
    <row r="5" spans="1:3" ht="12.75">
      <c r="A5" t="s">
        <v>354</v>
      </c>
      <c r="C5" s="99">
        <v>4</v>
      </c>
    </row>
    <row r="6" spans="1:3" ht="12.75">
      <c r="A6" t="s">
        <v>355</v>
      </c>
      <c r="C6" s="99">
        <v>2</v>
      </c>
    </row>
    <row r="7" spans="1:3" ht="12.75">
      <c r="A7" t="s">
        <v>356</v>
      </c>
      <c r="C7" s="99">
        <v>1</v>
      </c>
    </row>
    <row r="8" spans="1:3" ht="12.75">
      <c r="A8" t="s">
        <v>357</v>
      </c>
      <c r="C8" s="99">
        <v>1</v>
      </c>
    </row>
    <row r="9" spans="1:3" ht="12.75">
      <c r="A9" t="s">
        <v>358</v>
      </c>
      <c r="C9" s="99">
        <v>4</v>
      </c>
    </row>
    <row r="10" spans="1:3" ht="12.75">
      <c r="A10" t="s">
        <v>359</v>
      </c>
      <c r="C10" s="99">
        <v>2</v>
      </c>
    </row>
    <row r="11" spans="1:3" ht="12.75">
      <c r="A11" t="s">
        <v>360</v>
      </c>
      <c r="C11" s="99">
        <v>1</v>
      </c>
    </row>
    <row r="12" spans="1:3" ht="12.75">
      <c r="A12" t="s">
        <v>361</v>
      </c>
      <c r="C12" s="99">
        <v>8</v>
      </c>
    </row>
    <row r="13" spans="1:3" ht="12.75">
      <c r="A13" t="s">
        <v>369</v>
      </c>
      <c r="C13" s="99">
        <v>0</v>
      </c>
    </row>
    <row r="14" spans="1:3" ht="12.75">
      <c r="A14" t="s">
        <v>362</v>
      </c>
      <c r="C14" s="99">
        <v>7</v>
      </c>
    </row>
    <row r="15" spans="1:3" ht="12.75">
      <c r="A15" t="s">
        <v>363</v>
      </c>
      <c r="C15" s="99">
        <v>2</v>
      </c>
    </row>
    <row r="16" spans="1:3" ht="12.75">
      <c r="A16" t="s">
        <v>364</v>
      </c>
      <c r="C16" s="99">
        <v>9</v>
      </c>
    </row>
    <row r="17" spans="1:3" ht="12.75">
      <c r="A17" t="s">
        <v>365</v>
      </c>
      <c r="C17" s="99" t="s">
        <v>367</v>
      </c>
    </row>
    <row r="18" ht="12.75">
      <c r="C18" s="99"/>
    </row>
    <row r="19" ht="12.75">
      <c r="C19" s="99"/>
    </row>
    <row r="20" ht="12.75">
      <c r="C20" s="99"/>
    </row>
    <row r="21" ht="12.75">
      <c r="C21" s="99"/>
    </row>
    <row r="22" ht="12.75">
      <c r="C22" s="99"/>
    </row>
    <row r="23" ht="12.75">
      <c r="C23" s="99"/>
    </row>
    <row r="24" ht="12.75">
      <c r="C24" s="99"/>
    </row>
    <row r="25" ht="12.75">
      <c r="C25" s="99"/>
    </row>
    <row r="26" ht="12.75">
      <c r="C26" s="99"/>
    </row>
    <row r="27" ht="12.75">
      <c r="C27" s="99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22">
      <selection activeCell="D34" sqref="D34"/>
    </sheetView>
  </sheetViews>
  <sheetFormatPr defaultColWidth="9.140625" defaultRowHeight="12.75"/>
  <cols>
    <col min="1" max="1" width="19.421875" style="0" customWidth="1"/>
    <col min="4" max="4" width="20.00390625" style="0" customWidth="1"/>
    <col min="5" max="5" width="10.421875" style="58" customWidth="1"/>
    <col min="6" max="6" width="11.00390625" style="58" customWidth="1"/>
  </cols>
  <sheetData>
    <row r="1" spans="1:2" ht="12.75">
      <c r="A1" s="2"/>
      <c r="B1" s="2"/>
    </row>
    <row r="2" spans="1:6" ht="45">
      <c r="A2" s="8" t="s">
        <v>9</v>
      </c>
      <c r="B2" s="8" t="s">
        <v>10</v>
      </c>
      <c r="C2" s="8" t="s">
        <v>330</v>
      </c>
      <c r="D2" s="8" t="s">
        <v>331</v>
      </c>
      <c r="E2" s="61" t="s">
        <v>332</v>
      </c>
      <c r="F2" s="61" t="s">
        <v>333</v>
      </c>
    </row>
    <row r="3" spans="1:3" ht="12.75">
      <c r="A3" s="51"/>
      <c r="B3" s="52"/>
      <c r="C3" t="s">
        <v>39</v>
      </c>
    </row>
    <row r="4" spans="1:2" ht="13.5" thickBot="1">
      <c r="A4" s="3"/>
      <c r="B4" s="4"/>
    </row>
    <row r="5" spans="1:2" ht="12.75">
      <c r="A5" s="37"/>
      <c r="B5" s="38"/>
    </row>
    <row r="6" spans="1:2" ht="12.75">
      <c r="A6" s="37" t="s">
        <v>273</v>
      </c>
      <c r="B6" s="38" t="s">
        <v>274</v>
      </c>
    </row>
    <row r="7" spans="1:2" ht="12.75">
      <c r="A7" s="37"/>
      <c r="B7" s="38"/>
    </row>
    <row r="8" spans="1:2" ht="12.75">
      <c r="A8" s="7" t="str">
        <f>Main!A8</f>
        <v>Sterling</v>
      </c>
      <c r="B8" s="7" t="str">
        <f>Main!B8</f>
        <v>LWX</v>
      </c>
    </row>
    <row r="9" spans="1:2" ht="12.75">
      <c r="A9" s="7" t="str">
        <f>Main!A9</f>
        <v>Chanhassen</v>
      </c>
      <c r="B9" s="7" t="s">
        <v>8</v>
      </c>
    </row>
    <row r="10" spans="1:2" ht="12.75">
      <c r="A10" s="7" t="str">
        <f>Main!A10</f>
        <v>Salt Lake City</v>
      </c>
      <c r="B10" s="7" t="s">
        <v>7</v>
      </c>
    </row>
    <row r="11" spans="1:2" ht="12.75">
      <c r="A11" s="7" t="str">
        <f>Main!A11</f>
        <v>Corpus Christi</v>
      </c>
      <c r="B11" s="7" t="s">
        <v>5</v>
      </c>
    </row>
    <row r="12" spans="1:2" ht="12.75">
      <c r="A12" s="7"/>
      <c r="B12" s="7"/>
    </row>
    <row r="13" spans="1:2" ht="12.75">
      <c r="A13" s="45" t="s">
        <v>276</v>
      </c>
      <c r="B13" s="46"/>
    </row>
    <row r="15" spans="1:6" ht="12.75">
      <c r="A15" t="s">
        <v>325</v>
      </c>
      <c r="B15" t="s">
        <v>196</v>
      </c>
      <c r="C15">
        <v>1.03</v>
      </c>
      <c r="D15" t="s">
        <v>335</v>
      </c>
      <c r="E15" s="60">
        <v>38095</v>
      </c>
      <c r="F15" s="60">
        <v>38565</v>
      </c>
    </row>
    <row r="16" spans="1:6" ht="12.75">
      <c r="A16" t="s">
        <v>258</v>
      </c>
      <c r="B16" t="s">
        <v>175</v>
      </c>
      <c r="C16">
        <v>1.03</v>
      </c>
      <c r="E16" s="60"/>
      <c r="F16" s="60"/>
    </row>
    <row r="17" spans="1:6" ht="12.75">
      <c r="A17" t="s">
        <v>257</v>
      </c>
      <c r="B17" t="s">
        <v>190</v>
      </c>
      <c r="C17">
        <v>1.03</v>
      </c>
      <c r="E17" s="60"/>
      <c r="F17" s="60"/>
    </row>
    <row r="18" spans="1:6" ht="12.75">
      <c r="A18" t="s">
        <v>259</v>
      </c>
      <c r="B18" t="s">
        <v>154</v>
      </c>
      <c r="C18">
        <v>1.03</v>
      </c>
      <c r="E18" s="60"/>
      <c r="F18" s="60"/>
    </row>
    <row r="19" spans="1:6" ht="12.75">
      <c r="A19" t="s">
        <v>142</v>
      </c>
      <c r="B19" t="s">
        <v>143</v>
      </c>
      <c r="C19">
        <v>1.03</v>
      </c>
      <c r="E19" s="60"/>
      <c r="F19" s="60"/>
    </row>
    <row r="20" spans="1:6" ht="12.75">
      <c r="A20" t="s">
        <v>261</v>
      </c>
      <c r="B20" t="s">
        <v>223</v>
      </c>
      <c r="C20">
        <v>1.03</v>
      </c>
      <c r="E20" s="60"/>
      <c r="F20" s="60"/>
    </row>
    <row r="21" spans="1:6" ht="12.75">
      <c r="A21" t="s">
        <v>35</v>
      </c>
      <c r="B21" t="s">
        <v>30</v>
      </c>
      <c r="C21">
        <v>1.03</v>
      </c>
      <c r="D21" t="s">
        <v>334</v>
      </c>
      <c r="E21" s="60">
        <v>38095</v>
      </c>
      <c r="F21" s="60">
        <v>38565</v>
      </c>
    </row>
    <row r="22" spans="1:6" ht="12.75">
      <c r="A22" t="s">
        <v>262</v>
      </c>
      <c r="B22" t="s">
        <v>207</v>
      </c>
      <c r="E22" s="60"/>
      <c r="F22" s="60"/>
    </row>
    <row r="23" spans="1:6" ht="12.75">
      <c r="A23" t="s">
        <v>45</v>
      </c>
      <c r="B23" t="s">
        <v>46</v>
      </c>
      <c r="C23">
        <v>1.03</v>
      </c>
      <c r="D23" t="s">
        <v>338</v>
      </c>
      <c r="E23" s="60">
        <v>38460</v>
      </c>
      <c r="F23" s="60">
        <v>38565</v>
      </c>
    </row>
    <row r="24" spans="5:6" ht="12.75">
      <c r="E24" s="60"/>
      <c r="F24" s="60"/>
    </row>
    <row r="25" spans="1:6" ht="12.75">
      <c r="A25" s="46" t="s">
        <v>307</v>
      </c>
      <c r="B25" s="46"/>
      <c r="E25" s="60"/>
      <c r="F25" s="60"/>
    </row>
    <row r="26" spans="5:6" ht="12.75">
      <c r="E26" s="60"/>
      <c r="F26" s="60"/>
    </row>
    <row r="27" spans="1:6" ht="12.75">
      <c r="A27" t="s">
        <v>310</v>
      </c>
      <c r="B27" t="s">
        <v>99</v>
      </c>
      <c r="C27">
        <v>1.03</v>
      </c>
      <c r="D27" t="s">
        <v>338</v>
      </c>
      <c r="E27" s="60">
        <v>38460</v>
      </c>
      <c r="F27" s="60">
        <v>38565</v>
      </c>
    </row>
    <row r="28" spans="1:6" ht="12.75">
      <c r="A28" t="s">
        <v>309</v>
      </c>
      <c r="B28" t="s">
        <v>56</v>
      </c>
      <c r="C28">
        <v>1.03</v>
      </c>
      <c r="D28" t="s">
        <v>338</v>
      </c>
      <c r="E28" s="60">
        <v>38460</v>
      </c>
      <c r="F28" s="60">
        <v>38565</v>
      </c>
    </row>
    <row r="29" spans="1:6" ht="12.75">
      <c r="A29" t="s">
        <v>63</v>
      </c>
      <c r="B29" t="s">
        <v>27</v>
      </c>
      <c r="C29">
        <v>1.03</v>
      </c>
      <c r="D29" t="s">
        <v>338</v>
      </c>
      <c r="E29" s="60">
        <v>38460</v>
      </c>
      <c r="F29" s="60">
        <v>38565</v>
      </c>
    </row>
    <row r="30" spans="1:6" ht="12.75">
      <c r="A30" t="s">
        <v>90</v>
      </c>
      <c r="B30" t="s">
        <v>91</v>
      </c>
      <c r="C30">
        <v>1.03</v>
      </c>
      <c r="D30" t="s">
        <v>338</v>
      </c>
      <c r="E30" s="60">
        <v>38460</v>
      </c>
      <c r="F30" s="60">
        <v>38565</v>
      </c>
    </row>
    <row r="31" spans="1:6" ht="12.75">
      <c r="A31" t="s">
        <v>75</v>
      </c>
      <c r="B31" t="s">
        <v>28</v>
      </c>
      <c r="C31">
        <v>1.03</v>
      </c>
      <c r="D31" t="s">
        <v>338</v>
      </c>
      <c r="E31" s="60">
        <v>38460</v>
      </c>
      <c r="F31" s="60">
        <v>38565</v>
      </c>
    </row>
    <row r="32" spans="1:6" ht="12.75">
      <c r="A32" t="s">
        <v>312</v>
      </c>
      <c r="B32" t="s">
        <v>119</v>
      </c>
      <c r="E32" s="60"/>
      <c r="F32" s="60"/>
    </row>
    <row r="33" spans="1:6" ht="12.75">
      <c r="A33" t="s">
        <v>105</v>
      </c>
      <c r="B33" t="s">
        <v>106</v>
      </c>
      <c r="C33">
        <v>1.03</v>
      </c>
      <c r="D33" t="s">
        <v>338</v>
      </c>
      <c r="E33" s="60">
        <v>38460</v>
      </c>
      <c r="F33" s="60">
        <v>38565</v>
      </c>
    </row>
    <row r="34" spans="1:6" ht="12.75">
      <c r="A34" t="s">
        <v>317</v>
      </c>
      <c r="B34" t="s">
        <v>44</v>
      </c>
      <c r="E34" s="60"/>
      <c r="F34" s="60"/>
    </row>
    <row r="35" spans="1:6" ht="12.75">
      <c r="A35" t="s">
        <v>311</v>
      </c>
      <c r="B35" t="s">
        <v>19</v>
      </c>
      <c r="E35" s="60"/>
      <c r="F35" s="60"/>
    </row>
    <row r="36" spans="1:6" ht="12.75">
      <c r="A36" t="s">
        <v>315</v>
      </c>
      <c r="B36" t="s">
        <v>18</v>
      </c>
      <c r="E36" s="60"/>
      <c r="F36" s="60"/>
    </row>
    <row r="37" spans="1:6" ht="12.75">
      <c r="A37" t="s">
        <v>115</v>
      </c>
      <c r="B37" t="s">
        <v>308</v>
      </c>
      <c r="E37" s="60"/>
      <c r="F37" s="60"/>
    </row>
    <row r="38" spans="5:6" ht="12.75">
      <c r="E38" s="60"/>
      <c r="F38" s="60"/>
    </row>
    <row r="39" spans="1:6" ht="12.75">
      <c r="A39" t="s">
        <v>159</v>
      </c>
      <c r="B39" t="s">
        <v>160</v>
      </c>
      <c r="E39" s="60"/>
      <c r="F39" s="60"/>
    </row>
    <row r="40" spans="1:6" ht="12.75">
      <c r="A40" t="s">
        <v>108</v>
      </c>
      <c r="B40" t="s">
        <v>25</v>
      </c>
      <c r="E40" s="60"/>
      <c r="F40" s="60"/>
    </row>
    <row r="41" spans="5:6" ht="12.75">
      <c r="E41" s="60"/>
      <c r="F41" s="6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MillerNG</dc:creator>
  <cp:keywords/>
  <dc:description/>
  <cp:lastModifiedBy>Sulaimin Barrett</cp:lastModifiedBy>
  <cp:lastPrinted>2006-09-12T14:58:47Z</cp:lastPrinted>
  <dcterms:created xsi:type="dcterms:W3CDTF">2003-07-30T12:35:03Z</dcterms:created>
  <dcterms:modified xsi:type="dcterms:W3CDTF">2006-10-26T15:14:35Z</dcterms:modified>
  <cp:category/>
  <cp:version/>
  <cp:contentType/>
  <cp:contentStatus/>
</cp:coreProperties>
</file>