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4515" activeTab="0"/>
  </bookViews>
  <sheets>
    <sheet name="Calculator" sheetId="1" r:id="rId1"/>
  </sheets>
  <definedNames>
    <definedName name="_xlnm.Print_Area" localSheetId="0">'Calculator'!$B$2:$E$32</definedName>
  </definedNames>
  <calcPr fullCalcOnLoad="1"/>
</workbook>
</file>

<file path=xl/sharedStrings.xml><?xml version="1.0" encoding="utf-8"?>
<sst xmlns="http://schemas.openxmlformats.org/spreadsheetml/2006/main" count="57" uniqueCount="39">
  <si>
    <t>Transformer Ratings Calculator</t>
  </si>
  <si>
    <t>Impedance Lookup Table</t>
  </si>
  <si>
    <t>Full-load rating, kVA:</t>
  </si>
  <si>
    <t>kVA</t>
  </si>
  <si>
    <t>208V</t>
  </si>
  <si>
    <t>480V</t>
  </si>
  <si>
    <t>%</t>
  </si>
  <si>
    <t>Line-to-line primary voltage:</t>
  </si>
  <si>
    <t>volts</t>
  </si>
  <si>
    <t>Line-to-line secondary voltage:</t>
  </si>
  <si>
    <t>Primary current, FLA:</t>
  </si>
  <si>
    <t>amps</t>
  </si>
  <si>
    <t>Secondary current, FLA:</t>
  </si>
  <si>
    <t>Primary fuse, max of 300%</t>
  </si>
  <si>
    <t>Primary fuse, min of 125%</t>
  </si>
  <si>
    <t>Secondary breaker, 125%</t>
  </si>
  <si>
    <t>Fault duty, primary</t>
  </si>
  <si>
    <t>Fault duty, secondary</t>
  </si>
  <si>
    <t>Third Harmonic current:</t>
  </si>
  <si>
    <t>Fifth Harmonic current:</t>
  </si>
  <si>
    <t>Seventh Harmonic current:</t>
  </si>
  <si>
    <t>Ninth Harmonic current:</t>
  </si>
  <si>
    <t>Eleventh Harmonic current:</t>
  </si>
  <si>
    <t>Thirteenth Harmonic current:</t>
  </si>
  <si>
    <t>Fifteenth Harmonic current:</t>
  </si>
  <si>
    <t>Calculated RMS current, FLA:</t>
  </si>
  <si>
    <t>Transformer Harmonics Calculator</t>
  </si>
  <si>
    <t>K-Factor</t>
  </si>
  <si>
    <r>
      <t>F</t>
    </r>
    <r>
      <rPr>
        <b/>
        <sz val="6"/>
        <rFont val="Helv"/>
        <family val="0"/>
      </rPr>
      <t>HL</t>
    </r>
    <r>
      <rPr>
        <b/>
        <sz val="10"/>
        <rFont val="Helv"/>
        <family val="0"/>
      </rPr>
      <t>-Factor</t>
    </r>
  </si>
  <si>
    <t>Fundamental current:</t>
  </si>
  <si>
    <t>Use 100 amps for per-unit, otherwise use measured loads.</t>
  </si>
  <si>
    <t>Calculated Harmonic Factors:</t>
  </si>
  <si>
    <t>Use 1/7th of RLA for VSD drives</t>
  </si>
  <si>
    <r>
      <t>K-Factor is calculated on RLA, F</t>
    </r>
    <r>
      <rPr>
        <sz val="6"/>
        <rFont val="Helv"/>
        <family val="0"/>
      </rPr>
      <t>HL-</t>
    </r>
    <r>
      <rPr>
        <sz val="10"/>
        <rFont val="Helv"/>
        <family val="0"/>
      </rPr>
      <t>Factor on rated FLA</t>
    </r>
  </si>
  <si>
    <t>SNL Standard Impedance, %</t>
  </si>
  <si>
    <t xml:space="preserve">Printed:  </t>
  </si>
  <si>
    <t>Template dated 25Jan99 by HOE</t>
  </si>
  <si>
    <r>
      <t>NOTE</t>
    </r>
    <r>
      <rPr>
        <b/>
        <sz val="10"/>
        <rFont val="Helv"/>
        <family val="0"/>
      </rPr>
      <t xml:space="preserve">: </t>
    </r>
    <r>
      <rPr>
        <sz val="10"/>
        <rFont val="Helv"/>
        <family val="0"/>
      </rPr>
      <t xml:space="preserve"> </t>
    </r>
    <r>
      <rPr>
        <b/>
        <sz val="10"/>
        <rFont val="Helv"/>
        <family val="0"/>
      </rPr>
      <t>Enter values in yellow blocks only</t>
    </r>
    <r>
      <rPr>
        <sz val="10"/>
        <rFont val="Helv"/>
        <family val="0"/>
      </rPr>
      <t>.  Others will be calculated for you.</t>
    </r>
  </si>
  <si>
    <t xml:space="preserve">Transformer Name: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</si>
</sst>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#"/>
    <numFmt numFmtId="166" formatCode="#,###.#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u val="single"/>
      <sz val="10"/>
      <name val="Helv"/>
      <family val="0"/>
    </font>
    <font>
      <sz val="6"/>
      <name val="Helv"/>
      <family val="0"/>
    </font>
    <font>
      <b/>
      <sz val="6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9" fontId="0" fillId="0" borderId="0" xfId="0" applyNumberFormat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7" xfId="0" applyFont="1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1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3" fontId="0" fillId="2" borderId="13" xfId="0" applyNumberForma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5" fontId="0" fillId="3" borderId="13" xfId="0" applyNumberFormat="1" applyFill="1" applyBorder="1" applyAlignment="1" applyProtection="1">
      <alignment/>
      <protection locked="0"/>
    </xf>
    <xf numFmtId="3" fontId="0" fillId="3" borderId="13" xfId="0" applyNumberFormat="1" applyFill="1" applyBorder="1" applyAlignment="1" applyProtection="1">
      <alignment/>
      <protection locked="0"/>
    </xf>
    <xf numFmtId="3" fontId="0" fillId="3" borderId="19" xfId="0" applyNumberFormat="1" applyFill="1" applyBorder="1" applyAlignment="1" applyProtection="1">
      <alignment/>
      <protection locked="0"/>
    </xf>
    <xf numFmtId="10" fontId="0" fillId="2" borderId="13" xfId="0" applyNumberFormat="1" applyFill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10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3" borderId="2" xfId="0" applyNumberFormat="1" applyFill="1" applyBorder="1" applyAlignment="1" applyProtection="1">
      <alignment/>
      <protection locked="0"/>
    </xf>
    <xf numFmtId="0" fontId="0" fillId="2" borderId="13" xfId="0" applyFill="1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1" fillId="2" borderId="24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3" fontId="0" fillId="2" borderId="25" xfId="0" applyNumberFormat="1" applyFill="1" applyBorder="1" applyAlignment="1" applyProtection="1">
      <alignment/>
      <protection/>
    </xf>
    <xf numFmtId="0" fontId="0" fillId="2" borderId="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 horizontal="center"/>
    </xf>
    <xf numFmtId="15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vertical="center"/>
    </xf>
    <xf numFmtId="0" fontId="0" fillId="3" borderId="0" xfId="0" applyFill="1" applyAlignment="1" applyProtection="1">
      <alignment horizontal="left"/>
      <protection locked="0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showGridLines="0" tabSelected="1" workbookViewId="0" topLeftCell="A1">
      <selection activeCell="C5" sqref="C5"/>
    </sheetView>
  </sheetViews>
  <sheetFormatPr defaultColWidth="9.140625" defaultRowHeight="12.75"/>
  <cols>
    <col min="1" max="1" width="1.7109375" style="0" customWidth="1"/>
    <col min="2" max="2" width="27.28125" style="0" customWidth="1"/>
    <col min="3" max="3" width="9.7109375" style="0" customWidth="1"/>
    <col min="4" max="4" width="6.7109375" style="0" customWidth="1"/>
    <col min="5" max="5" width="10.7109375" style="0" customWidth="1"/>
  </cols>
  <sheetData>
    <row r="1" ht="18.75" customHeight="1">
      <c r="B1" s="25" t="s">
        <v>37</v>
      </c>
    </row>
    <row r="2" spans="2:3" ht="15.75" customHeight="1" thickBot="1">
      <c r="B2" s="51" t="s">
        <v>38</v>
      </c>
      <c r="C2" s="53"/>
    </row>
    <row r="3" spans="2:4" ht="13.5" thickBot="1">
      <c r="B3" s="8" t="s">
        <v>0</v>
      </c>
      <c r="C3" s="9"/>
      <c r="D3" s="10"/>
    </row>
    <row r="4" spans="2:8" ht="13.5" thickTop="1">
      <c r="B4" s="11"/>
      <c r="C4" s="12"/>
      <c r="D4" s="13"/>
      <c r="F4" s="3"/>
      <c r="G4" s="4" t="s">
        <v>1</v>
      </c>
      <c r="H4" s="5"/>
    </row>
    <row r="5" spans="2:8" ht="12.75">
      <c r="B5" s="11" t="s">
        <v>2</v>
      </c>
      <c r="C5" s="21">
        <v>300</v>
      </c>
      <c r="D5" s="14" t="s">
        <v>3</v>
      </c>
      <c r="F5" s="7" t="s">
        <v>3</v>
      </c>
      <c r="G5" s="2" t="s">
        <v>4</v>
      </c>
      <c r="H5" s="6" t="s">
        <v>5</v>
      </c>
    </row>
    <row r="6" spans="2:8" ht="12.75">
      <c r="B6" s="11" t="s">
        <v>34</v>
      </c>
      <c r="C6" s="24">
        <f>IF(C8=208,LOOKUP(C5,F6:F14,G6:G14),LOOKUP(C5,F6:F14,H6:H14))</f>
        <v>0.047</v>
      </c>
      <c r="D6" s="14" t="s">
        <v>6</v>
      </c>
      <c r="F6" s="26">
        <v>45</v>
      </c>
      <c r="G6" s="27">
        <v>0.029</v>
      </c>
      <c r="H6" s="28">
        <v>0.026</v>
      </c>
    </row>
    <row r="7" spans="2:8" ht="12.75">
      <c r="B7" s="11" t="s">
        <v>7</v>
      </c>
      <c r="C7" s="22">
        <v>480</v>
      </c>
      <c r="D7" s="14" t="s">
        <v>8</v>
      </c>
      <c r="F7" s="26">
        <v>75</v>
      </c>
      <c r="G7" s="27">
        <v>0.029</v>
      </c>
      <c r="H7" s="28">
        <v>0.026</v>
      </c>
    </row>
    <row r="8" spans="2:8" ht="13.5" thickBot="1">
      <c r="B8" s="16" t="s">
        <v>9</v>
      </c>
      <c r="C8" s="23">
        <v>208</v>
      </c>
      <c r="D8" s="17" t="s">
        <v>8</v>
      </c>
      <c r="F8" s="26">
        <v>112.5</v>
      </c>
      <c r="G8" s="27">
        <v>0.03</v>
      </c>
      <c r="H8" s="28">
        <v>0.026</v>
      </c>
    </row>
    <row r="9" spans="2:11" ht="13.5" thickTop="1">
      <c r="B9" s="11" t="s">
        <v>10</v>
      </c>
      <c r="C9" s="15">
        <f>((C5*1000)/C7/1.732)</f>
        <v>360.8545034642032</v>
      </c>
      <c r="D9" s="14" t="s">
        <v>11</v>
      </c>
      <c r="F9" s="26">
        <v>150</v>
      </c>
      <c r="G9" s="27">
        <v>0.03</v>
      </c>
      <c r="H9" s="28">
        <v>0.026</v>
      </c>
      <c r="K9" s="52"/>
    </row>
    <row r="10" spans="2:8" ht="12.75">
      <c r="B10" s="11" t="s">
        <v>12</v>
      </c>
      <c r="C10" s="15">
        <f>((C5*1000)/C8/1.732)</f>
        <v>832.7411618404691</v>
      </c>
      <c r="D10" s="14" t="s">
        <v>11</v>
      </c>
      <c r="F10" s="26">
        <v>300</v>
      </c>
      <c r="G10" s="27">
        <v>0.047</v>
      </c>
      <c r="H10" s="28">
        <v>0.026</v>
      </c>
    </row>
    <row r="11" spans="2:8" ht="12.75">
      <c r="B11" s="11" t="s">
        <v>13</v>
      </c>
      <c r="C11" s="15">
        <f>3*C9</f>
        <v>1082.5635103926097</v>
      </c>
      <c r="D11" s="14" t="s">
        <v>11</v>
      </c>
      <c r="F11" s="26">
        <v>500</v>
      </c>
      <c r="G11" s="27">
        <v>0.047</v>
      </c>
      <c r="H11" s="28">
        <v>0.043</v>
      </c>
    </row>
    <row r="12" spans="2:8" ht="12.75">
      <c r="B12" s="11" t="s">
        <v>14</v>
      </c>
      <c r="C12" s="15">
        <f>1.25*C9</f>
        <v>451.068129330254</v>
      </c>
      <c r="D12" s="14" t="s">
        <v>11</v>
      </c>
      <c r="F12" s="26">
        <v>750</v>
      </c>
      <c r="G12" s="27">
        <v>0.0575</v>
      </c>
      <c r="H12" s="28">
        <v>0.0575</v>
      </c>
    </row>
    <row r="13" spans="2:8" ht="12.75">
      <c r="B13" s="11" t="s">
        <v>15</v>
      </c>
      <c r="C13" s="15">
        <f>1.25*C10</f>
        <v>1040.9264523005863</v>
      </c>
      <c r="D13" s="14" t="s">
        <v>11</v>
      </c>
      <c r="F13" s="26">
        <v>1000</v>
      </c>
      <c r="G13" s="27">
        <v>0.0575</v>
      </c>
      <c r="H13" s="28">
        <v>0.0575</v>
      </c>
    </row>
    <row r="14" spans="2:8" ht="12.75">
      <c r="B14" s="11" t="s">
        <v>16</v>
      </c>
      <c r="C14" s="15">
        <f>C9/C6</f>
        <v>7677.755392855388</v>
      </c>
      <c r="D14" s="14" t="s">
        <v>11</v>
      </c>
      <c r="E14" s="1"/>
      <c r="F14" s="29">
        <v>1500</v>
      </c>
      <c r="G14" s="31">
        <v>0.0575</v>
      </c>
      <c r="H14" s="30">
        <v>0.0575</v>
      </c>
    </row>
    <row r="15" spans="2:5" ht="12.75">
      <c r="B15" s="11" t="s">
        <v>17</v>
      </c>
      <c r="C15" s="15">
        <f>C10/C6</f>
        <v>17717.897060435513</v>
      </c>
      <c r="D15" s="14" t="s">
        <v>11</v>
      </c>
      <c r="E15" s="1"/>
    </row>
    <row r="16" spans="2:4" ht="13.5" thickBot="1">
      <c r="B16" s="18"/>
      <c r="C16" s="19"/>
      <c r="D16" s="20"/>
    </row>
    <row r="17" spans="2:4" ht="10.5" customHeight="1" thickBot="1">
      <c r="B17" s="32"/>
      <c r="C17" s="32"/>
      <c r="D17" s="32"/>
    </row>
    <row r="18" spans="2:5" ht="13.5" thickBot="1">
      <c r="B18" s="54" t="s">
        <v>26</v>
      </c>
      <c r="C18" s="55"/>
      <c r="D18" s="55"/>
      <c r="E18" s="56"/>
    </row>
    <row r="19" spans="2:6" ht="13.5" thickTop="1">
      <c r="B19" s="33"/>
      <c r="C19" s="41" t="s">
        <v>27</v>
      </c>
      <c r="D19" s="35"/>
      <c r="E19" s="42" t="s">
        <v>28</v>
      </c>
      <c r="F19" t="s">
        <v>33</v>
      </c>
    </row>
    <row r="20" spans="2:6" ht="12.75">
      <c r="B20" s="34" t="s">
        <v>29</v>
      </c>
      <c r="C20" s="37">
        <v>100</v>
      </c>
      <c r="D20" s="44" t="s">
        <v>11</v>
      </c>
      <c r="E20" s="39">
        <f>C10</f>
        <v>832.7411618404691</v>
      </c>
      <c r="F20" t="s">
        <v>30</v>
      </c>
    </row>
    <row r="21" spans="2:5" ht="12.75">
      <c r="B21" s="34" t="s">
        <v>18</v>
      </c>
      <c r="C21" s="37"/>
      <c r="D21" s="44" t="s">
        <v>11</v>
      </c>
      <c r="E21" s="43">
        <f aca="true" t="shared" si="0" ref="E21:E27">C21</f>
        <v>0</v>
      </c>
    </row>
    <row r="22" spans="2:6" ht="12.75">
      <c r="B22" s="34" t="s">
        <v>19</v>
      </c>
      <c r="C22" s="37"/>
      <c r="D22" s="44" t="s">
        <v>11</v>
      </c>
      <c r="E22" s="43">
        <f t="shared" si="0"/>
        <v>0</v>
      </c>
      <c r="F22" t="s">
        <v>32</v>
      </c>
    </row>
    <row r="23" spans="2:6" ht="12.75">
      <c r="B23" s="34" t="s">
        <v>20</v>
      </c>
      <c r="C23" s="37"/>
      <c r="D23" s="44" t="s">
        <v>11</v>
      </c>
      <c r="E23" s="43">
        <f t="shared" si="0"/>
        <v>0</v>
      </c>
      <c r="F23" t="s">
        <v>32</v>
      </c>
    </row>
    <row r="24" spans="2:5" ht="12.75">
      <c r="B24" s="34" t="s">
        <v>21</v>
      </c>
      <c r="C24" s="37"/>
      <c r="D24" s="44" t="s">
        <v>11</v>
      </c>
      <c r="E24" s="43">
        <f t="shared" si="0"/>
        <v>0</v>
      </c>
    </row>
    <row r="25" spans="2:5" ht="12.75">
      <c r="B25" s="34" t="s">
        <v>22</v>
      </c>
      <c r="C25" s="37"/>
      <c r="D25" s="44" t="s">
        <v>11</v>
      </c>
      <c r="E25" s="43">
        <f t="shared" si="0"/>
        <v>0</v>
      </c>
    </row>
    <row r="26" spans="2:5" ht="12.75">
      <c r="B26" s="34" t="s">
        <v>23</v>
      </c>
      <c r="C26" s="37"/>
      <c r="D26" s="44" t="s">
        <v>11</v>
      </c>
      <c r="E26" s="43">
        <f t="shared" si="0"/>
        <v>0</v>
      </c>
    </row>
    <row r="27" spans="2:5" ht="12.75">
      <c r="B27" s="34" t="s">
        <v>24</v>
      </c>
      <c r="C27" s="37"/>
      <c r="D27" s="44" t="s">
        <v>11</v>
      </c>
      <c r="E27" s="43">
        <f t="shared" si="0"/>
        <v>0</v>
      </c>
    </row>
    <row r="28" spans="2:5" ht="12.75">
      <c r="B28" s="34"/>
      <c r="C28" s="36"/>
      <c r="D28" s="44"/>
      <c r="E28" s="39"/>
    </row>
    <row r="29" spans="2:5" ht="12.75">
      <c r="B29" s="11" t="s">
        <v>25</v>
      </c>
      <c r="C29" s="15">
        <f>SQRT((C20*C20)+(C21*C21)+(C22*C22)+(C23*C23)+(C24*C24)+(C25*C25)+(C26*C26)+(C27*C27))</f>
        <v>100</v>
      </c>
      <c r="D29" s="45" t="s">
        <v>11</v>
      </c>
      <c r="E29" s="40">
        <f>SQRT((E20*E20)+(E21*E21)+(E22*E22)+(E23*E23)+(E24*E24)+(E25*E25)+(E26*E26)+(E27*E27))</f>
        <v>832.7411618404691</v>
      </c>
    </row>
    <row r="30" spans="2:5" ht="12.75">
      <c r="B30" s="11" t="s">
        <v>31</v>
      </c>
      <c r="C30" s="46">
        <f>((C20/C29)+(9*(C21/C29)*(C21/C29))+(25*(C22/C29)*(C22/C29))+(49*(C23/C29)*(C23/C29))+(81*(C24/C29)*(C24/C29))+(121*(C25/C29)*(C25/C29))+(169*(C26/C29)*(C26/C29))+(225*(C27/C29)*(C27/C29)))</f>
        <v>1</v>
      </c>
      <c r="D30" s="38"/>
      <c r="E30" s="47">
        <f>((E20/E29)+(9*(E21/E29)*(E21/E29))+(25*(E22/E29)*(E22/E29))+(49*(E23/E29)*(E23/E29))+(81*(E24/E29)*(E24/E29))+(121*(E25/E29)*(E25/E29))+(169*(E26/E29)*(E26/E29))+(225*(E27/E29)*(E27/E29)))</f>
        <v>1</v>
      </c>
    </row>
    <row r="31" spans="2:5" ht="13.5" thickBot="1">
      <c r="B31" s="18"/>
      <c r="C31" s="19"/>
      <c r="D31" s="19"/>
      <c r="E31" s="20"/>
    </row>
    <row r="32" spans="2:5" ht="12.75">
      <c r="B32" s="49" t="s">
        <v>36</v>
      </c>
      <c r="D32" s="48" t="s">
        <v>35</v>
      </c>
      <c r="E32" s="50">
        <f ca="1">TODAY()</f>
        <v>38301</v>
      </c>
    </row>
  </sheetData>
  <sheetProtection password="CCCD" sheet="1"/>
  <mergeCells count="1">
    <mergeCell ref="B18:E18"/>
  </mergeCells>
  <printOptions horizontalCentered="1"/>
  <pageMargins left="1" right="1" top="1" bottom="1" header="0.5" footer="0.5"/>
  <pageSetup horizontalDpi="150" verticalDpi="150" orientation="portrait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"TransformerCalculator"</dc:title>
  <dc:subject/>
  <dc:creator>Hoe</dc:creator>
  <cp:keywords/>
  <dc:description>Calculates amperages, fuse ratings, fault duties, and K-factor using Sandia's standard specification transformer sizes and impedances</dc:description>
  <cp:lastModifiedBy>Gary L. Hoe</cp:lastModifiedBy>
  <cp:lastPrinted>1999-01-26T19:16:25Z</cp:lastPrinted>
  <dcterms:created xsi:type="dcterms:W3CDTF">1998-05-05T21:21:39Z</dcterms:created>
  <dcterms:modified xsi:type="dcterms:W3CDTF">2004-11-10T17:14:41Z</dcterms:modified>
  <cp:category/>
  <cp:version/>
  <cp:contentType/>
  <cp:contentStatus/>
</cp:coreProperties>
</file>