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<sst xmlns="http://schemas.openxmlformats.org/spreadsheetml/2006/main" count="115" uniqueCount="100">
  <si>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</si>
  <si>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</si>
  <si>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</si>
  <si>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</si>
  <si>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</si>
  <si>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</si>
  <si>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q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2"/>
      </rPr>
      <t xml:space="preserve">= </t>
    </r>
  </si>
  <si>
    <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2"/>
      </rPr>
      <t xml:space="preserve"> =</t>
    </r>
    <r>
      <rPr>
        <vertAlign val="subscript"/>
        <sz val="10"/>
        <rFont val="Arial"/>
        <family val="2"/>
      </rPr>
      <t xml:space="preserve"> </t>
    </r>
  </si>
  <si>
    <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 xml:space="preserve"> =</t>
    </r>
  </si>
  <si>
    <r>
      <t>2q</t>
    </r>
    <r>
      <rPr>
        <vertAlign val="subscript"/>
        <sz val="10"/>
        <rFont val="Arial"/>
        <family val="2"/>
      </rPr>
      <t xml:space="preserve">12 </t>
    </r>
    <r>
      <rPr>
        <sz val="10"/>
        <rFont val="Arial"/>
        <family val="2"/>
      </rPr>
      <t xml:space="preserve">= </t>
    </r>
  </si>
  <si>
    <r>
      <t>2q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2"/>
      </rPr>
      <t xml:space="preserve"> =</t>
    </r>
    <r>
      <rPr>
        <vertAlign val="subscript"/>
        <sz val="10"/>
        <rFont val="Arial"/>
        <family val="2"/>
      </rPr>
      <t xml:space="preserve"> </t>
    </r>
  </si>
  <si>
    <r>
      <t>2q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 xml:space="preserve"> =</t>
    </r>
  </si>
  <si>
    <t xml:space="preserve">pi = </t>
  </si>
  <si>
    <r>
      <t>P(</t>
    </r>
    <r>
      <rPr>
        <sz val="10"/>
        <rFont val="Symbol"/>
        <family val="1"/>
      </rPr>
      <t>n</t>
    </r>
    <r>
      <rPr>
        <vertAlign val="subscript"/>
        <sz val="10"/>
        <rFont val="Symbol"/>
        <family val="1"/>
      </rPr>
      <t xml:space="preserve">m </t>
    </r>
    <r>
      <rPr>
        <sz val="10"/>
        <rFont val="Arial"/>
        <family val="0"/>
      </rPr>
      <t xml:space="preserve">-&gt; </t>
    </r>
    <r>
      <rPr>
        <sz val="10"/>
        <rFont val="Symbol"/>
        <family val="1"/>
      </rPr>
      <t>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) = </t>
    </r>
  </si>
  <si>
    <t>Vacuum Oscillations</t>
  </si>
  <si>
    <r>
      <t>sin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) = </t>
    </r>
  </si>
  <si>
    <r>
      <t>sin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</si>
  <si>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sin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</si>
  <si>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cos(2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</si>
  <si>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cos(2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</si>
  <si>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</t>
    </r>
    <r>
      <rPr>
        <vertAlign val="subscript"/>
        <sz val="10"/>
        <rFont val="Arial"/>
        <family val="2"/>
      </rPr>
      <t xml:space="preserve"> </t>
    </r>
  </si>
  <si>
    <r>
      <t>sin(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) = </t>
    </r>
  </si>
  <si>
    <r>
      <t>cos(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) = </t>
    </r>
  </si>
  <si>
    <t xml:space="preserve">   Term 1 + </t>
  </si>
  <si>
    <t xml:space="preserve">   Term 2 + </t>
  </si>
  <si>
    <t xml:space="preserve">  Sum</t>
  </si>
  <si>
    <r>
      <t>P x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>E</t>
    </r>
    <r>
      <rPr>
        <vertAlign val="subscript"/>
        <sz val="10"/>
        <rFont val="Arial"/>
        <family val="2"/>
      </rPr>
      <t>n</t>
    </r>
  </si>
  <si>
    <r>
      <t>ln(E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>)</t>
    </r>
  </si>
  <si>
    <t>(GeV)</t>
  </si>
  <si>
    <t xml:space="preserve">L(km) = </t>
  </si>
  <si>
    <r>
      <t>E</t>
    </r>
    <r>
      <rPr>
        <vertAlign val="subscript"/>
        <sz val="10"/>
        <rFont val="Symbol"/>
        <family val="1"/>
      </rPr>
      <t>n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(GeV) = </t>
    </r>
  </si>
  <si>
    <r>
      <t>E</t>
    </r>
    <r>
      <rPr>
        <vertAlign val="subscript"/>
        <sz val="10"/>
        <rFont val="Symbol"/>
        <family val="1"/>
      </rPr>
      <t>n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(GeV)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</si>
  <si>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>L/4E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)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</si>
  <si>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>L/4E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) </t>
    </r>
  </si>
  <si>
    <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>L/4</t>
    </r>
    <r>
      <rPr>
        <sz val="10"/>
        <rFont val="Arial"/>
        <family val="0"/>
      </rPr>
      <t xml:space="preserve"> = </t>
    </r>
  </si>
  <si>
    <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>L/4</t>
    </r>
    <r>
      <rPr>
        <sz val="10"/>
        <rFont val="Arial"/>
        <family val="0"/>
      </rPr>
      <t xml:space="preserve"> = </t>
    </r>
  </si>
  <si>
    <r>
      <t>D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 xml:space="preserve"> (eV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=</t>
    </r>
    <r>
      <rPr>
        <vertAlign val="subscript"/>
        <sz val="10"/>
        <rFont val="Arial"/>
        <family val="2"/>
      </rPr>
      <t xml:space="preserve"> </t>
    </r>
  </si>
  <si>
    <r>
      <t>D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 xml:space="preserve"> ~</t>
    </r>
    <r>
      <rPr>
        <vertAlign val="subscript"/>
        <sz val="10"/>
        <rFont val="Arial"/>
        <family val="2"/>
      </rPr>
      <t xml:space="preserve"> 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 xml:space="preserve"> (eV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=</t>
    </r>
    <r>
      <rPr>
        <vertAlign val="subscript"/>
        <sz val="10"/>
        <rFont val="Arial"/>
        <family val="2"/>
      </rPr>
      <t xml:space="preserve"> </t>
    </r>
  </si>
  <si>
    <r>
      <t>D</t>
    </r>
    <r>
      <rPr>
        <sz val="10"/>
        <rFont val="Arial"/>
        <family val="0"/>
      </rPr>
      <t>E</t>
    </r>
    <r>
      <rPr>
        <vertAlign val="subscript"/>
        <sz val="10"/>
        <rFont val="Symbol"/>
        <family val="1"/>
      </rPr>
      <t>n</t>
    </r>
  </si>
  <si>
    <r>
      <t>D</t>
    </r>
    <r>
      <rPr>
        <sz val="10"/>
        <rFont val="Arial"/>
        <family val="2"/>
      </rPr>
      <t>ln(E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2"/>
      </rPr>
      <t xml:space="preserve">) = </t>
    </r>
  </si>
  <si>
    <r>
      <t>S</t>
    </r>
    <r>
      <rPr>
        <sz val="10"/>
        <rFont val="@Arial Unicode MS"/>
        <family val="2"/>
      </rPr>
      <t xml:space="preserve">(P x 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E)</t>
    </r>
  </si>
  <si>
    <r>
      <t>Coef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</si>
  <si>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 xml:space="preserve">   Term 3 =  </t>
  </si>
  <si>
    <r>
      <t>Coef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</si>
  <si>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>) * 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</si>
  <si>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sin(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>L/2E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) </t>
    </r>
  </si>
  <si>
    <r>
      <t>E</t>
    </r>
    <r>
      <rPr>
        <vertAlign val="subscript"/>
        <sz val="10"/>
        <rFont val="Symbol"/>
        <family val="1"/>
      </rPr>
      <t>n</t>
    </r>
  </si>
  <si>
    <r>
      <t>cos(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>L/4E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) </t>
    </r>
  </si>
  <si>
    <r>
      <t>cos(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</t>
    </r>
  </si>
  <si>
    <r>
      <t>Coef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</si>
  <si>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>)*cos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)*cos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</si>
  <si>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ln(E</t>
    </r>
    <r>
      <rPr>
        <vertAlign val="subscript"/>
        <sz val="10"/>
        <rFont val="Symbol"/>
        <family val="1"/>
      </rPr>
      <t>n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) = </t>
    </r>
  </si>
  <si>
    <r>
      <t>ln(E</t>
    </r>
    <r>
      <rPr>
        <vertAlign val="subscript"/>
        <sz val="10"/>
        <rFont val="Symbol"/>
        <family val="1"/>
      </rPr>
      <t>n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) = </t>
    </r>
  </si>
  <si>
    <r>
      <t xml:space="preserve"> (L in km; </t>
    </r>
    <r>
      <rPr>
        <sz val="10"/>
        <rFont val="Symbol"/>
        <family val="1"/>
      </rPr>
      <t>D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eV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2"/>
      </rPr>
      <t xml:space="preserve"> in GeV)</t>
    </r>
  </si>
  <si>
    <r>
      <t>cos</t>
    </r>
    <r>
      <rPr>
        <sz val="10"/>
        <rFont val="Arial"/>
        <family val="0"/>
      </rPr>
      <t>(</t>
    </r>
    <r>
      <rPr>
        <sz val="10"/>
        <rFont val="Symbol"/>
        <family val="1"/>
      </rPr>
      <t>D</t>
    </r>
    <r>
      <rPr>
        <sz val="10"/>
        <rFont val="@Arial Unicode MS"/>
        <family val="2"/>
      </rPr>
      <t>m</t>
    </r>
    <r>
      <rPr>
        <vertAlign val="superscript"/>
        <sz val="10"/>
        <rFont val="@Arial Unicode MS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>L/4E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>)</t>
    </r>
  </si>
  <si>
    <r>
      <t xml:space="preserve">Flux </t>
    </r>
    <r>
      <rPr>
        <sz val="10"/>
        <rFont val="Symbol"/>
        <family val="1"/>
      </rPr>
      <t>n</t>
    </r>
    <r>
      <rPr>
        <vertAlign val="subscript"/>
        <sz val="10"/>
        <rFont val="Symbol"/>
        <family val="1"/>
      </rPr>
      <t>m</t>
    </r>
  </si>
  <si>
    <t xml:space="preserve">Magnification Factor = </t>
  </si>
  <si>
    <t xml:space="preserve"> + Term 2)</t>
  </si>
  <si>
    <r>
      <t xml:space="preserve">a </t>
    </r>
    <r>
      <rPr>
        <sz val="10"/>
        <rFont val="Arial"/>
        <family val="2"/>
      </rPr>
      <t xml:space="preserve">= 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2"/>
      </rPr>
      <t xml:space="preserve"> = </t>
    </r>
  </si>
  <si>
    <r>
      <t>G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/ (hbarc)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(GeV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) = </t>
    </r>
  </si>
  <si>
    <t>10*Term 2</t>
  </si>
  <si>
    <t>10*Term 1</t>
  </si>
  <si>
    <t>X*(Term1</t>
  </si>
  <si>
    <r>
      <t>V = sqrt(2) G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(GeV) =</t>
    </r>
  </si>
  <si>
    <r>
      <t>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(elecs/cm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= N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(Z/A)</t>
    </r>
    <r>
      <rPr>
        <vertAlign val="subscript"/>
        <sz val="10"/>
        <rFont val="Arial"/>
        <family val="2"/>
      </rPr>
      <t>earth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earth</t>
    </r>
    <r>
      <rPr>
        <sz val="10"/>
        <rFont val="Arial"/>
        <family val="0"/>
      </rPr>
      <t xml:space="preserve"> =  </t>
    </r>
  </si>
  <si>
    <r>
      <t>r</t>
    </r>
    <r>
      <rPr>
        <vertAlign val="subscript"/>
        <sz val="10"/>
        <rFont val="Arial"/>
        <family val="2"/>
      </rPr>
      <t>earth</t>
    </r>
    <r>
      <rPr>
        <sz val="10"/>
        <rFont val="Arial"/>
        <family val="0"/>
      </rPr>
      <t xml:space="preserve"> (gm/cm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= 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</si>
  <si>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(nucleons/gm) = </t>
    </r>
  </si>
  <si>
    <r>
      <t>(Z/A)</t>
    </r>
    <r>
      <rPr>
        <vertAlign val="subscript"/>
        <sz val="10"/>
        <rFont val="Arial"/>
        <family val="2"/>
      </rPr>
      <t>earth</t>
    </r>
    <r>
      <rPr>
        <sz val="10"/>
        <rFont val="Arial"/>
        <family val="0"/>
      </rPr>
      <t xml:space="preserve"> (elecs/nucleon) = </t>
    </r>
  </si>
  <si>
    <r>
      <t>A/E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 = 2V/</t>
    </r>
    <r>
      <rPr>
        <sz val="10"/>
        <rFont val="Symbol"/>
        <family val="1"/>
      </rPr>
      <t>D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0"/>
      </rPr>
      <t xml:space="preserve"> (GeV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) = </t>
    </r>
  </si>
  <si>
    <r>
      <t>D*</t>
    </r>
    <r>
      <rPr>
        <sz val="10"/>
        <rFont val="Arial"/>
        <family val="0"/>
      </rPr>
      <t>E</t>
    </r>
    <r>
      <rPr>
        <vertAlign val="subscript"/>
        <sz val="10"/>
        <rFont val="Symbol"/>
        <family val="1"/>
      </rPr>
      <t>n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D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31</t>
    </r>
    <r>
      <rPr>
        <sz val="10"/>
        <rFont val="Arial"/>
        <family val="0"/>
      </rPr>
      <t>L/4 (GeV</t>
    </r>
    <r>
      <rPr>
        <sz val="10"/>
        <rFont val="Arial"/>
        <family val="0"/>
      </rPr>
      <t xml:space="preserve">) = </t>
    </r>
  </si>
  <si>
    <t>Term 1</t>
  </si>
  <si>
    <t>Sum</t>
  </si>
  <si>
    <r>
      <t>J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 = 1/8 sin(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>)cos(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</si>
  <si>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I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 = 1/8 cos(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>)cos(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) = </t>
    </r>
  </si>
  <si>
    <r>
      <t>sin(A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= </t>
    </r>
  </si>
  <si>
    <r>
      <t>cos(A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= </t>
    </r>
  </si>
  <si>
    <t>Term 2</t>
  </si>
  <si>
    <t>Term 3</t>
  </si>
  <si>
    <t>Term 4</t>
  </si>
  <si>
    <r>
      <t>sin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(A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) = </t>
    </r>
  </si>
  <si>
    <r>
      <t>a</t>
    </r>
    <r>
      <rPr>
        <vertAlign val="superscript"/>
        <sz val="10"/>
        <rFont val="Symbol"/>
        <family val="1"/>
      </rPr>
      <t>2</t>
    </r>
    <r>
      <rPr>
        <sz val="10"/>
        <rFont val="Arial"/>
        <family val="2"/>
      </rPr>
      <t xml:space="preserve"> = </t>
    </r>
  </si>
  <si>
    <t xml:space="preserve">hbarc(GeVfm) = </t>
  </si>
  <si>
    <r>
      <t>S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V</t>
    </r>
  </si>
  <si>
    <r>
      <t>T1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/T1</t>
    </r>
    <r>
      <rPr>
        <vertAlign val="subscript"/>
        <sz val="10"/>
        <rFont val="Arial"/>
        <family val="2"/>
      </rPr>
      <t>V</t>
    </r>
  </si>
  <si>
    <r>
      <t>T2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+T3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/T2</t>
    </r>
    <r>
      <rPr>
        <vertAlign val="subscript"/>
        <sz val="10"/>
        <rFont val="Arial"/>
        <family val="2"/>
      </rPr>
      <t>V</t>
    </r>
  </si>
  <si>
    <r>
      <t>T4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/T3</t>
    </r>
    <r>
      <rPr>
        <vertAlign val="subscript"/>
        <sz val="10"/>
        <rFont val="Arial"/>
        <family val="2"/>
      </rPr>
      <t>V</t>
    </r>
  </si>
  <si>
    <r>
      <t xml:space="preserve">  1/2 * 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>)*sin(2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>)*sin(2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>)*</t>
    </r>
    <r>
      <rPr>
        <sz val="10"/>
        <rFont val="Arial"/>
        <family val="0"/>
      </rPr>
      <t>cos(</t>
    </r>
    <r>
      <rPr>
        <sz val="10"/>
        <rFont val="Symbol"/>
        <family val="1"/>
      </rPr>
      <t>q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) =   </t>
    </r>
  </si>
  <si>
    <t>Version: May 18, 2005</t>
  </si>
  <si>
    <t xml:space="preserve">ln(0.5 GeV) = </t>
  </si>
  <si>
    <t xml:space="preserve">ln(5.0 GeV) = </t>
  </si>
  <si>
    <r>
      <t>Sum</t>
    </r>
    <r>
      <rPr>
        <vertAlign val="subscript"/>
        <sz val="10"/>
        <rFont val="Arial"/>
        <family val="2"/>
      </rPr>
      <t>M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</si>
  <si>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 0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</si>
  <si>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 45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</si>
  <si>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 135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</si>
  <si>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 -45</t>
    </r>
  </si>
  <si>
    <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2"/>
      </rPr>
      <t xml:space="preserve"> = -135</t>
    </r>
  </si>
  <si>
    <r>
      <t>sin 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) </t>
    </r>
  </si>
  <si>
    <r>
      <t>cos(</t>
    </r>
    <r>
      <rPr>
        <sz val="10"/>
        <rFont val="Symbol"/>
        <family val="1"/>
      </rPr>
      <t>d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</si>
  <si>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 0</t>
    </r>
  </si>
  <si>
    <r>
      <t>A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</si>
</sst>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E+00"/>
  </numFmts>
  <fonts count="23">
    <font>
      <sz val="10"/>
      <name val="Arial"/>
      <family val="0"/>
    </font>
    <font>
      <sz val="10"/>
      <name val="Symbol"/>
      <family val="1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@Arial Unicode MS"/>
      <family val="2"/>
    </font>
    <font>
      <vertAlign val="superscript"/>
      <sz val="10"/>
      <name val="@Arial Unicode MS"/>
      <family val="2"/>
    </font>
    <font>
      <sz val="17"/>
      <name val="Arial"/>
      <family val="0"/>
    </font>
    <font>
      <b/>
      <sz val="17"/>
      <name val="Arial"/>
      <family val="2"/>
    </font>
    <font>
      <b/>
      <vertAlign val="subscript"/>
      <sz val="17"/>
      <name val="Symbol"/>
      <family val="1"/>
    </font>
    <font>
      <vertAlign val="superscript"/>
      <sz val="10"/>
      <name val="Symbol"/>
      <family val="1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Symbol"/>
      <family val="1"/>
    </font>
    <font>
      <b/>
      <vertAlign val="subscript"/>
      <sz val="18"/>
      <name val="Arial"/>
      <family val="2"/>
    </font>
    <font>
      <b/>
      <sz val="18"/>
      <name val="Arial"/>
      <family val="2"/>
    </font>
    <font>
      <b/>
      <sz val="20"/>
      <name val="Symbol"/>
      <family val="1"/>
    </font>
    <font>
      <b/>
      <vertAlign val="subscript"/>
      <sz val="20"/>
      <name val="Symbol"/>
      <family val="1"/>
    </font>
    <font>
      <b/>
      <sz val="20"/>
      <name val="Arial"/>
      <family val="2"/>
    </font>
    <font>
      <b/>
      <vertAlign val="subscript"/>
      <sz val="20"/>
      <name val="Arial"/>
      <family val="2"/>
    </font>
    <font>
      <b/>
      <sz val="17.5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3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right"/>
    </xf>
    <xf numFmtId="167" fontId="0" fillId="2" borderId="0" xfId="0" applyNumberFormat="1" applyFill="1" applyAlignment="1">
      <alignment/>
    </xf>
    <xf numFmtId="167" fontId="0" fillId="0" borderId="0" xfId="0" applyNumberFormat="1" applyAlignment="1">
      <alignment horizontal="left"/>
    </xf>
    <xf numFmtId="167" fontId="1" fillId="2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1" fontId="0" fillId="0" borderId="0" xfId="0" applyNumberForma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/>
    </xf>
    <xf numFmtId="170" fontId="0" fillId="2" borderId="0" xfId="0" applyNumberFormat="1" applyFill="1" applyAlignment="1">
      <alignment/>
    </xf>
    <xf numFmtId="167" fontId="0" fillId="0" borderId="0" xfId="0" applyNumberFormat="1" applyFill="1" applyAlignment="1">
      <alignment horizontal="left"/>
    </xf>
    <xf numFmtId="165" fontId="0" fillId="2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center"/>
    </xf>
    <xf numFmtId="167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0" fontId="0" fillId="4" borderId="0" xfId="0" applyFill="1" applyAlignment="1">
      <alignment/>
    </xf>
    <xf numFmtId="11" fontId="0" fillId="4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11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</a:t>
            </a:r>
            <a:r>
              <a:rPr lang="en-US" cap="none" sz="2000" b="1" i="0" u="none" baseline="-25000"/>
              <a:t>m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000" b="1" i="0" u="none" baseline="0"/>
              <a:t>-&gt;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000" b="1" i="0" u="none" baseline="0"/>
              <a:t>n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e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Matter Dependence - VLBNO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55"/>
          <c:w val="0.91075"/>
          <c:h val="0.7775"/>
        </c:manualLayout>
      </c:layout>
      <c:scatterChart>
        <c:scatterStyle val="line"/>
        <c:varyColors val="0"/>
        <c:ser>
          <c:idx val="4"/>
          <c:order val="0"/>
          <c:tx>
            <c:v>Approximate Matter Effect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Sheet1!$N$36:$N$236</c:f>
              <c:numCache/>
            </c:numRef>
          </c:xVal>
          <c:yVal>
            <c:numRef>
              <c:f>Sheet1!$Y$36:$Y$236</c:f>
              <c:numCache/>
            </c:numRef>
          </c:yVal>
          <c:smooth val="0"/>
        </c:ser>
        <c:ser>
          <c:idx val="5"/>
          <c:order val="1"/>
          <c:tx>
            <c:v>Zero Electron Density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Sheet1!$N$36:$N$236</c:f>
              <c:numCache/>
            </c:numRef>
          </c:xVal>
          <c:yVal>
            <c:numRef>
              <c:f>Sheet1!$BE$36:$BE$236</c:f>
              <c:numCache/>
            </c:numRef>
          </c:yVal>
          <c:smooth val="0"/>
        </c:ser>
        <c:axId val="33101506"/>
        <c:axId val="29478099"/>
      </c:scatterChart>
      <c:valAx>
        <c:axId val="33101506"/>
        <c:scaling>
          <c:orientation val="minMax"/>
          <c:max val="2.3"/>
          <c:min val="-2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700" b="1" i="0" u="none" baseline="-25000"/>
                  <a:t>n </a:t>
                </a: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(GeV)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At val="-2.3"/>
        <c:crossBetween val="midCat"/>
        <c:dispUnits/>
        <c:majorUnit val="2.3"/>
      </c:valAx>
      <c:valAx>
        <c:axId val="29478099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Terms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33101506"/>
        <c:crossesAt val="-2.3"/>
        <c:crossBetween val="midCat"/>
        <c:dispUnits/>
        <c:majorUnit val="0.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244"/>
          <c:w val="0.506"/>
          <c:h val="0.283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</a:t>
            </a:r>
            <a:r>
              <a:rPr lang="en-US" cap="none" sz="2000" b="1" i="0" u="none" baseline="-25000"/>
              <a:t>m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000" b="1" i="0" u="none" baseline="0"/>
              <a:t>-&gt; n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e 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Oscillations with Matter Effects - VLBNO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4225"/>
          <c:w val="0.862"/>
          <c:h val="0.75975"/>
        </c:manualLayout>
      </c:layout>
      <c:lineChart>
        <c:grouping val="standard"/>
        <c:varyColors val="0"/>
        <c:ser>
          <c:idx val="1"/>
          <c:order val="0"/>
          <c:tx>
            <c:v>  0 deg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Sheet1!$N$106:$N$236</c:f>
              <c:numCache/>
            </c:numRef>
          </c:cat>
          <c:val>
            <c:numRef>
              <c:f>Sheet1!$AF$106:$AF$236</c:f>
              <c:numCache/>
            </c:numRef>
          </c:val>
          <c:smooth val="0"/>
        </c:ser>
        <c:ser>
          <c:idx val="0"/>
          <c:order val="1"/>
          <c:tx>
            <c:v> +45 deg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Sheet1!$N$106:$N$236</c:f>
              <c:numCache/>
            </c:numRef>
          </c:cat>
          <c:val>
            <c:numRef>
              <c:f>Sheet1!$AG$106:$AG$236</c:f>
              <c:numCache/>
            </c:numRef>
          </c:val>
          <c:smooth val="0"/>
        </c:ser>
        <c:ser>
          <c:idx val="2"/>
          <c:order val="2"/>
          <c:tx>
            <c:v>+135 deg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Sheet1!$N$106:$N$236</c:f>
              <c:numCache/>
            </c:numRef>
          </c:cat>
          <c:val>
            <c:numRef>
              <c:f>Sheet1!$AH$106:$AH$236</c:f>
              <c:numCache/>
            </c:numRef>
          </c:val>
          <c:smooth val="0"/>
        </c:ser>
        <c:ser>
          <c:idx val="3"/>
          <c:order val="3"/>
          <c:tx>
            <c:v>- 45 deg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Sheet1!$N$106:$N$236</c:f>
              <c:numCache/>
            </c:numRef>
          </c:cat>
          <c:val>
            <c:numRef>
              <c:f>Sheet1!$AI$106:$AI$236</c:f>
              <c:numCache/>
            </c:numRef>
          </c:val>
          <c:smooth val="0"/>
        </c:ser>
        <c:ser>
          <c:idx val="4"/>
          <c:order val="4"/>
          <c:tx>
            <c:v>-135 deg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Sheet1!$N$106:$N$236</c:f>
              <c:numCache/>
            </c:numRef>
          </c:cat>
          <c:val>
            <c:numRef>
              <c:f>Sheet1!$AJ$106:$AJ$236</c:f>
              <c:numCache/>
            </c:numRef>
          </c:val>
          <c:smooth val="0"/>
        </c:ser>
        <c:axId val="63976300"/>
        <c:axId val="38915789"/>
      </c:lineChart>
      <c:catAx>
        <c:axId val="63976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(Gev)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auto val="1"/>
        <c:lblOffset val="100"/>
        <c:tickLblSkip val="65"/>
        <c:tickMarkSkip val="65"/>
        <c:noMultiLvlLbl val="0"/>
      </c:catAx>
      <c:valAx>
        <c:axId val="38915789"/>
        <c:scaling>
          <c:orientation val="minMax"/>
          <c:max val="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e</a:t>
                </a: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At val="1"/>
        <c:crossBetween val="between"/>
        <c:dispUnits/>
        <c:majorUnit val="0.02"/>
      </c:valAx>
      <c:spPr>
        <a:noFill/>
      </c:spPr>
    </c:plotArea>
    <c:legend>
      <c:legendPos val="r"/>
      <c:layout>
        <c:manualLayout>
          <c:xMode val="edge"/>
          <c:yMode val="edge"/>
          <c:x val="0.7275"/>
          <c:y val="0.215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</a:t>
            </a:r>
            <a:r>
              <a:rPr lang="en-US" cap="none" sz="2000" b="1" i="0" u="none" baseline="-25000"/>
              <a:t>m</a:t>
            </a:r>
            <a:r>
              <a:rPr lang="en-US" cap="none" sz="2000" b="1" i="0" u="none" baseline="0"/>
              <a:t> -&gt; n</a:t>
            </a:r>
            <a:r>
              <a:rPr lang="en-US" cap="none" sz="2000" b="1" i="0" u="none" baseline="-25000">
                <a:latin typeface="Arial"/>
                <a:ea typeface="Arial"/>
                <a:cs typeface="Arial"/>
              </a:rPr>
              <a:t>e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  Vacuum Oscillations - VLBNO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05"/>
          <c:w val="0.91425"/>
          <c:h val="0.7925"/>
        </c:manualLayout>
      </c:layout>
      <c:lineChart>
        <c:grouping val="standard"/>
        <c:varyColors val="0"/>
        <c:ser>
          <c:idx val="0"/>
          <c:order val="0"/>
          <c:tx>
            <c:v>Term 1 - 'Atmospheric'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Sheet1!$N$36:$N$236</c:f>
              <c:numCache/>
            </c:numRef>
          </c:cat>
          <c:val>
            <c:numRef>
              <c:f>Sheet1!$C$36:$C$236</c:f>
              <c:numCache/>
            </c:numRef>
          </c:val>
          <c:smooth val="0"/>
        </c:ser>
        <c:ser>
          <c:idx val="1"/>
          <c:order val="1"/>
          <c:tx>
            <c:v>Term 2 - 'CP Effects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Sheet1!$N$36:$N$236</c:f>
              <c:numCache/>
            </c:numRef>
          </c:cat>
          <c:val>
            <c:numRef>
              <c:f>Sheet1!$D$36:$D$236</c:f>
              <c:numCache/>
            </c:numRef>
          </c:val>
          <c:smooth val="0"/>
        </c:ser>
        <c:ser>
          <c:idx val="2"/>
          <c:order val="2"/>
          <c:tx>
            <c:v>Term 3 - 'Solar'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Sheet1!$N$36:$N$236</c:f>
              <c:numCache/>
            </c:numRef>
          </c:cat>
          <c:val>
            <c:numRef>
              <c:f>Sheet1!$E$36:$E$236</c:f>
              <c:numCache/>
            </c:numRef>
          </c:val>
          <c:smooth val="0"/>
        </c:ser>
        <c:ser>
          <c:idx val="4"/>
          <c:order val="3"/>
          <c:tx>
            <c:v>Total Vacuum Oscillations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Sheet1!$N$36:$N$236</c:f>
              <c:numCache/>
            </c:numRef>
          </c:cat>
          <c:val>
            <c:numRef>
              <c:f>Sheet1!$F$36:$F$236</c:f>
              <c:numCache/>
            </c:numRef>
          </c:val>
          <c:smooth val="0"/>
        </c:ser>
        <c:ser>
          <c:idx val="3"/>
          <c:order val="4"/>
          <c:tx>
            <c:v>Approximate Matter Effect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Sheet1!$N$36:$N$236</c:f>
              <c:numCache/>
            </c:numRef>
          </c:cat>
          <c:val>
            <c:numRef>
              <c:f>Sheet1!$Y$36:$Y$236</c:f>
              <c:numCache/>
            </c:numRef>
          </c:val>
          <c:smooth val="0"/>
        </c:ser>
        <c:axId val="14697782"/>
        <c:axId val="65171175"/>
      </c:lineChart>
      <c:catAx>
        <c:axId val="1469778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65171175"/>
        <c:crossesAt val="-0.1"/>
        <c:auto val="1"/>
        <c:lblOffset val="100"/>
        <c:tickLblSkip val="100"/>
        <c:tickMarkSkip val="100"/>
        <c:noMultiLvlLbl val="0"/>
      </c:catAx>
      <c:valAx>
        <c:axId val="65171175"/>
        <c:scaling>
          <c:orientation val="minMax"/>
          <c:max val="0.6"/>
          <c:min val="-0.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4697782"/>
        <c:crossesAt val="1"/>
        <c:crossBetween val="between"/>
        <c:dispUnits/>
        <c:majorUnit val="0.1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025"/>
          <c:y val="0.24225"/>
          <c:w val="0.44225"/>
          <c:h val="0.2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2</xdr:row>
      <xdr:rowOff>0</xdr:rowOff>
    </xdr:from>
    <xdr:to>
      <xdr:col>49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7660600" y="323850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9525</xdr:colOff>
      <xdr:row>29</xdr:row>
      <xdr:rowOff>9525</xdr:rowOff>
    </xdr:from>
    <xdr:to>
      <xdr:col>50</xdr:col>
      <xdr:colOff>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27651075" y="5657850"/>
        <a:ext cx="791527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9525</xdr:colOff>
      <xdr:row>86</xdr:row>
      <xdr:rowOff>0</xdr:rowOff>
    </xdr:from>
    <xdr:to>
      <xdr:col>49</xdr:col>
      <xdr:colOff>600075</xdr:colOff>
      <xdr:row>118</xdr:row>
      <xdr:rowOff>95250</xdr:rowOff>
    </xdr:to>
    <xdr:graphicFrame>
      <xdr:nvGraphicFramePr>
        <xdr:cNvPr id="3" name="Chart 3"/>
        <xdr:cNvGraphicFramePr/>
      </xdr:nvGraphicFramePr>
      <xdr:xfrm>
        <a:off x="27651075" y="15125700"/>
        <a:ext cx="7905750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8"/>
  <sheetViews>
    <sheetView tabSelected="1" workbookViewId="0" topLeftCell="AJ14">
      <pane ySplit="2055" topLeftCell="BM1" activePane="bottomLeft" state="split"/>
      <selection pane="topLeft" activeCell="G18" sqref="G18"/>
      <selection pane="bottomLeft" activeCell="BD36" sqref="BD36"/>
    </sheetView>
  </sheetViews>
  <sheetFormatPr defaultColWidth="9.140625" defaultRowHeight="12.75"/>
  <cols>
    <col min="1" max="1" width="24.00390625" style="0" customWidth="1"/>
    <col min="2" max="2" width="14.00390625" style="0" customWidth="1"/>
    <col min="3" max="3" width="11.28125" style="0" customWidth="1"/>
    <col min="4" max="4" width="10.28125" style="0" customWidth="1"/>
    <col min="5" max="5" width="9.7109375" style="0" customWidth="1"/>
    <col min="6" max="6" width="12.7109375" style="0" customWidth="1"/>
    <col min="7" max="7" width="10.8515625" style="0" customWidth="1"/>
    <col min="8" max="9" width="9.7109375" style="0" customWidth="1"/>
    <col min="10" max="10" width="9.140625" style="2" customWidth="1"/>
    <col min="11" max="12" width="10.421875" style="4" customWidth="1"/>
    <col min="13" max="13" width="10.421875" style="3" customWidth="1"/>
    <col min="14" max="14" width="10.140625" style="2" customWidth="1"/>
    <col min="15" max="16" width="14.8515625" style="0" customWidth="1"/>
    <col min="17" max="17" width="15.28125" style="0" customWidth="1"/>
    <col min="18" max="18" width="14.421875" style="0" customWidth="1"/>
    <col min="19" max="19" width="15.28125" style="0" customWidth="1"/>
    <col min="20" max="20" width="11.8515625" style="0" customWidth="1"/>
    <col min="21" max="21" width="9.421875" style="0" bestFit="1" customWidth="1"/>
    <col min="27" max="27" width="9.57421875" style="2" bestFit="1" customWidth="1"/>
    <col min="28" max="29" width="11.57421875" style="2" customWidth="1"/>
    <col min="30" max="30" width="11.140625" style="2" customWidth="1"/>
    <col min="31" max="31" width="10.28125" style="0" customWidth="1"/>
    <col min="37" max="37" width="10.140625" style="0" customWidth="1"/>
  </cols>
  <sheetData>
    <row r="1" ht="12.75">
      <c r="A1" t="s">
        <v>87</v>
      </c>
    </row>
    <row r="3" spans="1:2" ht="15.75">
      <c r="A3" s="5" t="s">
        <v>30</v>
      </c>
      <c r="B3" s="6">
        <f>0.1</f>
        <v>0.1</v>
      </c>
    </row>
    <row r="4" spans="1:2" ht="15.75">
      <c r="A4" s="5" t="s">
        <v>31</v>
      </c>
      <c r="B4" s="6">
        <f>10</f>
        <v>10</v>
      </c>
    </row>
    <row r="5" spans="1:2" ht="12.75">
      <c r="A5" s="5" t="s">
        <v>29</v>
      </c>
      <c r="B5" s="6">
        <f>2540</f>
        <v>2540</v>
      </c>
    </row>
    <row r="7" spans="1:6" ht="15.75">
      <c r="A7" s="7" t="s">
        <v>36</v>
      </c>
      <c r="B7" s="6">
        <f>0.000073</f>
        <v>7.3E-05</v>
      </c>
      <c r="D7" s="6"/>
      <c r="E7" s="7" t="s">
        <v>58</v>
      </c>
      <c r="F7" s="8">
        <f>$B$7/$B$8</f>
        <v>0.0365</v>
      </c>
    </row>
    <row r="8" spans="1:7" ht="15.75">
      <c r="A8" s="7" t="s">
        <v>37</v>
      </c>
      <c r="B8" s="8">
        <f>0.002</f>
        <v>0.002</v>
      </c>
      <c r="E8" s="7" t="s">
        <v>80</v>
      </c>
      <c r="F8" s="33">
        <f>F7*F7</f>
        <v>0.0013322499999999999</v>
      </c>
      <c r="G8" s="27"/>
    </row>
    <row r="9" spans="1:7" ht="15.75">
      <c r="A9" s="7" t="s">
        <v>20</v>
      </c>
      <c r="B9" s="6">
        <f>C9*$B$12/180</f>
        <v>0.7853981635</v>
      </c>
      <c r="C9" s="9">
        <f>45</f>
        <v>45</v>
      </c>
      <c r="D9" s="6"/>
      <c r="E9" s="5" t="s">
        <v>66</v>
      </c>
      <c r="F9" s="32">
        <v>6.02E+23</v>
      </c>
      <c r="G9" s="32">
        <v>6.02E+23</v>
      </c>
    </row>
    <row r="10" spans="1:7" ht="15.75">
      <c r="A10" s="5" t="s">
        <v>21</v>
      </c>
      <c r="B10" s="6">
        <f>SIN(B9)</f>
        <v>0.7071067812590626</v>
      </c>
      <c r="C10" s="6"/>
      <c r="D10" s="6"/>
      <c r="E10" s="5" t="s">
        <v>67</v>
      </c>
      <c r="F10" s="9">
        <f>0.5</f>
        <v>0.5</v>
      </c>
      <c r="G10" s="9">
        <f>0.5</f>
        <v>0.5</v>
      </c>
    </row>
    <row r="11" spans="1:7" ht="15.75">
      <c r="A11" s="5" t="s">
        <v>22</v>
      </c>
      <c r="B11" s="6">
        <f>COS(B9)</f>
        <v>0.7071067811140325</v>
      </c>
      <c r="D11" s="6"/>
      <c r="E11" s="7" t="s">
        <v>65</v>
      </c>
      <c r="F11" s="37">
        <f>3</f>
        <v>3</v>
      </c>
      <c r="G11" s="37">
        <f>0.001</f>
        <v>0.001</v>
      </c>
    </row>
    <row r="12" spans="1:7" ht="15.75">
      <c r="A12" s="5" t="s">
        <v>12</v>
      </c>
      <c r="B12" s="6">
        <v>3.141592654</v>
      </c>
      <c r="C12" s="6"/>
      <c r="D12" s="6"/>
      <c r="E12" s="5" t="s">
        <v>64</v>
      </c>
      <c r="F12" s="32">
        <f>F9*F10*F11</f>
        <v>9.03E+23</v>
      </c>
      <c r="G12" s="32">
        <f>G9*G10*G11</f>
        <v>3.01E+20</v>
      </c>
    </row>
    <row r="13" spans="1:7" ht="15.75">
      <c r="A13" s="5" t="s">
        <v>81</v>
      </c>
      <c r="B13" s="6">
        <v>0.1973</v>
      </c>
      <c r="D13" s="6"/>
      <c r="E13" s="5" t="s">
        <v>59</v>
      </c>
      <c r="F13" s="32">
        <v>1.166E-05</v>
      </c>
      <c r="G13" s="32">
        <v>1.166E-05</v>
      </c>
    </row>
    <row r="14" spans="1:8" ht="15.75">
      <c r="A14" s="5" t="s">
        <v>0</v>
      </c>
      <c r="B14" s="6">
        <f>SIN(B17)^2</f>
        <v>0.29999999999999993</v>
      </c>
      <c r="C14" s="6"/>
      <c r="D14" s="6"/>
      <c r="E14" s="5" t="s">
        <v>63</v>
      </c>
      <c r="F14" s="32">
        <f>1E-39*SQRT(2)*F13*F12*(B13)^3</f>
        <v>1.1436221395149182E-22</v>
      </c>
      <c r="G14" s="32">
        <f>1E-39*SQRT(2)*G13*G12*(B13)^3</f>
        <v>3.8120737983830613E-26</v>
      </c>
      <c r="H14" s="24" t="s">
        <v>99</v>
      </c>
    </row>
    <row r="15" spans="1:9" ht="15.75">
      <c r="A15" s="5" t="s">
        <v>3</v>
      </c>
      <c r="B15" s="6">
        <f>SIN(B18)^2</f>
        <v>0.3881966011250104</v>
      </c>
      <c r="C15" s="6"/>
      <c r="D15" s="6"/>
      <c r="E15" s="5" t="s">
        <v>68</v>
      </c>
      <c r="F15" s="38">
        <f>2000000000000000000*$F$14/$B$8</f>
        <v>0.11436221395149182</v>
      </c>
      <c r="G15" s="38">
        <f>2000000000000000000*$G$14/$B$8</f>
        <v>3.8120737983830615E-05</v>
      </c>
      <c r="H15" s="6">
        <f>F15*F16</f>
        <v>0.7361379205189792</v>
      </c>
      <c r="I15" s="6">
        <f>G15*G16</f>
        <v>0.0002453793068396598</v>
      </c>
    </row>
    <row r="16" spans="1:7" ht="15.75">
      <c r="A16" s="5" t="s">
        <v>2</v>
      </c>
      <c r="B16" s="6">
        <f>SIN(B19)^2</f>
        <v>0.010102051443364382</v>
      </c>
      <c r="C16" s="6"/>
      <c r="D16" s="6"/>
      <c r="E16" s="7" t="s">
        <v>69</v>
      </c>
      <c r="F16" s="13">
        <f>0.25*B8*B5/B13</f>
        <v>6.436898124683223</v>
      </c>
      <c r="G16" s="13">
        <f>0.25*B8*B5/B13</f>
        <v>6.436898124683223</v>
      </c>
    </row>
    <row r="17" spans="1:7" ht="15.75">
      <c r="A17" s="7" t="s">
        <v>6</v>
      </c>
      <c r="B17" s="6">
        <f>0.5*B23</f>
        <v>0.5796397403637042</v>
      </c>
      <c r="C17" s="11">
        <f>B17*180/$B$12</f>
        <v>33.21091075656263</v>
      </c>
      <c r="E17" s="5" t="s">
        <v>74</v>
      </c>
      <c r="F17" s="17">
        <f>SIN(F15*F16)</f>
        <v>0.6714308657323975</v>
      </c>
      <c r="G17" s="17">
        <f>SIN(G15*G16)</f>
        <v>0.0002453793043772374</v>
      </c>
    </row>
    <row r="18" spans="1:26" ht="15.75">
      <c r="A18" s="7" t="s">
        <v>7</v>
      </c>
      <c r="B18" s="6">
        <f>0.5*B24</f>
        <v>0.6726414604483826</v>
      </c>
      <c r="C18" s="11">
        <f>B18*180/$B$12</f>
        <v>38.539516804175996</v>
      </c>
      <c r="E18" s="5" t="s">
        <v>75</v>
      </c>
      <c r="F18" s="10">
        <f>COS(F15*F16)</f>
        <v>0.7410671983982581</v>
      </c>
      <c r="G18" s="10">
        <f>COS(G15*G16)</f>
        <v>0.999999969894498</v>
      </c>
      <c r="Z18" s="36"/>
    </row>
    <row r="19" spans="1:7" ht="15.75">
      <c r="A19" s="7" t="s">
        <v>8</v>
      </c>
      <c r="B19" s="6">
        <f>0.5*B25</f>
        <v>0.10067896039516541</v>
      </c>
      <c r="C19" s="11">
        <f>B19*180/$B$12</f>
        <v>5.768479515654538</v>
      </c>
      <c r="E19" s="5" t="s">
        <v>79</v>
      </c>
      <c r="F19" s="6">
        <f>F17*F17</f>
        <v>0.45081940745815685</v>
      </c>
      <c r="G19" s="6">
        <f>G17*G17</f>
        <v>6.021100301665691E-08</v>
      </c>
    </row>
    <row r="20" spans="1:2" ht="15.75">
      <c r="A20" s="5" t="s">
        <v>1</v>
      </c>
      <c r="B20" s="6">
        <f>0.84</f>
        <v>0.84</v>
      </c>
    </row>
    <row r="21" spans="1:2" ht="15.75">
      <c r="A21" s="5" t="s">
        <v>4</v>
      </c>
      <c r="B21" s="10">
        <f>0.95</f>
        <v>0.95</v>
      </c>
    </row>
    <row r="22" spans="1:2" ht="15.75">
      <c r="A22" s="5" t="s">
        <v>5</v>
      </c>
      <c r="B22" s="9">
        <f>0.04</f>
        <v>0.04</v>
      </c>
    </row>
    <row r="23" spans="1:14" ht="15.75">
      <c r="A23" s="7" t="s">
        <v>9</v>
      </c>
      <c r="B23" s="6">
        <f>ASIN(B26)</f>
        <v>1.1592794807274085</v>
      </c>
      <c r="C23" s="11">
        <f>B23*180/$B$12</f>
        <v>66.42182151312527</v>
      </c>
      <c r="N23" s="4"/>
    </row>
    <row r="24" spans="1:15" ht="15.75">
      <c r="A24" s="7" t="s">
        <v>10</v>
      </c>
      <c r="B24" s="6">
        <f>ASIN(B27)</f>
        <v>1.3452829208967652</v>
      </c>
      <c r="C24" s="11">
        <f>B24*180/$B$12</f>
        <v>77.07903360835199</v>
      </c>
      <c r="M24" s="13"/>
      <c r="N24" s="40" t="s">
        <v>88</v>
      </c>
      <c r="O24" s="6">
        <f>LN(0.5)</f>
        <v>-0.6931471805599453</v>
      </c>
    </row>
    <row r="25" spans="1:15" ht="15.75">
      <c r="A25" s="7" t="s">
        <v>11</v>
      </c>
      <c r="B25" s="6">
        <f>ASIN(B28)</f>
        <v>0.20135792079033082</v>
      </c>
      <c r="C25" s="11">
        <f>B25*180/$B$12</f>
        <v>11.536959031309076</v>
      </c>
      <c r="M25" s="13"/>
      <c r="N25" s="40" t="s">
        <v>89</v>
      </c>
      <c r="O25" s="6">
        <f>LN(5)</f>
        <v>1.6094379124341003</v>
      </c>
    </row>
    <row r="26" spans="1:12" ht="15.75">
      <c r="A26" s="5" t="s">
        <v>15</v>
      </c>
      <c r="B26" s="6">
        <f>SQRT(B20)</f>
        <v>0.916515138991168</v>
      </c>
      <c r="C26" s="1"/>
      <c r="J26"/>
      <c r="K26" s="16"/>
      <c r="L26" s="18"/>
    </row>
    <row r="27" spans="1:15" ht="15.75">
      <c r="A27" s="5" t="s">
        <v>16</v>
      </c>
      <c r="B27" s="6">
        <f>SQRT(B21)</f>
        <v>0.9746794344808963</v>
      </c>
      <c r="C27" s="5" t="s">
        <v>43</v>
      </c>
      <c r="D27" s="6"/>
      <c r="E27" s="6"/>
      <c r="F27" s="14"/>
      <c r="G27" s="5" t="s">
        <v>44</v>
      </c>
      <c r="H27" s="40">
        <f>B15*B22</f>
        <v>0.015527864045000417</v>
      </c>
      <c r="I27" s="41"/>
      <c r="J27" s="28"/>
      <c r="K27" s="16"/>
      <c r="N27" s="8" t="s">
        <v>51</v>
      </c>
      <c r="O27" s="6">
        <f>LN(B3)</f>
        <v>-2.3025850929940455</v>
      </c>
    </row>
    <row r="28" spans="1:15" ht="15.75">
      <c r="A28" s="5" t="s">
        <v>17</v>
      </c>
      <c r="B28" s="6">
        <f>SQRT(B22)</f>
        <v>0.2</v>
      </c>
      <c r="C28" s="5" t="s">
        <v>41</v>
      </c>
      <c r="D28" s="6"/>
      <c r="E28" s="6"/>
      <c r="F28" s="6"/>
      <c r="G28" s="25" t="s">
        <v>86</v>
      </c>
      <c r="H28" s="40">
        <f>0.5*B26*B27*B28*B31</f>
        <v>0.08887848800177663</v>
      </c>
      <c r="I28" s="27"/>
      <c r="J28" s="28"/>
      <c r="L28" s="39"/>
      <c r="N28" s="8" t="s">
        <v>52</v>
      </c>
      <c r="O28" s="6">
        <f>LN(B4)</f>
        <v>2.302585092994046</v>
      </c>
    </row>
    <row r="29" spans="1:10" ht="15.75">
      <c r="A29" s="5" t="s">
        <v>18</v>
      </c>
      <c r="B29" s="6">
        <f>COS(B24)</f>
        <v>0.2236067977499792</v>
      </c>
      <c r="C29" s="5" t="s">
        <v>49</v>
      </c>
      <c r="D29" s="6"/>
      <c r="E29" s="6"/>
      <c r="F29" s="6"/>
      <c r="G29" s="5" t="s">
        <v>50</v>
      </c>
      <c r="H29" s="8">
        <f>$B$20*(1-$B$16)*(1-$B$15)</f>
        <v>0.5087232607517165</v>
      </c>
      <c r="I29" s="31"/>
      <c r="J29" s="28"/>
    </row>
    <row r="30" spans="1:15" ht="15.75">
      <c r="A30" s="5" t="s">
        <v>19</v>
      </c>
      <c r="B30" s="6">
        <f>COS(B25)</f>
        <v>0.9797958971132712</v>
      </c>
      <c r="D30" s="6"/>
      <c r="E30" s="6"/>
      <c r="F30" s="6"/>
      <c r="G30" s="6"/>
      <c r="H30" s="5" t="s">
        <v>72</v>
      </c>
      <c r="I30" s="6">
        <f>0.125*B10*B31*B26*B28*B27</f>
        <v>0.01571164539352712</v>
      </c>
      <c r="N30" s="12" t="s">
        <v>39</v>
      </c>
      <c r="O30" s="17">
        <f>0.005*(O28-O27)</f>
        <v>0.02302585092994046</v>
      </c>
    </row>
    <row r="31" spans="1:17" ht="16.5">
      <c r="A31" s="5" t="s">
        <v>48</v>
      </c>
      <c r="B31" s="6">
        <f>COS(B19)</f>
        <v>0.9949361530051241</v>
      </c>
      <c r="D31" s="6"/>
      <c r="E31" s="6"/>
      <c r="F31" s="6"/>
      <c r="G31" s="6"/>
      <c r="H31" s="5" t="s">
        <v>73</v>
      </c>
      <c r="I31" s="6">
        <f>0.125*B11*B31*B26*B28*B27</f>
        <v>0.015711645390304608</v>
      </c>
      <c r="L31" s="19" t="s">
        <v>34</v>
      </c>
      <c r="M31" s="14">
        <f>0.25*B7*B5/B13</f>
        <v>0.23494678155093765</v>
      </c>
      <c r="N31" s="7" t="s">
        <v>35</v>
      </c>
      <c r="O31" s="14">
        <f>0.25*B8*B5/B13</f>
        <v>6.436898124683223</v>
      </c>
      <c r="P31" s="6" t="s">
        <v>53</v>
      </c>
      <c r="Q31" s="6"/>
    </row>
    <row r="32" spans="32:36" ht="15.75">
      <c r="AF32" s="15" t="s">
        <v>90</v>
      </c>
      <c r="AG32" s="15" t="s">
        <v>90</v>
      </c>
      <c r="AH32" s="15" t="s">
        <v>90</v>
      </c>
      <c r="AI32" s="15" t="s">
        <v>90</v>
      </c>
      <c r="AJ32" s="15" t="s">
        <v>90</v>
      </c>
    </row>
    <row r="33" spans="1:57" ht="16.5">
      <c r="A33" t="s">
        <v>14</v>
      </c>
      <c r="B33" s="5" t="s">
        <v>13</v>
      </c>
      <c r="C33" s="5" t="s">
        <v>23</v>
      </c>
      <c r="D33" s="24" t="s">
        <v>24</v>
      </c>
      <c r="E33" s="24" t="s">
        <v>42</v>
      </c>
      <c r="F33" s="23" t="s">
        <v>25</v>
      </c>
      <c r="G33" s="23" t="s">
        <v>62</v>
      </c>
      <c r="H33" s="24" t="s">
        <v>61</v>
      </c>
      <c r="I33" s="24" t="s">
        <v>60</v>
      </c>
      <c r="J33" s="12" t="s">
        <v>38</v>
      </c>
      <c r="K33" s="20" t="s">
        <v>26</v>
      </c>
      <c r="L33" s="21" t="s">
        <v>40</v>
      </c>
      <c r="M33" s="14" t="s">
        <v>46</v>
      </c>
      <c r="N33" s="15" t="s">
        <v>27</v>
      </c>
      <c r="O33" s="24" t="s">
        <v>32</v>
      </c>
      <c r="P33" s="24" t="s">
        <v>33</v>
      </c>
      <c r="Q33" s="24" t="s">
        <v>54</v>
      </c>
      <c r="R33" s="24" t="s">
        <v>45</v>
      </c>
      <c r="S33" s="24" t="s">
        <v>47</v>
      </c>
      <c r="T33" s="24" t="s">
        <v>55</v>
      </c>
      <c r="U33" s="24" t="s">
        <v>70</v>
      </c>
      <c r="V33" s="24" t="s">
        <v>76</v>
      </c>
      <c r="W33" s="24" t="s">
        <v>77</v>
      </c>
      <c r="X33" s="24" t="s">
        <v>78</v>
      </c>
      <c r="Y33" s="24" t="s">
        <v>71</v>
      </c>
      <c r="Z33" s="14" t="s">
        <v>46</v>
      </c>
      <c r="AA33" s="12" t="s">
        <v>82</v>
      </c>
      <c r="AB33" s="15" t="s">
        <v>83</v>
      </c>
      <c r="AC33" s="15" t="s">
        <v>84</v>
      </c>
      <c r="AD33" s="15" t="s">
        <v>85</v>
      </c>
      <c r="AE33" s="15" t="s">
        <v>71</v>
      </c>
      <c r="AF33" s="47" t="s">
        <v>91</v>
      </c>
      <c r="AG33" s="47" t="s">
        <v>92</v>
      </c>
      <c r="AH33" s="47" t="s">
        <v>93</v>
      </c>
      <c r="AI33" s="47" t="s">
        <v>94</v>
      </c>
      <c r="AJ33" s="47" t="s">
        <v>95</v>
      </c>
      <c r="BA33" s="24" t="s">
        <v>70</v>
      </c>
      <c r="BB33" s="24" t="s">
        <v>76</v>
      </c>
      <c r="BC33" s="24" t="s">
        <v>77</v>
      </c>
      <c r="BD33" s="24" t="s">
        <v>78</v>
      </c>
      <c r="BE33" s="15" t="s">
        <v>71</v>
      </c>
    </row>
    <row r="34" spans="7:57" ht="15.75">
      <c r="G34" t="s">
        <v>57</v>
      </c>
      <c r="J34" s="15" t="s">
        <v>28</v>
      </c>
      <c r="K34" s="22" t="s">
        <v>28</v>
      </c>
      <c r="L34" s="30"/>
      <c r="M34" s="14" t="s">
        <v>28</v>
      </c>
      <c r="N34" s="28"/>
      <c r="Z34" s="14" t="s">
        <v>28</v>
      </c>
      <c r="AE34" s="24" t="s">
        <v>98</v>
      </c>
      <c r="AF34" s="10">
        <f>0</f>
        <v>0</v>
      </c>
      <c r="AG34" s="13">
        <f>SIN(0.25*$B$12)</f>
        <v>0.7071067812590626</v>
      </c>
      <c r="AH34" s="13">
        <f>SIN(0.75*$B$12)</f>
        <v>0.7071067809690025</v>
      </c>
      <c r="AI34" s="13">
        <f>SIN(-0.25*$B$12)</f>
        <v>-0.7071067812590626</v>
      </c>
      <c r="AJ34" s="13">
        <f>SIN(-0.75*$B$12)</f>
        <v>-0.7071067809690025</v>
      </c>
      <c r="AK34" s="24" t="s">
        <v>96</v>
      </c>
      <c r="BE34" s="24" t="s">
        <v>98</v>
      </c>
    </row>
    <row r="35" spans="6:57" ht="15.75">
      <c r="F35" s="31" t="s">
        <v>56</v>
      </c>
      <c r="G35" s="31"/>
      <c r="H35" s="27">
        <v>5</v>
      </c>
      <c r="I35" s="27">
        <f>H35</f>
        <v>5</v>
      </c>
      <c r="J35" s="28"/>
      <c r="K35" s="26"/>
      <c r="L35" s="26"/>
      <c r="M35" s="29"/>
      <c r="N35" s="28"/>
      <c r="O35" s="27"/>
      <c r="U35">
        <f>1</f>
        <v>1</v>
      </c>
      <c r="V35">
        <f>1</f>
        <v>1</v>
      </c>
      <c r="W35">
        <f>1</f>
        <v>1</v>
      </c>
      <c r="X35">
        <f>1</f>
        <v>1</v>
      </c>
      <c r="Y35">
        <f>1</f>
        <v>1</v>
      </c>
      <c r="AF35" s="10">
        <f>1</f>
        <v>1</v>
      </c>
      <c r="AG35" s="13">
        <f>COS(0.25*$B$12)</f>
        <v>0.7071067811140325</v>
      </c>
      <c r="AH35" s="13">
        <f>COS(0.75*$B$12)</f>
        <v>-0.7071067814040926</v>
      </c>
      <c r="AI35" s="13">
        <f>COS(-0.25*$B$12)</f>
        <v>0.7071067811140325</v>
      </c>
      <c r="AJ35" s="13">
        <f>COS(-0.75*$B$12)</f>
        <v>-0.7071067814040926</v>
      </c>
      <c r="AK35" s="24" t="s">
        <v>97</v>
      </c>
      <c r="BA35" s="6">
        <f>U35</f>
        <v>1</v>
      </c>
      <c r="BB35" s="6">
        <f>V35</f>
        <v>1</v>
      </c>
      <c r="BC35" s="6">
        <f>W35</f>
        <v>1</v>
      </c>
      <c r="BD35" s="6">
        <f>X35</f>
        <v>1</v>
      </c>
      <c r="BE35" s="6">
        <f>Y35</f>
        <v>1</v>
      </c>
    </row>
    <row r="36" spans="3:57" ht="12.75">
      <c r="C36" s="17">
        <f>$H$27*P36</f>
        <v>0.015510269170701228</v>
      </c>
      <c r="D36" s="17">
        <f>$H$28*R36*($B$10*P36+$B$11*SQRT(P36)*S36)</f>
        <v>-0.06488382651389078</v>
      </c>
      <c r="E36" s="17">
        <f>$H$29*O36</f>
        <v>0.2577835430289312</v>
      </c>
      <c r="F36" s="17">
        <f>SUM(C36:E36)</f>
        <v>0.20840998568574165</v>
      </c>
      <c r="G36" s="8">
        <f>H36+I36</f>
        <v>-0.24686778671594778</v>
      </c>
      <c r="H36" s="13">
        <f>$H$35*C36</f>
        <v>0.07755134585350613</v>
      </c>
      <c r="I36" s="13">
        <f>$I$35*D36</f>
        <v>-0.3244191325694539</v>
      </c>
      <c r="J36" s="8">
        <f>J37</f>
        <v>0.0023292992280754127</v>
      </c>
      <c r="K36" s="17">
        <f aca="true" t="shared" si="0" ref="K36:K99">F36*J36</f>
        <v>0.00048544921878100584</v>
      </c>
      <c r="L36" s="17">
        <f>K36+L35</f>
        <v>0.00048544921878100584</v>
      </c>
      <c r="M36" s="13">
        <f>EXP(N36)</f>
        <v>0.10000000000000002</v>
      </c>
      <c r="N36" s="8">
        <f>LN(B3)</f>
        <v>-2.3025850929940455</v>
      </c>
      <c r="O36" s="17">
        <f>SIN($M$31/M36)^2</f>
        <v>0.506726471771738</v>
      </c>
      <c r="P36" s="17">
        <f>SIN($O$31/M36)^2</f>
        <v>0.9988668838001029</v>
      </c>
      <c r="Q36" s="17">
        <f>COS($O$31/M36)</f>
        <v>0.033661791394651884</v>
      </c>
      <c r="R36" s="17">
        <f>SIN(2*$M$31/M36)</f>
        <v>-0.9999095050603409</v>
      </c>
      <c r="S36" s="6">
        <f>COS($O$31/M36)</f>
        <v>0.033661791394651884</v>
      </c>
      <c r="T36">
        <f>0.02</f>
        <v>0.02</v>
      </c>
      <c r="U36" s="32">
        <f>$U$35*$H$27*(SIN(($F$15*M36-1)*$F$16/M36))^2/($F$15*M36-1)^2</f>
        <v>0.00819231137928977</v>
      </c>
      <c r="V36" s="32">
        <f aca="true" t="shared" si="1" ref="V36:V100">$V$35*8*$F$7*$I$30*SIN($F$16/M36)*$F$17*SIN((1-$F$15*M36)*$F$16/M36)/(($F$15*M36)*(1-$F$15*M36))</f>
        <v>0.19553497071732617</v>
      </c>
      <c r="W36" s="32">
        <f>$W$35*8*$F$7*$I$31*COS($F$16/M36)*$F$17*SIN((1-$F$15*M36)*$F$16/M36)/($F$15*M36*(1-$F$15*M36))</f>
        <v>0.0065857896833649236</v>
      </c>
      <c r="X36" s="32">
        <f>$X$35*$F$8*(1-$B$15)*$B$20*$F$19/($F$15*M36)^2</f>
        <v>2.360013001567932</v>
      </c>
      <c r="Y36" s="32">
        <f>$Y$35*SUM(U36:X36)</f>
        <v>2.5703260733479127</v>
      </c>
      <c r="Z36" s="13">
        <f>M36</f>
        <v>0.10000000000000002</v>
      </c>
      <c r="AA36" s="8">
        <f>Y36/F36</f>
        <v>12.333027445353169</v>
      </c>
      <c r="AB36" s="8">
        <f>U36/C36</f>
        <v>0.5281862802719749</v>
      </c>
      <c r="AC36" s="8">
        <f>(V36+W36)/D36</f>
        <v>-3.1151177613949708</v>
      </c>
      <c r="AD36" s="8">
        <f>X36/E36</f>
        <v>9.155018097113617</v>
      </c>
      <c r="AF36" s="32">
        <f>$U36+$V36*AF$34/$B$10+$W36*AF$35/$B$11+$X36</f>
        <v>2.3775190260373282</v>
      </c>
      <c r="AG36" s="32">
        <f aca="true" t="shared" si="2" ref="AG36:AJ51">$U36+$V36*AG$34/$B$10+$W36*AG$35/$B$11+$X36</f>
        <v>2.5703260733479127</v>
      </c>
      <c r="AH36" s="32">
        <f t="shared" si="2"/>
        <v>2.5571544938982718</v>
      </c>
      <c r="AI36" s="32">
        <f t="shared" si="2"/>
        <v>2.1792561319132604</v>
      </c>
      <c r="AJ36" s="32">
        <f t="shared" si="2"/>
        <v>2.1660845526240387</v>
      </c>
      <c r="BA36" s="32">
        <f>$BA$35*$H$27*(SIN(($G$15*M36-1)*$G$16/M36))^2/($G$15*M36-1)^2</f>
        <v>0.015510130117124073</v>
      </c>
      <c r="BB36" s="32">
        <f>$BB$35*8*$F$7*$I$30*SIN($G$16/M36)*$G$17*SIN((1-$G$15*M36)*$G$16/M36)/(($G$15*M36)*(1-$G$15*M36))</f>
        <v>0.29497609335057057</v>
      </c>
      <c r="BC36" s="32">
        <f>$BC$35*8*$F$7*$I$31*COS($G$16/M36)*$G$17*SIN((1-$G$15*M36)*$G$16/M36)/($G$15*M36*(1-$G$15*M36))</f>
        <v>0.009935054099534225</v>
      </c>
      <c r="BD36" s="32">
        <f>$BD$35*$F$8*(1-$B$15)*$B$20*$G$19/($G$15*M36)^2</f>
        <v>2.8368094373344093</v>
      </c>
      <c r="BE36" s="32">
        <f>$BE$35*SUM(BA36:BD36)</f>
        <v>3.157230714901638</v>
      </c>
    </row>
    <row r="37" spans="3:57" ht="12.75">
      <c r="C37" s="17">
        <f aca="true" t="shared" si="3" ref="C37:C100">$H$27*P37</f>
        <v>8.01598669745404E-05</v>
      </c>
      <c r="D37" s="17">
        <f aca="true" t="shared" si="4" ref="D37:D100">$H$28*R37*($B$10*P37+$B$11*SQRT(P37)*S37)</f>
        <v>-0.004793286504002741</v>
      </c>
      <c r="E37" s="17">
        <f aca="true" t="shared" si="5" ref="E37:E100">$H$29*O37</f>
        <v>0.28491641458872125</v>
      </c>
      <c r="F37" s="17">
        <f aca="true" t="shared" si="6" ref="F37:F100">SUM(C37:E37)</f>
        <v>0.280203287951693</v>
      </c>
      <c r="G37" s="8">
        <f aca="true" t="shared" si="7" ref="G37:G100">H37+I37</f>
        <v>-0.023565633185141006</v>
      </c>
      <c r="H37" s="13">
        <f aca="true" t="shared" si="8" ref="H37:H100">$H$35*C37</f>
        <v>0.000400799334872702</v>
      </c>
      <c r="I37" s="13">
        <f aca="true" t="shared" si="9" ref="I37:I100">$I$35*D37</f>
        <v>-0.02396643252001371</v>
      </c>
      <c r="J37" s="8">
        <f>M37-M36</f>
        <v>0.0023292992280754127</v>
      </c>
      <c r="K37" s="17">
        <f t="shared" si="0"/>
        <v>0.0006526773023300712</v>
      </c>
      <c r="L37" s="17">
        <f aca="true" t="shared" si="10" ref="L37:L100">K37+L36</f>
        <v>0.001138126521111077</v>
      </c>
      <c r="M37" s="13">
        <f>EXP(N37)</f>
        <v>0.10232929922807543</v>
      </c>
      <c r="N37" s="8">
        <f>N36+$O$30</f>
        <v>-2.279559242064105</v>
      </c>
      <c r="O37" s="17">
        <f aca="true" t="shared" si="11" ref="O37:O100">SIN($M$31/M37)^2</f>
        <v>0.5600617006733949</v>
      </c>
      <c r="P37" s="17">
        <f aca="true" t="shared" si="12" ref="P37:P100">SIN($O$31/M37)^2</f>
        <v>0.005162324112462195</v>
      </c>
      <c r="Q37" s="17">
        <f aca="true" t="shared" si="13" ref="Q37:Q100">COS($O$31/M37)</f>
        <v>0.9974154981187819</v>
      </c>
      <c r="R37" s="17">
        <f aca="true" t="shared" si="14" ref="R37:R100">SIN(2*$M$31/M37)</f>
        <v>-0.9927589679518781</v>
      </c>
      <c r="S37" s="6">
        <f aca="true" t="shared" si="15" ref="S37:S100">COS($O$31/M37)</f>
        <v>0.9974154981187819</v>
      </c>
      <c r="U37" s="32">
        <f aca="true" t="shared" si="16" ref="U37:U100">$U$35*$H$27*(SIN(($F$15*M37-1)*$F$16/M37))^2/($F$15*M37-1)^2</f>
        <v>0.006041331526696628</v>
      </c>
      <c r="V37" s="32">
        <f t="shared" si="1"/>
        <v>-0.011796587032518449</v>
      </c>
      <c r="W37" s="32">
        <f aca="true" t="shared" si="17" ref="W37:W100">$W$35*8*$F$7*$I$31*COS($F$16/M37)*$F$17*SIN((1-$F$15*M37)*$F$16/M37)/($F$15*M37*(1-$F$15*M37))</f>
        <v>-0.1637607634219437</v>
      </c>
      <c r="X37" s="32">
        <f aca="true" t="shared" si="18" ref="X37:X100">$X$35*$F$8*(1-$B$15)*$B$20*$F$19/($F$15*M37)^2</f>
        <v>2.253794919411571</v>
      </c>
      <c r="Y37" s="32">
        <f aca="true" t="shared" si="19" ref="Y37:Y100">$Y$35*SUM(U37:X37)</f>
        <v>2.0842789004838056</v>
      </c>
      <c r="Z37" s="13">
        <f aca="true" t="shared" si="20" ref="Z37:Z100">M37</f>
        <v>0.10232929922807543</v>
      </c>
      <c r="AA37" s="8">
        <f aca="true" t="shared" si="21" ref="AA37:AA100">Y37/F37</f>
        <v>7.438452688118116</v>
      </c>
      <c r="AB37" s="8">
        <f aca="true" t="shared" si="22" ref="AB37:AB100">U37/C37</f>
        <v>75.36603732907162</v>
      </c>
      <c r="AC37" s="8">
        <f aca="true" t="shared" si="23" ref="AC37:AC100">(V37+W37)/D37</f>
        <v>36.625674327595284</v>
      </c>
      <c r="AD37" s="8">
        <f aca="true" t="shared" si="24" ref="AD37:AD100">X37/E37</f>
        <v>7.910372319772938</v>
      </c>
      <c r="AF37" s="32">
        <f aca="true" t="shared" si="25" ref="AF37:AJ68">$U37+$V37*AF$34/$B$10+$W37*AF$35/$B$11+$X37</f>
        <v>2.028243558298633</v>
      </c>
      <c r="AG37" s="32">
        <f t="shared" si="2"/>
        <v>2.0842789004838056</v>
      </c>
      <c r="AH37" s="32">
        <f t="shared" si="2"/>
        <v>2.4118004273997076</v>
      </c>
      <c r="AI37" s="32">
        <f t="shared" si="2"/>
        <v>2.107872074548842</v>
      </c>
      <c r="AJ37" s="32">
        <f t="shared" si="2"/>
        <v>2.4353936014550666</v>
      </c>
      <c r="BA37" s="32">
        <f aca="true" t="shared" si="26" ref="BA37:BA100">$BA$35*$H$27*(SIN(($G$15*M37-1)*$G$16/M37))^2/($G$15*M37-1)^2</f>
        <v>7.961530560629404E-05</v>
      </c>
      <c r="BB37" s="32">
        <f aca="true" t="shared" si="27" ref="BB37:BB100">$BB$35*8*$F$7*$I$30*SIN($G$16/M37)*$G$17*SIN((1-$G$15*M37)*$G$16/M37)/(($G$15*M37)*(1-$G$15*M37))</f>
        <v>0.001484725640710222</v>
      </c>
      <c r="BC37" s="32">
        <f aca="true" t="shared" si="28" ref="BC37:BC100">$BC$35*8*$F$7*$I$31*COS($G$16/M37)*$G$17*SIN((1-$G$15*M37)*$G$16/M37)/($G$15*M37*(1-$G$15*M37))</f>
        <v>0.020611029590558837</v>
      </c>
      <c r="BD37" s="32">
        <f aca="true" t="shared" si="29" ref="BD37:BD100">$BD$35*$F$8*(1-$B$15)*$B$20*$G$19/($G$15*M37)^2</f>
        <v>2.7091319806100023</v>
      </c>
      <c r="BE37" s="32">
        <f aca="true" t="shared" si="30" ref="BE37:BE100">$BE$35*SUM(BA37:BD37)</f>
        <v>2.7313073511468775</v>
      </c>
    </row>
    <row r="38" spans="3:57" ht="12.75">
      <c r="C38" s="17">
        <f t="shared" si="3"/>
        <v>0.014847744098381905</v>
      </c>
      <c r="D38" s="17">
        <f>$H$28*R38*($B$10*P38+$B$11*SQRT(P38)*S38)</f>
        <v>-0.07111750683049602</v>
      </c>
      <c r="E38" s="17">
        <f t="shared" si="5"/>
        <v>0.3110965233275119</v>
      </c>
      <c r="F38" s="17">
        <f t="shared" si="6"/>
        <v>0.2548267605953978</v>
      </c>
      <c r="G38" s="8">
        <f t="shared" si="7"/>
        <v>-0.2813488136605705</v>
      </c>
      <c r="H38" s="13">
        <f t="shared" si="8"/>
        <v>0.07423872049190952</v>
      </c>
      <c r="I38" s="13">
        <f t="shared" si="9"/>
        <v>-0.35558753415248007</v>
      </c>
      <c r="J38" s="8">
        <f aca="true" t="shared" si="31" ref="J38:J101">M38-M37</f>
        <v>0.002383555577014529</v>
      </c>
      <c r="K38" s="17">
        <f t="shared" si="0"/>
        <v>0.0006073937463897067</v>
      </c>
      <c r="L38" s="17">
        <f t="shared" si="10"/>
        <v>0.0017455202675007836</v>
      </c>
      <c r="M38" s="13">
        <f>EXP(N38)</f>
        <v>0.10471285480508996</v>
      </c>
      <c r="N38" s="8">
        <f>N37+$O$30</f>
        <v>-2.2565333911341647</v>
      </c>
      <c r="O38" s="17">
        <f t="shared" si="11"/>
        <v>0.6115240786666982</v>
      </c>
      <c r="P38" s="17">
        <f t="shared" si="12"/>
        <v>0.9562000321069597</v>
      </c>
      <c r="Q38" s="17">
        <f t="shared" si="13"/>
        <v>0.20928441865805542</v>
      </c>
      <c r="R38" s="17">
        <f t="shared" si="14"/>
        <v>-0.9748074268850112</v>
      </c>
      <c r="S38" s="6">
        <f t="shared" si="15"/>
        <v>0.20928441865805542</v>
      </c>
      <c r="U38" s="32">
        <f t="shared" si="16"/>
        <v>0.011906526822729396</v>
      </c>
      <c r="V38" s="32">
        <f t="shared" si="1"/>
        <v>0.22025933925727573</v>
      </c>
      <c r="W38" s="32">
        <f t="shared" si="17"/>
        <v>-0.04714078943552992</v>
      </c>
      <c r="X38" s="32">
        <f t="shared" si="18"/>
        <v>2.1523574384508293</v>
      </c>
      <c r="Y38" s="32">
        <f t="shared" si="19"/>
        <v>2.3373825150953045</v>
      </c>
      <c r="Z38" s="13">
        <f t="shared" si="20"/>
        <v>0.10471285480508996</v>
      </c>
      <c r="AA38" s="8">
        <f t="shared" si="21"/>
        <v>9.172437422325878</v>
      </c>
      <c r="AB38" s="8">
        <f t="shared" si="22"/>
        <v>0.8019081379525499</v>
      </c>
      <c r="AC38" s="8">
        <f t="shared" si="23"/>
        <v>-2.4342606699411253</v>
      </c>
      <c r="AD38" s="8">
        <f t="shared" si="24"/>
        <v>6.918616175549156</v>
      </c>
      <c r="AF38" s="32">
        <f t="shared" si="25"/>
        <v>2.0975968215060212</v>
      </c>
      <c r="AG38" s="32">
        <f t="shared" si="2"/>
        <v>2.3373825150953045</v>
      </c>
      <c r="AH38" s="32">
        <f t="shared" si="2"/>
        <v>2.4316640938953498</v>
      </c>
      <c r="AI38" s="32">
        <f t="shared" si="2"/>
        <v>1.896863836580753</v>
      </c>
      <c r="AJ38" s="32">
        <f t="shared" si="2"/>
        <v>1.9911454155615023</v>
      </c>
      <c r="BA38" s="32">
        <f t="shared" si="26"/>
        <v>0.014849421314746558</v>
      </c>
      <c r="BB38" s="32">
        <f t="shared" si="27"/>
        <v>0.2696835355821477</v>
      </c>
      <c r="BC38" s="32">
        <f t="shared" si="28"/>
        <v>-0.05771875466428068</v>
      </c>
      <c r="BD38" s="32">
        <f t="shared" si="29"/>
        <v>2.5872009560361215</v>
      </c>
      <c r="BE38" s="32">
        <f t="shared" si="30"/>
        <v>2.814015158268735</v>
      </c>
    </row>
    <row r="39" spans="3:57" ht="12.75">
      <c r="C39" s="17">
        <f t="shared" si="3"/>
        <v>0.002161750963998198</v>
      </c>
      <c r="D39" s="17">
        <f t="shared" si="4"/>
        <v>0.012316893905978595</v>
      </c>
      <c r="E39" s="17">
        <f t="shared" si="5"/>
        <v>0.3360844420017294</v>
      </c>
      <c r="F39" s="17">
        <f t="shared" si="6"/>
        <v>0.3505630868717062</v>
      </c>
      <c r="G39" s="8">
        <f t="shared" si="7"/>
        <v>0.07239322434988396</v>
      </c>
      <c r="H39" s="13">
        <f t="shared" si="8"/>
        <v>0.01080875481999099</v>
      </c>
      <c r="I39" s="13">
        <f t="shared" si="9"/>
        <v>0.06158446952989297</v>
      </c>
      <c r="J39" s="8">
        <f t="shared" si="31"/>
        <v>0.0024390757186706774</v>
      </c>
      <c r="K39" s="17">
        <f t="shared" si="0"/>
        <v>0.0008550499130510179</v>
      </c>
      <c r="L39" s="17">
        <f t="shared" si="10"/>
        <v>0.0026005701805518018</v>
      </c>
      <c r="M39" s="13">
        <f>EXP(N39)</f>
        <v>0.10715193052376064</v>
      </c>
      <c r="N39" s="8">
        <f>N38+$O$30</f>
        <v>-2.2335075402042244</v>
      </c>
      <c r="O39" s="17">
        <f t="shared" si="11"/>
        <v>0.6606429623546468</v>
      </c>
      <c r="P39" s="17">
        <f t="shared" si="12"/>
        <v>0.13921753550477714</v>
      </c>
      <c r="Q39" s="17">
        <f t="shared" si="13"/>
        <v>-0.9277836302151612</v>
      </c>
      <c r="R39" s="17">
        <f t="shared" si="14"/>
        <v>-0.946982235622028</v>
      </c>
      <c r="S39" s="6">
        <f t="shared" si="15"/>
        <v>-0.9277836302151612</v>
      </c>
      <c r="U39" s="32">
        <f t="shared" si="16"/>
        <v>0.0019101555042374074</v>
      </c>
      <c r="V39" s="32">
        <f t="shared" si="1"/>
        <v>-0.03289642778638173</v>
      </c>
      <c r="W39" s="32">
        <f t="shared" si="17"/>
        <v>-0.08179909058905205</v>
      </c>
      <c r="X39" s="32">
        <f t="shared" si="18"/>
        <v>2.0554853961886326</v>
      </c>
      <c r="Y39" s="32">
        <f t="shared" si="19"/>
        <v>1.9427000333174362</v>
      </c>
      <c r="Z39" s="13">
        <f t="shared" si="20"/>
        <v>0.10715193052376064</v>
      </c>
      <c r="AA39" s="8">
        <f t="shared" si="21"/>
        <v>5.541655998791443</v>
      </c>
      <c r="AB39" s="8">
        <f t="shared" si="22"/>
        <v>0.8836149658536706</v>
      </c>
      <c r="AC39" s="8">
        <f t="shared" si="23"/>
        <v>-9.31204890217986</v>
      </c>
      <c r="AD39" s="8">
        <f t="shared" si="24"/>
        <v>6.115979019873986</v>
      </c>
      <c r="AF39" s="32">
        <f t="shared" si="25"/>
        <v>1.9417141683801837</v>
      </c>
      <c r="AG39" s="32">
        <f t="shared" si="2"/>
        <v>1.9427000333174362</v>
      </c>
      <c r="AH39" s="32">
        <f t="shared" si="2"/>
        <v>2.1062982145425893</v>
      </c>
      <c r="AI39" s="32">
        <f t="shared" si="2"/>
        <v>2.0084928888901996</v>
      </c>
      <c r="AJ39" s="32">
        <f t="shared" si="2"/>
        <v>2.172091070088364</v>
      </c>
      <c r="BA39" s="32">
        <f t="shared" si="26"/>
        <v>0.0021591312864401814</v>
      </c>
      <c r="BB39" s="32">
        <f t="shared" si="27"/>
        <v>0.03834526888414255</v>
      </c>
      <c r="BC39" s="32">
        <f t="shared" si="28"/>
        <v>0.095347985607544</v>
      </c>
      <c r="BD39" s="32">
        <f t="shared" si="29"/>
        <v>2.470757731562068</v>
      </c>
      <c r="BE39" s="32">
        <f t="shared" si="30"/>
        <v>2.6066101173401948</v>
      </c>
    </row>
    <row r="40" spans="3:57" ht="12.75">
      <c r="C40" s="17">
        <f t="shared" si="3"/>
        <v>0.010782395148124221</v>
      </c>
      <c r="D40" s="17">
        <f t="shared" si="4"/>
        <v>-0.013370487576432798</v>
      </c>
      <c r="E40" s="17">
        <f t="shared" si="5"/>
        <v>0.3596823466054842</v>
      </c>
      <c r="F40" s="17">
        <f t="shared" si="6"/>
        <v>0.3570942541771756</v>
      </c>
      <c r="G40" s="8">
        <f t="shared" si="7"/>
        <v>-0.012940462141542888</v>
      </c>
      <c r="H40" s="13">
        <f t="shared" si="8"/>
        <v>0.05391197574062111</v>
      </c>
      <c r="I40" s="13">
        <f t="shared" si="9"/>
        <v>-0.066852437882164</v>
      </c>
      <c r="J40" s="8">
        <f t="shared" si="31"/>
        <v>0.00249588909055784</v>
      </c>
      <c r="K40" s="17">
        <f t="shared" si="0"/>
        <v>0.000891267653301701</v>
      </c>
      <c r="L40" s="17">
        <f t="shared" si="10"/>
        <v>0.003491837833853503</v>
      </c>
      <c r="M40" s="13">
        <f>EXP(N40)</f>
        <v>0.10964781961431848</v>
      </c>
      <c r="N40" s="8">
        <f>N39+$O$30</f>
        <v>-2.210481689274284</v>
      </c>
      <c r="O40" s="17">
        <f t="shared" si="11"/>
        <v>0.7070294880442434</v>
      </c>
      <c r="P40" s="17">
        <f t="shared" si="12"/>
        <v>0.6943901052247996</v>
      </c>
      <c r="Q40" s="17">
        <f t="shared" si="13"/>
        <v>-0.552819947881044</v>
      </c>
      <c r="R40" s="17">
        <f t="shared" si="14"/>
        <v>-0.9102500559299922</v>
      </c>
      <c r="S40" s="6">
        <f t="shared" si="15"/>
        <v>-0.552819947881044</v>
      </c>
      <c r="U40" s="32">
        <f t="shared" si="16"/>
        <v>0.01556725761519772</v>
      </c>
      <c r="V40" s="32">
        <f t="shared" si="1"/>
        <v>0.20496288517377662</v>
      </c>
      <c r="W40" s="32">
        <f t="shared" si="17"/>
        <v>-0.1359744057703964</v>
      </c>
      <c r="X40" s="32">
        <f t="shared" si="18"/>
        <v>1.9629733140354781</v>
      </c>
      <c r="Y40" s="32">
        <f t="shared" si="19"/>
        <v>2.047529051054056</v>
      </c>
      <c r="Z40" s="13">
        <f t="shared" si="20"/>
        <v>0.10964781961431848</v>
      </c>
      <c r="AA40" s="8">
        <f t="shared" si="21"/>
        <v>5.733861654458757</v>
      </c>
      <c r="AB40" s="8">
        <f t="shared" si="22"/>
        <v>1.4437661949261715</v>
      </c>
      <c r="AC40" s="8">
        <f t="shared" si="23"/>
        <v>-5.1597579376971465</v>
      </c>
      <c r="AD40" s="8">
        <f t="shared" si="24"/>
        <v>5.457519204267636</v>
      </c>
      <c r="AF40" s="32">
        <f t="shared" si="25"/>
        <v>1.7862437228548385</v>
      </c>
      <c r="AG40" s="32">
        <f t="shared" si="2"/>
        <v>2.047529051054056</v>
      </c>
      <c r="AH40" s="32">
        <f t="shared" si="2"/>
        <v>2.3194778625665493</v>
      </c>
      <c r="AI40" s="32">
        <f t="shared" si="2"/>
        <v>1.6376032807065029</v>
      </c>
      <c r="AJ40" s="32">
        <f t="shared" si="2"/>
        <v>1.9095520923871505</v>
      </c>
      <c r="BA40" s="32">
        <f t="shared" si="26"/>
        <v>0.010785995420923795</v>
      </c>
      <c r="BB40" s="32">
        <f t="shared" si="27"/>
        <v>0.1870497659652997</v>
      </c>
      <c r="BC40" s="32">
        <f t="shared" si="28"/>
        <v>-0.12409066526878407</v>
      </c>
      <c r="BD40" s="32">
        <f t="shared" si="29"/>
        <v>2.3595553154969164</v>
      </c>
      <c r="BE40" s="32">
        <f t="shared" si="30"/>
        <v>2.433300411614356</v>
      </c>
    </row>
    <row r="41" spans="3:57" ht="12.75">
      <c r="C41" s="17">
        <f t="shared" si="3"/>
        <v>0.008304624466282414</v>
      </c>
      <c r="D41" s="17">
        <f t="shared" si="4"/>
        <v>-0.05622791202092691</v>
      </c>
      <c r="E41" s="17">
        <f t="shared" si="5"/>
        <v>0.3817317137224567</v>
      </c>
      <c r="F41" s="17">
        <f t="shared" si="6"/>
        <v>0.3338084261678122</v>
      </c>
      <c r="G41" s="8">
        <f t="shared" si="7"/>
        <v>-0.23961643777322247</v>
      </c>
      <c r="H41" s="13">
        <f t="shared" si="8"/>
        <v>0.04152312233141207</v>
      </c>
      <c r="I41" s="13">
        <f t="shared" si="9"/>
        <v>-0.28113956010463453</v>
      </c>
      <c r="J41" s="8">
        <f t="shared" si="31"/>
        <v>0.002554025815877839</v>
      </c>
      <c r="K41" s="17">
        <f t="shared" si="0"/>
        <v>0.000852555337990144</v>
      </c>
      <c r="L41" s="17">
        <f t="shared" si="10"/>
        <v>0.004344393171843647</v>
      </c>
      <c r="M41" s="13">
        <f aca="true" t="shared" si="32" ref="M41:M104">EXP(N41)</f>
        <v>0.11220184543019632</v>
      </c>
      <c r="N41" s="8">
        <f aca="true" t="shared" si="33" ref="N41:N50">N40+$O$30</f>
        <v>-2.1874558383443437</v>
      </c>
      <c r="O41" s="17">
        <f t="shared" si="11"/>
        <v>0.7503720454189369</v>
      </c>
      <c r="P41" s="17">
        <f t="shared" si="12"/>
        <v>0.5348207868265239</v>
      </c>
      <c r="Q41" s="17">
        <f t="shared" si="13"/>
        <v>0.6820404776649814</v>
      </c>
      <c r="R41" s="17">
        <f t="shared" si="14"/>
        <v>-0.8655953763109825</v>
      </c>
      <c r="S41" s="6">
        <f t="shared" si="15"/>
        <v>0.6820404776649814</v>
      </c>
      <c r="U41" s="32">
        <f t="shared" si="16"/>
        <v>0.00011245850605355061</v>
      </c>
      <c r="V41" s="32">
        <f t="shared" si="1"/>
        <v>0.014940588417624493</v>
      </c>
      <c r="W41" s="32">
        <f t="shared" si="17"/>
        <v>0.013933932825229993</v>
      </c>
      <c r="X41" s="32">
        <f t="shared" si="18"/>
        <v>1.87462496146181</v>
      </c>
      <c r="Y41" s="32">
        <f t="shared" si="19"/>
        <v>1.903611941210718</v>
      </c>
      <c r="Z41" s="13">
        <f t="shared" si="20"/>
        <v>0.11220184543019632</v>
      </c>
      <c r="AA41" s="8">
        <f t="shared" si="21"/>
        <v>5.702707876684137</v>
      </c>
      <c r="AB41" s="8">
        <f t="shared" si="22"/>
        <v>0.013541672656017516</v>
      </c>
      <c r="AC41" s="8">
        <f t="shared" si="23"/>
        <v>-0.5135264711965112</v>
      </c>
      <c r="AD41" s="8">
        <f t="shared" si="24"/>
        <v>4.910844171634065</v>
      </c>
      <c r="AF41" s="32">
        <f t="shared" si="25"/>
        <v>1.8944429767485202</v>
      </c>
      <c r="AG41" s="32">
        <f t="shared" si="2"/>
        <v>1.903611941210718</v>
      </c>
      <c r="AH41" s="32">
        <f t="shared" si="2"/>
        <v>1.8757440755484136</v>
      </c>
      <c r="AI41" s="32">
        <f t="shared" si="2"/>
        <v>1.873730764375469</v>
      </c>
      <c r="AJ41" s="32">
        <f t="shared" si="2"/>
        <v>1.845862898725422</v>
      </c>
      <c r="BA41" s="32">
        <f t="shared" si="26"/>
        <v>0.008300894445019682</v>
      </c>
      <c r="BB41" s="32">
        <f t="shared" si="27"/>
        <v>0.14073168141283773</v>
      </c>
      <c r="BC41" s="32">
        <f t="shared" si="28"/>
        <v>0.13124956931916695</v>
      </c>
      <c r="BD41" s="32">
        <f t="shared" si="29"/>
        <v>2.253357832607026</v>
      </c>
      <c r="BE41" s="32">
        <f t="shared" si="30"/>
        <v>2.53363997778405</v>
      </c>
    </row>
    <row r="42" spans="3:57" ht="12.75">
      <c r="C42" s="17">
        <f t="shared" si="3"/>
        <v>0.0033830421707399</v>
      </c>
      <c r="D42" s="17">
        <f t="shared" si="4"/>
        <v>-0.03226319510245481</v>
      </c>
      <c r="E42" s="17">
        <f t="shared" si="5"/>
        <v>0.40211061041083496</v>
      </c>
      <c r="F42" s="17">
        <f t="shared" si="6"/>
        <v>0.37323045747912004</v>
      </c>
      <c r="G42" s="8">
        <f t="shared" si="7"/>
        <v>-0.14440076465857454</v>
      </c>
      <c r="H42" s="13">
        <f t="shared" si="8"/>
        <v>0.0169152108536995</v>
      </c>
      <c r="I42" s="13">
        <f t="shared" si="9"/>
        <v>-0.16131597551227406</v>
      </c>
      <c r="J42" s="8">
        <f t="shared" si="31"/>
        <v>0.0026135167194919207</v>
      </c>
      <c r="K42" s="17">
        <f t="shared" si="0"/>
        <v>0.0009754440408452986</v>
      </c>
      <c r="L42" s="17">
        <f t="shared" si="10"/>
        <v>0.0053198372126889455</v>
      </c>
      <c r="M42" s="13">
        <f t="shared" si="32"/>
        <v>0.11481536214968824</v>
      </c>
      <c r="N42" s="8">
        <f t="shared" si="33"/>
        <v>-2.1644299874144033</v>
      </c>
      <c r="O42" s="17">
        <f t="shared" si="11"/>
        <v>0.7904309502511345</v>
      </c>
      <c r="P42" s="17">
        <f t="shared" si="12"/>
        <v>0.21786912616800985</v>
      </c>
      <c r="Q42" s="17">
        <f t="shared" si="13"/>
        <v>0.8843816335903806</v>
      </c>
      <c r="R42" s="17">
        <f t="shared" si="14"/>
        <v>-0.8140021207250582</v>
      </c>
      <c r="S42" s="6">
        <f t="shared" si="15"/>
        <v>0.8843816335903806</v>
      </c>
      <c r="U42" s="32">
        <f t="shared" si="16"/>
        <v>0.014079115872619806</v>
      </c>
      <c r="V42" s="32">
        <f t="shared" si="1"/>
        <v>0.10426845661660746</v>
      </c>
      <c r="W42" s="32">
        <f t="shared" si="17"/>
        <v>-0.1975580878836649</v>
      </c>
      <c r="X42" s="32">
        <f t="shared" si="18"/>
        <v>1.7902529397667486</v>
      </c>
      <c r="Y42" s="32">
        <f t="shared" si="19"/>
        <v>1.711042424372311</v>
      </c>
      <c r="Z42" s="13">
        <f t="shared" si="20"/>
        <v>0.11481536214968824</v>
      </c>
      <c r="AA42" s="8">
        <f t="shared" si="21"/>
        <v>4.58441263322684</v>
      </c>
      <c r="AB42" s="8">
        <f t="shared" si="22"/>
        <v>4.1616731811358365</v>
      </c>
      <c r="AC42" s="8">
        <f t="shared" si="23"/>
        <v>2.891518678506808</v>
      </c>
      <c r="AD42" s="8">
        <f t="shared" si="24"/>
        <v>4.452140514117878</v>
      </c>
      <c r="AF42" s="32">
        <f t="shared" si="25"/>
        <v>1.5249427283691417</v>
      </c>
      <c r="AG42" s="32">
        <f t="shared" si="2"/>
        <v>1.711042424372311</v>
      </c>
      <c r="AH42" s="32">
        <f t="shared" si="2"/>
        <v>2.106158600177909</v>
      </c>
      <c r="AI42" s="32">
        <f t="shared" si="2"/>
        <v>1.5025055111390961</v>
      </c>
      <c r="AJ42" s="32">
        <f t="shared" si="2"/>
        <v>1.8976216870302371</v>
      </c>
      <c r="BA42" s="32">
        <f t="shared" si="26"/>
        <v>0.0033862180393578636</v>
      </c>
      <c r="BB42" s="32">
        <f t="shared" si="27"/>
        <v>0.05606355032590327</v>
      </c>
      <c r="BC42" s="32">
        <f t="shared" si="28"/>
        <v>-0.10622395460480001</v>
      </c>
      <c r="BD42" s="32">
        <f t="shared" si="29"/>
        <v>2.151940023793042</v>
      </c>
      <c r="BE42" s="32">
        <f t="shared" si="30"/>
        <v>2.105165837553503</v>
      </c>
    </row>
    <row r="43" spans="3:57" ht="12.75">
      <c r="C43" s="17">
        <f t="shared" si="3"/>
        <v>0.014968345399072366</v>
      </c>
      <c r="D43" s="17">
        <f t="shared" si="4"/>
        <v>-0.03696647430705179</v>
      </c>
      <c r="E43" s="17">
        <f t="shared" si="5"/>
        <v>0.4207307129829352</v>
      </c>
      <c r="F43" s="17">
        <f t="shared" si="6"/>
        <v>0.39873258407495576</v>
      </c>
      <c r="G43" s="8">
        <f t="shared" si="7"/>
        <v>-0.10999064453989714</v>
      </c>
      <c r="H43" s="13">
        <f t="shared" si="8"/>
        <v>0.07484172699536183</v>
      </c>
      <c r="I43" s="13">
        <f t="shared" si="9"/>
        <v>-0.18483237153525897</v>
      </c>
      <c r="J43" s="8">
        <f t="shared" si="31"/>
        <v>0.0026743933442646695</v>
      </c>
      <c r="K43" s="17">
        <f t="shared" si="0"/>
        <v>0.0010663677689915145</v>
      </c>
      <c r="L43" s="17">
        <f t="shared" si="10"/>
        <v>0.00638620498168046</v>
      </c>
      <c r="M43" s="13">
        <f t="shared" si="32"/>
        <v>0.11748975549395291</v>
      </c>
      <c r="N43" s="8">
        <f t="shared" si="33"/>
        <v>-2.141404136484463</v>
      </c>
      <c r="O43" s="17">
        <f t="shared" si="11"/>
        <v>0.8270325842015581</v>
      </c>
      <c r="P43" s="17">
        <f t="shared" si="12"/>
        <v>0.9639667990197144</v>
      </c>
      <c r="Q43" s="17">
        <f t="shared" si="13"/>
        <v>-0.1898241317121867</v>
      </c>
      <c r="R43" s="17">
        <f t="shared" si="14"/>
        <v>-0.7564382033463166</v>
      </c>
      <c r="S43" s="6">
        <f t="shared" si="15"/>
        <v>-0.1898241317121867</v>
      </c>
      <c r="U43" s="32">
        <f t="shared" si="16"/>
        <v>0.005746002813647021</v>
      </c>
      <c r="V43" s="32">
        <f t="shared" si="1"/>
        <v>0.1369245628353762</v>
      </c>
      <c r="W43" s="32">
        <f t="shared" si="17"/>
        <v>0.02647291388150682</v>
      </c>
      <c r="X43" s="32">
        <f t="shared" si="18"/>
        <v>1.709678284580326</v>
      </c>
      <c r="Y43" s="32">
        <f t="shared" si="19"/>
        <v>1.878821764110856</v>
      </c>
      <c r="Z43" s="13">
        <f t="shared" si="20"/>
        <v>0.11748975549395291</v>
      </c>
      <c r="AA43" s="8">
        <f t="shared" si="21"/>
        <v>4.711984520827787</v>
      </c>
      <c r="AB43" s="8">
        <f t="shared" si="22"/>
        <v>0.38387695235861663</v>
      </c>
      <c r="AC43" s="8">
        <f t="shared" si="23"/>
        <v>-4.420153119274159</v>
      </c>
      <c r="AD43" s="8">
        <f t="shared" si="24"/>
        <v>4.063592772818728</v>
      </c>
      <c r="AF43" s="32">
        <f t="shared" si="25"/>
        <v>1.7528626412445742</v>
      </c>
      <c r="AG43" s="32">
        <f t="shared" si="2"/>
        <v>1.878821764110856</v>
      </c>
      <c r="AH43" s="32">
        <f t="shared" si="2"/>
        <v>1.8258759362808157</v>
      </c>
      <c r="AI43" s="32">
        <f t="shared" si="2"/>
        <v>1.6049726384401035</v>
      </c>
      <c r="AJ43" s="32">
        <f t="shared" si="2"/>
        <v>1.552026810722398</v>
      </c>
      <c r="BA43" s="32">
        <f t="shared" si="26"/>
        <v>0.014967058358853987</v>
      </c>
      <c r="BB43" s="32">
        <f t="shared" si="27"/>
        <v>0.24228389989718518</v>
      </c>
      <c r="BC43" s="32">
        <f t="shared" si="28"/>
        <v>0.04684302570726684</v>
      </c>
      <c r="BD43" s="32">
        <f t="shared" si="29"/>
        <v>2.055086768285148</v>
      </c>
      <c r="BE43" s="32">
        <f t="shared" si="30"/>
        <v>2.359180752248454</v>
      </c>
    </row>
    <row r="44" spans="3:57" ht="12.75">
      <c r="C44" s="17">
        <f t="shared" si="3"/>
        <v>0.0002718801576277993</v>
      </c>
      <c r="D44" s="17">
        <f t="shared" si="4"/>
        <v>0.004955761852049298</v>
      </c>
      <c r="E44" s="17">
        <f t="shared" si="5"/>
        <v>0.4375341704240129</v>
      </c>
      <c r="F44" s="17">
        <f t="shared" si="6"/>
        <v>0.44276181243368995</v>
      </c>
      <c r="G44" s="8">
        <f t="shared" si="7"/>
        <v>0.026138210048385485</v>
      </c>
      <c r="H44" s="13">
        <f t="shared" si="8"/>
        <v>0.0013594007881389963</v>
      </c>
      <c r="I44" s="13">
        <f t="shared" si="9"/>
        <v>0.02477880926024649</v>
      </c>
      <c r="J44" s="8">
        <f t="shared" si="31"/>
        <v>0.0027366879677883232</v>
      </c>
      <c r="K44" s="17">
        <f t="shared" si="0"/>
        <v>0.0012117009246834297</v>
      </c>
      <c r="L44" s="17">
        <f t="shared" si="10"/>
        <v>0.0075979059063638905</v>
      </c>
      <c r="M44" s="13">
        <f t="shared" si="32"/>
        <v>0.12022644346174123</v>
      </c>
      <c r="N44" s="8">
        <f t="shared" si="33"/>
        <v>-2.1183782855545226</v>
      </c>
      <c r="O44" s="17">
        <f t="shared" si="11"/>
        <v>0.8600632292250391</v>
      </c>
      <c r="P44" s="17">
        <f t="shared" si="12"/>
        <v>0.017509179423511108</v>
      </c>
      <c r="Q44" s="17">
        <f t="shared" si="13"/>
        <v>-0.9912067496624954</v>
      </c>
      <c r="R44" s="17">
        <f t="shared" si="14"/>
        <v>-0.6938428379973002</v>
      </c>
      <c r="S44" s="6">
        <f t="shared" si="15"/>
        <v>-0.9912067496624954</v>
      </c>
      <c r="U44" s="32">
        <f t="shared" si="16"/>
        <v>0.005140655910534114</v>
      </c>
      <c r="V44" s="32">
        <f t="shared" si="1"/>
        <v>-0.01705727188707637</v>
      </c>
      <c r="W44" s="32">
        <f t="shared" si="17"/>
        <v>-0.12777353967104382</v>
      </c>
      <c r="X44" s="32">
        <f t="shared" si="18"/>
        <v>1.632730086256058</v>
      </c>
      <c r="Y44" s="32">
        <f t="shared" si="19"/>
        <v>1.493039930608472</v>
      </c>
      <c r="Z44" s="13">
        <f t="shared" si="20"/>
        <v>0.12022644346174123</v>
      </c>
      <c r="AA44" s="8">
        <f t="shared" si="21"/>
        <v>3.372106375664628</v>
      </c>
      <c r="AB44" s="8">
        <f t="shared" si="22"/>
        <v>18.907800978884275</v>
      </c>
      <c r="AC44" s="8">
        <f t="shared" si="23"/>
        <v>-29.224731914474464</v>
      </c>
      <c r="AD44" s="8">
        <f t="shared" si="24"/>
        <v>3.731663025710163</v>
      </c>
      <c r="AF44" s="32">
        <f t="shared" si="25"/>
        <v>1.4571716694328543</v>
      </c>
      <c r="AG44" s="32">
        <f t="shared" si="2"/>
        <v>1.493039930608472</v>
      </c>
      <c r="AH44" s="32">
        <f t="shared" si="2"/>
        <v>1.7485870100099703</v>
      </c>
      <c r="AI44" s="32">
        <f t="shared" si="2"/>
        <v>1.5271544743826246</v>
      </c>
      <c r="AJ44" s="32">
        <f t="shared" si="2"/>
        <v>1.782701553770129</v>
      </c>
      <c r="BA44" s="32">
        <f t="shared" si="26"/>
        <v>0.00027088405666801044</v>
      </c>
      <c r="BB44" s="32">
        <f t="shared" si="27"/>
        <v>0.0042928914831843</v>
      </c>
      <c r="BC44" s="32">
        <f t="shared" si="28"/>
        <v>0.0321574249306377</v>
      </c>
      <c r="BD44" s="32">
        <f t="shared" si="29"/>
        <v>1.9625926273430692</v>
      </c>
      <c r="BE44" s="32">
        <f t="shared" si="30"/>
        <v>1.9993138278135592</v>
      </c>
    </row>
    <row r="45" spans="3:57" ht="12.75">
      <c r="C45" s="17">
        <f t="shared" si="3"/>
        <v>0.012155524194708313</v>
      </c>
      <c r="D45" s="17">
        <f t="shared" si="4"/>
        <v>-0.014601955761364402</v>
      </c>
      <c r="E45" s="17">
        <f t="shared" si="5"/>
        <v>0.4524904087671338</v>
      </c>
      <c r="F45" s="17">
        <f t="shared" si="6"/>
        <v>0.45004397720047773</v>
      </c>
      <c r="G45" s="8">
        <f t="shared" si="7"/>
        <v>-0.012232157833280445</v>
      </c>
      <c r="H45" s="13">
        <f t="shared" si="8"/>
        <v>0.060777620973541564</v>
      </c>
      <c r="I45" s="13">
        <f t="shared" si="9"/>
        <v>-0.07300977880682201</v>
      </c>
      <c r="J45" s="8">
        <f t="shared" si="31"/>
        <v>0.0028004336194968477</v>
      </c>
      <c r="K45" s="17">
        <f t="shared" si="0"/>
        <v>0.0012603182840042906</v>
      </c>
      <c r="L45" s="17">
        <f t="shared" si="10"/>
        <v>0.008858224190368181</v>
      </c>
      <c r="M45" s="13">
        <f t="shared" si="32"/>
        <v>0.12302687708123808</v>
      </c>
      <c r="N45" s="8">
        <f t="shared" si="33"/>
        <v>-2.095352434624582</v>
      </c>
      <c r="O45" s="17">
        <f t="shared" si="11"/>
        <v>0.8894627859133274</v>
      </c>
      <c r="P45" s="17">
        <f t="shared" si="12"/>
        <v>0.782820107097865</v>
      </c>
      <c r="Q45" s="17">
        <f t="shared" si="13"/>
        <v>-0.466025635455964</v>
      </c>
      <c r="R45" s="17">
        <f t="shared" si="14"/>
        <v>-0.627116379593548</v>
      </c>
      <c r="S45" s="6">
        <f t="shared" si="15"/>
        <v>-0.466025635455964</v>
      </c>
      <c r="U45" s="32">
        <f t="shared" si="16"/>
        <v>0.014986121727500032</v>
      </c>
      <c r="V45" s="32">
        <f t="shared" si="1"/>
        <v>0.19030185506518402</v>
      </c>
      <c r="W45" s="32">
        <f t="shared" si="17"/>
        <v>-0.1002355650537334</v>
      </c>
      <c r="X45" s="32">
        <f t="shared" si="18"/>
        <v>1.5592451273486754</v>
      </c>
      <c r="Y45" s="32">
        <f t="shared" si="19"/>
        <v>1.664297539087626</v>
      </c>
      <c r="Z45" s="13">
        <f t="shared" si="20"/>
        <v>0.12302687708123808</v>
      </c>
      <c r="AA45" s="8">
        <f t="shared" si="21"/>
        <v>3.6980775733084497</v>
      </c>
      <c r="AB45" s="8">
        <f t="shared" si="22"/>
        <v>1.232865114449278</v>
      </c>
      <c r="AC45" s="8">
        <f t="shared" si="23"/>
        <v>-6.168097718098746</v>
      </c>
      <c r="AD45" s="8">
        <f t="shared" si="24"/>
        <v>3.4459186253185607</v>
      </c>
      <c r="AF45" s="32">
        <f t="shared" si="25"/>
        <v>1.4324767535305178</v>
      </c>
      <c r="AG45" s="32">
        <f t="shared" si="2"/>
        <v>1.664297539087626</v>
      </c>
      <c r="AH45" s="32">
        <f t="shared" si="2"/>
        <v>1.8647686691581469</v>
      </c>
      <c r="AI45" s="32">
        <f t="shared" si="2"/>
        <v>1.283693828957258</v>
      </c>
      <c r="AJ45" s="32">
        <f t="shared" si="2"/>
        <v>1.4841649591839052</v>
      </c>
      <c r="BA45" s="32">
        <f t="shared" si="26"/>
        <v>0.01215877981498858</v>
      </c>
      <c r="BB45" s="32">
        <f t="shared" si="27"/>
        <v>0.1879322332041725</v>
      </c>
      <c r="BC45" s="32">
        <f t="shared" si="28"/>
        <v>-0.09898744066671251</v>
      </c>
      <c r="BD45" s="32">
        <f t="shared" si="29"/>
        <v>1.8742614084929623</v>
      </c>
      <c r="BE45" s="32">
        <f t="shared" si="30"/>
        <v>1.9753649808454108</v>
      </c>
    </row>
    <row r="46" spans="3:57" ht="12.75">
      <c r="C46" s="17">
        <f t="shared" si="3"/>
        <v>0.008988888114838512</v>
      </c>
      <c r="D46" s="17">
        <f t="shared" si="4"/>
        <v>-0.03755540931027017</v>
      </c>
      <c r="E46" s="17">
        <f t="shared" si="5"/>
        <v>0.46559295484776997</v>
      </c>
      <c r="F46" s="17">
        <f t="shared" si="6"/>
        <v>0.4370264336523383</v>
      </c>
      <c r="G46" s="8">
        <f t="shared" si="7"/>
        <v>-0.1428326059771583</v>
      </c>
      <c r="H46" s="13">
        <f t="shared" si="8"/>
        <v>0.044944440574192564</v>
      </c>
      <c r="I46" s="13">
        <f t="shared" si="9"/>
        <v>-0.18777704655135086</v>
      </c>
      <c r="J46" s="8">
        <f t="shared" si="31"/>
        <v>0.0028656640981785386</v>
      </c>
      <c r="K46" s="17">
        <f t="shared" si="0"/>
        <v>0.001252370960872511</v>
      </c>
      <c r="L46" s="17">
        <f t="shared" si="10"/>
        <v>0.010110595151240692</v>
      </c>
      <c r="M46" s="13">
        <f t="shared" si="32"/>
        <v>0.12589254117941662</v>
      </c>
      <c r="N46" s="8">
        <f t="shared" si="33"/>
        <v>-2.072326583694642</v>
      </c>
      <c r="O46" s="17">
        <f t="shared" si="11"/>
        <v>0.9152185299327283</v>
      </c>
      <c r="P46" s="17">
        <f t="shared" si="12"/>
        <v>0.5788876106068631</v>
      </c>
      <c r="Q46" s="17">
        <f t="shared" si="13"/>
        <v>0.6489317293777034</v>
      </c>
      <c r="R46" s="17">
        <f t="shared" si="14"/>
        <v>-0.5571124568720538</v>
      </c>
      <c r="S46" s="6">
        <f t="shared" si="15"/>
        <v>0.6489317293777034</v>
      </c>
      <c r="U46" s="32">
        <f t="shared" si="16"/>
        <v>0.00026241005164384456</v>
      </c>
      <c r="V46" s="32">
        <f t="shared" si="1"/>
        <v>0.02116190539653171</v>
      </c>
      <c r="W46" s="32">
        <f t="shared" si="17"/>
        <v>0.01804914568740293</v>
      </c>
      <c r="X46" s="32">
        <f t="shared" si="18"/>
        <v>1.4890675364080355</v>
      </c>
      <c r="Y46" s="32">
        <f t="shared" si="19"/>
        <v>1.528540997543614</v>
      </c>
      <c r="Z46" s="13">
        <f t="shared" si="20"/>
        <v>0.12589254117941662</v>
      </c>
      <c r="AA46" s="8">
        <f t="shared" si="21"/>
        <v>3.4975939207365965</v>
      </c>
      <c r="AB46" s="8">
        <f t="shared" si="22"/>
        <v>0.029192715304873815</v>
      </c>
      <c r="AC46" s="8">
        <f t="shared" si="23"/>
        <v>-1.0440853076579757</v>
      </c>
      <c r="AD46" s="8">
        <f t="shared" si="24"/>
        <v>3.1982175007242115</v>
      </c>
      <c r="AF46" s="32">
        <f t="shared" si="25"/>
        <v>1.51485529308267</v>
      </c>
      <c r="AG46" s="32">
        <f t="shared" si="2"/>
        <v>1.528540997543614</v>
      </c>
      <c r="AH46" s="32">
        <f t="shared" si="2"/>
        <v>1.4924427061527235</v>
      </c>
      <c r="AI46" s="32">
        <f t="shared" si="2"/>
        <v>1.4862171867505505</v>
      </c>
      <c r="AJ46" s="32">
        <f t="shared" si="2"/>
        <v>1.4501188953770217</v>
      </c>
      <c r="BA46" s="32">
        <f t="shared" si="26"/>
        <v>0.008985211715673165</v>
      </c>
      <c r="BB46" s="32">
        <f t="shared" si="27"/>
        <v>0.13576460997231404</v>
      </c>
      <c r="BC46" s="32">
        <f t="shared" si="28"/>
        <v>0.11579464035338434</v>
      </c>
      <c r="BD46" s="32">
        <f t="shared" si="29"/>
        <v>1.7899057493768735</v>
      </c>
      <c r="BE46" s="32">
        <f t="shared" si="30"/>
        <v>2.0504502114182452</v>
      </c>
    </row>
    <row r="47" spans="3:57" ht="12.75">
      <c r="C47" s="17">
        <f t="shared" si="3"/>
        <v>0.001349482048240054</v>
      </c>
      <c r="D47" s="17">
        <f t="shared" si="4"/>
        <v>-0.011226808835610084</v>
      </c>
      <c r="E47" s="17">
        <f t="shared" si="5"/>
        <v>0.47685634170546964</v>
      </c>
      <c r="F47" s="17">
        <f t="shared" si="6"/>
        <v>0.4669790149180996</v>
      </c>
      <c r="G47" s="8">
        <f t="shared" si="7"/>
        <v>-0.04938663393685015</v>
      </c>
      <c r="H47" s="13">
        <f t="shared" si="8"/>
        <v>0.00674741024120027</v>
      </c>
      <c r="I47" s="13">
        <f t="shared" si="9"/>
        <v>-0.05613404417805042</v>
      </c>
      <c r="J47" s="8">
        <f t="shared" si="31"/>
        <v>0.0029324139898966595</v>
      </c>
      <c r="K47" s="17">
        <f t="shared" si="0"/>
        <v>0.001369375796333996</v>
      </c>
      <c r="L47" s="17">
        <f t="shared" si="10"/>
        <v>0.011479970947574688</v>
      </c>
      <c r="M47" s="13">
        <f t="shared" si="32"/>
        <v>0.12882495516931328</v>
      </c>
      <c r="N47" s="8">
        <f t="shared" si="33"/>
        <v>-2.0493007327647015</v>
      </c>
      <c r="O47" s="17">
        <f t="shared" si="11"/>
        <v>0.9373590289558245</v>
      </c>
      <c r="P47" s="17">
        <f t="shared" si="12"/>
        <v>0.08690712671937345</v>
      </c>
      <c r="Q47" s="17">
        <f t="shared" si="13"/>
        <v>0.9555589323953947</v>
      </c>
      <c r="R47" s="17">
        <f t="shared" si="14"/>
        <v>-0.4846321482973172</v>
      </c>
      <c r="S47" s="6">
        <f t="shared" si="15"/>
        <v>0.9555589323953947</v>
      </c>
      <c r="U47" s="32">
        <f t="shared" si="16"/>
        <v>0.011832037911159481</v>
      </c>
      <c r="V47" s="32">
        <f t="shared" si="1"/>
        <v>0.05380527803113552</v>
      </c>
      <c r="W47" s="32">
        <f t="shared" si="17"/>
        <v>-0.17440328483920586</v>
      </c>
      <c r="X47" s="32">
        <f t="shared" si="18"/>
        <v>1.4220484573548788</v>
      </c>
      <c r="Y47" s="32">
        <f t="shared" si="19"/>
        <v>1.313282488457968</v>
      </c>
      <c r="Z47" s="13">
        <f t="shared" si="20"/>
        <v>0.12882495516931328</v>
      </c>
      <c r="AA47" s="8">
        <f t="shared" si="21"/>
        <v>2.812294442584954</v>
      </c>
      <c r="AB47" s="8">
        <f t="shared" si="22"/>
        <v>8.767836464805441</v>
      </c>
      <c r="AC47" s="8">
        <f t="shared" si="23"/>
        <v>10.741966713243393</v>
      </c>
      <c r="AD47" s="8">
        <f t="shared" si="24"/>
        <v>2.982131793128605</v>
      </c>
      <c r="AF47" s="32">
        <f t="shared" si="25"/>
        <v>1.1872370044987217</v>
      </c>
      <c r="AG47" s="32">
        <f t="shared" si="2"/>
        <v>1.313282488457968</v>
      </c>
      <c r="AH47" s="32">
        <f t="shared" si="2"/>
        <v>1.6620890581858498</v>
      </c>
      <c r="AI47" s="32">
        <f t="shared" si="2"/>
        <v>1.2056719323956968</v>
      </c>
      <c r="AJ47" s="32">
        <f t="shared" si="2"/>
        <v>1.5544785021677214</v>
      </c>
      <c r="BA47" s="32">
        <f t="shared" si="26"/>
        <v>0.001351642763841457</v>
      </c>
      <c r="BB47" s="32">
        <f t="shared" si="27"/>
        <v>0.0199381082339771</v>
      </c>
      <c r="BC47" s="32">
        <f t="shared" si="28"/>
        <v>-0.0646269603415678</v>
      </c>
      <c r="BD47" s="32">
        <f t="shared" si="29"/>
        <v>1.7093467203320571</v>
      </c>
      <c r="BE47" s="32">
        <f t="shared" si="30"/>
        <v>1.666009510988308</v>
      </c>
    </row>
    <row r="48" spans="3:57" ht="12.75">
      <c r="C48" s="17">
        <f t="shared" si="3"/>
        <v>0.015249971701542506</v>
      </c>
      <c r="D48" s="17">
        <f t="shared" si="4"/>
        <v>-0.02875144913879797</v>
      </c>
      <c r="E48" s="17">
        <f t="shared" si="5"/>
        <v>0.4863131435709995</v>
      </c>
      <c r="F48" s="17">
        <f t="shared" si="6"/>
        <v>0.47281166613374404</v>
      </c>
      <c r="G48" s="8">
        <f t="shared" si="7"/>
        <v>-0.06750738718627732</v>
      </c>
      <c r="H48" s="13">
        <f t="shared" si="8"/>
        <v>0.07624985850771253</v>
      </c>
      <c r="I48" s="13">
        <f t="shared" si="9"/>
        <v>-0.14375724569398984</v>
      </c>
      <c r="J48" s="8">
        <f t="shared" si="31"/>
        <v>0.003000718686327314</v>
      </c>
      <c r="K48" s="17">
        <f t="shared" si="0"/>
        <v>0.0014187748016810768</v>
      </c>
      <c r="L48" s="17">
        <f t="shared" si="10"/>
        <v>0.012898745749255765</v>
      </c>
      <c r="M48" s="13">
        <f t="shared" si="32"/>
        <v>0.1318256738556406</v>
      </c>
      <c r="N48" s="8">
        <f t="shared" si="33"/>
        <v>-2.026274881834761</v>
      </c>
      <c r="O48" s="17">
        <f t="shared" si="11"/>
        <v>0.9559483143200438</v>
      </c>
      <c r="P48" s="17">
        <f t="shared" si="12"/>
        <v>0.982103633658012</v>
      </c>
      <c r="Q48" s="17">
        <f t="shared" si="13"/>
        <v>0.1337773012958029</v>
      </c>
      <c r="R48" s="17">
        <f t="shared" si="14"/>
        <v>-0.41041995404078796</v>
      </c>
      <c r="S48" s="6">
        <f t="shared" si="15"/>
        <v>0.1337773012958029</v>
      </c>
      <c r="U48" s="32">
        <f t="shared" si="16"/>
        <v>0.010874296685103335</v>
      </c>
      <c r="V48" s="32">
        <f t="shared" si="1"/>
        <v>0.16945198303080142</v>
      </c>
      <c r="W48" s="32">
        <f t="shared" si="17"/>
        <v>-0.022874437708259067</v>
      </c>
      <c r="X48" s="32">
        <f t="shared" si="18"/>
        <v>1.3580457337371294</v>
      </c>
      <c r="Y48" s="32">
        <f t="shared" si="19"/>
        <v>1.515497575744775</v>
      </c>
      <c r="Z48" s="13">
        <f t="shared" si="20"/>
        <v>0.1318256738556406</v>
      </c>
      <c r="AA48" s="8">
        <f t="shared" si="21"/>
        <v>3.205288033895693</v>
      </c>
      <c r="AB48" s="8">
        <f t="shared" si="22"/>
        <v>0.7130699582874256</v>
      </c>
      <c r="AC48" s="8">
        <f t="shared" si="23"/>
        <v>-5.098092434052193</v>
      </c>
      <c r="AD48" s="8">
        <f t="shared" si="24"/>
        <v>2.792533477020575</v>
      </c>
      <c r="AF48" s="32">
        <f t="shared" si="25"/>
        <v>1.3365706903802368</v>
      </c>
      <c r="AG48" s="32">
        <f t="shared" si="2"/>
        <v>1.515497575744775</v>
      </c>
      <c r="AH48" s="32">
        <f t="shared" si="2"/>
        <v>1.561246451101166</v>
      </c>
      <c r="AI48" s="32">
        <f t="shared" si="2"/>
        <v>1.1765936096831724</v>
      </c>
      <c r="AJ48" s="32">
        <f t="shared" si="2"/>
        <v>1.222342485178584</v>
      </c>
      <c r="BA48" s="32">
        <f t="shared" si="26"/>
        <v>0.015251134360077604</v>
      </c>
      <c r="BB48" s="32">
        <f t="shared" si="27"/>
        <v>0.2200163846692176</v>
      </c>
      <c r="BC48" s="32">
        <f t="shared" si="28"/>
        <v>-0.02970016045783056</v>
      </c>
      <c r="BD48" s="32">
        <f t="shared" si="29"/>
        <v>1.6324134448571712</v>
      </c>
      <c r="BE48" s="32">
        <f t="shared" si="30"/>
        <v>1.8379808034286358</v>
      </c>
    </row>
    <row r="49" spans="3:57" ht="12.75">
      <c r="C49" s="17">
        <f t="shared" si="3"/>
        <v>0.00485671080230897</v>
      </c>
      <c r="D49" s="17">
        <f t="shared" si="4"/>
        <v>0.003177448884415662</v>
      </c>
      <c r="E49" s="17">
        <f t="shared" si="5"/>
        <v>0.4940111758810384</v>
      </c>
      <c r="F49" s="17">
        <f t="shared" si="6"/>
        <v>0.502045335567763</v>
      </c>
      <c r="G49" s="8">
        <f t="shared" si="7"/>
        <v>0.04017079843362316</v>
      </c>
      <c r="H49" s="13">
        <f t="shared" si="8"/>
        <v>0.02428355401154485</v>
      </c>
      <c r="I49" s="13">
        <f t="shared" si="9"/>
        <v>0.01588724442207831</v>
      </c>
      <c r="J49" s="8">
        <f t="shared" si="31"/>
        <v>0.0030706144035246297</v>
      </c>
      <c r="K49" s="17">
        <f t="shared" si="0"/>
        <v>0.001541587638616729</v>
      </c>
      <c r="L49" s="17">
        <f t="shared" si="10"/>
        <v>0.014440333387872494</v>
      </c>
      <c r="M49" s="13">
        <f t="shared" si="32"/>
        <v>0.13489628825916522</v>
      </c>
      <c r="N49" s="8">
        <f t="shared" si="33"/>
        <v>-2.0032490309048208</v>
      </c>
      <c r="O49" s="17">
        <f t="shared" si="11"/>
        <v>0.9710803770817581</v>
      </c>
      <c r="P49" s="17">
        <f t="shared" si="12"/>
        <v>0.3127739132847901</v>
      </c>
      <c r="Q49" s="17">
        <f t="shared" si="13"/>
        <v>-0.828991005207662</v>
      </c>
      <c r="R49" s="17">
        <f t="shared" si="14"/>
        <v>-0.3351613243111955</v>
      </c>
      <c r="S49" s="6">
        <f t="shared" si="15"/>
        <v>-0.828991005207662</v>
      </c>
      <c r="U49" s="32">
        <f t="shared" si="16"/>
        <v>0.00032371849584202637</v>
      </c>
      <c r="V49" s="32">
        <f t="shared" si="1"/>
        <v>-0.01612376376681093</v>
      </c>
      <c r="W49" s="32">
        <f t="shared" si="17"/>
        <v>-0.02390016960711234</v>
      </c>
      <c r="X49" s="32">
        <f t="shared" si="18"/>
        <v>1.296923607197</v>
      </c>
      <c r="Y49" s="32">
        <f t="shared" si="19"/>
        <v>1.2572233923189189</v>
      </c>
      <c r="Z49" s="13">
        <f t="shared" si="20"/>
        <v>0.13489628825916522</v>
      </c>
      <c r="AA49" s="8">
        <f t="shared" si="21"/>
        <v>2.5042029140597935</v>
      </c>
      <c r="AB49" s="8">
        <f t="shared" si="22"/>
        <v>0.06665385463926009</v>
      </c>
      <c r="AC49" s="8">
        <f t="shared" si="23"/>
        <v>-12.59624775404805</v>
      </c>
      <c r="AD49" s="8">
        <f t="shared" si="24"/>
        <v>2.625292038958465</v>
      </c>
      <c r="AF49" s="32">
        <f t="shared" si="25"/>
        <v>1.2634473816879803</v>
      </c>
      <c r="AG49" s="32">
        <f t="shared" si="2"/>
        <v>1.2572233923189189</v>
      </c>
      <c r="AH49" s="32">
        <f t="shared" si="2"/>
        <v>1.3050237315495616</v>
      </c>
      <c r="AI49" s="32">
        <f t="shared" si="2"/>
        <v>1.2894709198525407</v>
      </c>
      <c r="AJ49" s="32">
        <f t="shared" si="2"/>
        <v>1.3372712590699554</v>
      </c>
      <c r="BA49" s="32">
        <f t="shared" si="26"/>
        <v>0.004853228057474856</v>
      </c>
      <c r="BB49" s="32">
        <f t="shared" si="27"/>
        <v>0.06844723409226795</v>
      </c>
      <c r="BC49" s="32">
        <f t="shared" si="28"/>
        <v>0.10145897245841912</v>
      </c>
      <c r="BD49" s="32">
        <f t="shared" si="29"/>
        <v>1.5589427371603113</v>
      </c>
      <c r="BE49" s="32">
        <f t="shared" si="30"/>
        <v>1.7337021717684733</v>
      </c>
    </row>
    <row r="50" spans="3:57" ht="12.75">
      <c r="C50" s="17">
        <f t="shared" si="3"/>
        <v>0.00347393535492468</v>
      </c>
      <c r="D50" s="17">
        <f t="shared" si="4"/>
        <v>0.0031476079180871135</v>
      </c>
      <c r="E50" s="17">
        <f t="shared" si="5"/>
        <v>0.5000108850413942</v>
      </c>
      <c r="F50" s="17">
        <f t="shared" si="6"/>
        <v>0.506632428314406</v>
      </c>
      <c r="G50" s="8">
        <f t="shared" si="7"/>
        <v>0.033107716365058965</v>
      </c>
      <c r="H50" s="13">
        <f t="shared" si="8"/>
        <v>0.0173696767746234</v>
      </c>
      <c r="I50" s="13">
        <f t="shared" si="9"/>
        <v>0.015738039590435567</v>
      </c>
      <c r="J50" s="8">
        <f t="shared" si="31"/>
        <v>0.003142138201123107</v>
      </c>
      <c r="K50" s="17">
        <f t="shared" si="0"/>
        <v>0.0015919091069344592</v>
      </c>
      <c r="L50" s="17">
        <f t="shared" si="10"/>
        <v>0.016032242494806954</v>
      </c>
      <c r="M50" s="13">
        <f t="shared" si="32"/>
        <v>0.13803842646028833</v>
      </c>
      <c r="N50" s="8">
        <f t="shared" si="33"/>
        <v>-1.9802231799748804</v>
      </c>
      <c r="O50" s="17">
        <f t="shared" si="11"/>
        <v>0.9828740370600543</v>
      </c>
      <c r="P50" s="17">
        <f t="shared" si="12"/>
        <v>0.22372267974893817</v>
      </c>
      <c r="Q50" s="17">
        <f t="shared" si="13"/>
        <v>-0.8810660135603131</v>
      </c>
      <c r="R50" s="17">
        <f t="shared" si="14"/>
        <v>-0.2594815163615738</v>
      </c>
      <c r="S50" s="6">
        <f t="shared" si="15"/>
        <v>-0.8810660135603131</v>
      </c>
      <c r="U50" s="32">
        <f t="shared" si="16"/>
        <v>0.014227288747511687</v>
      </c>
      <c r="V50" s="32">
        <f t="shared" si="1"/>
        <v>0.0883453075534013</v>
      </c>
      <c r="W50" s="32">
        <f t="shared" si="17"/>
        <v>-0.16456479364985468</v>
      </c>
      <c r="X50" s="32">
        <f t="shared" si="18"/>
        <v>1.238552429509312</v>
      </c>
      <c r="Y50" s="32">
        <f t="shared" si="19"/>
        <v>1.1765602321603703</v>
      </c>
      <c r="Z50" s="13">
        <f t="shared" si="20"/>
        <v>0.13803842646028833</v>
      </c>
      <c r="AA50" s="8">
        <f t="shared" si="21"/>
        <v>2.322315285018077</v>
      </c>
      <c r="AB50" s="8">
        <f t="shared" si="22"/>
        <v>4.095438542730211</v>
      </c>
      <c r="AC50" s="8">
        <f t="shared" si="23"/>
        <v>-24.21505094661664</v>
      </c>
      <c r="AD50" s="8">
        <f t="shared" si="24"/>
        <v>2.4770509334147324</v>
      </c>
      <c r="AF50" s="32">
        <f t="shared" si="25"/>
        <v>1.0200499551642026</v>
      </c>
      <c r="AG50" s="32">
        <f t="shared" si="2"/>
        <v>1.1765602321603703</v>
      </c>
      <c r="AH50" s="32">
        <f t="shared" si="2"/>
        <v>1.5056898194913453</v>
      </c>
      <c r="AI50" s="32">
        <f t="shared" si="2"/>
        <v>0.9998696170535677</v>
      </c>
      <c r="AJ50" s="32">
        <f t="shared" si="2"/>
        <v>1.3289992044570225</v>
      </c>
      <c r="BA50" s="32">
        <f t="shared" si="26"/>
        <v>0.0034771481922957655</v>
      </c>
      <c r="BB50" s="32">
        <f t="shared" si="27"/>
        <v>0.04788416272143701</v>
      </c>
      <c r="BC50" s="32">
        <f t="shared" si="28"/>
        <v>-0.089195992131061</v>
      </c>
      <c r="BD50" s="32">
        <f t="shared" si="29"/>
        <v>1.4887787560200616</v>
      </c>
      <c r="BE50" s="32">
        <f t="shared" si="30"/>
        <v>1.4509440748027334</v>
      </c>
    </row>
    <row r="51" spans="3:57" ht="12.75">
      <c r="C51" s="17">
        <f t="shared" si="3"/>
        <v>0.015523556955734335</v>
      </c>
      <c r="D51" s="17">
        <f t="shared" si="4"/>
        <v>-0.011364636410548927</v>
      </c>
      <c r="E51" s="17">
        <f t="shared" si="5"/>
        <v>0.5043829436125358</v>
      </c>
      <c r="F51" s="17">
        <f t="shared" si="6"/>
        <v>0.5085418641577212</v>
      </c>
      <c r="G51" s="8">
        <f t="shared" si="7"/>
        <v>0.020794602725927043</v>
      </c>
      <c r="H51" s="13">
        <f t="shared" si="8"/>
        <v>0.07761778477867168</v>
      </c>
      <c r="I51" s="13">
        <f t="shared" si="9"/>
        <v>-0.056823182052744635</v>
      </c>
      <c r="J51" s="8">
        <f t="shared" si="31"/>
        <v>0.003215328001986928</v>
      </c>
      <c r="K51" s="17">
        <f t="shared" si="0"/>
        <v>0.0016351288960089532</v>
      </c>
      <c r="L51" s="17">
        <f t="shared" si="10"/>
        <v>0.01766737139081591</v>
      </c>
      <c r="M51" s="13">
        <f t="shared" si="32"/>
        <v>0.14125375446227525</v>
      </c>
      <c r="N51" s="8">
        <f aca="true" t="shared" si="34" ref="N51:N114">N50+$O$30</f>
        <v>-1.95719732904494</v>
      </c>
      <c r="O51" s="17">
        <f t="shared" si="11"/>
        <v>0.9914682156802359</v>
      </c>
      <c r="P51" s="17">
        <f t="shared" si="12"/>
        <v>0.9997226219102897</v>
      </c>
      <c r="Q51" s="17">
        <f t="shared" si="13"/>
        <v>-0.016654671708270573</v>
      </c>
      <c r="R51" s="17">
        <f t="shared" si="14"/>
        <v>-0.18394556777574306</v>
      </c>
      <c r="S51" s="6">
        <f t="shared" si="15"/>
        <v>-0.016654671708270573</v>
      </c>
      <c r="U51" s="32">
        <f t="shared" si="16"/>
        <v>0.009075339121461327</v>
      </c>
      <c r="V51" s="32">
        <f t="shared" si="1"/>
        <v>0.14576008025524262</v>
      </c>
      <c r="W51" s="32">
        <f t="shared" si="17"/>
        <v>-0.002427923034004265</v>
      </c>
      <c r="X51" s="32">
        <f t="shared" si="18"/>
        <v>1.1828083875802307</v>
      </c>
      <c r="Y51" s="32">
        <f t="shared" si="19"/>
        <v>1.3352158839229302</v>
      </c>
      <c r="Z51" s="13">
        <f t="shared" si="20"/>
        <v>0.14125375446227525</v>
      </c>
      <c r="AA51" s="8">
        <f t="shared" si="21"/>
        <v>2.6255771216287145</v>
      </c>
      <c r="AB51" s="8">
        <f t="shared" si="22"/>
        <v>0.5846172463785071</v>
      </c>
      <c r="AC51" s="8">
        <f t="shared" si="23"/>
        <v>-12.612119916849606</v>
      </c>
      <c r="AD51" s="8">
        <f t="shared" si="24"/>
        <v>2.3450602415470607</v>
      </c>
      <c r="AF51" s="32">
        <f t="shared" si="25"/>
        <v>1.188450125018253</v>
      </c>
      <c r="AG51" s="32">
        <f t="shared" si="2"/>
        <v>1.3352158839229302</v>
      </c>
      <c r="AH51" s="32">
        <f t="shared" si="2"/>
        <v>1.340071729932143</v>
      </c>
      <c r="AI51" s="32">
        <f t="shared" si="2"/>
        <v>1.043695723412445</v>
      </c>
      <c r="AJ51" s="32">
        <f t="shared" si="2"/>
        <v>1.0485515695412413</v>
      </c>
      <c r="BA51" s="32">
        <f t="shared" si="26"/>
        <v>0.015523850101526312</v>
      </c>
      <c r="BB51" s="32">
        <f t="shared" si="27"/>
        <v>0.20900889612259613</v>
      </c>
      <c r="BC51" s="32">
        <f t="shared" si="28"/>
        <v>-0.0034814574218073936</v>
      </c>
      <c r="BD51" s="32">
        <f t="shared" si="29"/>
        <v>1.4217726742253756</v>
      </c>
      <c r="BE51" s="32">
        <f t="shared" si="30"/>
        <v>1.6428239630276906</v>
      </c>
    </row>
    <row r="52" spans="3:57" ht="12.75">
      <c r="C52" s="17">
        <f t="shared" si="3"/>
        <v>0.00424442429235986</v>
      </c>
      <c r="D52" s="17">
        <f t="shared" si="4"/>
        <v>-0.004928144766059751</v>
      </c>
      <c r="E52" s="17">
        <f t="shared" si="5"/>
        <v>0.5072060590881017</v>
      </c>
      <c r="F52" s="17">
        <f t="shared" si="6"/>
        <v>0.5065223386144018</v>
      </c>
      <c r="G52" s="8">
        <f t="shared" si="7"/>
        <v>-0.003418602368499453</v>
      </c>
      <c r="H52" s="13">
        <f t="shared" si="8"/>
        <v>0.021222121461799304</v>
      </c>
      <c r="I52" s="13">
        <f t="shared" si="9"/>
        <v>-0.024640723830298757</v>
      </c>
      <c r="J52" s="8">
        <f t="shared" si="31"/>
        <v>0.0032902226123173173</v>
      </c>
      <c r="K52" s="17">
        <f t="shared" si="0"/>
        <v>0.0016665712521529538</v>
      </c>
      <c r="L52" s="17">
        <f t="shared" si="10"/>
        <v>0.019333942642968862</v>
      </c>
      <c r="M52" s="13">
        <f t="shared" si="32"/>
        <v>0.14454397707459257</v>
      </c>
      <c r="N52" s="8">
        <f t="shared" si="34"/>
        <v>-1.9341714781149997</v>
      </c>
      <c r="O52" s="17">
        <f t="shared" si="11"/>
        <v>0.9970176286781679</v>
      </c>
      <c r="P52" s="17">
        <f t="shared" si="12"/>
        <v>0.27334244298245636</v>
      </c>
      <c r="Q52" s="17">
        <f t="shared" si="13"/>
        <v>0.8524421135875113</v>
      </c>
      <c r="R52" s="17">
        <f t="shared" si="14"/>
        <v>-0.10905919095850491</v>
      </c>
      <c r="S52" s="6">
        <f t="shared" si="15"/>
        <v>0.8524421135875113</v>
      </c>
      <c r="U52" s="32">
        <f t="shared" si="16"/>
        <v>0.0005489219390191948</v>
      </c>
      <c r="V52" s="32">
        <f t="shared" si="1"/>
        <v>-0.018317923372596835</v>
      </c>
      <c r="W52" s="32">
        <f t="shared" si="17"/>
        <v>-0.029866724732907884</v>
      </c>
      <c r="X52" s="32">
        <f t="shared" si="18"/>
        <v>1.1295732408230896</v>
      </c>
      <c r="Y52" s="32">
        <f t="shared" si="19"/>
        <v>1.0819375146566041</v>
      </c>
      <c r="Z52" s="13">
        <f t="shared" si="20"/>
        <v>0.14454397707459257</v>
      </c>
      <c r="AA52" s="8">
        <f t="shared" si="21"/>
        <v>2.1360114493987723</v>
      </c>
      <c r="AB52" s="8">
        <f t="shared" si="22"/>
        <v>0.12932777243954546</v>
      </c>
      <c r="AC52" s="8">
        <f t="shared" si="23"/>
        <v>9.777441693140496</v>
      </c>
      <c r="AD52" s="8">
        <f t="shared" si="24"/>
        <v>2.2270499742332195</v>
      </c>
      <c r="AF52" s="32">
        <f t="shared" si="25"/>
        <v>1.087884235576835</v>
      </c>
      <c r="AG52" s="32">
        <f t="shared" si="25"/>
        <v>1.0819375146566041</v>
      </c>
      <c r="AH52" s="32">
        <f t="shared" si="25"/>
        <v>1.1416709641421856</v>
      </c>
      <c r="AI52" s="32">
        <f t="shared" si="25"/>
        <v>1.1185733614017979</v>
      </c>
      <c r="AJ52" s="32">
        <f t="shared" si="25"/>
        <v>1.178306810872351</v>
      </c>
      <c r="BA52" s="32">
        <f t="shared" si="26"/>
        <v>0.004241075216144754</v>
      </c>
      <c r="BB52" s="32">
        <f t="shared" si="27"/>
        <v>0.05582346818401968</v>
      </c>
      <c r="BC52" s="32">
        <f t="shared" si="28"/>
        <v>0.09101818606701585</v>
      </c>
      <c r="BD52" s="32">
        <f t="shared" si="29"/>
        <v>1.3577823628931043</v>
      </c>
      <c r="BE52" s="32">
        <f t="shared" si="30"/>
        <v>1.5088650923602847</v>
      </c>
    </row>
    <row r="53" spans="3:57" ht="12.75">
      <c r="C53" s="17">
        <f t="shared" si="3"/>
        <v>0.0031040472058307656</v>
      </c>
      <c r="D53" s="17">
        <f t="shared" si="4"/>
        <v>-0.0013295937405961658</v>
      </c>
      <c r="E53" s="17">
        <f t="shared" si="5"/>
        <v>0.5085649983315293</v>
      </c>
      <c r="F53" s="17">
        <f t="shared" si="6"/>
        <v>0.510339451796764</v>
      </c>
      <c r="G53" s="8">
        <f t="shared" si="7"/>
        <v>0.008872267326173</v>
      </c>
      <c r="H53" s="13">
        <f t="shared" si="8"/>
        <v>0.015520236029153828</v>
      </c>
      <c r="I53" s="13">
        <f t="shared" si="9"/>
        <v>-0.006647968702980829</v>
      </c>
      <c r="J53" s="8">
        <f t="shared" si="31"/>
        <v>0.0033668617422279723</v>
      </c>
      <c r="K53" s="17">
        <f t="shared" si="0"/>
        <v>0.0017182423758041211</v>
      </c>
      <c r="L53" s="17">
        <f t="shared" si="10"/>
        <v>0.021052185018772984</v>
      </c>
      <c r="M53" s="13">
        <f t="shared" si="32"/>
        <v>0.14791083881682054</v>
      </c>
      <c r="N53" s="8">
        <f t="shared" si="34"/>
        <v>-1.9111456271850593</v>
      </c>
      <c r="O53" s="17">
        <f t="shared" si="11"/>
        <v>0.9996889027249249</v>
      </c>
      <c r="P53" s="17">
        <f t="shared" si="12"/>
        <v>0.19990175061007126</v>
      </c>
      <c r="Q53" s="17">
        <f t="shared" si="13"/>
        <v>0.8944821123923768</v>
      </c>
      <c r="R53" s="17">
        <f t="shared" si="14"/>
        <v>-0.03527041216432736</v>
      </c>
      <c r="S53" s="6">
        <f t="shared" si="15"/>
        <v>0.8944821123923768</v>
      </c>
      <c r="U53" s="32">
        <f t="shared" si="16"/>
        <v>0.013953534706155001</v>
      </c>
      <c r="V53" s="32">
        <f t="shared" si="1"/>
        <v>0.07718231932003077</v>
      </c>
      <c r="W53" s="32">
        <f t="shared" si="17"/>
        <v>-0.15441204909522577</v>
      </c>
      <c r="X53" s="32">
        <f t="shared" si="18"/>
        <v>1.0787340703542565</v>
      </c>
      <c r="Y53" s="32">
        <f t="shared" si="19"/>
        <v>1.0154578752852166</v>
      </c>
      <c r="Z53" s="13">
        <f t="shared" si="20"/>
        <v>0.14791083881682054</v>
      </c>
      <c r="AA53" s="8">
        <f t="shared" si="21"/>
        <v>1.989769498928743</v>
      </c>
      <c r="AB53" s="8">
        <f t="shared" si="22"/>
        <v>4.495271424978372</v>
      </c>
      <c r="AC53" s="8">
        <f t="shared" si="23"/>
        <v>58.08520859955808</v>
      </c>
      <c r="AD53" s="8">
        <f t="shared" si="24"/>
        <v>2.121133137147277</v>
      </c>
      <c r="AF53" s="32">
        <f t="shared" si="25"/>
        <v>0.8743159910137286</v>
      </c>
      <c r="AG53" s="32">
        <f t="shared" si="25"/>
        <v>1.0154578752852166</v>
      </c>
      <c r="AH53" s="32">
        <f t="shared" si="25"/>
        <v>1.324281973507348</v>
      </c>
      <c r="AI53" s="32">
        <f t="shared" si="25"/>
        <v>0.8610932366451549</v>
      </c>
      <c r="AJ53" s="32">
        <f t="shared" si="25"/>
        <v>1.169917334930608</v>
      </c>
      <c r="BA53" s="32">
        <f t="shared" si="26"/>
        <v>0.0031071304172296563</v>
      </c>
      <c r="BB53" s="32">
        <f t="shared" si="27"/>
        <v>0.039931289168206895</v>
      </c>
      <c r="BC53" s="32">
        <f t="shared" si="28"/>
        <v>-0.07988710675965165</v>
      </c>
      <c r="BD53" s="32">
        <f t="shared" si="29"/>
        <v>1.2966720899935815</v>
      </c>
      <c r="BE53" s="32">
        <f t="shared" si="30"/>
        <v>1.2598234028193664</v>
      </c>
    </row>
    <row r="54" spans="3:57" ht="12.75">
      <c r="C54" s="17">
        <f t="shared" si="3"/>
        <v>0.015317481672486338</v>
      </c>
      <c r="D54" s="17">
        <f t="shared" si="4"/>
        <v>0.0025645969832002818</v>
      </c>
      <c r="E54" s="17">
        <f t="shared" si="5"/>
        <v>0.5085488248745337</v>
      </c>
      <c r="F54" s="17">
        <f t="shared" si="6"/>
        <v>0.5264309035302203</v>
      </c>
      <c r="G54" s="8">
        <f t="shared" si="7"/>
        <v>0.0894103932784331</v>
      </c>
      <c r="H54" s="13">
        <f t="shared" si="8"/>
        <v>0.07658740836243169</v>
      </c>
      <c r="I54" s="13">
        <f t="shared" si="9"/>
        <v>0.01282298491600141</v>
      </c>
      <c r="J54" s="8">
        <f t="shared" si="31"/>
        <v>0.003445286026800054</v>
      </c>
      <c r="K54" s="17">
        <f t="shared" si="0"/>
        <v>0.0018137050360083951</v>
      </c>
      <c r="L54" s="17">
        <f t="shared" si="10"/>
        <v>0.02286589005478138</v>
      </c>
      <c r="M54" s="13">
        <f t="shared" si="32"/>
        <v>0.1513561248436206</v>
      </c>
      <c r="N54" s="8">
        <f t="shared" si="34"/>
        <v>-1.888119776255119</v>
      </c>
      <c r="O54" s="17">
        <f t="shared" si="11"/>
        <v>0.9996571104751039</v>
      </c>
      <c r="P54" s="17">
        <f t="shared" si="12"/>
        <v>0.9864512999402634</v>
      </c>
      <c r="Q54" s="17">
        <f t="shared" si="13"/>
        <v>0.11639888341275689</v>
      </c>
      <c r="R54" s="17">
        <f t="shared" si="14"/>
        <v>0.03702820285510737</v>
      </c>
      <c r="S54" s="6">
        <f t="shared" si="15"/>
        <v>0.11639888341275689</v>
      </c>
      <c r="U54" s="32">
        <f t="shared" si="16"/>
        <v>0.01065915727183054</v>
      </c>
      <c r="V54" s="32">
        <f t="shared" si="1"/>
        <v>0.1464423425963799</v>
      </c>
      <c r="W54" s="32">
        <f t="shared" si="17"/>
        <v>-0.017162385664039603</v>
      </c>
      <c r="X54" s="32">
        <f t="shared" si="18"/>
        <v>1.0301830394770413</v>
      </c>
      <c r="Y54" s="32">
        <f t="shared" si="19"/>
        <v>1.170122153681212</v>
      </c>
      <c r="Z54" s="13">
        <f t="shared" si="20"/>
        <v>0.1513561248436206</v>
      </c>
      <c r="AA54" s="8">
        <f t="shared" si="21"/>
        <v>2.222745940320808</v>
      </c>
      <c r="AB54" s="8">
        <f t="shared" si="22"/>
        <v>0.6958818361752505</v>
      </c>
      <c r="AC54" s="8">
        <f t="shared" si="23"/>
        <v>50.40946307712481</v>
      </c>
      <c r="AD54" s="8">
        <f t="shared" si="24"/>
        <v>2.0257308425227456</v>
      </c>
      <c r="AF54" s="32">
        <f t="shared" si="25"/>
        <v>1.0165709181776204</v>
      </c>
      <c r="AG54" s="32">
        <f t="shared" si="25"/>
        <v>1.170122153681212</v>
      </c>
      <c r="AH54" s="32">
        <f t="shared" si="25"/>
        <v>1.2044469249562597</v>
      </c>
      <c r="AI54" s="32">
        <f t="shared" si="25"/>
        <v>0.8772374684884523</v>
      </c>
      <c r="AJ54" s="32">
        <f t="shared" si="25"/>
        <v>0.9115622398836433</v>
      </c>
      <c r="BA54" s="32">
        <f t="shared" si="26"/>
        <v>0.015318538512842563</v>
      </c>
      <c r="BB54" s="32">
        <f t="shared" si="27"/>
        <v>0.19247387178955722</v>
      </c>
      <c r="BC54" s="32">
        <f t="shared" si="28"/>
        <v>-0.022557074404414453</v>
      </c>
      <c r="BD54" s="32">
        <f t="shared" si="29"/>
        <v>1.2383122324447908</v>
      </c>
      <c r="BE54" s="32">
        <f t="shared" si="30"/>
        <v>1.423547568342776</v>
      </c>
    </row>
    <row r="55" spans="3:57" ht="12.75">
      <c r="C55" s="17">
        <f t="shared" si="3"/>
        <v>0.006742101949053939</v>
      </c>
      <c r="D55" s="17">
        <f t="shared" si="4"/>
        <v>-0.00041519084937985623</v>
      </c>
      <c r="E55" s="17">
        <f t="shared" si="5"/>
        <v>0.5072493425102323</v>
      </c>
      <c r="F55" s="17">
        <f t="shared" si="6"/>
        <v>0.5135762536099064</v>
      </c>
      <c r="G55" s="8">
        <f t="shared" si="7"/>
        <v>0.03163455549837041</v>
      </c>
      <c r="H55" s="13">
        <f t="shared" si="8"/>
        <v>0.03371050974526969</v>
      </c>
      <c r="I55" s="13">
        <f t="shared" si="9"/>
        <v>-0.002075954246899281</v>
      </c>
      <c r="J55" s="8">
        <f t="shared" si="31"/>
        <v>0.0035255370476272863</v>
      </c>
      <c r="K55" s="17">
        <f t="shared" si="0"/>
        <v>0.001810632108883352</v>
      </c>
      <c r="L55" s="17">
        <f t="shared" si="10"/>
        <v>0.024676522163664734</v>
      </c>
      <c r="M55" s="13">
        <f t="shared" si="32"/>
        <v>0.15488166189124788</v>
      </c>
      <c r="N55" s="8">
        <f t="shared" si="34"/>
        <v>-1.8650939253251786</v>
      </c>
      <c r="O55" s="17">
        <f t="shared" si="11"/>
        <v>0.9971027111296107</v>
      </c>
      <c r="P55" s="17">
        <f t="shared" si="12"/>
        <v>0.43419377768346235</v>
      </c>
      <c r="Q55" s="17">
        <f t="shared" si="13"/>
        <v>-0.7522009188485066</v>
      </c>
      <c r="R55" s="17">
        <f t="shared" si="14"/>
        <v>0.10749687600280719</v>
      </c>
      <c r="S55" s="6">
        <f t="shared" si="15"/>
        <v>-0.7522009188485066</v>
      </c>
      <c r="U55" s="32">
        <f t="shared" si="16"/>
        <v>4.507886265983499E-06</v>
      </c>
      <c r="V55" s="32">
        <f t="shared" si="1"/>
        <v>-0.0019525208518412973</v>
      </c>
      <c r="W55" s="32">
        <f t="shared" si="17"/>
        <v>-0.0022288854152116887</v>
      </c>
      <c r="X55" s="32">
        <f t="shared" si="18"/>
        <v>0.9838171649456029</v>
      </c>
      <c r="Y55" s="32">
        <f t="shared" si="19"/>
        <v>0.9796402665648158</v>
      </c>
      <c r="Z55" s="13">
        <f t="shared" si="20"/>
        <v>0.15488166189124788</v>
      </c>
      <c r="AA55" s="8">
        <f t="shared" si="21"/>
        <v>1.90748746593902</v>
      </c>
      <c r="AB55" s="8">
        <f t="shared" si="22"/>
        <v>0.000668617339228466</v>
      </c>
      <c r="AC55" s="8">
        <f t="shared" si="23"/>
        <v>10.071046299065797</v>
      </c>
      <c r="AD55" s="8">
        <f t="shared" si="24"/>
        <v>1.939513928351237</v>
      </c>
      <c r="AF55" s="32">
        <f t="shared" si="25"/>
        <v>0.9806695528483776</v>
      </c>
      <c r="AG55" s="32">
        <f t="shared" si="25"/>
        <v>0.9796402665648158</v>
      </c>
      <c r="AH55" s="32">
        <f t="shared" si="25"/>
        <v>0.9840980373969546</v>
      </c>
      <c r="AI55" s="32">
        <f t="shared" si="25"/>
        <v>0.9835453082684985</v>
      </c>
      <c r="AJ55" s="32">
        <f t="shared" si="25"/>
        <v>0.9880030790990353</v>
      </c>
      <c r="BA55" s="32">
        <f t="shared" si="26"/>
        <v>0.006738404569454043</v>
      </c>
      <c r="BB55" s="32">
        <f t="shared" si="27"/>
        <v>0.08276479245075351</v>
      </c>
      <c r="BC55" s="32">
        <f t="shared" si="28"/>
        <v>0.09447952302918662</v>
      </c>
      <c r="BD55" s="32">
        <f t="shared" si="29"/>
        <v>1.1825790011644286</v>
      </c>
      <c r="BE55" s="32">
        <f t="shared" si="30"/>
        <v>1.3665617212138228</v>
      </c>
    </row>
    <row r="56" spans="3:57" ht="12.75">
      <c r="C56" s="17">
        <f t="shared" si="3"/>
        <v>0.0007839207736222074</v>
      </c>
      <c r="D56" s="17">
        <f t="shared" si="4"/>
        <v>-0.001861682383002611</v>
      </c>
      <c r="E56" s="17">
        <f t="shared" si="5"/>
        <v>0.5047597357847247</v>
      </c>
      <c r="F56" s="17">
        <f t="shared" si="6"/>
        <v>0.5036819741753442</v>
      </c>
      <c r="G56" s="8">
        <f t="shared" si="7"/>
        <v>-0.005388808046902019</v>
      </c>
      <c r="H56" s="13">
        <f t="shared" si="8"/>
        <v>0.003919603868111037</v>
      </c>
      <c r="I56" s="13">
        <f t="shared" si="9"/>
        <v>-0.009308411915013056</v>
      </c>
      <c r="J56" s="8">
        <f t="shared" si="31"/>
        <v>0.0036076573548632085</v>
      </c>
      <c r="K56" s="17">
        <f t="shared" si="0"/>
        <v>0.001817111978645701</v>
      </c>
      <c r="L56" s="17">
        <f t="shared" si="10"/>
        <v>0.026493634142310436</v>
      </c>
      <c r="M56" s="13">
        <f t="shared" si="32"/>
        <v>0.1584893192461111</v>
      </c>
      <c r="N56" s="8">
        <f t="shared" si="34"/>
        <v>-1.8420680743952382</v>
      </c>
      <c r="O56" s="17">
        <f t="shared" si="11"/>
        <v>0.9922088780427788</v>
      </c>
      <c r="P56" s="17">
        <f t="shared" si="12"/>
        <v>0.05048477828955556</v>
      </c>
      <c r="Q56" s="17">
        <f t="shared" si="13"/>
        <v>-0.9744307167317974</v>
      </c>
      <c r="R56" s="17">
        <f t="shared" si="14"/>
        <v>0.17584561838008717</v>
      </c>
      <c r="S56" s="6">
        <f t="shared" si="15"/>
        <v>-0.9744307167317974</v>
      </c>
      <c r="U56" s="32">
        <f t="shared" si="16"/>
        <v>0.010850367341965157</v>
      </c>
      <c r="V56" s="32">
        <f t="shared" si="1"/>
        <v>0.03192051247627756</v>
      </c>
      <c r="W56" s="32">
        <f t="shared" si="17"/>
        <v>-0.13843330711258084</v>
      </c>
      <c r="X56" s="32">
        <f t="shared" si="18"/>
        <v>0.9395380985236791</v>
      </c>
      <c r="Y56" s="32">
        <f t="shared" si="19"/>
        <v>0.8438756712293409</v>
      </c>
      <c r="Z56" s="13">
        <f t="shared" si="20"/>
        <v>0.1584893192461111</v>
      </c>
      <c r="AA56" s="8">
        <f t="shared" si="21"/>
        <v>1.6754136826337305</v>
      </c>
      <c r="AB56" s="8">
        <f t="shared" si="22"/>
        <v>13.841152967320447</v>
      </c>
      <c r="AC56" s="8">
        <f t="shared" si="23"/>
        <v>57.21319361926513</v>
      </c>
      <c r="AD56" s="8">
        <f t="shared" si="24"/>
        <v>1.8613570614205712</v>
      </c>
      <c r="AF56" s="32">
        <f t="shared" si="25"/>
        <v>0.7546142054427956</v>
      </c>
      <c r="AG56" s="32">
        <f t="shared" si="25"/>
        <v>0.8438756712293409</v>
      </c>
      <c r="AH56" s="32">
        <f t="shared" si="25"/>
        <v>1.120742285498195</v>
      </c>
      <c r="AI56" s="32">
        <f t="shared" si="25"/>
        <v>0.7800346462767859</v>
      </c>
      <c r="AJ56" s="32">
        <f t="shared" si="25"/>
        <v>1.0569012605718278</v>
      </c>
      <c r="BA56" s="32">
        <f t="shared" si="26"/>
        <v>0.0007855995477941204</v>
      </c>
      <c r="BB56" s="32">
        <f t="shared" si="27"/>
        <v>0.009416860363124216</v>
      </c>
      <c r="BC56" s="32">
        <f t="shared" si="28"/>
        <v>-0.04083916646555939</v>
      </c>
      <c r="BD56" s="32">
        <f t="shared" si="29"/>
        <v>1.129354178496664</v>
      </c>
      <c r="BE56" s="32">
        <f t="shared" si="30"/>
        <v>1.098717471942023</v>
      </c>
    </row>
    <row r="57" spans="3:57" ht="12.75">
      <c r="C57" s="17">
        <f t="shared" si="3"/>
        <v>0.012949721485420642</v>
      </c>
      <c r="D57" s="17">
        <f t="shared" si="4"/>
        <v>0.007019406598938551</v>
      </c>
      <c r="E57" s="17">
        <f t="shared" si="5"/>
        <v>0.5011733959639009</v>
      </c>
      <c r="F57" s="17">
        <f t="shared" si="6"/>
        <v>0.5211425240482601</v>
      </c>
      <c r="G57" s="8">
        <f t="shared" si="7"/>
        <v>0.09984564042179597</v>
      </c>
      <c r="H57" s="13">
        <f t="shared" si="8"/>
        <v>0.06474860742710321</v>
      </c>
      <c r="I57" s="13">
        <f t="shared" si="9"/>
        <v>0.03509703299469276</v>
      </c>
      <c r="J57" s="8">
        <f t="shared" si="31"/>
        <v>0.0036916904897816016</v>
      </c>
      <c r="K57" s="17">
        <f t="shared" si="0"/>
        <v>0.0019238968998497414</v>
      </c>
      <c r="L57" s="17">
        <f t="shared" si="10"/>
        <v>0.028417531042160177</v>
      </c>
      <c r="M57" s="13">
        <f t="shared" si="32"/>
        <v>0.1621810097358927</v>
      </c>
      <c r="N57" s="8">
        <f t="shared" si="34"/>
        <v>-1.8190422234652979</v>
      </c>
      <c r="O57" s="17">
        <f t="shared" si="11"/>
        <v>0.9851591909191266</v>
      </c>
      <c r="P57" s="17">
        <f t="shared" si="12"/>
        <v>0.8339666967647188</v>
      </c>
      <c r="Q57" s="17">
        <f t="shared" si="13"/>
        <v>-0.4074718434877203</v>
      </c>
      <c r="R57" s="17">
        <f t="shared" si="14"/>
        <v>0.2418310109700448</v>
      </c>
      <c r="S57" s="6">
        <f t="shared" si="15"/>
        <v>-0.4074718434877203</v>
      </c>
      <c r="U57" s="32">
        <f t="shared" si="16"/>
        <v>0.014559134080165641</v>
      </c>
      <c r="V57" s="32">
        <f t="shared" si="1"/>
        <v>0.14686203259300423</v>
      </c>
      <c r="W57" s="32">
        <f t="shared" si="17"/>
        <v>-0.065528885951659</v>
      </c>
      <c r="X57" s="32">
        <f t="shared" si="18"/>
        <v>0.8972519183747915</v>
      </c>
      <c r="Y57" s="32">
        <f t="shared" si="19"/>
        <v>0.9931441990963024</v>
      </c>
      <c r="Z57" s="13">
        <f t="shared" si="20"/>
        <v>0.1621810097358927</v>
      </c>
      <c r="AA57" s="8">
        <f t="shared" si="21"/>
        <v>1.9057055474604347</v>
      </c>
      <c r="AB57" s="8">
        <f t="shared" si="22"/>
        <v>1.124281637760082</v>
      </c>
      <c r="AC57" s="8">
        <f t="shared" si="23"/>
        <v>11.586897766207779</v>
      </c>
      <c r="AD57" s="8">
        <f t="shared" si="24"/>
        <v>1.7903023696002807</v>
      </c>
      <c r="AF57" s="32">
        <f t="shared" si="25"/>
        <v>0.8191392132054175</v>
      </c>
      <c r="AG57" s="32">
        <f t="shared" si="25"/>
        <v>0.9931441990963024</v>
      </c>
      <c r="AH57" s="32">
        <f t="shared" si="25"/>
        <v>1.124201970966257</v>
      </c>
      <c r="AI57" s="32">
        <f t="shared" si="25"/>
        <v>0.6994201339102939</v>
      </c>
      <c r="AJ57" s="32">
        <f t="shared" si="25"/>
        <v>0.8304779059007361</v>
      </c>
      <c r="BA57" s="32">
        <f t="shared" si="26"/>
        <v>0.012952716662991439</v>
      </c>
      <c r="BB57" s="32">
        <f t="shared" si="27"/>
        <v>0.15187282743349664</v>
      </c>
      <c r="BC57" s="32">
        <f t="shared" si="28"/>
        <v>-0.06776467009431582</v>
      </c>
      <c r="BD57" s="32">
        <f t="shared" si="29"/>
        <v>1.0785248674566443</v>
      </c>
      <c r="BE57" s="32">
        <f t="shared" si="30"/>
        <v>1.1755857414588167</v>
      </c>
    </row>
    <row r="58" spans="3:57" ht="12.75">
      <c r="C58" s="17">
        <f t="shared" si="3"/>
        <v>0.012168729601237431</v>
      </c>
      <c r="D58" s="17">
        <f t="shared" si="4"/>
        <v>0.022932901268970893</v>
      </c>
      <c r="E58" s="17">
        <f t="shared" si="5"/>
        <v>0.4965829196980892</v>
      </c>
      <c r="F58" s="17">
        <f t="shared" si="6"/>
        <v>0.5316845505682976</v>
      </c>
      <c r="G58" s="8">
        <f t="shared" si="7"/>
        <v>0.1755081543510416</v>
      </c>
      <c r="H58" s="13">
        <f t="shared" si="8"/>
        <v>0.060843648006187155</v>
      </c>
      <c r="I58" s="13">
        <f t="shared" si="9"/>
        <v>0.11466450634485446</v>
      </c>
      <c r="J58" s="8">
        <f t="shared" si="31"/>
        <v>0.0037776810078630485</v>
      </c>
      <c r="K58" s="17">
        <f t="shared" si="0"/>
        <v>0.002008534628856058</v>
      </c>
      <c r="L58" s="17">
        <f t="shared" si="10"/>
        <v>0.030426065671016234</v>
      </c>
      <c r="M58" s="13">
        <f t="shared" si="32"/>
        <v>0.16595869074375574</v>
      </c>
      <c r="N58" s="8">
        <f t="shared" si="34"/>
        <v>-1.7960163725353575</v>
      </c>
      <c r="O58" s="17">
        <f t="shared" si="11"/>
        <v>0.9761356674831655</v>
      </c>
      <c r="P58" s="17">
        <f t="shared" si="12"/>
        <v>0.7836705400029218</v>
      </c>
      <c r="Q58" s="17">
        <f t="shared" si="13"/>
        <v>0.4651123090147993</v>
      </c>
      <c r="R58" s="17">
        <f t="shared" si="14"/>
        <v>0.3052528535516772</v>
      </c>
      <c r="S58" s="6">
        <f t="shared" si="15"/>
        <v>0.4651123090147993</v>
      </c>
      <c r="U58" s="32">
        <f t="shared" si="16"/>
        <v>0.001906409433761356</v>
      </c>
      <c r="V58" s="32">
        <f t="shared" si="1"/>
        <v>0.050343366923828715</v>
      </c>
      <c r="W58" s="32">
        <f t="shared" si="17"/>
        <v>0.0264504661352377</v>
      </c>
      <c r="X58" s="32">
        <f t="shared" si="18"/>
        <v>0.8568689298414364</v>
      </c>
      <c r="Y58" s="32">
        <f t="shared" si="19"/>
        <v>0.9355691723342642</v>
      </c>
      <c r="Z58" s="13">
        <f t="shared" si="20"/>
        <v>0.16595869074375574</v>
      </c>
      <c r="AA58" s="8">
        <f t="shared" si="21"/>
        <v>1.7596320437264343</v>
      </c>
      <c r="AB58" s="8">
        <f t="shared" si="22"/>
        <v>0.15666462286806787</v>
      </c>
      <c r="AC58" s="8">
        <f t="shared" si="23"/>
        <v>3.3486313902624896</v>
      </c>
      <c r="AD58" s="8">
        <f t="shared" si="24"/>
        <v>1.725530411642818</v>
      </c>
      <c r="AF58" s="32">
        <f t="shared" si="25"/>
        <v>0.8961819472185772</v>
      </c>
      <c r="AG58" s="32">
        <f t="shared" si="25"/>
        <v>0.9355691723342642</v>
      </c>
      <c r="AH58" s="32">
        <f t="shared" si="25"/>
        <v>0.8826682400322874</v>
      </c>
      <c r="AI58" s="32">
        <f t="shared" si="25"/>
        <v>0.8348824384866067</v>
      </c>
      <c r="AJ58" s="32">
        <f t="shared" si="25"/>
        <v>0.7819815062259323</v>
      </c>
      <c r="BA58" s="32">
        <f t="shared" si="26"/>
        <v>0.012165745354658726</v>
      </c>
      <c r="BB58" s="32">
        <f t="shared" si="27"/>
        <v>0.13943166482549496</v>
      </c>
      <c r="BC58" s="32">
        <f t="shared" si="28"/>
        <v>0.07325756607075347</v>
      </c>
      <c r="BD58" s="32">
        <f t="shared" si="29"/>
        <v>1.0299832522608474</v>
      </c>
      <c r="BE58" s="32">
        <f t="shared" si="30"/>
        <v>1.2548382285117545</v>
      </c>
    </row>
    <row r="59" spans="3:57" ht="12.75">
      <c r="C59" s="17">
        <f t="shared" si="3"/>
        <v>0.0006382443876216766</v>
      </c>
      <c r="D59" s="17">
        <f t="shared" si="4"/>
        <v>0.005511237378676359</v>
      </c>
      <c r="E59" s="17">
        <f t="shared" si="5"/>
        <v>0.4910792668088543</v>
      </c>
      <c r="F59" s="17">
        <f t="shared" si="6"/>
        <v>0.4972287485751523</v>
      </c>
      <c r="G59" s="8">
        <f t="shared" si="7"/>
        <v>0.03074740883149018</v>
      </c>
      <c r="H59" s="13">
        <f t="shared" si="8"/>
        <v>0.003191221938108383</v>
      </c>
      <c r="I59" s="13">
        <f t="shared" si="9"/>
        <v>0.027556186893381795</v>
      </c>
      <c r="J59" s="8">
        <f t="shared" si="31"/>
        <v>0.0038656745024183703</v>
      </c>
      <c r="K59" s="17">
        <f t="shared" si="0"/>
        <v>0.001922124495236361</v>
      </c>
      <c r="L59" s="17">
        <f t="shared" si="10"/>
        <v>0.032348190166252594</v>
      </c>
      <c r="M59" s="13">
        <f t="shared" si="32"/>
        <v>0.1698243652461741</v>
      </c>
      <c r="N59" s="8">
        <f t="shared" si="34"/>
        <v>-1.7729905216054171</v>
      </c>
      <c r="O59" s="17">
        <f t="shared" si="11"/>
        <v>0.9653171079364633</v>
      </c>
      <c r="P59" s="17">
        <f t="shared" si="12"/>
        <v>0.04110316691156085</v>
      </c>
      <c r="Q59" s="17">
        <f t="shared" si="13"/>
        <v>0.979232777784955</v>
      </c>
      <c r="R59" s="17">
        <f t="shared" si="14"/>
        <v>0.3659507565869797</v>
      </c>
      <c r="S59" s="6">
        <f t="shared" si="15"/>
        <v>0.979232777784955</v>
      </c>
      <c r="U59" s="32">
        <f t="shared" si="16"/>
        <v>0.004155089877660377</v>
      </c>
      <c r="V59" s="32">
        <f t="shared" si="1"/>
        <v>-0.016633945003475318</v>
      </c>
      <c r="W59" s="32">
        <f t="shared" si="17"/>
        <v>-0.08034217062438118</v>
      </c>
      <c r="X59" s="32">
        <f t="shared" si="18"/>
        <v>0.8183034751906937</v>
      </c>
      <c r="Y59" s="32">
        <f t="shared" si="19"/>
        <v>0.7254824494404976</v>
      </c>
      <c r="Z59" s="13">
        <f t="shared" si="20"/>
        <v>0.1698243652461741</v>
      </c>
      <c r="AA59" s="8">
        <f t="shared" si="21"/>
        <v>1.4590516970698577</v>
      </c>
      <c r="AB59" s="8">
        <f t="shared" si="22"/>
        <v>6.51018631459292</v>
      </c>
      <c r="AC59" s="8">
        <f t="shared" si="23"/>
        <v>-17.596069442239735</v>
      </c>
      <c r="AD59" s="8">
        <f t="shared" si="24"/>
        <v>1.666336843150022</v>
      </c>
      <c r="AF59" s="32">
        <f t="shared" si="25"/>
        <v>0.7088375777292089</v>
      </c>
      <c r="AG59" s="32">
        <f t="shared" si="25"/>
        <v>0.7254824494404976</v>
      </c>
      <c r="AH59" s="32">
        <f t="shared" si="25"/>
        <v>0.8861667907290403</v>
      </c>
      <c r="AI59" s="32">
        <f t="shared" si="25"/>
        <v>0.7587503394474482</v>
      </c>
      <c r="AJ59" s="32">
        <f t="shared" si="25"/>
        <v>0.9194346807223441</v>
      </c>
      <c r="BA59" s="32">
        <f t="shared" si="26"/>
        <v>0.0006367406143878952</v>
      </c>
      <c r="BB59" s="32">
        <f t="shared" si="27"/>
        <v>0.00713911223967641</v>
      </c>
      <c r="BC59" s="32">
        <f t="shared" si="28"/>
        <v>0.03448200493309641</v>
      </c>
      <c r="BD59" s="32">
        <f t="shared" si="29"/>
        <v>0.9836263696353557</v>
      </c>
      <c r="BE59" s="32">
        <f t="shared" si="30"/>
        <v>1.0258842274225164</v>
      </c>
    </row>
    <row r="60" spans="3:57" ht="12.75">
      <c r="C60" s="17">
        <f t="shared" si="3"/>
        <v>0.005816503897639142</v>
      </c>
      <c r="D60" s="17">
        <f t="shared" si="4"/>
        <v>0.022868332631220532</v>
      </c>
      <c r="E60" s="17">
        <f t="shared" si="5"/>
        <v>0.484751063275518</v>
      </c>
      <c r="F60" s="17">
        <f t="shared" si="6"/>
        <v>0.5134358998043776</v>
      </c>
      <c r="G60" s="8">
        <f t="shared" si="7"/>
        <v>0.14342418264429838</v>
      </c>
      <c r="H60" s="13">
        <f t="shared" si="8"/>
        <v>0.029082519488195707</v>
      </c>
      <c r="I60" s="13">
        <f t="shared" si="9"/>
        <v>0.11434166315610267</v>
      </c>
      <c r="J60" s="8">
        <f t="shared" si="31"/>
        <v>0.003955717628763067</v>
      </c>
      <c r="K60" s="17">
        <f t="shared" si="0"/>
        <v>0.0020310074400960044</v>
      </c>
      <c r="L60" s="17">
        <f t="shared" si="10"/>
        <v>0.0343791976063486</v>
      </c>
      <c r="M60" s="13">
        <f t="shared" si="32"/>
        <v>0.17378008287493718</v>
      </c>
      <c r="N60" s="8">
        <f t="shared" si="34"/>
        <v>-1.7499646706754768</v>
      </c>
      <c r="O60" s="17">
        <f t="shared" si="11"/>
        <v>0.9528777248345675</v>
      </c>
      <c r="P60" s="17">
        <f t="shared" si="12"/>
        <v>0.37458493201528964</v>
      </c>
      <c r="Q60" s="17">
        <f t="shared" si="13"/>
        <v>0.7908318835155234</v>
      </c>
      <c r="R60" s="17">
        <f t="shared" si="14"/>
        <v>0.4238007378411025</v>
      </c>
      <c r="S60" s="6">
        <f t="shared" si="15"/>
        <v>0.7908318835155234</v>
      </c>
      <c r="U60" s="32">
        <f t="shared" si="16"/>
        <v>0.015668252334734324</v>
      </c>
      <c r="V60" s="32">
        <f t="shared" si="1"/>
        <v>0.09529120923369433</v>
      </c>
      <c r="W60" s="32">
        <f t="shared" si="17"/>
        <v>-0.1231294264434199</v>
      </c>
      <c r="X60" s="32">
        <f t="shared" si="18"/>
        <v>0.781473751922689</v>
      </c>
      <c r="Y60" s="32">
        <f t="shared" si="19"/>
        <v>0.7693037870476978</v>
      </c>
      <c r="Z60" s="13">
        <f t="shared" si="20"/>
        <v>0.17378008287493718</v>
      </c>
      <c r="AA60" s="8">
        <f t="shared" si="21"/>
        <v>1.4983443645853503</v>
      </c>
      <c r="AB60" s="8">
        <f t="shared" si="22"/>
        <v>2.6937577298098097</v>
      </c>
      <c r="AC60" s="8">
        <f t="shared" si="23"/>
        <v>-1.2173260577695113</v>
      </c>
      <c r="AD60" s="8">
        <f t="shared" si="24"/>
        <v>1.6121135385287906</v>
      </c>
      <c r="AF60" s="32">
        <f t="shared" si="25"/>
        <v>0.623010699436061</v>
      </c>
      <c r="AG60" s="32">
        <f t="shared" si="25"/>
        <v>0.7693037870476978</v>
      </c>
      <c r="AH60" s="32">
        <f t="shared" si="25"/>
        <v>1.015562639945957</v>
      </c>
      <c r="AI60" s="32">
        <f t="shared" si="25"/>
        <v>0.5787213685803091</v>
      </c>
      <c r="AJ60" s="32">
        <f t="shared" si="25"/>
        <v>0.8249802215567466</v>
      </c>
      <c r="BA60" s="32">
        <f t="shared" si="26"/>
        <v>0.005820269654105648</v>
      </c>
      <c r="BB60" s="32">
        <f t="shared" si="27"/>
        <v>0.06367544610998176</v>
      </c>
      <c r="BC60" s="32">
        <f t="shared" si="28"/>
        <v>-0.08227748625608436</v>
      </c>
      <c r="BD60" s="32">
        <f t="shared" si="29"/>
        <v>0.9393558904169456</v>
      </c>
      <c r="BE60" s="32">
        <f t="shared" si="30"/>
        <v>0.9265741199249486</v>
      </c>
    </row>
    <row r="61" spans="3:57" ht="12.75">
      <c r="C61" s="17">
        <f t="shared" si="3"/>
        <v>0.015454004639233597</v>
      </c>
      <c r="D61" s="17">
        <f t="shared" si="4"/>
        <v>0.032012288174183924</v>
      </c>
      <c r="E61" s="17">
        <f t="shared" si="5"/>
        <v>0.47768403551206035</v>
      </c>
      <c r="F61" s="17">
        <f t="shared" si="6"/>
        <v>0.5251503283254779</v>
      </c>
      <c r="G61" s="8">
        <f t="shared" si="7"/>
        <v>0.2373314640670876</v>
      </c>
      <c r="H61" s="13">
        <f t="shared" si="8"/>
        <v>0.07727002319616799</v>
      </c>
      <c r="I61" s="13">
        <f t="shared" si="9"/>
        <v>0.1600614408709196</v>
      </c>
      <c r="J61" s="8">
        <f t="shared" si="31"/>
        <v>0.004047858128954723</v>
      </c>
      <c r="K61" s="17">
        <f t="shared" si="0"/>
        <v>0.0021257340254355276</v>
      </c>
      <c r="L61" s="17">
        <f t="shared" si="10"/>
        <v>0.03650493163178412</v>
      </c>
      <c r="M61" s="13">
        <f t="shared" si="32"/>
        <v>0.1778279410038919</v>
      </c>
      <c r="N61" s="8">
        <f t="shared" si="34"/>
        <v>-1.7269388197455364</v>
      </c>
      <c r="O61" s="17">
        <f t="shared" si="11"/>
        <v>0.9389860310421212</v>
      </c>
      <c r="P61" s="17">
        <f t="shared" si="12"/>
        <v>0.9952434278434708</v>
      </c>
      <c r="Q61" s="17">
        <f t="shared" si="13"/>
        <v>0.06896790671413157</v>
      </c>
      <c r="R61" s="17">
        <f t="shared" si="14"/>
        <v>0.4787118738861024</v>
      </c>
      <c r="S61" s="6">
        <f t="shared" si="15"/>
        <v>0.06896790671413157</v>
      </c>
      <c r="U61" s="32">
        <f t="shared" si="16"/>
        <v>0.009985548444304585</v>
      </c>
      <c r="V61" s="32">
        <f t="shared" si="1"/>
        <v>0.12117639509877376</v>
      </c>
      <c r="W61" s="32">
        <f t="shared" si="17"/>
        <v>-0.008377229508070235</v>
      </c>
      <c r="X61" s="32">
        <f t="shared" si="18"/>
        <v>0.7463016392565227</v>
      </c>
      <c r="Y61" s="32">
        <f t="shared" si="19"/>
        <v>0.8690863532915308</v>
      </c>
      <c r="Z61" s="13">
        <f t="shared" si="20"/>
        <v>0.1778279410038919</v>
      </c>
      <c r="AA61" s="8">
        <f t="shared" si="21"/>
        <v>1.654928705962625</v>
      </c>
      <c r="AB61" s="8">
        <f t="shared" si="22"/>
        <v>0.6461463340676074</v>
      </c>
      <c r="AC61" s="8">
        <f t="shared" si="23"/>
        <v>3.5236208351288547</v>
      </c>
      <c r="AD61" s="8">
        <f t="shared" si="24"/>
        <v>1.5623332240034227</v>
      </c>
      <c r="AF61" s="32">
        <f t="shared" si="25"/>
        <v>0.7444399961141873</v>
      </c>
      <c r="AG61" s="32">
        <f t="shared" si="25"/>
        <v>0.8690863532915308</v>
      </c>
      <c r="AH61" s="32">
        <f t="shared" si="25"/>
        <v>0.8858408122614003</v>
      </c>
      <c r="AI61" s="32">
        <f t="shared" si="25"/>
        <v>0.6267335630939833</v>
      </c>
      <c r="AJ61" s="32">
        <f t="shared" si="25"/>
        <v>0.6434880221632675</v>
      </c>
      <c r="BA61" s="32">
        <f t="shared" si="26"/>
        <v>0.015454737559568936</v>
      </c>
      <c r="BB61" s="32">
        <f t="shared" si="27"/>
        <v>0.16528017652023752</v>
      </c>
      <c r="BC61" s="32">
        <f t="shared" si="28"/>
        <v>-0.011426235041204012</v>
      </c>
      <c r="BD61" s="32">
        <f t="shared" si="29"/>
        <v>0.8970779109837473</v>
      </c>
      <c r="BE61" s="32">
        <f t="shared" si="30"/>
        <v>1.0663865900223497</v>
      </c>
    </row>
    <row r="62" spans="3:57" ht="12.75">
      <c r="C62" s="17">
        <f t="shared" si="3"/>
        <v>0.008236755438192227</v>
      </c>
      <c r="D62" s="17">
        <f t="shared" si="4"/>
        <v>0.001046390696617837</v>
      </c>
      <c r="E62" s="17">
        <f t="shared" si="5"/>
        <v>0.4699605623184031</v>
      </c>
      <c r="F62" s="17">
        <f t="shared" si="6"/>
        <v>0.4792437084532132</v>
      </c>
      <c r="G62" s="8">
        <f t="shared" si="7"/>
        <v>0.046415730674050325</v>
      </c>
      <c r="H62" s="13">
        <f t="shared" si="8"/>
        <v>0.04118377719096114</v>
      </c>
      <c r="I62" s="13">
        <f t="shared" si="9"/>
        <v>0.005231953483089186</v>
      </c>
      <c r="J62" s="8">
        <f t="shared" si="31"/>
        <v>0.004142144857106039</v>
      </c>
      <c r="K62" s="17">
        <f t="shared" si="0"/>
        <v>0.001985096862269903</v>
      </c>
      <c r="L62" s="17">
        <f t="shared" si="10"/>
        <v>0.03849002849405402</v>
      </c>
      <c r="M62" s="13">
        <f t="shared" si="32"/>
        <v>0.18197008586099794</v>
      </c>
      <c r="N62" s="8">
        <f t="shared" si="34"/>
        <v>-1.703912968815596</v>
      </c>
      <c r="O62" s="17">
        <f t="shared" si="11"/>
        <v>0.9238039590011364</v>
      </c>
      <c r="P62" s="17">
        <f t="shared" si="12"/>
        <v>0.5304499971355852</v>
      </c>
      <c r="Q62" s="17">
        <f t="shared" si="13"/>
        <v>-0.6852371873040859</v>
      </c>
      <c r="R62" s="17">
        <f t="shared" si="14"/>
        <v>0.5306230463708226</v>
      </c>
      <c r="S62" s="6">
        <f t="shared" si="15"/>
        <v>-0.6852371873040859</v>
      </c>
      <c r="U62" s="32">
        <f t="shared" si="16"/>
        <v>0.00010272862021869703</v>
      </c>
      <c r="V62" s="32">
        <f t="shared" si="1"/>
        <v>0.00876870300803351</v>
      </c>
      <c r="W62" s="32">
        <f t="shared" si="17"/>
        <v>0.008250002097138562</v>
      </c>
      <c r="X62" s="32">
        <f t="shared" si="18"/>
        <v>0.7127125324256236</v>
      </c>
      <c r="Y62" s="32">
        <f t="shared" si="19"/>
        <v>0.7298339661510144</v>
      </c>
      <c r="Z62" s="13">
        <f t="shared" si="20"/>
        <v>0.18197008586099794</v>
      </c>
      <c r="AA62" s="8">
        <f t="shared" si="21"/>
        <v>1.522886901335848</v>
      </c>
      <c r="AB62" s="8">
        <f t="shared" si="22"/>
        <v>0.012471976494817908</v>
      </c>
      <c r="AC62" s="8">
        <f t="shared" si="23"/>
        <v>16.264197646424265</v>
      </c>
      <c r="AD62" s="8">
        <f t="shared" si="24"/>
        <v>1.516536896010337</v>
      </c>
      <c r="AF62" s="32">
        <f t="shared" si="25"/>
        <v>0.7244825259024186</v>
      </c>
      <c r="AG62" s="32">
        <f t="shared" si="25"/>
        <v>0.7298339661510144</v>
      </c>
      <c r="AH62" s="32">
        <f t="shared" si="25"/>
        <v>0.7133339619497561</v>
      </c>
      <c r="AI62" s="32">
        <f t="shared" si="25"/>
        <v>0.7122965601349474</v>
      </c>
      <c r="AJ62" s="32">
        <f t="shared" si="25"/>
        <v>0.695796555940883</v>
      </c>
      <c r="BA62" s="32">
        <f t="shared" si="26"/>
        <v>0.008233066459571121</v>
      </c>
      <c r="BB62" s="32">
        <f t="shared" si="27"/>
        <v>0.08606534773526117</v>
      </c>
      <c r="BC62" s="32">
        <f t="shared" si="28"/>
        <v>0.0809742670787637</v>
      </c>
      <c r="BD62" s="32">
        <f t="shared" si="29"/>
        <v>0.8567027540730766</v>
      </c>
      <c r="BE62" s="32">
        <f t="shared" si="30"/>
        <v>1.0319754353466726</v>
      </c>
    </row>
    <row r="63" spans="3:57" ht="12.75">
      <c r="C63" s="17">
        <f t="shared" si="3"/>
        <v>1.7679089529701015E-06</v>
      </c>
      <c r="D63" s="17">
        <f t="shared" si="4"/>
        <v>-0.00038443695758809247</v>
      </c>
      <c r="E63" s="17">
        <f t="shared" si="5"/>
        <v>0.46165933139554777</v>
      </c>
      <c r="F63" s="17">
        <f t="shared" si="6"/>
        <v>0.46127666234691267</v>
      </c>
      <c r="G63" s="8">
        <f t="shared" si="7"/>
        <v>-0.001913345243175612</v>
      </c>
      <c r="H63" s="13">
        <f t="shared" si="8"/>
        <v>8.839544764850507E-06</v>
      </c>
      <c r="I63" s="13">
        <f t="shared" si="9"/>
        <v>-0.0019221847879404624</v>
      </c>
      <c r="J63" s="8">
        <f t="shared" si="31"/>
        <v>0.004238627805288359</v>
      </c>
      <c r="K63" s="17">
        <f t="shared" si="0"/>
        <v>0.0019551800869542337</v>
      </c>
      <c r="L63" s="17">
        <f t="shared" si="10"/>
        <v>0.04044520858100826</v>
      </c>
      <c r="M63" s="13">
        <f t="shared" si="32"/>
        <v>0.1862087136662863</v>
      </c>
      <c r="N63" s="8">
        <f t="shared" si="34"/>
        <v>-1.6808871178856557</v>
      </c>
      <c r="O63" s="17">
        <f t="shared" si="11"/>
        <v>0.9074861855409864</v>
      </c>
      <c r="P63" s="17">
        <f t="shared" si="12"/>
        <v>0.00011385396908722444</v>
      </c>
      <c r="Q63" s="17">
        <f t="shared" si="13"/>
        <v>-0.9999430713950234</v>
      </c>
      <c r="R63" s="17">
        <f t="shared" si="14"/>
        <v>0.5794998139542645</v>
      </c>
      <c r="S63" s="6">
        <f t="shared" si="15"/>
        <v>-0.9999430713950234</v>
      </c>
      <c r="U63" s="32">
        <f t="shared" si="16"/>
        <v>0.007136263908997954</v>
      </c>
      <c r="V63" s="32">
        <f t="shared" si="1"/>
        <v>-0.001046349922868726</v>
      </c>
      <c r="W63" s="32">
        <f t="shared" si="17"/>
        <v>-0.09805689440604642</v>
      </c>
      <c r="X63" s="32">
        <f t="shared" si="18"/>
        <v>0.6806351844310331</v>
      </c>
      <c r="Y63" s="32">
        <f t="shared" si="19"/>
        <v>0.5886682040111159</v>
      </c>
      <c r="Z63" s="13">
        <f t="shared" si="20"/>
        <v>0.1862087136662863</v>
      </c>
      <c r="AA63" s="8">
        <f t="shared" si="21"/>
        <v>1.276171660226755</v>
      </c>
      <c r="AB63" s="8">
        <f t="shared" si="22"/>
        <v>4036.556236116669</v>
      </c>
      <c r="AC63" s="8">
        <f t="shared" si="23"/>
        <v>257.7880257680636</v>
      </c>
      <c r="AD63" s="8">
        <f t="shared" si="24"/>
        <v>1.4743234635235127</v>
      </c>
      <c r="AF63" s="32">
        <f t="shared" si="25"/>
        <v>0.5490980583725925</v>
      </c>
      <c r="AG63" s="32">
        <f t="shared" si="25"/>
        <v>0.5886682040111159</v>
      </c>
      <c r="AH63" s="32">
        <f t="shared" si="25"/>
        <v>0.7847819928638616</v>
      </c>
      <c r="AI63" s="32">
        <f t="shared" si="25"/>
        <v>0.5907609038568533</v>
      </c>
      <c r="AJ63" s="32">
        <f t="shared" si="25"/>
        <v>0.7868746927087407</v>
      </c>
      <c r="BA63" s="32">
        <f t="shared" si="26"/>
        <v>1.687560447913428E-06</v>
      </c>
      <c r="BB63" s="32">
        <f t="shared" si="27"/>
        <v>1.7641237555390787E-05</v>
      </c>
      <c r="BC63" s="32">
        <f t="shared" si="28"/>
        <v>0.0016532184218242252</v>
      </c>
      <c r="BD63" s="32">
        <f t="shared" si="29"/>
        <v>0.818144778563934</v>
      </c>
      <c r="BE63" s="32">
        <f t="shared" si="30"/>
        <v>0.8198173257837615</v>
      </c>
    </row>
    <row r="64" spans="3:57" ht="12.75">
      <c r="C64" s="17">
        <f t="shared" si="3"/>
        <v>0.0076210753360683075</v>
      </c>
      <c r="D64" s="17">
        <f t="shared" si="4"/>
        <v>-0.00035823367980900863</v>
      </c>
      <c r="E64" s="17">
        <f t="shared" si="5"/>
        <v>0.4528550879740176</v>
      </c>
      <c r="F64" s="17">
        <f t="shared" si="6"/>
        <v>0.46011792963027687</v>
      </c>
      <c r="G64" s="8">
        <f t="shared" si="7"/>
        <v>0.036314208281296494</v>
      </c>
      <c r="H64" s="13">
        <f t="shared" si="8"/>
        <v>0.038105376680341536</v>
      </c>
      <c r="I64" s="13">
        <f t="shared" si="9"/>
        <v>-0.0017911683990450432</v>
      </c>
      <c r="J64" s="8">
        <f t="shared" si="31"/>
        <v>0.004337358130037938</v>
      </c>
      <c r="K64" s="17">
        <f t="shared" si="0"/>
        <v>0.0019956962428581055</v>
      </c>
      <c r="L64" s="17">
        <f t="shared" si="10"/>
        <v>0.042440904823866366</v>
      </c>
      <c r="M64" s="13">
        <f t="shared" si="32"/>
        <v>0.19054607179632424</v>
      </c>
      <c r="N64" s="8">
        <f t="shared" si="34"/>
        <v>-1.6578612669557153</v>
      </c>
      <c r="O64" s="17">
        <f t="shared" si="11"/>
        <v>0.8901796377560068</v>
      </c>
      <c r="P64" s="17">
        <f t="shared" si="12"/>
        <v>0.4907999782830468</v>
      </c>
      <c r="Q64" s="17">
        <f t="shared" si="13"/>
        <v>-0.7135825262132988</v>
      </c>
      <c r="R64" s="17">
        <f t="shared" si="14"/>
        <v>0.6253314330196149</v>
      </c>
      <c r="S64" s="6">
        <f t="shared" si="15"/>
        <v>-0.7135825262132988</v>
      </c>
      <c r="U64" s="32">
        <f t="shared" si="16"/>
        <v>0.01617199257432989</v>
      </c>
      <c r="V64" s="32">
        <f t="shared" si="1"/>
        <v>0.10106515393311195</v>
      </c>
      <c r="W64" s="32">
        <f t="shared" si="17"/>
        <v>-0.10294218474453362</v>
      </c>
      <c r="X64" s="32">
        <f t="shared" si="18"/>
        <v>0.6500015549169695</v>
      </c>
      <c r="Y64" s="32">
        <f t="shared" si="19"/>
        <v>0.6642965166798778</v>
      </c>
      <c r="Z64" s="13">
        <f t="shared" si="20"/>
        <v>0.19054607179632424</v>
      </c>
      <c r="AA64" s="8">
        <f t="shared" si="21"/>
        <v>1.443752729248492</v>
      </c>
      <c r="AB64" s="8">
        <f t="shared" si="22"/>
        <v>2.1220092783747466</v>
      </c>
      <c r="AC64" s="8">
        <f t="shared" si="23"/>
        <v>5.239682690980931</v>
      </c>
      <c r="AD64" s="8">
        <f t="shared" si="24"/>
        <v>1.4353411768540474</v>
      </c>
      <c r="AF64" s="32">
        <f t="shared" si="25"/>
        <v>0.5205913136703335</v>
      </c>
      <c r="AG64" s="32">
        <f t="shared" si="25"/>
        <v>0.6642965166798778</v>
      </c>
      <c r="AH64" s="32">
        <f t="shared" si="25"/>
        <v>0.8701808861697149</v>
      </c>
      <c r="AI64" s="32">
        <f t="shared" si="25"/>
        <v>0.4621662088136539</v>
      </c>
      <c r="AJ64" s="32">
        <f t="shared" si="25"/>
        <v>0.6680505783864064</v>
      </c>
      <c r="BA64" s="32">
        <f t="shared" si="26"/>
        <v>0.0076249956964109826</v>
      </c>
      <c r="BB64" s="32">
        <f t="shared" si="27"/>
        <v>0.0760847048772829</v>
      </c>
      <c r="BC64" s="32">
        <f t="shared" si="28"/>
        <v>-0.07749778673363769</v>
      </c>
      <c r="BD64" s="32">
        <f t="shared" si="29"/>
        <v>0.7813221978207066</v>
      </c>
      <c r="BE64" s="32">
        <f t="shared" si="30"/>
        <v>0.7875341116607627</v>
      </c>
    </row>
    <row r="65" spans="3:57" ht="12.75">
      <c r="C65" s="17">
        <f t="shared" si="3"/>
        <v>0.015517656566238268</v>
      </c>
      <c r="D65" s="17">
        <f t="shared" si="4"/>
        <v>0.04088573890129172</v>
      </c>
      <c r="E65" s="17">
        <f t="shared" si="5"/>
        <v>0.4436184638714892</v>
      </c>
      <c r="F65" s="17">
        <f t="shared" si="6"/>
        <v>0.5000218593390192</v>
      </c>
      <c r="G65" s="8">
        <f t="shared" si="7"/>
        <v>0.2820169773376499</v>
      </c>
      <c r="H65" s="13">
        <f t="shared" si="8"/>
        <v>0.07758828283119133</v>
      </c>
      <c r="I65" s="13">
        <f t="shared" si="9"/>
        <v>0.2044286945064586</v>
      </c>
      <c r="J65" s="8">
        <f t="shared" si="31"/>
        <v>0.0044383881794798075</v>
      </c>
      <c r="K65" s="17">
        <f t="shared" si="0"/>
        <v>0.0022192911099718176</v>
      </c>
      <c r="L65" s="17">
        <f t="shared" si="10"/>
        <v>0.04466019593383818</v>
      </c>
      <c r="M65" s="13">
        <f t="shared" si="32"/>
        <v>0.19498445997580405</v>
      </c>
      <c r="N65" s="8">
        <f t="shared" si="34"/>
        <v>-1.634835416025775</v>
      </c>
      <c r="O65" s="17">
        <f t="shared" si="11"/>
        <v>0.8720231569831798</v>
      </c>
      <c r="P65" s="17">
        <f t="shared" si="12"/>
        <v>0.9993426347157234</v>
      </c>
      <c r="Q65" s="17">
        <f t="shared" si="13"/>
        <v>-0.025639135794263884</v>
      </c>
      <c r="R65" s="17">
        <f t="shared" si="14"/>
        <v>0.6681280436211863</v>
      </c>
      <c r="S65" s="6">
        <f t="shared" si="15"/>
        <v>-0.025639135794263884</v>
      </c>
      <c r="U65" s="32">
        <f t="shared" si="16"/>
        <v>0.009334304992681418</v>
      </c>
      <c r="V65" s="32">
        <f t="shared" si="1"/>
        <v>0.10706945925515916</v>
      </c>
      <c r="W65" s="32">
        <f t="shared" si="17"/>
        <v>-0.002746071138996788</v>
      </c>
      <c r="X65" s="32">
        <f t="shared" si="18"/>
        <v>0.620746665848111</v>
      </c>
      <c r="Y65" s="32">
        <f t="shared" si="19"/>
        <v>0.7344043589569548</v>
      </c>
      <c r="Z65" s="13">
        <f t="shared" si="20"/>
        <v>0.19498445997580405</v>
      </c>
      <c r="AA65" s="8">
        <f t="shared" si="21"/>
        <v>1.4687445063457159</v>
      </c>
      <c r="AB65" s="8">
        <f t="shared" si="22"/>
        <v>0.6015280047497665</v>
      </c>
      <c r="AC65" s="8">
        <f t="shared" si="23"/>
        <v>2.5515837776106927</v>
      </c>
      <c r="AD65" s="8">
        <f t="shared" si="24"/>
        <v>1.3992804998033934</v>
      </c>
      <c r="AF65" s="32">
        <f t="shared" si="25"/>
        <v>0.6261974397923835</v>
      </c>
      <c r="AG65" s="32">
        <f t="shared" si="25"/>
        <v>0.7344043589569548</v>
      </c>
      <c r="AH65" s="32">
        <f t="shared" si="25"/>
        <v>0.7398965011921542</v>
      </c>
      <c r="AI65" s="32">
        <f t="shared" si="25"/>
        <v>0.5202654404466365</v>
      </c>
      <c r="AJ65" s="32">
        <f t="shared" si="25"/>
        <v>0.5257575827696771</v>
      </c>
      <c r="BA65" s="32">
        <f t="shared" si="26"/>
        <v>0.015518081639039014</v>
      </c>
      <c r="BB65" s="32">
        <f t="shared" si="27"/>
        <v>0.15135665307357388</v>
      </c>
      <c r="BC65" s="32">
        <f t="shared" si="28"/>
        <v>-0.003881929913459081</v>
      </c>
      <c r="BD65" s="32">
        <f t="shared" si="29"/>
        <v>0.7461569062127485</v>
      </c>
      <c r="BE65" s="32">
        <f t="shared" si="30"/>
        <v>0.9091497110119023</v>
      </c>
    </row>
    <row r="66" spans="3:57" ht="12.75">
      <c r="C66" s="17">
        <f t="shared" si="3"/>
        <v>0.00868700138066867</v>
      </c>
      <c r="D66" s="17">
        <f t="shared" si="4"/>
        <v>0.04697721398059517</v>
      </c>
      <c r="E66" s="17">
        <f t="shared" si="5"/>
        <v>0.43401587612881704</v>
      </c>
      <c r="F66" s="17">
        <f t="shared" si="6"/>
        <v>0.48968009149008085</v>
      </c>
      <c r="G66" s="8">
        <f t="shared" si="7"/>
        <v>0.27832107680631923</v>
      </c>
      <c r="H66" s="13">
        <f t="shared" si="8"/>
        <v>0.04343500690334335</v>
      </c>
      <c r="I66" s="13">
        <f t="shared" si="9"/>
        <v>0.23488606990297586</v>
      </c>
      <c r="J66" s="8">
        <f t="shared" si="31"/>
        <v>0.004541771521083399</v>
      </c>
      <c r="K66" s="17">
        <f t="shared" si="0"/>
        <v>0.002224015093971162</v>
      </c>
      <c r="L66" s="17">
        <f t="shared" si="10"/>
        <v>0.04688421102780934</v>
      </c>
      <c r="M66" s="13">
        <f t="shared" si="32"/>
        <v>0.19952623149688745</v>
      </c>
      <c r="N66" s="8">
        <f t="shared" si="34"/>
        <v>-1.6118095650958346</v>
      </c>
      <c r="O66" s="17">
        <f t="shared" si="11"/>
        <v>0.8531472995504317</v>
      </c>
      <c r="P66" s="17">
        <f t="shared" si="12"/>
        <v>0.5594459969184021</v>
      </c>
      <c r="Q66" s="17">
        <f t="shared" si="13"/>
        <v>0.6637424222404336</v>
      </c>
      <c r="R66" s="17">
        <f t="shared" si="14"/>
        <v>0.7079180314704174</v>
      </c>
      <c r="S66" s="6">
        <f t="shared" si="15"/>
        <v>0.6637424222404336</v>
      </c>
      <c r="U66" s="32">
        <f t="shared" si="16"/>
        <v>0.00019190206061326184</v>
      </c>
      <c r="V66" s="32">
        <f t="shared" si="1"/>
        <v>0.011224999030206234</v>
      </c>
      <c r="W66" s="32">
        <f t="shared" si="17"/>
        <v>0.00996108859210387</v>
      </c>
      <c r="X66" s="32">
        <f t="shared" si="18"/>
        <v>0.5928084636824719</v>
      </c>
      <c r="Y66" s="32">
        <f t="shared" si="19"/>
        <v>0.6141864533653952</v>
      </c>
      <c r="Z66" s="13">
        <f t="shared" si="20"/>
        <v>0.19952623149688745</v>
      </c>
      <c r="AA66" s="8">
        <f t="shared" si="21"/>
        <v>1.2542606163473902</v>
      </c>
      <c r="AB66" s="8">
        <f t="shared" si="22"/>
        <v>0.0220907137231847</v>
      </c>
      <c r="AC66" s="8">
        <f t="shared" si="23"/>
        <v>0.4509864640134134</v>
      </c>
      <c r="AD66" s="8">
        <f t="shared" si="24"/>
        <v>1.3658681543403375</v>
      </c>
      <c r="AF66" s="32">
        <f t="shared" si="25"/>
        <v>0.607087472327483</v>
      </c>
      <c r="AG66" s="32">
        <f t="shared" si="25"/>
        <v>0.6141864533653952</v>
      </c>
      <c r="AH66" s="32">
        <f t="shared" si="25"/>
        <v>0.5942642761724968</v>
      </c>
      <c r="AI66" s="32">
        <f t="shared" si="25"/>
        <v>0.5917364553049828</v>
      </c>
      <c r="AJ66" s="32">
        <f t="shared" si="25"/>
        <v>0.5718142781212935</v>
      </c>
      <c r="BA66" s="32">
        <f t="shared" si="26"/>
        <v>0.00868335017041186</v>
      </c>
      <c r="BB66" s="32">
        <f t="shared" si="27"/>
        <v>0.08278431019203018</v>
      </c>
      <c r="BC66" s="32">
        <f t="shared" si="28"/>
        <v>0.07346297720293607</v>
      </c>
      <c r="BD66" s="32">
        <f t="shared" si="29"/>
        <v>0.7125743134418668</v>
      </c>
      <c r="BE66" s="32">
        <f t="shared" si="30"/>
        <v>0.877504951007245</v>
      </c>
    </row>
    <row r="67" spans="3:57" ht="12.75">
      <c r="C67" s="17">
        <f t="shared" si="3"/>
        <v>0.00018929562831650052</v>
      </c>
      <c r="D67" s="17">
        <f t="shared" si="4"/>
        <v>0.00570676653450782</v>
      </c>
      <c r="E67" s="17">
        <f t="shared" si="5"/>
        <v>0.4241094852418226</v>
      </c>
      <c r="F67" s="17">
        <f t="shared" si="6"/>
        <v>0.43000554740464697</v>
      </c>
      <c r="G67" s="8">
        <f t="shared" si="7"/>
        <v>0.029480310814121606</v>
      </c>
      <c r="H67" s="13">
        <f t="shared" si="8"/>
        <v>0.0009464781415825026</v>
      </c>
      <c r="I67" s="13">
        <f t="shared" si="9"/>
        <v>0.028533832672539103</v>
      </c>
      <c r="J67" s="8">
        <f t="shared" si="31"/>
        <v>0.004647562970064939</v>
      </c>
      <c r="K67" s="17">
        <f t="shared" si="0"/>
        <v>0.001998477859040341</v>
      </c>
      <c r="L67" s="17">
        <f t="shared" si="10"/>
        <v>0.048882688886849684</v>
      </c>
      <c r="M67" s="13">
        <f t="shared" si="32"/>
        <v>0.20417379446695239</v>
      </c>
      <c r="N67" s="8">
        <f t="shared" si="34"/>
        <v>-1.5887837141658943</v>
      </c>
      <c r="O67" s="17">
        <f t="shared" si="11"/>
        <v>0.8336742546726406</v>
      </c>
      <c r="P67" s="17">
        <f t="shared" si="12"/>
        <v>0.012190706189074921</v>
      </c>
      <c r="Q67" s="17">
        <f t="shared" si="13"/>
        <v>0.9938859561392972</v>
      </c>
      <c r="R67" s="17">
        <f t="shared" si="14"/>
        <v>0.7447455720409697</v>
      </c>
      <c r="S67" s="6">
        <f t="shared" si="15"/>
        <v>0.9938859561392972</v>
      </c>
      <c r="U67" s="32">
        <f t="shared" si="16"/>
        <v>0.005580747374749991</v>
      </c>
      <c r="V67" s="32">
        <f t="shared" si="1"/>
        <v>-0.008732287417043313</v>
      </c>
      <c r="W67" s="32">
        <f t="shared" si="17"/>
        <v>-0.07860499482581113</v>
      </c>
      <c r="X67" s="32">
        <f t="shared" si="18"/>
        <v>0.5661276877475183</v>
      </c>
      <c r="Y67" s="32">
        <f t="shared" si="19"/>
        <v>0.4843711528794139</v>
      </c>
      <c r="Z67" s="13">
        <f t="shared" si="20"/>
        <v>0.20417379446695239</v>
      </c>
      <c r="AA67" s="8">
        <f t="shared" si="21"/>
        <v>1.1264300095728939</v>
      </c>
      <c r="AB67" s="8">
        <f t="shared" si="22"/>
        <v>29.48164954670286</v>
      </c>
      <c r="AC67" s="8">
        <f t="shared" si="23"/>
        <v>-15.304162473572582</v>
      </c>
      <c r="AD67" s="8">
        <f t="shared" si="24"/>
        <v>1.3348621227481352</v>
      </c>
      <c r="AF67" s="32">
        <f t="shared" si="25"/>
        <v>0.4605441853579392</v>
      </c>
      <c r="AG67" s="32">
        <f t="shared" si="25"/>
        <v>0.4843711528794139</v>
      </c>
      <c r="AH67" s="32">
        <f t="shared" si="25"/>
        <v>0.6415811425668625</v>
      </c>
      <c r="AI67" s="32">
        <f t="shared" si="25"/>
        <v>0.5018357277135005</v>
      </c>
      <c r="AJ67" s="32">
        <f t="shared" si="25"/>
        <v>0.659045717393785</v>
      </c>
      <c r="BA67" s="32">
        <f t="shared" si="26"/>
        <v>0.00018846323478502396</v>
      </c>
      <c r="BB67" s="32">
        <f t="shared" si="27"/>
        <v>0.001759353236380201</v>
      </c>
      <c r="BC67" s="32">
        <f t="shared" si="28"/>
        <v>0.01583708201960043</v>
      </c>
      <c r="BD67" s="32">
        <f t="shared" si="29"/>
        <v>0.6805031863262977</v>
      </c>
      <c r="BE67" s="32">
        <f t="shared" si="30"/>
        <v>0.6982880848170634</v>
      </c>
    </row>
    <row r="68" spans="3:57" ht="12.75">
      <c r="C68" s="17">
        <f t="shared" si="3"/>
        <v>0.005052120165098427</v>
      </c>
      <c r="D68" s="17">
        <f t="shared" si="4"/>
        <v>0.03884918374148944</v>
      </c>
      <c r="E68" s="17">
        <f t="shared" si="5"/>
        <v>0.4139572038836887</v>
      </c>
      <c r="F68" s="17">
        <f t="shared" si="6"/>
        <v>0.45785850779027654</v>
      </c>
      <c r="G68" s="8">
        <f t="shared" si="7"/>
        <v>0.21950651953293934</v>
      </c>
      <c r="H68" s="13">
        <f t="shared" si="8"/>
        <v>0.025260600825492138</v>
      </c>
      <c r="I68" s="13">
        <f t="shared" si="9"/>
        <v>0.1942459187074472</v>
      </c>
      <c r="J68" s="8">
        <f t="shared" si="31"/>
        <v>0.00475581861845098</v>
      </c>
      <c r="K68" s="17">
        <f t="shared" si="0"/>
        <v>0.00217749201596518</v>
      </c>
      <c r="L68" s="17">
        <f t="shared" si="10"/>
        <v>0.05106018090281486</v>
      </c>
      <c r="M68" s="13">
        <f t="shared" si="32"/>
        <v>0.20892961308540337</v>
      </c>
      <c r="N68" s="8">
        <f t="shared" si="34"/>
        <v>-1.565757863235954</v>
      </c>
      <c r="O68" s="17">
        <f t="shared" si="11"/>
        <v>0.8137178615972926</v>
      </c>
      <c r="P68" s="17">
        <f t="shared" si="12"/>
        <v>0.3253583461612728</v>
      </c>
      <c r="Q68" s="17">
        <f t="shared" si="13"/>
        <v>0.8213657247771708</v>
      </c>
      <c r="R68" s="17">
        <f t="shared" si="14"/>
        <v>0.7786683589688794</v>
      </c>
      <c r="S68" s="6">
        <f t="shared" si="15"/>
        <v>0.8213657247771708</v>
      </c>
      <c r="U68" s="32">
        <f t="shared" si="16"/>
        <v>0.015467158346153271</v>
      </c>
      <c r="V68" s="32">
        <f t="shared" si="1"/>
        <v>0.07339283257936745</v>
      </c>
      <c r="W68" s="32">
        <f t="shared" si="17"/>
        <v>-0.10568400172938686</v>
      </c>
      <c r="X68" s="32">
        <f t="shared" si="18"/>
        <v>0.5406477445403387</v>
      </c>
      <c r="Y68" s="32">
        <f t="shared" si="19"/>
        <v>0.5238237337364726</v>
      </c>
      <c r="Z68" s="13">
        <f t="shared" si="20"/>
        <v>0.20892961308540337</v>
      </c>
      <c r="AA68" s="8">
        <f t="shared" si="21"/>
        <v>1.1440733869171906</v>
      </c>
      <c r="AB68" s="8">
        <f t="shared" si="22"/>
        <v>3.061518301366835</v>
      </c>
      <c r="AC68" s="8">
        <f t="shared" si="23"/>
        <v>-0.8311929888898457</v>
      </c>
      <c r="AD68" s="8">
        <f t="shared" si="24"/>
        <v>1.306047435503132</v>
      </c>
      <c r="AF68" s="32">
        <f t="shared" si="25"/>
        <v>0.4066551542996041</v>
      </c>
      <c r="AG68" s="32">
        <f t="shared" si="25"/>
        <v>0.5238237337364725</v>
      </c>
      <c r="AH68" s="32">
        <f t="shared" si="25"/>
        <v>0.7351917372084924</v>
      </c>
      <c r="AI68" s="32">
        <f t="shared" si="25"/>
        <v>0.37703806857773764</v>
      </c>
      <c r="AJ68" s="32">
        <f t="shared" si="25"/>
        <v>0.58840607210997</v>
      </c>
      <c r="BA68" s="32">
        <f t="shared" si="26"/>
        <v>0.005055771263377734</v>
      </c>
      <c r="BB68" s="32">
        <f t="shared" si="27"/>
        <v>0.04600446409333613</v>
      </c>
      <c r="BC68" s="32">
        <f t="shared" si="28"/>
        <v>-0.06624537699293627</v>
      </c>
      <c r="BD68" s="32">
        <f t="shared" si="29"/>
        <v>0.6498754977055784</v>
      </c>
      <c r="BE68" s="32">
        <f t="shared" si="30"/>
        <v>0.634690356069356</v>
      </c>
    </row>
    <row r="69" spans="3:57" ht="12.75">
      <c r="C69" s="17">
        <f t="shared" si="3"/>
        <v>0.014482214591651376</v>
      </c>
      <c r="D69" s="17">
        <f t="shared" si="4"/>
        <v>0.060217045973503136</v>
      </c>
      <c r="E69" s="17">
        <f t="shared" si="5"/>
        <v>0.40361274787964413</v>
      </c>
      <c r="F69" s="17">
        <f t="shared" si="6"/>
        <v>0.47831200844479865</v>
      </c>
      <c r="G69" s="8">
        <f t="shared" si="7"/>
        <v>0.37349630282577256</v>
      </c>
      <c r="H69" s="13">
        <f t="shared" si="8"/>
        <v>0.07241107295825688</v>
      </c>
      <c r="I69" s="13">
        <f t="shared" si="9"/>
        <v>0.3010852298675157</v>
      </c>
      <c r="J69" s="8">
        <f t="shared" si="31"/>
        <v>0.004866595864819218</v>
      </c>
      <c r="K69" s="17">
        <f t="shared" si="0"/>
        <v>0.0023277512423908317</v>
      </c>
      <c r="L69" s="17">
        <f t="shared" si="10"/>
        <v>0.053387932145205694</v>
      </c>
      <c r="M69" s="13">
        <f t="shared" si="32"/>
        <v>0.21379620895022258</v>
      </c>
      <c r="N69" s="8">
        <f t="shared" si="34"/>
        <v>-1.5427320123060135</v>
      </c>
      <c r="O69" s="17">
        <f t="shared" si="11"/>
        <v>0.7933837098056898</v>
      </c>
      <c r="P69" s="17">
        <f t="shared" si="12"/>
        <v>0.9326598010957139</v>
      </c>
      <c r="Q69" s="17">
        <f t="shared" si="13"/>
        <v>0.2594999015496657</v>
      </c>
      <c r="R69" s="17">
        <f t="shared" si="14"/>
        <v>0.8097555157469463</v>
      </c>
      <c r="S69" s="6">
        <f t="shared" si="15"/>
        <v>0.2594999015496657</v>
      </c>
      <c r="U69" s="32">
        <f t="shared" si="16"/>
        <v>0.012921461911145016</v>
      </c>
      <c r="V69" s="32">
        <f t="shared" si="1"/>
        <v>0.11099025849954841</v>
      </c>
      <c r="W69" s="32">
        <f t="shared" si="17"/>
        <v>-0.02982362507190602</v>
      </c>
      <c r="X69" s="32">
        <f t="shared" si="18"/>
        <v>0.5163145876852349</v>
      </c>
      <c r="Y69" s="32">
        <f t="shared" si="19"/>
        <v>0.6104026830240222</v>
      </c>
      <c r="Z69" s="13">
        <f t="shared" si="20"/>
        <v>0.21379620895022258</v>
      </c>
      <c r="AA69" s="8">
        <f t="shared" si="21"/>
        <v>1.276160063404446</v>
      </c>
      <c r="AB69" s="8">
        <f t="shared" si="22"/>
        <v>0.89222969521484</v>
      </c>
      <c r="AC69" s="8">
        <f t="shared" si="23"/>
        <v>1.3479012813640436</v>
      </c>
      <c r="AD69" s="8">
        <f t="shared" si="24"/>
        <v>1.2792326069918833</v>
      </c>
      <c r="AF69" s="32">
        <f aca="true" t="shared" si="35" ref="AF69:AJ100">$U69+$V69*AF$34/$B$10+$W69*AF$35/$B$11+$X69</f>
        <v>0.48705907453623476</v>
      </c>
      <c r="AG69" s="32">
        <f t="shared" si="35"/>
        <v>0.6104026830240222</v>
      </c>
      <c r="AH69" s="32">
        <f t="shared" si="35"/>
        <v>0.6700499331345392</v>
      </c>
      <c r="AI69" s="32">
        <f t="shared" si="35"/>
        <v>0.3884221660249254</v>
      </c>
      <c r="AJ69" s="32">
        <f t="shared" si="35"/>
        <v>0.4480694162265003</v>
      </c>
      <c r="BA69" s="32">
        <f t="shared" si="26"/>
        <v>0.014484359637265907</v>
      </c>
      <c r="BB69" s="32">
        <f t="shared" si="27"/>
        <v>0.12883580355518962</v>
      </c>
      <c r="BC69" s="32">
        <f t="shared" si="28"/>
        <v>-0.034618810272284785</v>
      </c>
      <c r="BD69" s="32">
        <f t="shared" si="29"/>
        <v>0.6206262821458182</v>
      </c>
      <c r="BE69" s="32">
        <f t="shared" si="30"/>
        <v>0.729327635065989</v>
      </c>
    </row>
    <row r="70" spans="3:57" ht="12.75">
      <c r="C70" s="17">
        <f t="shared" si="3"/>
        <v>0.012913273125748187</v>
      </c>
      <c r="D70" s="17">
        <f t="shared" si="4"/>
        <v>0.024092449591433533</v>
      </c>
      <c r="E70" s="17">
        <f t="shared" si="5"/>
        <v>0.39312572203668833</v>
      </c>
      <c r="F70" s="17">
        <f t="shared" si="6"/>
        <v>0.43013144475387005</v>
      </c>
      <c r="G70" s="8">
        <f t="shared" si="7"/>
        <v>0.1850286135859086</v>
      </c>
      <c r="H70" s="13">
        <f t="shared" si="8"/>
        <v>0.06456636562874093</v>
      </c>
      <c r="I70" s="13">
        <f t="shared" si="9"/>
        <v>0.12046224795716766</v>
      </c>
      <c r="J70" s="8">
        <f t="shared" si="31"/>
        <v>0.00497995344473201</v>
      </c>
      <c r="K70" s="17">
        <f t="shared" si="0"/>
        <v>0.0021420345699895917</v>
      </c>
      <c r="L70" s="17">
        <f t="shared" si="10"/>
        <v>0.055529966715195285</v>
      </c>
      <c r="M70" s="13">
        <f t="shared" si="32"/>
        <v>0.2187761623949546</v>
      </c>
      <c r="N70" s="8">
        <f t="shared" si="34"/>
        <v>-1.5197061613760732</v>
      </c>
      <c r="O70" s="17">
        <f t="shared" si="11"/>
        <v>0.7727693077288915</v>
      </c>
      <c r="P70" s="17">
        <f t="shared" si="12"/>
        <v>0.8316194093614528</v>
      </c>
      <c r="Q70" s="17">
        <f t="shared" si="13"/>
        <v>-0.4103420410322919</v>
      </c>
      <c r="R70" s="17">
        <f t="shared" si="14"/>
        <v>0.8380856871730987</v>
      </c>
      <c r="S70" s="6">
        <f t="shared" si="15"/>
        <v>-0.4103420410322919</v>
      </c>
      <c r="U70" s="32">
        <f t="shared" si="16"/>
        <v>0.0026173489469130218</v>
      </c>
      <c r="V70" s="32">
        <f t="shared" si="1"/>
        <v>0.04609571222925724</v>
      </c>
      <c r="W70" s="32">
        <f t="shared" si="17"/>
        <v>0.02074169460086288</v>
      </c>
      <c r="X70" s="32">
        <f t="shared" si="18"/>
        <v>0.493076603294114</v>
      </c>
      <c r="Y70" s="32">
        <f t="shared" si="19"/>
        <v>0.5625313590711472</v>
      </c>
      <c r="Z70" s="13">
        <f t="shared" si="20"/>
        <v>0.2187761623949546</v>
      </c>
      <c r="AA70" s="8">
        <f t="shared" si="21"/>
        <v>1.3078126836159096</v>
      </c>
      <c r="AB70" s="8">
        <f t="shared" si="22"/>
        <v>0.20268671787745327</v>
      </c>
      <c r="AC70" s="8">
        <f t="shared" si="23"/>
        <v>2.774205527605847</v>
      </c>
      <c r="AD70" s="8">
        <f t="shared" si="24"/>
        <v>1.2542466077762722</v>
      </c>
      <c r="AF70" s="32">
        <f t="shared" si="35"/>
        <v>0.5250271380551763</v>
      </c>
      <c r="AG70" s="32">
        <f t="shared" si="35"/>
        <v>0.5625313590711472</v>
      </c>
      <c r="AH70" s="32">
        <f t="shared" si="35"/>
        <v>0.5210479698420042</v>
      </c>
      <c r="AI70" s="32">
        <f t="shared" si="35"/>
        <v>0.4703399346126327</v>
      </c>
      <c r="AJ70" s="32">
        <f t="shared" si="35"/>
        <v>0.4288565454213073</v>
      </c>
      <c r="BA70" s="32">
        <f t="shared" si="26"/>
        <v>0.012910636256080132</v>
      </c>
      <c r="BB70" s="32">
        <f t="shared" si="27"/>
        <v>0.1122435574303235</v>
      </c>
      <c r="BC70" s="32">
        <f t="shared" si="28"/>
        <v>0.050506250506668814</v>
      </c>
      <c r="BD70" s="32">
        <f t="shared" si="29"/>
        <v>0.5926934981393044</v>
      </c>
      <c r="BE70" s="32">
        <f t="shared" si="30"/>
        <v>0.7683539423323769</v>
      </c>
    </row>
    <row r="71" spans="3:57" ht="12.75">
      <c r="C71" s="17">
        <f t="shared" si="3"/>
        <v>0.0032887241461640733</v>
      </c>
      <c r="D71" s="17">
        <f t="shared" si="4"/>
        <v>-0.01068218388099984</v>
      </c>
      <c r="E71" s="17">
        <f t="shared" si="5"/>
        <v>0.3825417342352044</v>
      </c>
      <c r="F71" s="17">
        <f t="shared" si="6"/>
        <v>0.3751482745003686</v>
      </c>
      <c r="G71" s="8">
        <f t="shared" si="7"/>
        <v>-0.03696729867417883</v>
      </c>
      <c r="H71" s="13">
        <f t="shared" si="8"/>
        <v>0.016443620730820365</v>
      </c>
      <c r="I71" s="13">
        <f t="shared" si="9"/>
        <v>-0.0534109194049992</v>
      </c>
      <c r="J71" s="8">
        <f t="shared" si="31"/>
        <v>0.005095951461878662</v>
      </c>
      <c r="K71" s="17">
        <f t="shared" si="0"/>
        <v>0.0019117373978614106</v>
      </c>
      <c r="L71" s="17">
        <f t="shared" si="10"/>
        <v>0.0574417041130567</v>
      </c>
      <c r="M71" s="13">
        <f t="shared" si="32"/>
        <v>0.22387211385683325</v>
      </c>
      <c r="N71" s="8">
        <f t="shared" si="34"/>
        <v>-1.4966803104461328</v>
      </c>
      <c r="O71" s="17">
        <f t="shared" si="11"/>
        <v>0.7519643070182016</v>
      </c>
      <c r="P71" s="17">
        <f t="shared" si="12"/>
        <v>0.21179501164057138</v>
      </c>
      <c r="Q71" s="17">
        <f t="shared" si="13"/>
        <v>-0.8878090945464732</v>
      </c>
      <c r="R71" s="17">
        <f t="shared" si="14"/>
        <v>0.8637453050265161</v>
      </c>
      <c r="S71" s="6">
        <f t="shared" si="15"/>
        <v>-0.8878090945464732</v>
      </c>
      <c r="U71" s="32">
        <f t="shared" si="16"/>
        <v>0.0010639109710284856</v>
      </c>
      <c r="V71" s="32">
        <f t="shared" si="1"/>
        <v>-0.014493654853198985</v>
      </c>
      <c r="W71" s="32">
        <f t="shared" si="17"/>
        <v>-0.027960159265777374</v>
      </c>
      <c r="X71" s="32">
        <f t="shared" si="18"/>
        <v>0.4708845004865117</v>
      </c>
      <c r="Y71" s="32">
        <f t="shared" si="19"/>
        <v>0.4294945973385638</v>
      </c>
      <c r="Z71" s="13">
        <f t="shared" si="20"/>
        <v>0.22387211385683325</v>
      </c>
      <c r="AA71" s="8">
        <f t="shared" si="21"/>
        <v>1.1448662476472136</v>
      </c>
      <c r="AB71" s="8">
        <f t="shared" si="22"/>
        <v>0.3235026483657555</v>
      </c>
      <c r="AC71" s="8">
        <f t="shared" si="23"/>
        <v>3.974263558080853</v>
      </c>
      <c r="AD71" s="8">
        <f t="shared" si="24"/>
        <v>1.2309362831428743</v>
      </c>
      <c r="AF71" s="32">
        <f t="shared" si="35"/>
        <v>0.432406775013711</v>
      </c>
      <c r="AG71" s="32">
        <f t="shared" si="35"/>
        <v>0.4294945973385638</v>
      </c>
      <c r="AH71" s="32">
        <f t="shared" si="35"/>
        <v>0.48541491588753344</v>
      </c>
      <c r="AI71" s="32">
        <f t="shared" si="35"/>
        <v>0.4584819070449618</v>
      </c>
      <c r="AJ71" s="32">
        <f t="shared" si="35"/>
        <v>0.5144022255820406</v>
      </c>
      <c r="BA71" s="32">
        <f t="shared" si="26"/>
        <v>0.0032856672068193923</v>
      </c>
      <c r="BB71" s="32">
        <f t="shared" si="27"/>
        <v>0.027925113159269595</v>
      </c>
      <c r="BC71" s="32">
        <f t="shared" si="28"/>
        <v>0.05387120221616843</v>
      </c>
      <c r="BD71" s="32">
        <f t="shared" si="29"/>
        <v>0.5660178965061456</v>
      </c>
      <c r="BE71" s="32">
        <f t="shared" si="30"/>
        <v>0.651099879088403</v>
      </c>
    </row>
    <row r="72" spans="3:57" ht="12.75">
      <c r="C72" s="17">
        <f t="shared" si="3"/>
        <v>0.00047740843423267355</v>
      </c>
      <c r="D72" s="17">
        <f t="shared" si="4"/>
        <v>-0.007907629986523466</v>
      </c>
      <c r="E72" s="17">
        <f t="shared" si="5"/>
        <v>0.3719025319486312</v>
      </c>
      <c r="F72" s="17">
        <f t="shared" si="6"/>
        <v>0.3644723103963404</v>
      </c>
      <c r="G72" s="8">
        <f t="shared" si="7"/>
        <v>-0.037151107761453965</v>
      </c>
      <c r="H72" s="13">
        <f t="shared" si="8"/>
        <v>0.0023870421711633676</v>
      </c>
      <c r="I72" s="13">
        <f t="shared" si="9"/>
        <v>-0.03953814993261733</v>
      </c>
      <c r="J72" s="8">
        <f t="shared" si="31"/>
        <v>0.005214651419943317</v>
      </c>
      <c r="K72" s="17">
        <f t="shared" si="0"/>
        <v>0.001900596050938298</v>
      </c>
      <c r="L72" s="17">
        <f t="shared" si="10"/>
        <v>0.059342300163995</v>
      </c>
      <c r="M72" s="13">
        <f t="shared" si="32"/>
        <v>0.22908676527677657</v>
      </c>
      <c r="N72" s="8">
        <f t="shared" si="34"/>
        <v>-1.4736544595161924</v>
      </c>
      <c r="O72" s="17">
        <f t="shared" si="11"/>
        <v>0.7310507709026088</v>
      </c>
      <c r="P72" s="17">
        <f t="shared" si="12"/>
        <v>0.03074527397001438</v>
      </c>
      <c r="Q72" s="17">
        <f t="shared" si="13"/>
        <v>-0.9845073519430851</v>
      </c>
      <c r="R72" s="17">
        <f t="shared" si="14"/>
        <v>0.8868270209354474</v>
      </c>
      <c r="S72" s="6">
        <f t="shared" si="15"/>
        <v>-0.9845073519430851</v>
      </c>
      <c r="U72" s="32">
        <f t="shared" si="16"/>
        <v>0.010244504766038496</v>
      </c>
      <c r="V72" s="32">
        <f t="shared" si="1"/>
        <v>0.01674565254768249</v>
      </c>
      <c r="W72" s="32">
        <f t="shared" si="17"/>
        <v>-0.09402251322930912</v>
      </c>
      <c r="X72" s="32">
        <f t="shared" si="18"/>
        <v>0.44969120683702596</v>
      </c>
      <c r="Y72" s="32">
        <f t="shared" si="19"/>
        <v>0.3826588509214378</v>
      </c>
      <c r="Z72" s="13">
        <f t="shared" si="20"/>
        <v>0.22908676527677657</v>
      </c>
      <c r="AA72" s="8">
        <f t="shared" si="21"/>
        <v>1.0498982776094037</v>
      </c>
      <c r="AB72" s="8">
        <f t="shared" si="22"/>
        <v>21.45857515589189</v>
      </c>
      <c r="AC72" s="8">
        <f t="shared" si="23"/>
        <v>9.772442667818964</v>
      </c>
      <c r="AD72" s="8">
        <f t="shared" si="24"/>
        <v>1.2091641443816232</v>
      </c>
      <c r="AF72" s="32">
        <f t="shared" si="35"/>
        <v>0.3269677982121356</v>
      </c>
      <c r="AG72" s="32">
        <f t="shared" si="35"/>
        <v>0.3826588509214378</v>
      </c>
      <c r="AH72" s="32">
        <f t="shared" si="35"/>
        <v>0.5707038774117555</v>
      </c>
      <c r="AI72" s="32">
        <f t="shared" si="35"/>
        <v>0.34916754582607284</v>
      </c>
      <c r="AJ72" s="32">
        <f t="shared" si="35"/>
        <v>0.537212572330129</v>
      </c>
      <c r="BA72" s="32">
        <f t="shared" si="26"/>
        <v>0.000478733163861667</v>
      </c>
      <c r="BB72" s="32">
        <f t="shared" si="27"/>
        <v>0.003968818442832779</v>
      </c>
      <c r="BC72" s="32">
        <f t="shared" si="28"/>
        <v>-0.022283890310241392</v>
      </c>
      <c r="BD72" s="32">
        <f t="shared" si="29"/>
        <v>0.5405428947188174</v>
      </c>
      <c r="BE72" s="32">
        <f t="shared" si="30"/>
        <v>0.5227065560152705</v>
      </c>
    </row>
    <row r="73" spans="3:57" ht="12.75">
      <c r="C73" s="17">
        <f t="shared" si="3"/>
        <v>0.008236411700958268</v>
      </c>
      <c r="D73" s="17">
        <f t="shared" si="4"/>
        <v>0.001788112677007252</v>
      </c>
      <c r="E73" s="17">
        <f t="shared" si="5"/>
        <v>0.3612461560667623</v>
      </c>
      <c r="F73" s="17">
        <f t="shared" si="6"/>
        <v>0.37127068044472783</v>
      </c>
      <c r="G73" s="8">
        <f t="shared" si="7"/>
        <v>0.0501226218898276</v>
      </c>
      <c r="H73" s="13">
        <f t="shared" si="8"/>
        <v>0.04118205850479134</v>
      </c>
      <c r="I73" s="13">
        <f t="shared" si="9"/>
        <v>0.00894056338503626</v>
      </c>
      <c r="J73" s="8">
        <f t="shared" si="31"/>
        <v>0.005336116255214851</v>
      </c>
      <c r="K73" s="17">
        <f t="shared" si="0"/>
        <v>0.0019811435130057905</v>
      </c>
      <c r="L73" s="17">
        <f t="shared" si="10"/>
        <v>0.06132344367700079</v>
      </c>
      <c r="M73" s="13">
        <f t="shared" si="32"/>
        <v>0.23442288153199142</v>
      </c>
      <c r="N73" s="8">
        <f t="shared" si="34"/>
        <v>-1.450628608586252</v>
      </c>
      <c r="O73" s="17">
        <f t="shared" si="11"/>
        <v>0.7101034765600571</v>
      </c>
      <c r="P73" s="17">
        <f t="shared" si="12"/>
        <v>0.5304278603347371</v>
      </c>
      <c r="Q73" s="17">
        <f t="shared" si="13"/>
        <v>-0.6852533397695066</v>
      </c>
      <c r="R73" s="17">
        <f t="shared" si="14"/>
        <v>0.9074282982966259</v>
      </c>
      <c r="S73" s="6">
        <f t="shared" si="15"/>
        <v>-0.6852533397695066</v>
      </c>
      <c r="U73" s="32">
        <f t="shared" si="16"/>
        <v>0.01638935759471717</v>
      </c>
      <c r="V73" s="32">
        <f t="shared" si="1"/>
        <v>0.08597289215931432</v>
      </c>
      <c r="W73" s="32">
        <f t="shared" si="17"/>
        <v>-0.08089087516159543</v>
      </c>
      <c r="X73" s="32">
        <f t="shared" si="18"/>
        <v>0.429451768528392</v>
      </c>
      <c r="Y73" s="32">
        <f t="shared" si="19"/>
        <v>0.45092314312082804</v>
      </c>
      <c r="Z73" s="13">
        <f t="shared" si="20"/>
        <v>0.23442288153199142</v>
      </c>
      <c r="AA73" s="8">
        <f t="shared" si="21"/>
        <v>1.2145401370792013</v>
      </c>
      <c r="AB73" s="8">
        <f t="shared" si="22"/>
        <v>1.9898662414860038</v>
      </c>
      <c r="AC73" s="8">
        <f t="shared" si="23"/>
        <v>2.842112280208546</v>
      </c>
      <c r="AD73" s="8">
        <f t="shared" si="24"/>
        <v>1.188806472584374</v>
      </c>
      <c r="AF73" s="32">
        <f t="shared" si="35"/>
        <v>0.3314441533856204</v>
      </c>
      <c r="AG73" s="32">
        <f t="shared" si="35"/>
        <v>0.45092314312082804</v>
      </c>
      <c r="AH73" s="32">
        <f t="shared" si="35"/>
        <v>0.6127048934419342</v>
      </c>
      <c r="AI73" s="32">
        <f t="shared" si="35"/>
        <v>0.2789773588021994</v>
      </c>
      <c r="AJ73" s="32">
        <f t="shared" si="35"/>
        <v>0.440759109193839</v>
      </c>
      <c r="BA73" s="32">
        <f t="shared" si="26"/>
        <v>0.008240362075710975</v>
      </c>
      <c r="BB73" s="32">
        <f t="shared" si="27"/>
        <v>0.06683617729074841</v>
      </c>
      <c r="BC73" s="32">
        <f t="shared" si="28"/>
        <v>-0.06288536697690303</v>
      </c>
      <c r="BD73" s="32">
        <f t="shared" si="29"/>
        <v>0.5162144568830367</v>
      </c>
      <c r="BE73" s="32">
        <f t="shared" si="30"/>
        <v>0.528405629272593</v>
      </c>
    </row>
    <row r="74" spans="3:57" ht="12.75">
      <c r="C74" s="17">
        <f t="shared" si="3"/>
        <v>0.0152672374907023</v>
      </c>
      <c r="D74" s="17">
        <f t="shared" si="4"/>
        <v>0.04972433447963773</v>
      </c>
      <c r="E74" s="17">
        <f t="shared" si="5"/>
        <v>0.3506071075548098</v>
      </c>
      <c r="F74" s="17">
        <f t="shared" si="6"/>
        <v>0.41559867952514984</v>
      </c>
      <c r="G74" s="8">
        <f t="shared" si="7"/>
        <v>0.3249578598517001</v>
      </c>
      <c r="H74" s="13">
        <f t="shared" si="8"/>
        <v>0.07633618745351149</v>
      </c>
      <c r="I74" s="13">
        <f t="shared" si="9"/>
        <v>0.24862167239818864</v>
      </c>
      <c r="J74" s="8">
        <f t="shared" si="31"/>
        <v>0.005460410369956814</v>
      </c>
      <c r="K74" s="17">
        <f t="shared" si="0"/>
        <v>0.002269339339419487</v>
      </c>
      <c r="L74" s="17">
        <f t="shared" si="10"/>
        <v>0.06359278301642027</v>
      </c>
      <c r="M74" s="13">
        <f t="shared" si="32"/>
        <v>0.23988329190194824</v>
      </c>
      <c r="N74" s="8">
        <f t="shared" si="34"/>
        <v>-1.4276027576563117</v>
      </c>
      <c r="O74" s="17">
        <f t="shared" si="11"/>
        <v>0.689190242720048</v>
      </c>
      <c r="P74" s="17">
        <f t="shared" si="12"/>
        <v>0.9832155566571931</v>
      </c>
      <c r="Q74" s="17">
        <f t="shared" si="13"/>
        <v>-0.1295547889612996</v>
      </c>
      <c r="R74" s="17">
        <f t="shared" si="14"/>
        <v>0.9256501543445651</v>
      </c>
      <c r="S74" s="6">
        <f t="shared" si="15"/>
        <v>-0.1295547889612996</v>
      </c>
      <c r="U74" s="32">
        <f t="shared" si="16"/>
        <v>0.01108701716977216</v>
      </c>
      <c r="V74" s="32">
        <f t="shared" si="1"/>
        <v>0.09408039638564619</v>
      </c>
      <c r="W74" s="32">
        <f t="shared" si="17"/>
        <v>-0.012292160972261582</v>
      </c>
      <c r="X74" s="32">
        <f t="shared" si="18"/>
        <v>0.41012325499840824</v>
      </c>
      <c r="Y74" s="32">
        <f t="shared" si="19"/>
        <v>0.5029985075815651</v>
      </c>
      <c r="Z74" s="13">
        <f t="shared" si="20"/>
        <v>0.23988329190194824</v>
      </c>
      <c r="AA74" s="8">
        <f t="shared" si="21"/>
        <v>1.2102986182638393</v>
      </c>
      <c r="AB74" s="8">
        <f t="shared" si="22"/>
        <v>0.7261966794270488</v>
      </c>
      <c r="AC74" s="8">
        <f t="shared" si="23"/>
        <v>1.6448331841802155</v>
      </c>
      <c r="AD74" s="8">
        <f t="shared" si="24"/>
        <v>1.169751685465459</v>
      </c>
      <c r="AF74" s="32">
        <f t="shared" si="35"/>
        <v>0.40382653140855207</v>
      </c>
      <c r="AG74" s="32">
        <f t="shared" si="35"/>
        <v>0.5029985075815651</v>
      </c>
      <c r="AH74" s="32">
        <f t="shared" si="35"/>
        <v>0.5275828294925381</v>
      </c>
      <c r="AI74" s="32">
        <f t="shared" si="35"/>
        <v>0.3148377148102726</v>
      </c>
      <c r="AJ74" s="32">
        <f t="shared" si="35"/>
        <v>0.3394220367984305</v>
      </c>
      <c r="BA74" s="32">
        <f t="shared" si="26"/>
        <v>0.015268494775379985</v>
      </c>
      <c r="BB74" s="32">
        <f t="shared" si="27"/>
        <v>0.12104525638380284</v>
      </c>
      <c r="BC74" s="32">
        <f t="shared" si="28"/>
        <v>-0.015815279628492163</v>
      </c>
      <c r="BD74" s="32">
        <f t="shared" si="29"/>
        <v>0.49298097912038213</v>
      </c>
      <c r="BE74" s="32">
        <f t="shared" si="30"/>
        <v>0.6134794506510728</v>
      </c>
    </row>
    <row r="75" spans="3:57" ht="12.75">
      <c r="C75" s="17">
        <f t="shared" si="3"/>
        <v>0.012205449326303231</v>
      </c>
      <c r="D75" s="17">
        <f t="shared" si="4"/>
        <v>0.07078274290410416</v>
      </c>
      <c r="E75" s="17">
        <f t="shared" si="5"/>
        <v>0.34001652308294933</v>
      </c>
      <c r="F75" s="17">
        <f t="shared" si="6"/>
        <v>0.4230047153133567</v>
      </c>
      <c r="G75" s="8">
        <f t="shared" si="7"/>
        <v>0.41494096115203694</v>
      </c>
      <c r="H75" s="13">
        <f t="shared" si="8"/>
        <v>0.06102724663151615</v>
      </c>
      <c r="I75" s="13">
        <f t="shared" si="9"/>
        <v>0.3539137145205208</v>
      </c>
      <c r="J75" s="8">
        <f t="shared" si="31"/>
        <v>0.00558759966655395</v>
      </c>
      <c r="K75" s="17">
        <f t="shared" si="0"/>
        <v>0.0023635810062356604</v>
      </c>
      <c r="L75" s="17">
        <f t="shared" si="10"/>
        <v>0.06595636402265592</v>
      </c>
      <c r="M75" s="13">
        <f t="shared" si="32"/>
        <v>0.2454708915685022</v>
      </c>
      <c r="N75" s="8">
        <f t="shared" si="34"/>
        <v>-1.4045769067263714</v>
      </c>
      <c r="O75" s="17">
        <f t="shared" si="11"/>
        <v>0.668372274899565</v>
      </c>
      <c r="P75" s="17">
        <f t="shared" si="12"/>
        <v>0.7860353034346073</v>
      </c>
      <c r="Q75" s="17">
        <f t="shared" si="13"/>
        <v>0.4625631811605769</v>
      </c>
      <c r="R75" s="17">
        <f t="shared" si="14"/>
        <v>0.9415960429932686</v>
      </c>
      <c r="S75" s="6">
        <f t="shared" si="15"/>
        <v>0.4625631811605769</v>
      </c>
      <c r="U75" s="32">
        <f t="shared" si="16"/>
        <v>0.0019728871227047864</v>
      </c>
      <c r="V75" s="32">
        <f t="shared" si="1"/>
        <v>0.034676843054632235</v>
      </c>
      <c r="W75" s="32">
        <f t="shared" si="17"/>
        <v>0.018092125340153527</v>
      </c>
      <c r="X75" s="32">
        <f t="shared" si="18"/>
        <v>0.39166466787845877</v>
      </c>
      <c r="Y75" s="32">
        <f t="shared" si="19"/>
        <v>0.44640652339594933</v>
      </c>
      <c r="Z75" s="13">
        <f t="shared" si="20"/>
        <v>0.2454708915685022</v>
      </c>
      <c r="AA75" s="8">
        <f t="shared" si="21"/>
        <v>1.0553228066624667</v>
      </c>
      <c r="AB75" s="8">
        <f t="shared" si="22"/>
        <v>0.1616398601936871</v>
      </c>
      <c r="AC75" s="8">
        <f t="shared" si="23"/>
        <v>0.7455061252186383</v>
      </c>
      <c r="AD75" s="8">
        <f t="shared" si="24"/>
        <v>1.1518989263439692</v>
      </c>
      <c r="AF75" s="32">
        <f t="shared" si="35"/>
        <v>0.4192236840319865</v>
      </c>
      <c r="AG75" s="32">
        <f t="shared" si="35"/>
        <v>0.44640652339594933</v>
      </c>
      <c r="AH75" s="32">
        <f t="shared" si="35"/>
        <v>0.4102222726939961</v>
      </c>
      <c r="AI75" s="32">
        <f t="shared" si="35"/>
        <v>0.37705283728668487</v>
      </c>
      <c r="AJ75" s="32">
        <f t="shared" si="35"/>
        <v>0.340868586613181</v>
      </c>
      <c r="BA75" s="32">
        <f t="shared" si="26"/>
        <v>0.012202552005768807</v>
      </c>
      <c r="BB75" s="32">
        <f t="shared" si="27"/>
        <v>0.0945522028076003</v>
      </c>
      <c r="BC75" s="32">
        <f t="shared" si="28"/>
        <v>0.04933120070035347</v>
      </c>
      <c r="BD75" s="32">
        <f t="shared" si="29"/>
        <v>0.47079318010955334</v>
      </c>
      <c r="BE75" s="32">
        <f t="shared" si="30"/>
        <v>0.6268791356232759</v>
      </c>
    </row>
    <row r="76" spans="3:57" ht="12.75">
      <c r="C76" s="17">
        <f t="shared" si="3"/>
        <v>0.0034781643500502355</v>
      </c>
      <c r="D76" s="17">
        <f t="shared" si="4"/>
        <v>0.03848161340976758</v>
      </c>
      <c r="E76" s="17">
        <f t="shared" si="5"/>
        <v>0.3295023563098317</v>
      </c>
      <c r="F76" s="17">
        <f t="shared" si="6"/>
        <v>0.3714621340696495</v>
      </c>
      <c r="G76" s="8">
        <f t="shared" si="7"/>
        <v>0.20979888879908906</v>
      </c>
      <c r="H76" s="13">
        <f t="shared" si="8"/>
        <v>0.017390821750251178</v>
      </c>
      <c r="I76" s="13">
        <f t="shared" si="9"/>
        <v>0.1924080670488379</v>
      </c>
      <c r="J76" s="8">
        <f t="shared" si="31"/>
        <v>0.0057177515824549385</v>
      </c>
      <c r="K76" s="17">
        <f t="shared" si="0"/>
        <v>0.002123928204898827</v>
      </c>
      <c r="L76" s="17">
        <f t="shared" si="10"/>
        <v>0.06808029222755475</v>
      </c>
      <c r="M76" s="13">
        <f t="shared" si="32"/>
        <v>0.2511886431509571</v>
      </c>
      <c r="N76" s="8">
        <f t="shared" si="34"/>
        <v>-1.381551055796431</v>
      </c>
      <c r="O76" s="17">
        <f t="shared" si="11"/>
        <v>0.6477045217530285</v>
      </c>
      <c r="P76" s="17">
        <f t="shared" si="12"/>
        <v>0.22399502854805825</v>
      </c>
      <c r="Q76" s="17">
        <f t="shared" si="13"/>
        <v>0.8809114435923407</v>
      </c>
      <c r="R76" s="17">
        <f t="shared" si="14"/>
        <v>0.9553708688330603</v>
      </c>
      <c r="S76" s="6">
        <f t="shared" si="15"/>
        <v>0.8809114435923407</v>
      </c>
      <c r="U76" s="32">
        <f t="shared" si="16"/>
        <v>0.0009539332125322868</v>
      </c>
      <c r="V76" s="32">
        <f t="shared" si="1"/>
        <v>-0.012578984510224794</v>
      </c>
      <c r="W76" s="32">
        <f t="shared" si="17"/>
        <v>-0.023413085132608435</v>
      </c>
      <c r="X76" s="32">
        <f t="shared" si="18"/>
        <v>0.37403685403047626</v>
      </c>
      <c r="Y76" s="32">
        <f t="shared" si="19"/>
        <v>0.3389987176001753</v>
      </c>
      <c r="Z76" s="13">
        <f t="shared" si="20"/>
        <v>0.2511886431509571</v>
      </c>
      <c r="AA76" s="8">
        <f t="shared" si="21"/>
        <v>0.9126063910907611</v>
      </c>
      <c r="AB76" s="8">
        <f t="shared" si="22"/>
        <v>0.27426340923726306</v>
      </c>
      <c r="AC76" s="8">
        <f t="shared" si="23"/>
        <v>-0.9353056291994649</v>
      </c>
      <c r="AD76" s="8">
        <f t="shared" si="24"/>
        <v>1.1351568414241282</v>
      </c>
      <c r="AF76" s="32">
        <f t="shared" si="35"/>
        <v>0.3418796847080822</v>
      </c>
      <c r="AG76" s="32">
        <f t="shared" si="35"/>
        <v>0.3389987176001753</v>
      </c>
      <c r="AH76" s="32">
        <f t="shared" si="35"/>
        <v>0.3858248878801564</v>
      </c>
      <c r="AI76" s="32">
        <f t="shared" si="35"/>
        <v>0.3641566866206249</v>
      </c>
      <c r="AJ76" s="32">
        <f t="shared" si="35"/>
        <v>0.410982856890286</v>
      </c>
      <c r="BA76" s="32">
        <f t="shared" si="26"/>
        <v>0.0034750543151798752</v>
      </c>
      <c r="BB76" s="32">
        <f t="shared" si="27"/>
        <v>0.026322387594139806</v>
      </c>
      <c r="BC76" s="32">
        <f t="shared" si="28"/>
        <v>0.048993486011065755</v>
      </c>
      <c r="BD76" s="32">
        <f t="shared" si="29"/>
        <v>0.449603996554078</v>
      </c>
      <c r="BE76" s="32">
        <f t="shared" si="30"/>
        <v>0.5283949244744635</v>
      </c>
    </row>
    <row r="77" spans="3:57" ht="12.75">
      <c r="C77" s="17">
        <f t="shared" si="3"/>
        <v>0.00012627625458493192</v>
      </c>
      <c r="D77" s="17">
        <f t="shared" si="4"/>
        <v>0.005952792069495486</v>
      </c>
      <c r="E77" s="17">
        <f t="shared" si="5"/>
        <v>0.31908956199977734</v>
      </c>
      <c r="F77" s="17">
        <f t="shared" si="6"/>
        <v>0.32516863032385773</v>
      </c>
      <c r="G77" s="8">
        <f t="shared" si="7"/>
        <v>0.030395341620402087</v>
      </c>
      <c r="H77" s="13">
        <f t="shared" si="8"/>
        <v>0.0006313812729246596</v>
      </c>
      <c r="I77" s="13">
        <f t="shared" si="9"/>
        <v>0.029763960347477428</v>
      </c>
      <c r="J77" s="8">
        <f t="shared" si="31"/>
        <v>0.005850935125928325</v>
      </c>
      <c r="K77" s="17">
        <f t="shared" si="0"/>
        <v>0.0019025405610118614</v>
      </c>
      <c r="L77" s="17">
        <f t="shared" si="10"/>
        <v>0.06998283278856661</v>
      </c>
      <c r="M77" s="13">
        <f t="shared" si="32"/>
        <v>0.25703957827688545</v>
      </c>
      <c r="N77" s="8">
        <f t="shared" si="34"/>
        <v>-1.3585252048664906</v>
      </c>
      <c r="O77" s="17">
        <f t="shared" si="11"/>
        <v>0.627236036992438</v>
      </c>
      <c r="P77" s="17">
        <f t="shared" si="12"/>
        <v>0.008132235973922614</v>
      </c>
      <c r="Q77" s="17">
        <f t="shared" si="13"/>
        <v>0.9959255815702684</v>
      </c>
      <c r="R77" s="17">
        <f t="shared" si="14"/>
        <v>0.9670801226174778</v>
      </c>
      <c r="S77" s="6">
        <f t="shared" si="15"/>
        <v>0.9959255815702684</v>
      </c>
      <c r="U77" s="32">
        <f t="shared" si="16"/>
        <v>0.008917039534815395</v>
      </c>
      <c r="V77" s="32">
        <f t="shared" si="1"/>
        <v>0.007161149491969496</v>
      </c>
      <c r="W77" s="32">
        <f t="shared" si="17"/>
        <v>-0.079086916204987</v>
      </c>
      <c r="X77" s="32">
        <f t="shared" si="18"/>
        <v>0.35720242249788686</v>
      </c>
      <c r="Y77" s="32">
        <f t="shared" si="19"/>
        <v>0.29419369531968476</v>
      </c>
      <c r="Z77" s="13">
        <f t="shared" si="20"/>
        <v>0.25703957827688545</v>
      </c>
      <c r="AA77" s="8">
        <f t="shared" si="21"/>
        <v>0.904741933521315</v>
      </c>
      <c r="AB77" s="8">
        <f t="shared" si="22"/>
        <v>70.61533115727549</v>
      </c>
      <c r="AC77" s="8">
        <f t="shared" si="23"/>
        <v>-12.082694284182077</v>
      </c>
      <c r="AD77" s="8">
        <f t="shared" si="24"/>
        <v>1.1194425172019138</v>
      </c>
      <c r="AF77" s="32">
        <f t="shared" si="35"/>
        <v>0.25427367251787514</v>
      </c>
      <c r="AG77" s="32">
        <f t="shared" si="35"/>
        <v>0.29419369531968476</v>
      </c>
      <c r="AH77" s="32">
        <f t="shared" si="35"/>
        <v>0.4523675277591632</v>
      </c>
      <c r="AI77" s="32">
        <f t="shared" si="35"/>
        <v>0.27987139633574576</v>
      </c>
      <c r="AJ77" s="32">
        <f t="shared" si="35"/>
        <v>0.4380452287810993</v>
      </c>
      <c r="BA77" s="32">
        <f t="shared" si="26"/>
        <v>0.00012696406481324784</v>
      </c>
      <c r="BB77" s="32">
        <f t="shared" si="27"/>
        <v>0.0009368513493171705</v>
      </c>
      <c r="BC77" s="32">
        <f t="shared" si="28"/>
        <v>-0.010346479185089422</v>
      </c>
      <c r="BD77" s="32">
        <f t="shared" si="29"/>
        <v>0.4293684833547518</v>
      </c>
      <c r="BE77" s="32">
        <f t="shared" si="30"/>
        <v>0.4200858195837928</v>
      </c>
    </row>
    <row r="78" spans="3:57" ht="12.75">
      <c r="C78" s="17">
        <f t="shared" si="3"/>
        <v>0.0058421859087259935</v>
      </c>
      <c r="D78" s="17">
        <f t="shared" si="4"/>
        <v>0.05283746276155468</v>
      </c>
      <c r="E78" s="17">
        <f t="shared" si="5"/>
        <v>0.30880028059905584</v>
      </c>
      <c r="F78" s="17">
        <f t="shared" si="6"/>
        <v>0.36747992926933654</v>
      </c>
      <c r="G78" s="8">
        <f t="shared" si="7"/>
        <v>0.29339824335140335</v>
      </c>
      <c r="H78" s="13">
        <f t="shared" si="8"/>
        <v>0.029210929543629967</v>
      </c>
      <c r="I78" s="13">
        <f t="shared" si="9"/>
        <v>0.2641873138077734</v>
      </c>
      <c r="J78" s="8">
        <f t="shared" si="31"/>
        <v>0.005987220912651747</v>
      </c>
      <c r="K78" s="17">
        <f t="shared" si="0"/>
        <v>0.0022001835175011566</v>
      </c>
      <c r="L78" s="17">
        <f t="shared" si="10"/>
        <v>0.07218301630606777</v>
      </c>
      <c r="M78" s="13">
        <f t="shared" si="32"/>
        <v>0.2630267991895372</v>
      </c>
      <c r="N78" s="8">
        <f t="shared" si="34"/>
        <v>-1.3354993539365503</v>
      </c>
      <c r="O78" s="17">
        <f t="shared" si="11"/>
        <v>0.6070103422099398</v>
      </c>
      <c r="P78" s="17">
        <f t="shared" si="12"/>
        <v>0.3762388627176982</v>
      </c>
      <c r="Q78" s="17">
        <f t="shared" si="13"/>
        <v>0.7897855008053147</v>
      </c>
      <c r="R78" s="17">
        <f t="shared" si="14"/>
        <v>0.9768291286813914</v>
      </c>
      <c r="S78" s="6">
        <f t="shared" si="15"/>
        <v>0.7897855008053147</v>
      </c>
      <c r="U78" s="32">
        <f t="shared" si="16"/>
        <v>0.01600941611855081</v>
      </c>
      <c r="V78" s="32">
        <f t="shared" si="1"/>
        <v>0.0637803621322591</v>
      </c>
      <c r="W78" s="32">
        <f t="shared" si="17"/>
        <v>-0.08212290633908673</v>
      </c>
      <c r="X78" s="32">
        <f t="shared" si="18"/>
        <v>0.3411256651943787</v>
      </c>
      <c r="Y78" s="32">
        <f t="shared" si="19"/>
        <v>0.3387925371061019</v>
      </c>
      <c r="Z78" s="13">
        <f t="shared" si="20"/>
        <v>0.2630267991895372</v>
      </c>
      <c r="AA78" s="8">
        <f t="shared" si="21"/>
        <v>0.9219348054728486</v>
      </c>
      <c r="AB78" s="8">
        <f t="shared" si="22"/>
        <v>2.7403126789647105</v>
      </c>
      <c r="AC78" s="8">
        <f t="shared" si="23"/>
        <v>-0.3471503597665922</v>
      </c>
      <c r="AD78" s="8">
        <f t="shared" si="24"/>
        <v>1.1046805544755767</v>
      </c>
      <c r="AF78" s="32">
        <f t="shared" si="35"/>
        <v>0.24099575337478735</v>
      </c>
      <c r="AG78" s="32">
        <f t="shared" si="35"/>
        <v>0.3387925371061019</v>
      </c>
      <c r="AH78" s="32">
        <f t="shared" si="35"/>
        <v>0.5030383497917996</v>
      </c>
      <c r="AI78" s="32">
        <f t="shared" si="35"/>
        <v>0.21123181284158368</v>
      </c>
      <c r="AJ78" s="32">
        <f t="shared" si="35"/>
        <v>0.3754776255796077</v>
      </c>
      <c r="BA78" s="32">
        <f t="shared" si="26"/>
        <v>0.005845995023344807</v>
      </c>
      <c r="BB78" s="32">
        <f t="shared" si="27"/>
        <v>0.04225580100564908</v>
      </c>
      <c r="BC78" s="32">
        <f t="shared" si="28"/>
        <v>-0.054408113598885456</v>
      </c>
      <c r="BD78" s="32">
        <f t="shared" si="29"/>
        <v>0.4100437182750564</v>
      </c>
      <c r="BE78" s="32">
        <f t="shared" si="30"/>
        <v>0.40373740070516484</v>
      </c>
    </row>
    <row r="79" spans="3:57" ht="12.75">
      <c r="C79" s="17">
        <f t="shared" si="3"/>
        <v>0.013667973576150544</v>
      </c>
      <c r="D79" s="17">
        <f t="shared" si="4"/>
        <v>0.07456843322029497</v>
      </c>
      <c r="E79" s="17">
        <f t="shared" si="5"/>
        <v>0.298654021294388</v>
      </c>
      <c r="F79" s="17">
        <f t="shared" si="6"/>
        <v>0.3868904280908335</v>
      </c>
      <c r="G79" s="8">
        <f t="shared" si="7"/>
        <v>0.44118203398222755</v>
      </c>
      <c r="H79" s="13">
        <f t="shared" si="8"/>
        <v>0.06833986788075272</v>
      </c>
      <c r="I79" s="13">
        <f t="shared" si="9"/>
        <v>0.3728421661014748</v>
      </c>
      <c r="J79" s="8">
        <f t="shared" si="31"/>
        <v>0.00612668120315335</v>
      </c>
      <c r="K79" s="17">
        <f t="shared" si="0"/>
        <v>0.0023703543134640627</v>
      </c>
      <c r="L79" s="17">
        <f t="shared" si="10"/>
        <v>0.07455337061953184</v>
      </c>
      <c r="M79" s="13">
        <f t="shared" si="32"/>
        <v>0.26915348039269055</v>
      </c>
      <c r="N79" s="8">
        <f t="shared" si="34"/>
        <v>-1.31247350300661</v>
      </c>
      <c r="O79" s="17">
        <f t="shared" si="11"/>
        <v>0.58706578671689</v>
      </c>
      <c r="P79" s="17">
        <f t="shared" si="12"/>
        <v>0.8802223883813105</v>
      </c>
      <c r="Q79" s="17">
        <f t="shared" si="13"/>
        <v>0.3460890226786879</v>
      </c>
      <c r="R79" s="17">
        <f t="shared" si="14"/>
        <v>0.9847223949588412</v>
      </c>
      <c r="S79" s="6">
        <f t="shared" si="15"/>
        <v>0.3460890226786879</v>
      </c>
      <c r="U79" s="32">
        <f t="shared" si="16"/>
        <v>0.01422432957239885</v>
      </c>
      <c r="V79" s="32">
        <f t="shared" si="1"/>
        <v>0.08986271096054849</v>
      </c>
      <c r="W79" s="32">
        <f t="shared" si="17"/>
        <v>-0.03314905370390294</v>
      </c>
      <c r="X79" s="32">
        <f t="shared" si="18"/>
        <v>0.32577248116226226</v>
      </c>
      <c r="Y79" s="32">
        <f t="shared" si="19"/>
        <v>0.39671046799130666</v>
      </c>
      <c r="Z79" s="13">
        <f t="shared" si="20"/>
        <v>0.26915348039269055</v>
      </c>
      <c r="AA79" s="8">
        <f t="shared" si="21"/>
        <v>1.0253819665400654</v>
      </c>
      <c r="AB79" s="8">
        <f t="shared" si="22"/>
        <v>1.0407050828089908</v>
      </c>
      <c r="AC79" s="8">
        <f t="shared" si="23"/>
        <v>0.7605585206423519</v>
      </c>
      <c r="AD79" s="8">
        <f t="shared" si="24"/>
        <v>1.0908022592508244</v>
      </c>
      <c r="AF79" s="32">
        <f t="shared" si="35"/>
        <v>0.29311696940195986</v>
      </c>
      <c r="AG79" s="32">
        <f t="shared" si="35"/>
        <v>0.39671046799130666</v>
      </c>
      <c r="AH79" s="32">
        <f t="shared" si="35"/>
        <v>0.46300857537584816</v>
      </c>
      <c r="AI79" s="32">
        <f t="shared" si="35"/>
        <v>0.2169850460702097</v>
      </c>
      <c r="AJ79" s="32">
        <f t="shared" si="35"/>
        <v>0.28328315352847583</v>
      </c>
      <c r="BA79" s="32">
        <f t="shared" si="26"/>
        <v>0.013670727760498413</v>
      </c>
      <c r="BB79" s="32">
        <f t="shared" si="27"/>
        <v>0.09658669690922948</v>
      </c>
      <c r="BC79" s="32">
        <f t="shared" si="28"/>
        <v>-0.0356294348201033</v>
      </c>
      <c r="BD79" s="32">
        <f t="shared" si="29"/>
        <v>0.3915887108973414</v>
      </c>
      <c r="BE79" s="32">
        <f t="shared" si="30"/>
        <v>0.466216700746966</v>
      </c>
    </row>
    <row r="80" spans="3:57" ht="12.75">
      <c r="C80" s="17">
        <f t="shared" si="3"/>
        <v>0.014968360534538629</v>
      </c>
      <c r="D80" s="17">
        <f t="shared" si="4"/>
        <v>0.04842282393957363</v>
      </c>
      <c r="E80" s="17">
        <f t="shared" si="5"/>
        <v>0.28866784192950307</v>
      </c>
      <c r="F80" s="17">
        <f t="shared" si="6"/>
        <v>0.3520590264036153</v>
      </c>
      <c r="G80" s="8">
        <f t="shared" si="7"/>
        <v>0.3169559223705613</v>
      </c>
      <c r="H80" s="13">
        <f t="shared" si="8"/>
        <v>0.07484180267269314</v>
      </c>
      <c r="I80" s="13">
        <f t="shared" si="9"/>
        <v>0.24211411969786817</v>
      </c>
      <c r="J80" s="8">
        <f t="shared" si="31"/>
        <v>0.006269389941125025</v>
      </c>
      <c r="K80" s="17">
        <f t="shared" si="0"/>
        <v>0.0022071953188170955</v>
      </c>
      <c r="L80" s="17">
        <f t="shared" si="10"/>
        <v>0.07676056593834893</v>
      </c>
      <c r="M80" s="13">
        <f t="shared" si="32"/>
        <v>0.2754228703338156</v>
      </c>
      <c r="N80" s="8">
        <f t="shared" si="34"/>
        <v>-1.2894476520766696</v>
      </c>
      <c r="O80" s="17">
        <f t="shared" si="11"/>
        <v>0.5674359012067821</v>
      </c>
      <c r="P80" s="17">
        <f t="shared" si="12"/>
        <v>0.9639677737491568</v>
      </c>
      <c r="Q80" s="17">
        <f t="shared" si="13"/>
        <v>-0.18982156424085062</v>
      </c>
      <c r="R80" s="17">
        <f t="shared" si="14"/>
        <v>0.9908630565894141</v>
      </c>
      <c r="S80" s="6">
        <f t="shared" si="15"/>
        <v>-0.18982156424085062</v>
      </c>
      <c r="U80" s="32">
        <f t="shared" si="16"/>
        <v>0.0059623569981268046</v>
      </c>
      <c r="V80" s="32">
        <f t="shared" si="1"/>
        <v>0.05949872419298159</v>
      </c>
      <c r="W80" s="32">
        <f t="shared" si="17"/>
        <v>0.011503286689773854</v>
      </c>
      <c r="X80" s="32">
        <f t="shared" si="18"/>
        <v>0.31111030423976843</v>
      </c>
      <c r="Y80" s="32">
        <f t="shared" si="19"/>
        <v>0.38807467212065067</v>
      </c>
      <c r="Z80" s="13">
        <f t="shared" si="20"/>
        <v>0.2754228703338156</v>
      </c>
      <c r="AA80" s="8">
        <f t="shared" si="21"/>
        <v>1.1023000207804514</v>
      </c>
      <c r="AB80" s="8">
        <f t="shared" si="22"/>
        <v>0.3983306644952204</v>
      </c>
      <c r="AC80" s="8">
        <f t="shared" si="23"/>
        <v>1.466292237961135</v>
      </c>
      <c r="AD80" s="8">
        <f t="shared" si="24"/>
        <v>1.0777449339706713</v>
      </c>
      <c r="AF80" s="32">
        <f t="shared" si="35"/>
        <v>0.33334076528810763</v>
      </c>
      <c r="AG80" s="32">
        <f t="shared" si="35"/>
        <v>0.38807467212065067</v>
      </c>
      <c r="AH80" s="32">
        <f t="shared" si="35"/>
        <v>0.36506809871197743</v>
      </c>
      <c r="AI80" s="32">
        <f t="shared" si="35"/>
        <v>0.2690772237346875</v>
      </c>
      <c r="AJ80" s="32">
        <f t="shared" si="35"/>
        <v>0.24607065037482784</v>
      </c>
      <c r="BA80" s="32">
        <f t="shared" si="26"/>
        <v>0.01496725373471745</v>
      </c>
      <c r="BB80" s="32">
        <f t="shared" si="27"/>
        <v>0.10335407625638285</v>
      </c>
      <c r="BC80" s="32">
        <f t="shared" si="28"/>
        <v>0.019982135513994158</v>
      </c>
      <c r="BD80" s="32">
        <f t="shared" si="29"/>
        <v>0.3739643156766526</v>
      </c>
      <c r="BE80" s="32">
        <f t="shared" si="30"/>
        <v>0.5122677811817471</v>
      </c>
    </row>
    <row r="81" spans="3:57" ht="12.75">
      <c r="C81" s="17">
        <f t="shared" si="3"/>
        <v>0.008730814447126948</v>
      </c>
      <c r="D81" s="17">
        <f t="shared" si="4"/>
        <v>0.004138603943732938</v>
      </c>
      <c r="E81" s="17">
        <f t="shared" si="5"/>
        <v>0.27885652446643006</v>
      </c>
      <c r="F81" s="17">
        <f t="shared" si="6"/>
        <v>0.2917259428572899</v>
      </c>
      <c r="G81" s="8">
        <f t="shared" si="7"/>
        <v>0.06434709195429944</v>
      </c>
      <c r="H81" s="13">
        <f t="shared" si="8"/>
        <v>0.04365407223563474</v>
      </c>
      <c r="I81" s="13">
        <f t="shared" si="9"/>
        <v>0.02069301971866469</v>
      </c>
      <c r="J81" s="8">
        <f t="shared" si="31"/>
        <v>0.006415422792628689</v>
      </c>
      <c r="K81" s="17">
        <f t="shared" si="0"/>
        <v>0.0018715452630077521</v>
      </c>
      <c r="L81" s="17">
        <f t="shared" si="10"/>
        <v>0.07863211120135669</v>
      </c>
      <c r="M81" s="13">
        <f t="shared" si="32"/>
        <v>0.28183829312644426</v>
      </c>
      <c r="N81" s="8">
        <f t="shared" si="34"/>
        <v>-1.2664218011467292</v>
      </c>
      <c r="O81" s="17">
        <f t="shared" si="11"/>
        <v>0.5481497426604336</v>
      </c>
      <c r="P81" s="17">
        <f t="shared" si="12"/>
        <v>0.5622675740735926</v>
      </c>
      <c r="Q81" s="17">
        <f t="shared" si="13"/>
        <v>-0.6616135019226916</v>
      </c>
      <c r="R81" s="17">
        <f t="shared" si="14"/>
        <v>0.9953524044914626</v>
      </c>
      <c r="S81" s="6">
        <f t="shared" si="15"/>
        <v>-0.6616135019226916</v>
      </c>
      <c r="U81" s="32">
        <f t="shared" si="16"/>
        <v>0.00020596340915578952</v>
      </c>
      <c r="V81" s="32">
        <f t="shared" si="1"/>
        <v>0.008253420320274703</v>
      </c>
      <c r="W81" s="32">
        <f t="shared" si="17"/>
        <v>0.0072822704382750954</v>
      </c>
      <c r="X81" s="32">
        <f t="shared" si="18"/>
        <v>0.29710803398385216</v>
      </c>
      <c r="Y81" s="32">
        <f t="shared" si="19"/>
        <v>0.3128496881515577</v>
      </c>
      <c r="Z81" s="13">
        <f t="shared" si="20"/>
        <v>0.28183829312644426</v>
      </c>
      <c r="AA81" s="8">
        <f t="shared" si="21"/>
        <v>1.0724095535946263</v>
      </c>
      <c r="AB81" s="8">
        <f t="shared" si="22"/>
        <v>0.023590400460699972</v>
      </c>
      <c r="AC81" s="8">
        <f t="shared" si="23"/>
        <v>3.753848150189727</v>
      </c>
      <c r="AD81" s="8">
        <f t="shared" si="24"/>
        <v>1.0654512550937976</v>
      </c>
      <c r="AF81" s="32">
        <f t="shared" si="35"/>
        <v>0.3076126830127414</v>
      </c>
      <c r="AG81" s="32">
        <f t="shared" si="35"/>
        <v>0.3128496881515577</v>
      </c>
      <c r="AH81" s="32">
        <f t="shared" si="35"/>
        <v>0.2982851472686347</v>
      </c>
      <c r="AI81" s="32">
        <f t="shared" si="35"/>
        <v>0.29634284751100837</v>
      </c>
      <c r="AJ81" s="32">
        <f t="shared" si="35"/>
        <v>0.28177830663485653</v>
      </c>
      <c r="BA81" s="32">
        <f t="shared" si="26"/>
        <v>0.00872722130360865</v>
      </c>
      <c r="BB81" s="32">
        <f t="shared" si="27"/>
        <v>0.05890264610676879</v>
      </c>
      <c r="BC81" s="32">
        <f t="shared" si="28"/>
        <v>0.051971786463581596</v>
      </c>
      <c r="BD81" s="32">
        <f t="shared" si="29"/>
        <v>0.357133148907783</v>
      </c>
      <c r="BE81" s="32">
        <f t="shared" si="30"/>
        <v>0.4767348027817421</v>
      </c>
    </row>
    <row r="82" spans="3:57" ht="12.75">
      <c r="C82" s="17">
        <f t="shared" si="3"/>
        <v>0.001611013725332109</v>
      </c>
      <c r="D82" s="17">
        <f t="shared" si="4"/>
        <v>-0.012622219569115157</v>
      </c>
      <c r="E82" s="17">
        <f t="shared" si="5"/>
        <v>0.2692327449504357</v>
      </c>
      <c r="F82" s="17">
        <f t="shared" si="6"/>
        <v>0.25822153910665263</v>
      </c>
      <c r="G82" s="8">
        <f t="shared" si="7"/>
        <v>-0.05505602921891524</v>
      </c>
      <c r="H82" s="13">
        <f t="shared" si="8"/>
        <v>0.008055068626660545</v>
      </c>
      <c r="I82" s="13">
        <f t="shared" si="9"/>
        <v>-0.06311109784557578</v>
      </c>
      <c r="J82" s="8">
        <f t="shared" si="31"/>
        <v>0.006564857186215134</v>
      </c>
      <c r="K82" s="17">
        <f t="shared" si="0"/>
        <v>0.0016951875266398408</v>
      </c>
      <c r="L82" s="17">
        <f t="shared" si="10"/>
        <v>0.08032729872799653</v>
      </c>
      <c r="M82" s="13">
        <f t="shared" si="32"/>
        <v>0.2884031503126594</v>
      </c>
      <c r="N82" s="8">
        <f t="shared" si="34"/>
        <v>-1.2433959502167888</v>
      </c>
      <c r="O82" s="17">
        <f t="shared" si="11"/>
        <v>0.5292322284469617</v>
      </c>
      <c r="P82" s="17">
        <f t="shared" si="12"/>
        <v>0.10374986029394138</v>
      </c>
      <c r="Q82" s="17">
        <f t="shared" si="13"/>
        <v>-0.9467048852235097</v>
      </c>
      <c r="R82" s="17">
        <f t="shared" si="14"/>
        <v>0.9982894907190492</v>
      </c>
      <c r="S82" s="6">
        <f t="shared" si="15"/>
        <v>-0.9467048852235097</v>
      </c>
      <c r="U82" s="32">
        <f t="shared" si="16"/>
        <v>0.002616429607627512</v>
      </c>
      <c r="V82" s="32">
        <f t="shared" si="1"/>
        <v>-0.01234854235098441</v>
      </c>
      <c r="W82" s="32">
        <f t="shared" si="17"/>
        <v>-0.03629414361249138</v>
      </c>
      <c r="X82" s="32">
        <f t="shared" si="18"/>
        <v>0.2837359697019838</v>
      </c>
      <c r="Y82" s="32">
        <f t="shared" si="19"/>
        <v>0.2377097133461355</v>
      </c>
      <c r="Z82" s="13">
        <f t="shared" si="20"/>
        <v>0.2884031503126594</v>
      </c>
      <c r="AA82" s="8">
        <f t="shared" si="21"/>
        <v>0.9205650085136965</v>
      </c>
      <c r="AB82" s="8">
        <f t="shared" si="22"/>
        <v>1.624088961183827</v>
      </c>
      <c r="AC82" s="8">
        <f t="shared" si="23"/>
        <v>3.8537347331920753</v>
      </c>
      <c r="AD82" s="8">
        <f t="shared" si="24"/>
        <v>1.0538687251961794</v>
      </c>
      <c r="AF82" s="32">
        <f t="shared" si="35"/>
        <v>0.2350247291728454</v>
      </c>
      <c r="AG82" s="32">
        <f t="shared" si="35"/>
        <v>0.2377097133461355</v>
      </c>
      <c r="AH82" s="32">
        <f t="shared" si="35"/>
        <v>0.3102980005910718</v>
      </c>
      <c r="AI82" s="32">
        <f t="shared" si="35"/>
        <v>0.26240679804810435</v>
      </c>
      <c r="AJ82" s="32">
        <f t="shared" si="35"/>
        <v>0.3349950852829097</v>
      </c>
      <c r="BA82" s="32">
        <f t="shared" si="26"/>
        <v>0.0016087260966492</v>
      </c>
      <c r="BB82" s="32">
        <f t="shared" si="27"/>
        <v>0.010615980332971791</v>
      </c>
      <c r="BC82" s="32">
        <f t="shared" si="28"/>
        <v>0.031201894429389622</v>
      </c>
      <c r="BD82" s="32">
        <f t="shared" si="29"/>
        <v>0.3410595094294225</v>
      </c>
      <c r="BE82" s="32">
        <f t="shared" si="30"/>
        <v>0.3844861102884331</v>
      </c>
    </row>
    <row r="83" spans="3:57" ht="12.75">
      <c r="C83" s="17">
        <f t="shared" si="3"/>
        <v>0.000498214915346622</v>
      </c>
      <c r="D83" s="17">
        <f t="shared" si="4"/>
        <v>-0.009056706656336155</v>
      </c>
      <c r="E83" s="17">
        <f t="shared" si="5"/>
        <v>0.25980723717443593</v>
      </c>
      <c r="F83" s="17">
        <f t="shared" si="6"/>
        <v>0.2512487454334464</v>
      </c>
      <c r="G83" s="8">
        <f t="shared" si="7"/>
        <v>-0.04279245870494767</v>
      </c>
      <c r="H83" s="13">
        <f t="shared" si="8"/>
        <v>0.0024910745767331103</v>
      </c>
      <c r="I83" s="13">
        <f t="shared" si="9"/>
        <v>-0.04528353328168078</v>
      </c>
      <c r="J83" s="8">
        <f t="shared" si="31"/>
        <v>0.006717772353977913</v>
      </c>
      <c r="K83" s="17">
        <f t="shared" si="0"/>
        <v>0.0016878318760444406</v>
      </c>
      <c r="L83" s="17">
        <f t="shared" si="10"/>
        <v>0.08201513060404098</v>
      </c>
      <c r="M83" s="13">
        <f t="shared" si="32"/>
        <v>0.2951209226666373</v>
      </c>
      <c r="N83" s="8">
        <f t="shared" si="34"/>
        <v>-1.2203700992868485</v>
      </c>
      <c r="O83" s="17">
        <f t="shared" si="11"/>
        <v>0.5107044580397817</v>
      </c>
      <c r="P83" s="17">
        <f t="shared" si="12"/>
        <v>0.032085218797818796</v>
      </c>
      <c r="Q83" s="17">
        <f t="shared" si="13"/>
        <v>-0.9838266011865003</v>
      </c>
      <c r="R83" s="17">
        <f t="shared" si="14"/>
        <v>0.9997708028904916</v>
      </c>
      <c r="S83" s="6">
        <f t="shared" si="15"/>
        <v>-0.9838266011865003</v>
      </c>
      <c r="U83" s="32">
        <f t="shared" si="16"/>
        <v>0.010467034147204244</v>
      </c>
      <c r="V83" s="32">
        <f t="shared" si="1"/>
        <v>0.013422448022693738</v>
      </c>
      <c r="W83" s="32">
        <f t="shared" si="17"/>
        <v>-0.0737221155272637</v>
      </c>
      <c r="X83" s="32">
        <f t="shared" si="18"/>
        <v>0.27096574745299734</v>
      </c>
      <c r="Y83" s="32">
        <f t="shared" si="19"/>
        <v>0.22113311409563163</v>
      </c>
      <c r="Z83" s="13">
        <f t="shared" si="20"/>
        <v>0.2951209226666373</v>
      </c>
      <c r="AA83" s="8">
        <f t="shared" si="21"/>
        <v>0.8801361921793471</v>
      </c>
      <c r="AB83" s="8">
        <f t="shared" si="22"/>
        <v>21.009074246446506</v>
      </c>
      <c r="AC83" s="8">
        <f t="shared" si="23"/>
        <v>6.6580126521359455</v>
      </c>
      <c r="AD83" s="8">
        <f t="shared" si="24"/>
        <v>1.0429491895603722</v>
      </c>
      <c r="AF83" s="32">
        <f t="shared" si="35"/>
        <v>0.1771739659640172</v>
      </c>
      <c r="AG83" s="32">
        <f t="shared" si="35"/>
        <v>0.22113311409563163</v>
      </c>
      <c r="AH83" s="32">
        <f t="shared" si="35"/>
        <v>0.3685773451748944</v>
      </c>
      <c r="AI83" s="32">
        <f t="shared" si="35"/>
        <v>0.19428821805024415</v>
      </c>
      <c r="AJ83" s="32">
        <f t="shared" si="35"/>
        <v>0.3417324491405188</v>
      </c>
      <c r="BA83" s="32">
        <f t="shared" si="26"/>
        <v>0.0004995699525038684</v>
      </c>
      <c r="BB83" s="32">
        <f t="shared" si="27"/>
        <v>0.0032149627744949465</v>
      </c>
      <c r="BC83" s="32">
        <f t="shared" si="28"/>
        <v>-0.01765802010754239</v>
      </c>
      <c r="BD83" s="32">
        <f t="shared" si="29"/>
        <v>0.3257093028972065</v>
      </c>
      <c r="BE83" s="32">
        <f t="shared" si="30"/>
        <v>0.31176581551666294</v>
      </c>
    </row>
    <row r="84" spans="3:57" ht="12.75">
      <c r="C84" s="17">
        <f t="shared" si="3"/>
        <v>0.006087459548532417</v>
      </c>
      <c r="D84" s="17">
        <f t="shared" si="4"/>
        <v>-0.006043275566520043</v>
      </c>
      <c r="E84" s="17">
        <f t="shared" si="5"/>
        <v>0.25058894944352283</v>
      </c>
      <c r="F84" s="17">
        <f t="shared" si="6"/>
        <v>0.2506331334255352</v>
      </c>
      <c r="G84" s="8">
        <f t="shared" si="7"/>
        <v>0.0002209199100618696</v>
      </c>
      <c r="H84" s="13">
        <f t="shared" si="8"/>
        <v>0.030437297742662087</v>
      </c>
      <c r="I84" s="13">
        <f t="shared" si="9"/>
        <v>-0.030216377832600217</v>
      </c>
      <c r="J84" s="8">
        <f t="shared" si="31"/>
        <v>0.006874249373563013</v>
      </c>
      <c r="K84" s="17">
        <f t="shared" si="0"/>
        <v>0.0017229146604446205</v>
      </c>
      <c r="L84" s="17">
        <f t="shared" si="10"/>
        <v>0.0837380452644856</v>
      </c>
      <c r="M84" s="13">
        <f t="shared" si="32"/>
        <v>0.3019951720402003</v>
      </c>
      <c r="N84" s="8">
        <f t="shared" si="34"/>
        <v>-1.1973442483569081</v>
      </c>
      <c r="O84" s="17">
        <f t="shared" si="11"/>
        <v>0.4925840211694651</v>
      </c>
      <c r="P84" s="17">
        <f t="shared" si="12"/>
        <v>0.3920345728743308</v>
      </c>
      <c r="Q84" s="17">
        <f t="shared" si="13"/>
        <v>-0.7797213778816567</v>
      </c>
      <c r="R84" s="17">
        <f t="shared" si="14"/>
        <v>0.9998900004660214</v>
      </c>
      <c r="S84" s="6">
        <f t="shared" si="15"/>
        <v>-0.7797213778816567</v>
      </c>
      <c r="U84" s="32">
        <f t="shared" si="16"/>
        <v>0.016245822560200258</v>
      </c>
      <c r="V84" s="32">
        <f t="shared" si="1"/>
        <v>0.05712161065460496</v>
      </c>
      <c r="W84" s="32">
        <f t="shared" si="17"/>
        <v>-0.07113407721361047</v>
      </c>
      <c r="X84" s="32">
        <f t="shared" si="18"/>
        <v>0.25877027988336926</v>
      </c>
      <c r="Y84" s="32">
        <f t="shared" si="19"/>
        <v>0.261003635884564</v>
      </c>
      <c r="Z84" s="13">
        <f t="shared" si="20"/>
        <v>0.3019951720402003</v>
      </c>
      <c r="AA84" s="8">
        <f t="shared" si="21"/>
        <v>1.0413772206303678</v>
      </c>
      <c r="AB84" s="8">
        <f t="shared" si="22"/>
        <v>2.6687360188071967</v>
      </c>
      <c r="AC84" s="8">
        <f t="shared" si="23"/>
        <v>2.318687341784489</v>
      </c>
      <c r="AD84" s="8">
        <f t="shared" si="24"/>
        <v>1.0326484087108172</v>
      </c>
      <c r="AF84" s="32">
        <f t="shared" si="35"/>
        <v>0.17441732569087007</v>
      </c>
      <c r="AG84" s="32">
        <f t="shared" si="35"/>
        <v>0.261003635884564</v>
      </c>
      <c r="AH84" s="32">
        <f t="shared" si="35"/>
        <v>0.40327179031753296</v>
      </c>
      <c r="AI84" s="32">
        <f t="shared" si="35"/>
        <v>0.1467604145753541</v>
      </c>
      <c r="AJ84" s="32">
        <f t="shared" si="35"/>
        <v>0.28902856905518637</v>
      </c>
      <c r="BA84" s="32">
        <f t="shared" si="26"/>
        <v>0.0060913203278087505</v>
      </c>
      <c r="BB84" s="32">
        <f t="shared" si="27"/>
        <v>0.038348042059016194</v>
      </c>
      <c r="BC84" s="32">
        <f t="shared" si="28"/>
        <v>-0.04775517625564237</v>
      </c>
      <c r="BD84" s="32">
        <f t="shared" si="29"/>
        <v>0.31104996946504243</v>
      </c>
      <c r="BE84" s="32">
        <f t="shared" si="30"/>
        <v>0.307734155596225</v>
      </c>
    </row>
    <row r="85" spans="3:57" ht="12.75">
      <c r="C85" s="17">
        <f t="shared" si="3"/>
        <v>0.013071520096083387</v>
      </c>
      <c r="D85" s="17">
        <f t="shared" si="4"/>
        <v>0.02993320229146922</v>
      </c>
      <c r="E85" s="17">
        <f t="shared" si="5"/>
        <v>0.2415851940160707</v>
      </c>
      <c r="F85" s="17">
        <f t="shared" si="6"/>
        <v>0.2845899164036233</v>
      </c>
      <c r="G85" s="8">
        <f t="shared" si="7"/>
        <v>0.21502361193776304</v>
      </c>
      <c r="H85" s="13">
        <f t="shared" si="8"/>
        <v>0.06535760048041694</v>
      </c>
      <c r="I85" s="13">
        <f t="shared" si="9"/>
        <v>0.1496660114573461</v>
      </c>
      <c r="J85" s="8">
        <f t="shared" si="31"/>
        <v>0.007034371211157353</v>
      </c>
      <c r="K85" s="17">
        <f t="shared" si="0"/>
        <v>0.0020019111149353255</v>
      </c>
      <c r="L85" s="17">
        <f t="shared" si="10"/>
        <v>0.08573995637942092</v>
      </c>
      <c r="M85" s="13">
        <f t="shared" si="32"/>
        <v>0.3090295432513577</v>
      </c>
      <c r="N85" s="8">
        <f t="shared" si="34"/>
        <v>-1.1743183974269678</v>
      </c>
      <c r="O85" s="17">
        <f t="shared" si="11"/>
        <v>0.47488529158091103</v>
      </c>
      <c r="P85" s="17">
        <f t="shared" si="12"/>
        <v>0.8418105708680577</v>
      </c>
      <c r="Q85" s="17">
        <f t="shared" si="13"/>
        <v>-0.3977303472604803</v>
      </c>
      <c r="R85" s="17">
        <f t="shared" si="14"/>
        <v>0.9987377061491653</v>
      </c>
      <c r="S85" s="6">
        <f t="shared" si="15"/>
        <v>-0.3977303472604803</v>
      </c>
      <c r="U85" s="32">
        <f t="shared" si="16"/>
        <v>0.014963919099945548</v>
      </c>
      <c r="V85" s="32">
        <f t="shared" si="1"/>
        <v>0.07850499152848857</v>
      </c>
      <c r="W85" s="32">
        <f t="shared" si="17"/>
        <v>-0.034031321419697516</v>
      </c>
      <c r="X85" s="32">
        <f t="shared" si="18"/>
        <v>0.24712369877130966</v>
      </c>
      <c r="Y85" s="32">
        <f t="shared" si="19"/>
        <v>0.3065612879800462</v>
      </c>
      <c r="Z85" s="13">
        <f t="shared" si="20"/>
        <v>0.3090295432513577</v>
      </c>
      <c r="AA85" s="8">
        <f t="shared" si="21"/>
        <v>1.0772036193484162</v>
      </c>
      <c r="AB85" s="8">
        <f t="shared" si="22"/>
        <v>1.144772680602708</v>
      </c>
      <c r="AC85" s="8">
        <f t="shared" si="23"/>
        <v>1.4857638576633605</v>
      </c>
      <c r="AD85" s="8">
        <f t="shared" si="24"/>
        <v>1.022925679604647</v>
      </c>
      <c r="AF85" s="32">
        <f t="shared" si="35"/>
        <v>0.2139600615691054</v>
      </c>
      <c r="AG85" s="32">
        <f t="shared" si="35"/>
        <v>0.3065612879800462</v>
      </c>
      <c r="AH85" s="32">
        <f t="shared" si="35"/>
        <v>0.37462393080119794</v>
      </c>
      <c r="AI85" s="32">
        <f t="shared" si="35"/>
        <v>0.14955130492306912</v>
      </c>
      <c r="AJ85" s="32">
        <f t="shared" si="35"/>
        <v>0.2176139478086273</v>
      </c>
      <c r="BA85" s="32">
        <f t="shared" si="26"/>
        <v>0.013074608341355789</v>
      </c>
      <c r="BB85" s="32">
        <f t="shared" si="27"/>
        <v>0.08045384845210232</v>
      </c>
      <c r="BC85" s="32">
        <f t="shared" si="28"/>
        <v>-0.03487613618978044</v>
      </c>
      <c r="BD85" s="32">
        <f t="shared" si="29"/>
        <v>0.29705041472130966</v>
      </c>
      <c r="BE85" s="32">
        <f t="shared" si="30"/>
        <v>0.3557027353249873</v>
      </c>
    </row>
    <row r="86" spans="3:57" ht="12.75">
      <c r="C86" s="17">
        <f t="shared" si="3"/>
        <v>0.01546216360725121</v>
      </c>
      <c r="D86" s="17">
        <f t="shared" si="4"/>
        <v>0.06642011656057241</v>
      </c>
      <c r="E86" s="17">
        <f t="shared" si="5"/>
        <v>0.23280178894768835</v>
      </c>
      <c r="F86" s="17">
        <f t="shared" si="6"/>
        <v>0.31468406911551194</v>
      </c>
      <c r="G86" s="8">
        <f t="shared" si="7"/>
        <v>0.4094114008391181</v>
      </c>
      <c r="H86" s="13">
        <f t="shared" si="8"/>
        <v>0.07731081803625606</v>
      </c>
      <c r="I86" s="13">
        <f t="shared" si="9"/>
        <v>0.33210058280286203</v>
      </c>
      <c r="J86" s="8">
        <f t="shared" si="31"/>
        <v>0.007198222765478823</v>
      </c>
      <c r="K86" s="17">
        <f t="shared" si="0"/>
        <v>0.0022651660302407894</v>
      </c>
      <c r="L86" s="17">
        <f t="shared" si="10"/>
        <v>0.08800512240966171</v>
      </c>
      <c r="M86" s="13">
        <f t="shared" si="32"/>
        <v>0.3162277660168365</v>
      </c>
      <c r="N86" s="8">
        <f t="shared" si="34"/>
        <v>-1.1512925464970274</v>
      </c>
      <c r="O86" s="17">
        <f t="shared" si="11"/>
        <v>0.4576197058567522</v>
      </c>
      <c r="P86" s="17">
        <f t="shared" si="12"/>
        <v>0.9957688683028906</v>
      </c>
      <c r="Q86" s="17">
        <f t="shared" si="13"/>
        <v>0.0650471498000439</v>
      </c>
      <c r="R86" s="17">
        <f t="shared" si="14"/>
        <v>0.9964013461820127</v>
      </c>
      <c r="S86" s="6">
        <f t="shared" si="15"/>
        <v>0.0650471498000439</v>
      </c>
      <c r="U86" s="32">
        <f t="shared" si="16"/>
        <v>0.00809288874280474</v>
      </c>
      <c r="V86" s="32">
        <f t="shared" si="1"/>
        <v>0.06136185286010465</v>
      </c>
      <c r="W86" s="32">
        <f t="shared" si="17"/>
        <v>0.003999884623454507</v>
      </c>
      <c r="X86" s="32">
        <f t="shared" si="18"/>
        <v>0.23600130015679543</v>
      </c>
      <c r="Y86" s="32">
        <f t="shared" si="19"/>
        <v>0.30945592638315933</v>
      </c>
      <c r="Z86" s="13">
        <f t="shared" si="20"/>
        <v>0.3162277660168365</v>
      </c>
      <c r="AA86" s="8">
        <f t="shared" si="21"/>
        <v>0.9833860584457057</v>
      </c>
      <c r="AB86" s="8">
        <f t="shared" si="22"/>
        <v>0.5233995027066886</v>
      </c>
      <c r="AC86" s="8">
        <f t="shared" si="23"/>
        <v>0.9840653836244316</v>
      </c>
      <c r="AD86" s="8">
        <f t="shared" si="24"/>
        <v>1.0137434992384273</v>
      </c>
      <c r="AF86" s="32">
        <f t="shared" si="35"/>
        <v>0.24975087998259723</v>
      </c>
      <c r="AG86" s="32">
        <f t="shared" si="35"/>
        <v>0.30945592638315933</v>
      </c>
      <c r="AH86" s="32">
        <f t="shared" si="35"/>
        <v>0.30145615710943846</v>
      </c>
      <c r="AI86" s="32">
        <f t="shared" si="35"/>
        <v>0.18673222066295003</v>
      </c>
      <c r="AJ86" s="32">
        <f t="shared" si="35"/>
        <v>0.17873245143957128</v>
      </c>
      <c r="BA86" s="32">
        <f t="shared" si="26"/>
        <v>0.015462040825036624</v>
      </c>
      <c r="BB86" s="32">
        <f t="shared" si="27"/>
        <v>0.09299036909676313</v>
      </c>
      <c r="BC86" s="32">
        <f t="shared" si="28"/>
        <v>0.006061595765817096</v>
      </c>
      <c r="BD86" s="32">
        <f t="shared" si="29"/>
        <v>0.2836809437334436</v>
      </c>
      <c r="BE86" s="32">
        <f t="shared" si="30"/>
        <v>0.39819494942106043</v>
      </c>
    </row>
    <row r="87" spans="3:57" ht="12.75">
      <c r="C87" s="17">
        <f t="shared" si="3"/>
        <v>0.011580677152707691</v>
      </c>
      <c r="D87" s="17">
        <f t="shared" si="4"/>
        <v>0.07371279833318911</v>
      </c>
      <c r="E87" s="17">
        <f t="shared" si="5"/>
        <v>0.22424319219086392</v>
      </c>
      <c r="F87" s="17">
        <f t="shared" si="6"/>
        <v>0.3095366676767607</v>
      </c>
      <c r="G87" s="8">
        <f t="shared" si="7"/>
        <v>0.42646737742948404</v>
      </c>
      <c r="H87" s="13">
        <f t="shared" si="8"/>
        <v>0.057903385763538456</v>
      </c>
      <c r="I87" s="13">
        <f t="shared" si="9"/>
        <v>0.36856399166594556</v>
      </c>
      <c r="J87" s="8">
        <f t="shared" si="31"/>
        <v>0.007365890912790274</v>
      </c>
      <c r="K87" s="17">
        <f t="shared" si="0"/>
        <v>0.0022800133276156343</v>
      </c>
      <c r="L87" s="17">
        <f t="shared" si="10"/>
        <v>0.09028513573727735</v>
      </c>
      <c r="M87" s="13">
        <f t="shared" si="32"/>
        <v>0.32359365692962677</v>
      </c>
      <c r="N87" s="8">
        <f t="shared" si="34"/>
        <v>-1.128266695567087</v>
      </c>
      <c r="O87" s="17">
        <f t="shared" si="11"/>
        <v>0.4407960270177351</v>
      </c>
      <c r="P87" s="17">
        <f t="shared" si="12"/>
        <v>0.7457997519263687</v>
      </c>
      <c r="Q87" s="17">
        <f t="shared" si="13"/>
        <v>0.5041827526538678</v>
      </c>
      <c r="R87" s="17">
        <f t="shared" si="14"/>
        <v>0.9929650337914528</v>
      </c>
      <c r="S87" s="6">
        <f t="shared" si="15"/>
        <v>0.5041827526538678</v>
      </c>
      <c r="U87" s="32">
        <f t="shared" si="16"/>
        <v>0.0015216802708219947</v>
      </c>
      <c r="V87" s="32">
        <f t="shared" si="1"/>
        <v>0.022502990144628116</v>
      </c>
      <c r="W87" s="32">
        <f t="shared" si="17"/>
        <v>0.013137632151536476</v>
      </c>
      <c r="X87" s="32">
        <f t="shared" si="18"/>
        <v>0.22537949194115925</v>
      </c>
      <c r="Y87" s="32">
        <f t="shared" si="19"/>
        <v>0.26254179450814585</v>
      </c>
      <c r="Z87" s="13">
        <f t="shared" si="20"/>
        <v>0.32359365692962677</v>
      </c>
      <c r="AA87" s="8">
        <f t="shared" si="21"/>
        <v>0.8481767167640052</v>
      </c>
      <c r="AB87" s="8">
        <f t="shared" si="22"/>
        <v>0.13139821193151982</v>
      </c>
      <c r="AC87" s="8">
        <f t="shared" si="23"/>
        <v>0.4835065701218595</v>
      </c>
      <c r="AD87" s="8">
        <f t="shared" si="24"/>
        <v>1.005067265316702</v>
      </c>
      <c r="AF87" s="32">
        <f t="shared" si="35"/>
        <v>0.2454805897800583</v>
      </c>
      <c r="AG87" s="32">
        <f t="shared" si="35"/>
        <v>0.26254179450814585</v>
      </c>
      <c r="AH87" s="32">
        <f t="shared" si="35"/>
        <v>0.23626653019045285</v>
      </c>
      <c r="AI87" s="32">
        <f t="shared" si="35"/>
        <v>0.2175358142188896</v>
      </c>
      <c r="AJ87" s="32">
        <f t="shared" si="35"/>
        <v>0.19126054991965838</v>
      </c>
      <c r="BA87" s="32">
        <f t="shared" si="26"/>
        <v>0.011577644308390743</v>
      </c>
      <c r="BB87" s="32">
        <f t="shared" si="27"/>
        <v>0.06805288015255655</v>
      </c>
      <c r="BC87" s="32">
        <f t="shared" si="28"/>
        <v>0.03973044029041238</v>
      </c>
      <c r="BD87" s="32">
        <f t="shared" si="29"/>
        <v>0.27091319806100284</v>
      </c>
      <c r="BE87" s="32">
        <f t="shared" si="30"/>
        <v>0.3902741628123625</v>
      </c>
    </row>
    <row r="88" spans="3:57" ht="12.75">
      <c r="C88" s="17">
        <f t="shared" si="3"/>
        <v>0.004800222582278628</v>
      </c>
      <c r="D88" s="17">
        <f t="shared" si="4"/>
        <v>0.04791493150523592</v>
      </c>
      <c r="E88" s="17">
        <f t="shared" si="5"/>
        <v>0.215912627909112</v>
      </c>
      <c r="F88" s="17">
        <f t="shared" si="6"/>
        <v>0.26862778199662657</v>
      </c>
      <c r="G88" s="8">
        <f t="shared" si="7"/>
        <v>0.26357577043757274</v>
      </c>
      <c r="H88" s="13">
        <f t="shared" si="8"/>
        <v>0.02400111291139314</v>
      </c>
      <c r="I88" s="13">
        <f t="shared" si="9"/>
        <v>0.23957465752617962</v>
      </c>
      <c r="J88" s="8">
        <f t="shared" si="31"/>
        <v>0.00753746455296278</v>
      </c>
      <c r="K88" s="17">
        <f t="shared" si="0"/>
        <v>0.002024772384740586</v>
      </c>
      <c r="L88" s="17">
        <f t="shared" si="10"/>
        <v>0.09230990812201793</v>
      </c>
      <c r="M88" s="13">
        <f t="shared" si="32"/>
        <v>0.33113112148258955</v>
      </c>
      <c r="N88" s="8">
        <f t="shared" si="34"/>
        <v>-1.1052408446371467</v>
      </c>
      <c r="O88" s="17">
        <f t="shared" si="11"/>
        <v>0.4244205928191057</v>
      </c>
      <c r="P88" s="17">
        <f t="shared" si="12"/>
        <v>0.30913605170468883</v>
      </c>
      <c r="Q88" s="17">
        <f t="shared" si="13"/>
        <v>0.8311822593723419</v>
      </c>
      <c r="R88" s="17">
        <f t="shared" si="14"/>
        <v>0.9885094905162713</v>
      </c>
      <c r="S88" s="6">
        <f t="shared" si="15"/>
        <v>0.8311822593723419</v>
      </c>
      <c r="U88" s="32">
        <f t="shared" si="16"/>
        <v>0.0003577952685337993</v>
      </c>
      <c r="V88" s="32">
        <f t="shared" si="1"/>
        <v>-0.00686530019703763</v>
      </c>
      <c r="W88" s="32">
        <f t="shared" si="17"/>
        <v>-0.010263156925659208</v>
      </c>
      <c r="X88" s="32">
        <f t="shared" si="18"/>
        <v>0.21523574384508504</v>
      </c>
      <c r="Y88" s="32">
        <f t="shared" si="19"/>
        <v>0.198465081990922</v>
      </c>
      <c r="Z88" s="13">
        <f t="shared" si="20"/>
        <v>0.33113112148258955</v>
      </c>
      <c r="AA88" s="8">
        <f t="shared" si="21"/>
        <v>0.7388107086906385</v>
      </c>
      <c r="AB88" s="8">
        <f t="shared" si="22"/>
        <v>0.07453722455594064</v>
      </c>
      <c r="AC88" s="8">
        <f t="shared" si="23"/>
        <v>-0.35747639795384284</v>
      </c>
      <c r="AD88" s="8">
        <f t="shared" si="24"/>
        <v>0.9968650093763303</v>
      </c>
      <c r="AF88" s="32">
        <f t="shared" si="35"/>
        <v>0.20107924339509975</v>
      </c>
      <c r="AG88" s="32">
        <f t="shared" si="35"/>
        <v>0.198465081990922</v>
      </c>
      <c r="AH88" s="32">
        <f t="shared" si="35"/>
        <v>0.21899139584926663</v>
      </c>
      <c r="AI88" s="32">
        <f t="shared" si="35"/>
        <v>0.21219568238499725</v>
      </c>
      <c r="AJ88" s="32">
        <f t="shared" si="35"/>
        <v>0.2327219962377095</v>
      </c>
      <c r="BA88" s="32">
        <f t="shared" si="26"/>
        <v>0.0047968223518542</v>
      </c>
      <c r="BB88" s="32">
        <f t="shared" si="27"/>
        <v>0.027559855542514132</v>
      </c>
      <c r="BC88" s="32">
        <f t="shared" si="28"/>
        <v>0.0412001098514776</v>
      </c>
      <c r="BD88" s="32">
        <f t="shared" si="29"/>
        <v>0.25872009560361453</v>
      </c>
      <c r="BE88" s="32">
        <f t="shared" si="30"/>
        <v>0.3322768833494605</v>
      </c>
    </row>
    <row r="89" spans="3:57" ht="12.75">
      <c r="C89" s="17">
        <f t="shared" si="3"/>
        <v>0.0003334791950514807</v>
      </c>
      <c r="D89" s="17">
        <f t="shared" si="4"/>
        <v>0.010283628039280186</v>
      </c>
      <c r="E89" s="17">
        <f t="shared" si="5"/>
        <v>0.20781220505219633</v>
      </c>
      <c r="F89" s="17">
        <f t="shared" si="6"/>
        <v>0.218429312286528</v>
      </c>
      <c r="G89" s="8">
        <f t="shared" si="7"/>
        <v>0.053085536171658336</v>
      </c>
      <c r="H89" s="13">
        <f t="shared" si="8"/>
        <v>0.0016673959752574034</v>
      </c>
      <c r="I89" s="13">
        <f t="shared" si="9"/>
        <v>0.05141814019640093</v>
      </c>
      <c r="J89" s="8">
        <f t="shared" si="31"/>
        <v>0.007713034656611384</v>
      </c>
      <c r="K89" s="17">
        <f t="shared" si="0"/>
        <v>0.0016847528556857812</v>
      </c>
      <c r="L89" s="17">
        <f t="shared" si="10"/>
        <v>0.09399466097770372</v>
      </c>
      <c r="M89" s="13">
        <f t="shared" si="32"/>
        <v>0.33884415613920094</v>
      </c>
      <c r="N89" s="8">
        <f t="shared" si="34"/>
        <v>-1.0822149937072063</v>
      </c>
      <c r="O89" s="17">
        <f t="shared" si="11"/>
        <v>0.408497548834551</v>
      </c>
      <c r="P89" s="17">
        <f t="shared" si="12"/>
        <v>0.02147617947227279</v>
      </c>
      <c r="Q89" s="17">
        <f t="shared" si="13"/>
        <v>0.9892036294553954</v>
      </c>
      <c r="R89" s="17">
        <f t="shared" si="14"/>
        <v>0.9831120005995545</v>
      </c>
      <c r="S89" s="6">
        <f t="shared" si="15"/>
        <v>0.9892036294553954</v>
      </c>
      <c r="U89" s="32">
        <f t="shared" si="16"/>
        <v>0.005187206443992892</v>
      </c>
      <c r="V89" s="32">
        <f t="shared" si="1"/>
        <v>-0.006733063129041581</v>
      </c>
      <c r="W89" s="32">
        <f t="shared" si="17"/>
        <v>-0.04544853359236635</v>
      </c>
      <c r="X89" s="32">
        <f t="shared" si="18"/>
        <v>0.20554853961886516</v>
      </c>
      <c r="Y89" s="32">
        <f t="shared" si="19"/>
        <v>0.15855414934145012</v>
      </c>
      <c r="Z89" s="13">
        <f t="shared" si="20"/>
        <v>0.33884415613920094</v>
      </c>
      <c r="AA89" s="8">
        <f t="shared" si="21"/>
        <v>0.7258831137712153</v>
      </c>
      <c r="AB89" s="8">
        <f t="shared" si="22"/>
        <v>15.55481277682741</v>
      </c>
      <c r="AC89" s="8">
        <f t="shared" si="23"/>
        <v>-5.07423999799398</v>
      </c>
      <c r="AD89" s="8">
        <f t="shared" si="24"/>
        <v>0.989107158394462</v>
      </c>
      <c r="AF89" s="32">
        <f t="shared" si="35"/>
        <v>0.14646181345997294</v>
      </c>
      <c r="AG89" s="32">
        <f t="shared" si="35"/>
        <v>0.15855414934145012</v>
      </c>
      <c r="AH89" s="32">
        <f t="shared" si="35"/>
        <v>0.24945121654758806</v>
      </c>
      <c r="AI89" s="32">
        <f t="shared" si="35"/>
        <v>0.17202027559953328</v>
      </c>
      <c r="AJ89" s="32">
        <f t="shared" si="35"/>
        <v>0.26291734280014734</v>
      </c>
      <c r="BA89" s="32">
        <f t="shared" si="26"/>
        <v>0.0003323839778765163</v>
      </c>
      <c r="BB89" s="32">
        <f t="shared" si="27"/>
        <v>0.0018686322691280068</v>
      </c>
      <c r="BC89" s="32">
        <f t="shared" si="28"/>
        <v>0.012613367025913041</v>
      </c>
      <c r="BD89" s="32">
        <f t="shared" si="29"/>
        <v>0.2470757731562091</v>
      </c>
      <c r="BE89" s="32">
        <f t="shared" si="30"/>
        <v>0.26189015642912666</v>
      </c>
    </row>
    <row r="90" spans="3:57" ht="12.75">
      <c r="C90" s="17">
        <f t="shared" si="3"/>
        <v>0.0012303117376351593</v>
      </c>
      <c r="D90" s="17">
        <f t="shared" si="4"/>
        <v>0.021446113189941145</v>
      </c>
      <c r="E90" s="17">
        <f t="shared" si="5"/>
        <v>0.1999430283107882</v>
      </c>
      <c r="F90" s="17">
        <f t="shared" si="6"/>
        <v>0.2226194532383645</v>
      </c>
      <c r="G90" s="8">
        <f t="shared" si="7"/>
        <v>0.11338212463788153</v>
      </c>
      <c r="H90" s="13">
        <f t="shared" si="8"/>
        <v>0.006151558688175796</v>
      </c>
      <c r="I90" s="13">
        <f t="shared" si="9"/>
        <v>0.10723056594970573</v>
      </c>
      <c r="J90" s="8">
        <f t="shared" si="31"/>
        <v>0.007892694313329007</v>
      </c>
      <c r="K90" s="17">
        <f t="shared" si="0"/>
        <v>0.0017570672926108522</v>
      </c>
      <c r="L90" s="17">
        <f t="shared" si="10"/>
        <v>0.09575172827031457</v>
      </c>
      <c r="M90" s="13">
        <f t="shared" si="32"/>
        <v>0.34673685045252994</v>
      </c>
      <c r="N90" s="8">
        <f t="shared" si="34"/>
        <v>-1.059189142777266</v>
      </c>
      <c r="O90" s="17">
        <f t="shared" si="11"/>
        <v>0.39302906656035697</v>
      </c>
      <c r="P90" s="17">
        <f t="shared" si="12"/>
        <v>0.07923251608010368</v>
      </c>
      <c r="Q90" s="17">
        <f t="shared" si="13"/>
        <v>0.9595662999083994</v>
      </c>
      <c r="R90" s="17">
        <f t="shared" si="14"/>
        <v>0.9768463940641875</v>
      </c>
      <c r="S90" s="6">
        <f t="shared" si="15"/>
        <v>0.9595662999083994</v>
      </c>
      <c r="U90" s="32">
        <f t="shared" si="16"/>
        <v>0.012247058297384721</v>
      </c>
      <c r="V90" s="32">
        <f t="shared" si="1"/>
        <v>0.019419364972783994</v>
      </c>
      <c r="W90" s="32">
        <f t="shared" si="17"/>
        <v>-0.06620004540835649</v>
      </c>
      <c r="X90" s="32">
        <f t="shared" si="18"/>
        <v>0.19629733140354969</v>
      </c>
      <c r="Y90" s="32">
        <f t="shared" si="19"/>
        <v>0.1617637092653619</v>
      </c>
      <c r="Z90" s="13">
        <f t="shared" si="20"/>
        <v>0.34673685045252994</v>
      </c>
      <c r="AA90" s="8">
        <f t="shared" si="21"/>
        <v>0.72663779787545</v>
      </c>
      <c r="AB90" s="8">
        <f t="shared" si="22"/>
        <v>9.954435061251528</v>
      </c>
      <c r="AC90" s="8">
        <f t="shared" si="23"/>
        <v>-2.181312763821185</v>
      </c>
      <c r="AD90" s="8">
        <f t="shared" si="24"/>
        <v>0.9817663214464688</v>
      </c>
      <c r="AF90" s="32">
        <f t="shared" si="35"/>
        <v>0.11492338764512092</v>
      </c>
      <c r="AG90" s="32">
        <f t="shared" si="35"/>
        <v>0.1617637092653619</v>
      </c>
      <c r="AH90" s="32">
        <f t="shared" si="35"/>
        <v>0.29416380010126464</v>
      </c>
      <c r="AI90" s="32">
        <f t="shared" si="35"/>
        <v>0.12292497931979393</v>
      </c>
      <c r="AJ90" s="32">
        <f t="shared" si="35"/>
        <v>0.2553250701716286</v>
      </c>
      <c r="BA90" s="32">
        <f t="shared" si="26"/>
        <v>0.0012324033926521393</v>
      </c>
      <c r="BB90" s="32">
        <f t="shared" si="27"/>
        <v>0.006753881832403417</v>
      </c>
      <c r="BC90" s="32">
        <f t="shared" si="28"/>
        <v>-0.02302378500092024</v>
      </c>
      <c r="BD90" s="32">
        <f t="shared" si="29"/>
        <v>0.23595553154969384</v>
      </c>
      <c r="BE90" s="32">
        <f t="shared" si="30"/>
        <v>0.22091803177382915</v>
      </c>
    </row>
    <row r="91" spans="3:57" ht="12.75">
      <c r="C91" s="17">
        <f t="shared" si="3"/>
        <v>0.006565549493077257</v>
      </c>
      <c r="D91" s="17">
        <f t="shared" si="4"/>
        <v>0.05587864302493905</v>
      </c>
      <c r="E91" s="17">
        <f t="shared" si="5"/>
        <v>0.19230530162674211</v>
      </c>
      <c r="F91" s="17">
        <f t="shared" si="6"/>
        <v>0.25474949414475845</v>
      </c>
      <c r="G91" s="8">
        <f t="shared" si="7"/>
        <v>0.31222096259008153</v>
      </c>
      <c r="H91" s="13">
        <f t="shared" si="8"/>
        <v>0.03282774746538629</v>
      </c>
      <c r="I91" s="13">
        <f t="shared" si="9"/>
        <v>0.2793932151246952</v>
      </c>
      <c r="J91" s="8">
        <f t="shared" si="31"/>
        <v>0.008076538781043752</v>
      </c>
      <c r="K91" s="17">
        <f t="shared" si="0"/>
        <v>0.0020574941689114196</v>
      </c>
      <c r="L91" s="17">
        <f t="shared" si="10"/>
        <v>0.09780922243922599</v>
      </c>
      <c r="M91" s="13">
        <f t="shared" si="32"/>
        <v>0.3548133892335737</v>
      </c>
      <c r="N91" s="8">
        <f t="shared" si="34"/>
        <v>-1.0361632918473256</v>
      </c>
      <c r="O91" s="17">
        <f t="shared" si="11"/>
        <v>0.37801554688610384</v>
      </c>
      <c r="P91" s="17">
        <f t="shared" si="12"/>
        <v>0.422823736352277</v>
      </c>
      <c r="Q91" s="17">
        <f t="shared" si="13"/>
        <v>0.7597211749370443</v>
      </c>
      <c r="R91" s="17">
        <f t="shared" si="14"/>
        <v>0.9697830544993116</v>
      </c>
      <c r="S91" s="6">
        <f t="shared" si="15"/>
        <v>0.7597211749370443</v>
      </c>
      <c r="U91" s="32">
        <f t="shared" si="16"/>
        <v>0.01659954383522096</v>
      </c>
      <c r="V91" s="32">
        <f t="shared" si="1"/>
        <v>0.05103817825103017</v>
      </c>
      <c r="W91" s="32">
        <f t="shared" si="17"/>
        <v>-0.059630673658269504</v>
      </c>
      <c r="X91" s="32">
        <f t="shared" si="18"/>
        <v>0.18746249614618274</v>
      </c>
      <c r="Y91" s="32">
        <f t="shared" si="19"/>
        <v>0.19546954457416438</v>
      </c>
      <c r="Z91" s="13">
        <f t="shared" si="20"/>
        <v>0.3548133892335737</v>
      </c>
      <c r="AA91" s="8">
        <f t="shared" si="21"/>
        <v>0.7673010116482942</v>
      </c>
      <c r="AB91" s="8">
        <f t="shared" si="22"/>
        <v>2.528279446027113</v>
      </c>
      <c r="AC91" s="8">
        <f t="shared" si="23"/>
        <v>-0.1537706526517553</v>
      </c>
      <c r="AD91" s="8">
        <f t="shared" si="24"/>
        <v>0.9748170984388195</v>
      </c>
      <c r="AF91" s="32">
        <f t="shared" si="35"/>
        <v>0.11973153255178666</v>
      </c>
      <c r="AG91" s="32">
        <f t="shared" si="35"/>
        <v>0.19546954457416438</v>
      </c>
      <c r="AH91" s="32">
        <f t="shared" si="35"/>
        <v>0.3147308918942281</v>
      </c>
      <c r="AI91" s="32">
        <f t="shared" si="35"/>
        <v>0.09339318807210402</v>
      </c>
      <c r="AJ91" s="32">
        <f t="shared" si="35"/>
        <v>0.21265453543404014</v>
      </c>
      <c r="BA91" s="32">
        <f t="shared" si="26"/>
        <v>0.0065694919048894605</v>
      </c>
      <c r="BB91" s="32">
        <f t="shared" si="27"/>
        <v>0.03520228561128411</v>
      </c>
      <c r="BC91" s="32">
        <f t="shared" si="28"/>
        <v>-0.04112874082196124</v>
      </c>
      <c r="BD91" s="32">
        <f t="shared" si="29"/>
        <v>0.22533578326070466</v>
      </c>
      <c r="BE91" s="32">
        <f t="shared" si="30"/>
        <v>0.225978819954917</v>
      </c>
    </row>
    <row r="92" spans="3:57" ht="12.75">
      <c r="C92" s="17">
        <f t="shared" si="3"/>
        <v>0.012590921185381361</v>
      </c>
      <c r="D92" s="17">
        <f t="shared" si="4"/>
        <v>0.07269918061340364</v>
      </c>
      <c r="E92" s="17">
        <f t="shared" si="5"/>
        <v>0.18489842448087723</v>
      </c>
      <c r="F92" s="17">
        <f t="shared" si="6"/>
        <v>0.2701885262796622</v>
      </c>
      <c r="G92" s="8">
        <f t="shared" si="7"/>
        <v>0.426450508993925</v>
      </c>
      <c r="H92" s="13">
        <f t="shared" si="8"/>
        <v>0.0629546059269068</v>
      </c>
      <c r="I92" s="13">
        <f t="shared" si="9"/>
        <v>0.3634959030670182</v>
      </c>
      <c r="J92" s="8">
        <f t="shared" si="31"/>
        <v>0.008264665536525773</v>
      </c>
      <c r="K92" s="17">
        <f t="shared" si="0"/>
        <v>0.0022330178015082126</v>
      </c>
      <c r="L92" s="17">
        <f t="shared" si="10"/>
        <v>0.1000422402407342</v>
      </c>
      <c r="M92" s="13">
        <f t="shared" si="32"/>
        <v>0.36307805477009947</v>
      </c>
      <c r="N92" s="8">
        <f t="shared" si="34"/>
        <v>-1.0131374409173852</v>
      </c>
      <c r="O92" s="17">
        <f t="shared" si="11"/>
        <v>0.3634558093680669</v>
      </c>
      <c r="P92" s="17">
        <f t="shared" si="12"/>
        <v>0.81085982907194</v>
      </c>
      <c r="Q92" s="17">
        <f t="shared" si="13"/>
        <v>0.4349024843893858</v>
      </c>
      <c r="R92" s="17">
        <f t="shared" si="14"/>
        <v>0.9619889479711715</v>
      </c>
      <c r="S92" s="6">
        <f t="shared" si="15"/>
        <v>0.4349024843893858</v>
      </c>
      <c r="U92" s="32">
        <f t="shared" si="16"/>
        <v>0.0155552142309109</v>
      </c>
      <c r="V92" s="32">
        <f t="shared" si="1"/>
        <v>0.06686183613847992</v>
      </c>
      <c r="W92" s="32">
        <f t="shared" si="17"/>
        <v>-0.03229217479540584</v>
      </c>
      <c r="X92" s="32">
        <f t="shared" si="18"/>
        <v>0.1790252939766766</v>
      </c>
      <c r="Y92" s="32">
        <f t="shared" si="19"/>
        <v>0.2291501695506616</v>
      </c>
      <c r="Z92" s="13">
        <f t="shared" si="20"/>
        <v>0.36307805477009947</v>
      </c>
      <c r="AA92" s="8">
        <f t="shared" si="21"/>
        <v>0.8481121411997956</v>
      </c>
      <c r="AB92" s="8">
        <f t="shared" si="22"/>
        <v>1.2354309904640828</v>
      </c>
      <c r="AC92" s="8">
        <f t="shared" si="23"/>
        <v>0.47551651960022817</v>
      </c>
      <c r="AD92" s="8">
        <f t="shared" si="24"/>
        <v>0.9682359083335075</v>
      </c>
      <c r="AF92" s="32">
        <f t="shared" si="35"/>
        <v>0.1489124766487186</v>
      </c>
      <c r="AG92" s="32">
        <f t="shared" si="35"/>
        <v>0.2291501695506616</v>
      </c>
      <c r="AH92" s="32">
        <f t="shared" si="35"/>
        <v>0.29373451912729254</v>
      </c>
      <c r="AI92" s="32">
        <f t="shared" si="35"/>
        <v>0.09542649727370175</v>
      </c>
      <c r="AJ92" s="32">
        <f t="shared" si="35"/>
        <v>0.16001084690518708</v>
      </c>
      <c r="BA92" s="32">
        <f t="shared" si="26"/>
        <v>0.012594253544169943</v>
      </c>
      <c r="BB92" s="32">
        <f t="shared" si="27"/>
        <v>0.06596057005891884</v>
      </c>
      <c r="BC92" s="32">
        <f t="shared" si="28"/>
        <v>-0.031856891478954916</v>
      </c>
      <c r="BD92" s="32">
        <f t="shared" si="29"/>
        <v>0.21519400237930622</v>
      </c>
      <c r="BE92" s="32">
        <f t="shared" si="30"/>
        <v>0.26189193450344006</v>
      </c>
    </row>
    <row r="93" spans="3:57" ht="12.75">
      <c r="C93" s="17">
        <f t="shared" si="3"/>
        <v>0.015494492062842362</v>
      </c>
      <c r="D93" s="17">
        <f t="shared" si="4"/>
        <v>0.06257229088913728</v>
      </c>
      <c r="E93" s="17">
        <f t="shared" si="5"/>
        <v>0.17772108121538402</v>
      </c>
      <c r="F93" s="17">
        <f t="shared" si="6"/>
        <v>0.25578786416736365</v>
      </c>
      <c r="G93" s="8">
        <f t="shared" si="7"/>
        <v>0.3903339147598982</v>
      </c>
      <c r="H93" s="13">
        <f t="shared" si="8"/>
        <v>0.07747246031421182</v>
      </c>
      <c r="I93" s="13">
        <f t="shared" si="9"/>
        <v>0.3128614544456864</v>
      </c>
      <c r="J93" s="8">
        <f t="shared" si="31"/>
        <v>0.00845717432707116</v>
      </c>
      <c r="K93" s="17">
        <f t="shared" si="0"/>
        <v>0.002163242558012593</v>
      </c>
      <c r="L93" s="17">
        <f t="shared" si="10"/>
        <v>0.10220548279874679</v>
      </c>
      <c r="M93" s="13">
        <f t="shared" si="32"/>
        <v>0.3715352290971706</v>
      </c>
      <c r="N93" s="8">
        <f t="shared" si="34"/>
        <v>-0.9901115899874448</v>
      </c>
      <c r="O93" s="17">
        <f t="shared" si="11"/>
        <v>0.3493472678107424</v>
      </c>
      <c r="P93" s="17">
        <f t="shared" si="12"/>
        <v>0.9978508324093165</v>
      </c>
      <c r="Q93" s="17">
        <f t="shared" si="13"/>
        <v>0.046359115507994916</v>
      </c>
      <c r="R93" s="17">
        <f t="shared" si="14"/>
        <v>0.9535276698322117</v>
      </c>
      <c r="S93" s="6">
        <f t="shared" si="15"/>
        <v>0.046359115507994916</v>
      </c>
      <c r="U93" s="32">
        <f t="shared" si="16"/>
        <v>0.010078154755175768</v>
      </c>
      <c r="V93" s="32">
        <f t="shared" si="1"/>
        <v>0.05834326523826658</v>
      </c>
      <c r="W93" s="32">
        <f t="shared" si="17"/>
        <v>-0.0027076533371259938</v>
      </c>
      <c r="X93" s="32">
        <f t="shared" si="18"/>
        <v>0.1709678284580342</v>
      </c>
      <c r="Y93" s="32">
        <f t="shared" si="19"/>
        <v>0.23668159511435055</v>
      </c>
      <c r="Z93" s="13">
        <f t="shared" si="20"/>
        <v>0.3715352290971706</v>
      </c>
      <c r="AA93" s="8">
        <f t="shared" si="21"/>
        <v>0.9253042394516741</v>
      </c>
      <c r="AB93" s="8">
        <f t="shared" si="22"/>
        <v>0.6504346650603916</v>
      </c>
      <c r="AC93" s="8">
        <f t="shared" si="23"/>
        <v>0.8891413613050099</v>
      </c>
      <c r="AD93" s="8">
        <f t="shared" si="24"/>
        <v>0.9620008346158698</v>
      </c>
      <c r="AF93" s="32">
        <f t="shared" si="35"/>
        <v>0.17721678314124895</v>
      </c>
      <c r="AG93" s="32">
        <f t="shared" si="35"/>
        <v>0.23668159511435055</v>
      </c>
      <c r="AH93" s="32">
        <f t="shared" si="35"/>
        <v>0.24209690176578044</v>
      </c>
      <c r="AI93" s="32">
        <f t="shared" si="35"/>
        <v>0.11999506463781741</v>
      </c>
      <c r="AJ93" s="32">
        <f t="shared" si="35"/>
        <v>0.1254103713371129</v>
      </c>
      <c r="BA93" s="32">
        <f t="shared" si="26"/>
        <v>0.015495282950989819</v>
      </c>
      <c r="BB93" s="32">
        <f t="shared" si="27"/>
        <v>0.07931546213679981</v>
      </c>
      <c r="BC93" s="32">
        <f t="shared" si="28"/>
        <v>-0.003680952289237643</v>
      </c>
      <c r="BD93" s="32">
        <f t="shared" si="29"/>
        <v>0.2055086768285167</v>
      </c>
      <c r="BE93" s="32">
        <f t="shared" si="30"/>
        <v>0.2966384696270687</v>
      </c>
    </row>
    <row r="94" spans="3:57" ht="12.75">
      <c r="C94" s="17">
        <f t="shared" si="3"/>
        <v>0.013722148627055755</v>
      </c>
      <c r="D94" s="17">
        <f t="shared" si="4"/>
        <v>0.033425793966313705</v>
      </c>
      <c r="E94" s="17">
        <f t="shared" si="5"/>
        <v>0.17077132367422357</v>
      </c>
      <c r="F94" s="17">
        <f t="shared" si="6"/>
        <v>0.21791926626759303</v>
      </c>
      <c r="G94" s="8">
        <f t="shared" si="7"/>
        <v>0.23573971296684731</v>
      </c>
      <c r="H94" s="13">
        <f t="shared" si="8"/>
        <v>0.06861074313527878</v>
      </c>
      <c r="I94" s="13">
        <f t="shared" si="9"/>
        <v>0.16712896983156852</v>
      </c>
      <c r="J94" s="8">
        <f t="shared" si="31"/>
        <v>0.008654167223388631</v>
      </c>
      <c r="K94" s="17">
        <f t="shared" si="0"/>
        <v>0.0018859097714779033</v>
      </c>
      <c r="L94" s="17">
        <f t="shared" si="10"/>
        <v>0.10409139257022469</v>
      </c>
      <c r="M94" s="13">
        <f t="shared" si="32"/>
        <v>0.38018939632055926</v>
      </c>
      <c r="N94" s="8">
        <f t="shared" si="34"/>
        <v>-0.9670857390575043</v>
      </c>
      <c r="O94" s="17">
        <f t="shared" si="11"/>
        <v>0.33568609271351735</v>
      </c>
      <c r="P94" s="17">
        <f t="shared" si="12"/>
        <v>0.8837112810421561</v>
      </c>
      <c r="Q94" s="17">
        <f t="shared" si="13"/>
        <v>-0.3410113179321822</v>
      </c>
      <c r="R94" s="17">
        <f t="shared" si="14"/>
        <v>0.9444595065374676</v>
      </c>
      <c r="S94" s="6">
        <f t="shared" si="15"/>
        <v>-0.3410113179321822</v>
      </c>
      <c r="U94" s="32">
        <f t="shared" si="16"/>
        <v>0.0037121316317028784</v>
      </c>
      <c r="V94" s="32">
        <f t="shared" si="1"/>
        <v>0.032563740950399184</v>
      </c>
      <c r="W94" s="32">
        <f t="shared" si="17"/>
        <v>0.011812664917293316</v>
      </c>
      <c r="X94" s="32">
        <f t="shared" si="18"/>
        <v>0.1632730086256073</v>
      </c>
      <c r="Y94" s="32">
        <f t="shared" si="19"/>
        <v>0.2113615461250027</v>
      </c>
      <c r="Z94" s="13">
        <f t="shared" si="20"/>
        <v>0.38018939632055926</v>
      </c>
      <c r="AA94" s="8">
        <f t="shared" si="21"/>
        <v>0.9699075705654322</v>
      </c>
      <c r="AB94" s="8">
        <f t="shared" si="22"/>
        <v>0.27052116491317724</v>
      </c>
      <c r="AC94" s="8">
        <f t="shared" si="23"/>
        <v>1.3276096272362221</v>
      </c>
      <c r="AD94" s="8">
        <f t="shared" si="24"/>
        <v>0.9560914860452765</v>
      </c>
      <c r="AF94" s="32">
        <f t="shared" si="35"/>
        <v>0.18369077119282845</v>
      </c>
      <c r="AG94" s="32">
        <f t="shared" si="35"/>
        <v>0.2113615461250027</v>
      </c>
      <c r="AH94" s="32">
        <f t="shared" si="35"/>
        <v>0.18773621627221254</v>
      </c>
      <c r="AI94" s="32">
        <f t="shared" si="35"/>
        <v>0.14623406422420432</v>
      </c>
      <c r="AJ94" s="32">
        <f t="shared" si="35"/>
        <v>0.12260873439812993</v>
      </c>
      <c r="BA94" s="32">
        <f t="shared" si="26"/>
        <v>0.013720102711931054</v>
      </c>
      <c r="BB94" s="32">
        <f t="shared" si="27"/>
        <v>0.06863713896878458</v>
      </c>
      <c r="BC94" s="32">
        <f t="shared" si="28"/>
        <v>0.02489847603059281</v>
      </c>
      <c r="BD94" s="32">
        <f t="shared" si="29"/>
        <v>0.19625926273430871</v>
      </c>
      <c r="BE94" s="32">
        <f t="shared" si="30"/>
        <v>0.30351498044561714</v>
      </c>
    </row>
    <row r="95" spans="3:57" ht="12.75">
      <c r="C95" s="17">
        <f t="shared" si="3"/>
        <v>0.008570147991410641</v>
      </c>
      <c r="D95" s="17">
        <f t="shared" si="4"/>
        <v>0.003209226571786084</v>
      </c>
      <c r="E95" s="17">
        <f t="shared" si="5"/>
        <v>0.16404664746346878</v>
      </c>
      <c r="F95" s="17">
        <f t="shared" si="6"/>
        <v>0.1758260220266655</v>
      </c>
      <c r="G95" s="8">
        <f t="shared" si="7"/>
        <v>0.05889687281598363</v>
      </c>
      <c r="H95" s="13">
        <f t="shared" si="8"/>
        <v>0.042850739957053206</v>
      </c>
      <c r="I95" s="13">
        <f t="shared" si="9"/>
        <v>0.01604613285893042</v>
      </c>
      <c r="J95" s="8">
        <f t="shared" si="31"/>
        <v>0.008855748673719355</v>
      </c>
      <c r="K95" s="17">
        <f t="shared" si="0"/>
        <v>0.001557071061367993</v>
      </c>
      <c r="L95" s="17">
        <f t="shared" si="10"/>
        <v>0.10564846363159268</v>
      </c>
      <c r="M95" s="13">
        <f t="shared" si="32"/>
        <v>0.3890451449942786</v>
      </c>
      <c r="N95" s="8">
        <f t="shared" si="34"/>
        <v>-0.9440598881275638</v>
      </c>
      <c r="O95" s="17">
        <f t="shared" si="11"/>
        <v>0.32246736117602476</v>
      </c>
      <c r="P95" s="17">
        <f t="shared" si="12"/>
        <v>0.55192059684281</v>
      </c>
      <c r="Q95" s="17">
        <f t="shared" si="13"/>
        <v>-0.6693873341774476</v>
      </c>
      <c r="R95" s="17">
        <f t="shared" si="14"/>
        <v>0.934841509887523</v>
      </c>
      <c r="S95" s="6">
        <f t="shared" si="15"/>
        <v>-0.6693873341774476</v>
      </c>
      <c r="U95" s="32">
        <f t="shared" si="16"/>
        <v>0.00017384369606889477</v>
      </c>
      <c r="V95" s="32">
        <f t="shared" si="1"/>
        <v>0.005442333884384759</v>
      </c>
      <c r="W95" s="32">
        <f t="shared" si="17"/>
        <v>0.0049037054060718215</v>
      </c>
      <c r="X95" s="32">
        <f t="shared" si="18"/>
        <v>0.15592451273486893</v>
      </c>
      <c r="Y95" s="32">
        <f t="shared" si="19"/>
        <v>0.1664443957213944</v>
      </c>
      <c r="Z95" s="13">
        <f t="shared" si="20"/>
        <v>0.3890451449942786</v>
      </c>
      <c r="AA95" s="8">
        <f t="shared" si="21"/>
        <v>0.9466425606566456</v>
      </c>
      <c r="AB95" s="8">
        <f t="shared" si="22"/>
        <v>0.020284795110087732</v>
      </c>
      <c r="AC95" s="8">
        <f t="shared" si="23"/>
        <v>3.223841962862263</v>
      </c>
      <c r="AD95" s="8">
        <f t="shared" si="24"/>
        <v>0.9504888709755037</v>
      </c>
      <c r="AF95" s="32">
        <f t="shared" si="35"/>
        <v>0.16303324312279804</v>
      </c>
      <c r="AG95" s="32">
        <f t="shared" si="35"/>
        <v>0.1664443957213944</v>
      </c>
      <c r="AH95" s="32">
        <f t="shared" si="35"/>
        <v>0.15663698490500674</v>
      </c>
      <c r="AI95" s="32">
        <f t="shared" si="35"/>
        <v>0.15555972795262488</v>
      </c>
      <c r="AJ95" s="32">
        <f t="shared" si="35"/>
        <v>0.1457523171407022</v>
      </c>
      <c r="BA95" s="32">
        <f t="shared" si="26"/>
        <v>0.008566612372036275</v>
      </c>
      <c r="BB95" s="32">
        <f t="shared" si="27"/>
        <v>0.041885928819028286</v>
      </c>
      <c r="BC95" s="32">
        <f t="shared" si="28"/>
        <v>0.037740473104293557</v>
      </c>
      <c r="BD95" s="32">
        <f t="shared" si="29"/>
        <v>0.18742614084929793</v>
      </c>
      <c r="BE95" s="32">
        <f t="shared" si="30"/>
        <v>0.27561915514465607</v>
      </c>
    </row>
    <row r="96" spans="3:57" ht="12.75">
      <c r="C96" s="17">
        <f t="shared" si="3"/>
        <v>0.0030701979388362954</v>
      </c>
      <c r="D96" s="17">
        <f t="shared" si="4"/>
        <v>-0.011655701117644336</v>
      </c>
      <c r="E96" s="17">
        <f t="shared" si="5"/>
        <v>0.15754406214563088</v>
      </c>
      <c r="F96" s="17">
        <f t="shared" si="6"/>
        <v>0.14895855896682283</v>
      </c>
      <c r="G96" s="8">
        <f t="shared" si="7"/>
        <v>-0.0429275158940402</v>
      </c>
      <c r="H96" s="13">
        <f t="shared" si="8"/>
        <v>0.015350989694181477</v>
      </c>
      <c r="I96" s="13">
        <f t="shared" si="9"/>
        <v>-0.05827850558822168</v>
      </c>
      <c r="J96" s="8">
        <f t="shared" si="31"/>
        <v>0.009062025559216647</v>
      </c>
      <c r="K96" s="17">
        <f t="shared" si="0"/>
        <v>0.0013498662686214286</v>
      </c>
      <c r="L96" s="17">
        <f t="shared" si="10"/>
        <v>0.1069983299002141</v>
      </c>
      <c r="M96" s="13">
        <f t="shared" si="32"/>
        <v>0.39810717055349526</v>
      </c>
      <c r="N96" s="8">
        <f t="shared" si="34"/>
        <v>-0.9210340371976233</v>
      </c>
      <c r="O96" s="17">
        <f t="shared" si="11"/>
        <v>0.3096851948795017</v>
      </c>
      <c r="P96" s="17">
        <f t="shared" si="12"/>
        <v>0.19772184570516138</v>
      </c>
      <c r="Q96" s="17">
        <f t="shared" si="13"/>
        <v>-0.8956998126017659</v>
      </c>
      <c r="R96" s="17">
        <f t="shared" si="14"/>
        <v>0.9247275814031866</v>
      </c>
      <c r="S96" s="6">
        <f t="shared" si="15"/>
        <v>-0.8956998126017659</v>
      </c>
      <c r="U96" s="32">
        <f t="shared" si="16"/>
        <v>0.00125989463248239</v>
      </c>
      <c r="V96" s="32">
        <f t="shared" si="1"/>
        <v>-0.00856962560404624</v>
      </c>
      <c r="W96" s="32">
        <f t="shared" si="17"/>
        <v>-0.017262234176918276</v>
      </c>
      <c r="X96" s="32">
        <f t="shared" si="18"/>
        <v>0.14890675364080477</v>
      </c>
      <c r="Y96" s="32">
        <f t="shared" si="19"/>
        <v>0.12433478849232266</v>
      </c>
      <c r="Z96" s="13">
        <f t="shared" si="20"/>
        <v>0.39810717055349526</v>
      </c>
      <c r="AA96" s="8">
        <f t="shared" si="21"/>
        <v>0.8346938192387819</v>
      </c>
      <c r="AB96" s="8">
        <f t="shared" si="22"/>
        <v>0.4103626728900518</v>
      </c>
      <c r="AC96" s="8">
        <f t="shared" si="23"/>
        <v>2.2162424654026505</v>
      </c>
      <c r="AD96" s="8">
        <f t="shared" si="24"/>
        <v>0.9451752837447981</v>
      </c>
      <c r="AF96" s="32">
        <f t="shared" si="35"/>
        <v>0.12575416258092542</v>
      </c>
      <c r="AG96" s="32">
        <f t="shared" si="35"/>
        <v>0.12433478849232266</v>
      </c>
      <c r="AH96" s="32">
        <f t="shared" si="35"/>
        <v>0.15885925685675562</v>
      </c>
      <c r="AI96" s="32">
        <f t="shared" si="35"/>
        <v>0.14147403970041514</v>
      </c>
      <c r="AJ96" s="32">
        <f t="shared" si="35"/>
        <v>0.17599850805781744</v>
      </c>
      <c r="BA96" s="32">
        <f t="shared" si="26"/>
        <v>0.0030672565264613883</v>
      </c>
      <c r="BB96" s="32">
        <f t="shared" si="27"/>
        <v>0.014659787297576806</v>
      </c>
      <c r="BC96" s="32">
        <f t="shared" si="28"/>
        <v>0.029529957667590225</v>
      </c>
      <c r="BD96" s="32">
        <f t="shared" si="29"/>
        <v>0.17899057493768888</v>
      </c>
      <c r="BE96" s="32">
        <f t="shared" si="30"/>
        <v>0.2262475764293173</v>
      </c>
    </row>
    <row r="97" spans="3:57" ht="12.75">
      <c r="C97" s="17">
        <f t="shared" si="3"/>
        <v>0.00013319094172537283</v>
      </c>
      <c r="D97" s="17">
        <f t="shared" si="4"/>
        <v>-0.004805283319367525</v>
      </c>
      <c r="E97" s="17">
        <f t="shared" si="5"/>
        <v>0.1512601556886556</v>
      </c>
      <c r="F97" s="17">
        <f t="shared" si="6"/>
        <v>0.14658806331101346</v>
      </c>
      <c r="G97" s="8">
        <f t="shared" si="7"/>
        <v>-0.02336046188821076</v>
      </c>
      <c r="H97" s="13">
        <f t="shared" si="8"/>
        <v>0.0006659547086268642</v>
      </c>
      <c r="I97" s="13">
        <f t="shared" si="9"/>
        <v>-0.024026416596837626</v>
      </c>
      <c r="J97" s="8">
        <f t="shared" si="31"/>
        <v>0.00927310725061542</v>
      </c>
      <c r="K97" s="17">
        <f t="shared" si="0"/>
        <v>0.0013593268327430311</v>
      </c>
      <c r="L97" s="17">
        <f t="shared" si="10"/>
        <v>0.10835765673295714</v>
      </c>
      <c r="M97" s="13">
        <f t="shared" si="32"/>
        <v>0.4073802778041107</v>
      </c>
      <c r="N97" s="8">
        <f t="shared" si="34"/>
        <v>-0.8980081862676829</v>
      </c>
      <c r="O97" s="17">
        <f t="shared" si="11"/>
        <v>0.29733288677452174</v>
      </c>
      <c r="P97" s="17">
        <f t="shared" si="12"/>
        <v>0.008577544299678292</v>
      </c>
      <c r="Q97" s="17">
        <f t="shared" si="13"/>
        <v>-0.9957019914112464</v>
      </c>
      <c r="R97" s="17">
        <f t="shared" si="14"/>
        <v>0.9141685647994054</v>
      </c>
      <c r="S97" s="6">
        <f t="shared" si="15"/>
        <v>-0.9957019914112464</v>
      </c>
      <c r="U97" s="32">
        <f t="shared" si="16"/>
        <v>0.00614787598830942</v>
      </c>
      <c r="V97" s="32">
        <f t="shared" si="1"/>
        <v>-0.0038531103043729135</v>
      </c>
      <c r="W97" s="32">
        <f t="shared" si="17"/>
        <v>-0.041424696257282546</v>
      </c>
      <c r="X97" s="32">
        <f t="shared" si="18"/>
        <v>0.14220484573548905</v>
      </c>
      <c r="Y97" s="32">
        <f t="shared" si="19"/>
        <v>0.10307491516214301</v>
      </c>
      <c r="Z97" s="13">
        <f t="shared" si="20"/>
        <v>0.4073802778041107</v>
      </c>
      <c r="AA97" s="8">
        <f t="shared" si="21"/>
        <v>0.7031603585856147</v>
      </c>
      <c r="AB97" s="8">
        <f t="shared" si="22"/>
        <v>46.15836414000106</v>
      </c>
      <c r="AC97" s="8">
        <f t="shared" si="23"/>
        <v>9.422505095415469</v>
      </c>
      <c r="AD97" s="8">
        <f t="shared" si="24"/>
        <v>0.9401342018197745</v>
      </c>
      <c r="AF97" s="32">
        <f t="shared" si="35"/>
        <v>0.08976935445355567</v>
      </c>
      <c r="AG97" s="32">
        <f t="shared" si="35"/>
        <v>0.10307491516214301</v>
      </c>
      <c r="AH97" s="32">
        <f t="shared" si="35"/>
        <v>0.18592430769528137</v>
      </c>
      <c r="AI97" s="32">
        <f t="shared" si="35"/>
        <v>0.11078113577088884</v>
      </c>
      <c r="AJ97" s="32">
        <f t="shared" si="35"/>
        <v>0.19363052830086608</v>
      </c>
      <c r="BA97" s="32">
        <f t="shared" si="26"/>
        <v>0.00013249324251061385</v>
      </c>
      <c r="BB97" s="32">
        <f t="shared" si="27"/>
        <v>0.0006201598424803688</v>
      </c>
      <c r="BC97" s="32">
        <f t="shared" si="28"/>
        <v>0.00666732355846596</v>
      </c>
      <c r="BD97" s="32">
        <f t="shared" si="29"/>
        <v>0.1709346720332071</v>
      </c>
      <c r="BE97" s="32">
        <f t="shared" si="30"/>
        <v>0.17835464867666406</v>
      </c>
    </row>
    <row r="98" spans="3:57" ht="12.75">
      <c r="C98" s="17">
        <f t="shared" si="3"/>
        <v>0.0010802788337170661</v>
      </c>
      <c r="D98" s="17">
        <f t="shared" si="4"/>
        <v>-0.010492856848110152</v>
      </c>
      <c r="E98" s="17">
        <f t="shared" si="5"/>
        <v>0.1451911534923739</v>
      </c>
      <c r="F98" s="17">
        <f t="shared" si="6"/>
        <v>0.13577857547798083</v>
      </c>
      <c r="G98" s="8">
        <f t="shared" si="7"/>
        <v>-0.04706289007196543</v>
      </c>
      <c r="H98" s="13">
        <f t="shared" si="8"/>
        <v>0.005401394168585331</v>
      </c>
      <c r="I98" s="13">
        <f t="shared" si="9"/>
        <v>-0.05246428424055076</v>
      </c>
      <c r="J98" s="8">
        <f t="shared" si="31"/>
        <v>0.00948910566622263</v>
      </c>
      <c r="K98" s="17">
        <f t="shared" si="0"/>
        <v>0.001288417249919745</v>
      </c>
      <c r="L98" s="17">
        <f t="shared" si="10"/>
        <v>0.10964607398287689</v>
      </c>
      <c r="M98" s="13">
        <f t="shared" si="32"/>
        <v>0.4168693834703333</v>
      </c>
      <c r="N98" s="8">
        <f t="shared" si="34"/>
        <v>-0.8749823353377424</v>
      </c>
      <c r="O98" s="17">
        <f t="shared" si="11"/>
        <v>0.28540301710960053</v>
      </c>
      <c r="P98" s="17">
        <f t="shared" si="12"/>
        <v>0.06957034338955903</v>
      </c>
      <c r="Q98" s="17">
        <f t="shared" si="13"/>
        <v>-0.9645878169510752</v>
      </c>
      <c r="R98" s="17">
        <f t="shared" si="14"/>
        <v>0.9032123447658088</v>
      </c>
      <c r="S98" s="6">
        <f t="shared" si="15"/>
        <v>-0.9645878169510752</v>
      </c>
      <c r="U98" s="32">
        <f t="shared" si="16"/>
        <v>0.012170786003806907</v>
      </c>
      <c r="V98" s="32">
        <f t="shared" si="1"/>
        <v>0.015088247328140486</v>
      </c>
      <c r="W98" s="32">
        <f t="shared" si="17"/>
        <v>-0.05517832250602843</v>
      </c>
      <c r="X98" s="32">
        <f t="shared" si="18"/>
        <v>0.13580457337371407</v>
      </c>
      <c r="Y98" s="32">
        <f t="shared" si="19"/>
        <v>0.10788528419963303</v>
      </c>
      <c r="Z98" s="13">
        <f t="shared" si="20"/>
        <v>0.4168693834703333</v>
      </c>
      <c r="AA98" s="8">
        <f t="shared" si="21"/>
        <v>0.794567801435866</v>
      </c>
      <c r="AB98" s="8">
        <f t="shared" si="22"/>
        <v>11.266337563913185</v>
      </c>
      <c r="AC98" s="8">
        <f t="shared" si="23"/>
        <v>3.8207016218951364</v>
      </c>
      <c r="AD98" s="8">
        <f t="shared" si="24"/>
        <v>0.9353501925366764</v>
      </c>
      <c r="AF98" s="32">
        <f t="shared" si="35"/>
        <v>0.06994142733249646</v>
      </c>
      <c r="AG98" s="32">
        <f t="shared" si="35"/>
        <v>0.10788528419963303</v>
      </c>
      <c r="AH98" s="32">
        <f t="shared" si="35"/>
        <v>0.21824192922813512</v>
      </c>
      <c r="AI98" s="32">
        <f t="shared" si="35"/>
        <v>0.07770878954335206</v>
      </c>
      <c r="AJ98" s="32">
        <f t="shared" si="35"/>
        <v>0.18806543458423275</v>
      </c>
      <c r="BA98" s="32">
        <f t="shared" si="26"/>
        <v>0.0010822528373503955</v>
      </c>
      <c r="BB98" s="32">
        <f t="shared" si="27"/>
        <v>0.004932893412493595</v>
      </c>
      <c r="BC98" s="32">
        <f t="shared" si="28"/>
        <v>-0.018039788033881593</v>
      </c>
      <c r="BD98" s="32">
        <f t="shared" si="29"/>
        <v>0.16324134448571848</v>
      </c>
      <c r="BE98" s="32">
        <f t="shared" si="30"/>
        <v>0.15121670270168086</v>
      </c>
    </row>
    <row r="99" spans="3:57" ht="12.75">
      <c r="C99" s="17">
        <f t="shared" si="3"/>
        <v>0.005218768736210439</v>
      </c>
      <c r="D99" s="17">
        <f t="shared" si="4"/>
        <v>-0.0076389030573265695</v>
      </c>
      <c r="E99" s="17">
        <f t="shared" si="5"/>
        <v>0.1393329723135544</v>
      </c>
      <c r="F99" s="17">
        <f t="shared" si="6"/>
        <v>0.13691283799243828</v>
      </c>
      <c r="G99" s="8">
        <f t="shared" si="7"/>
        <v>-0.012100671605580652</v>
      </c>
      <c r="H99" s="13">
        <f t="shared" si="8"/>
        <v>0.026093843681052196</v>
      </c>
      <c r="I99" s="13">
        <f t="shared" si="9"/>
        <v>-0.03819451528663285</v>
      </c>
      <c r="J99" s="8">
        <f t="shared" si="31"/>
        <v>0.009710135331257197</v>
      </c>
      <c r="K99" s="17">
        <f t="shared" si="0"/>
        <v>0.0013294421854930676</v>
      </c>
      <c r="L99" s="17">
        <f t="shared" si="10"/>
        <v>0.11097551616836995</v>
      </c>
      <c r="M99" s="13">
        <f t="shared" si="32"/>
        <v>0.4265795188015905</v>
      </c>
      <c r="N99" s="8">
        <f t="shared" si="34"/>
        <v>-0.8519564844078019</v>
      </c>
      <c r="O99" s="17">
        <f t="shared" si="11"/>
        <v>0.2738875594319564</v>
      </c>
      <c r="P99" s="17">
        <f t="shared" si="12"/>
        <v>0.336090573763798</v>
      </c>
      <c r="Q99" s="17">
        <f t="shared" si="13"/>
        <v>-0.8148063734631695</v>
      </c>
      <c r="R99" s="17">
        <f t="shared" si="14"/>
        <v>0.8919039504797878</v>
      </c>
      <c r="S99" s="6">
        <f t="shared" si="15"/>
        <v>-0.8148063734631695</v>
      </c>
      <c r="U99" s="32">
        <f t="shared" si="16"/>
        <v>0.0163712903764039</v>
      </c>
      <c r="V99" s="32">
        <f t="shared" si="1"/>
        <v>0.03758694510095883</v>
      </c>
      <c r="W99" s="32">
        <f t="shared" si="17"/>
        <v>-0.0528278919511861</v>
      </c>
      <c r="X99" s="32">
        <f t="shared" si="18"/>
        <v>0.12969236071970103</v>
      </c>
      <c r="Y99" s="32">
        <f t="shared" si="19"/>
        <v>0.13082270424587766</v>
      </c>
      <c r="Z99" s="13">
        <f t="shared" si="20"/>
        <v>0.4265795188015905</v>
      </c>
      <c r="AA99" s="8">
        <f t="shared" si="21"/>
        <v>0.9555181688155717</v>
      </c>
      <c r="AB99" s="8">
        <f t="shared" si="22"/>
        <v>3.1370024624413158</v>
      </c>
      <c r="AC99" s="8">
        <f t="shared" si="23"/>
        <v>1.99517479615211</v>
      </c>
      <c r="AD99" s="8">
        <f t="shared" si="24"/>
        <v>0.9308088284217595</v>
      </c>
      <c r="AF99" s="32">
        <f t="shared" si="35"/>
        <v>0.07135372981949545</v>
      </c>
      <c r="AG99" s="32">
        <f t="shared" si="35"/>
        <v>0.13082270424587766</v>
      </c>
      <c r="AH99" s="32">
        <f t="shared" si="35"/>
        <v>0.2364784881545018</v>
      </c>
      <c r="AI99" s="32">
        <f t="shared" si="35"/>
        <v>0.05564881404396001</v>
      </c>
      <c r="AJ99" s="32">
        <f t="shared" si="35"/>
        <v>0.161304597983421</v>
      </c>
      <c r="BA99" s="32">
        <f t="shared" si="26"/>
        <v>0.005222538560307279</v>
      </c>
      <c r="BB99" s="32">
        <f t="shared" si="27"/>
        <v>0.023275246288587764</v>
      </c>
      <c r="BC99" s="32">
        <f t="shared" si="28"/>
        <v>-0.03271301226444693</v>
      </c>
      <c r="BD99" s="32">
        <f t="shared" si="29"/>
        <v>0.1558942737160324</v>
      </c>
      <c r="BE99" s="32">
        <f t="shared" si="30"/>
        <v>0.1516790463004805</v>
      </c>
    </row>
    <row r="100" spans="3:57" ht="12.75">
      <c r="C100" s="17">
        <f t="shared" si="3"/>
        <v>0.010447793180190353</v>
      </c>
      <c r="D100" s="17">
        <f t="shared" si="4"/>
        <v>0.011267402059972783</v>
      </c>
      <c r="E100" s="17">
        <f t="shared" si="5"/>
        <v>0.1336812694060187</v>
      </c>
      <c r="F100" s="17">
        <f t="shared" si="6"/>
        <v>0.15539646464618184</v>
      </c>
      <c r="G100" s="8">
        <f t="shared" si="7"/>
        <v>0.10857597620081569</v>
      </c>
      <c r="H100" s="13">
        <f t="shared" si="8"/>
        <v>0.05223896590095176</v>
      </c>
      <c r="I100" s="13">
        <f t="shared" si="9"/>
        <v>0.05633701029986392</v>
      </c>
      <c r="J100" s="8">
        <f t="shared" si="31"/>
        <v>0.009936313438573263</v>
      </c>
      <c r="K100" s="17">
        <f aca="true" t="shared" si="36" ref="K100:K163">F100*J100</f>
        <v>0.0015440679799706316</v>
      </c>
      <c r="L100" s="17">
        <f t="shared" si="10"/>
        <v>0.11251958414834058</v>
      </c>
      <c r="M100" s="13">
        <f t="shared" si="32"/>
        <v>0.43651583224016377</v>
      </c>
      <c r="N100" s="8">
        <f t="shared" si="34"/>
        <v>-0.8289306334778614</v>
      </c>
      <c r="O100" s="17">
        <f t="shared" si="11"/>
        <v>0.2627779771824944</v>
      </c>
      <c r="P100" s="17">
        <f t="shared" si="12"/>
        <v>0.6728416187771994</v>
      </c>
      <c r="Q100" s="17">
        <f t="shared" si="13"/>
        <v>-0.5719776055256015</v>
      </c>
      <c r="R100" s="17">
        <f t="shared" si="14"/>
        <v>0.8802856624763823</v>
      </c>
      <c r="S100" s="6">
        <f t="shared" si="15"/>
        <v>-0.5719776055256015</v>
      </c>
      <c r="U100" s="32">
        <f t="shared" si="16"/>
        <v>0.016925588847504197</v>
      </c>
      <c r="V100" s="32">
        <f t="shared" si="1"/>
        <v>0.05284400496762003</v>
      </c>
      <c r="W100" s="32">
        <f t="shared" si="17"/>
        <v>-0.03684837381665171</v>
      </c>
      <c r="X100" s="32">
        <f t="shared" si="18"/>
        <v>0.1238552429509322</v>
      </c>
      <c r="Y100" s="32">
        <f t="shared" si="19"/>
        <v>0.15677646294940473</v>
      </c>
      <c r="Z100" s="13">
        <f t="shared" si="20"/>
        <v>0.43651583224016377</v>
      </c>
      <c r="AA100" s="8">
        <f t="shared" si="21"/>
        <v>1.0088804999931302</v>
      </c>
      <c r="AB100" s="8">
        <f t="shared" si="22"/>
        <v>1.6200156871018596</v>
      </c>
      <c r="AC100" s="8">
        <f t="shared" si="23"/>
        <v>1.4196379134984878</v>
      </c>
      <c r="AD100" s="8">
        <f t="shared" si="24"/>
        <v>0.9264966101926908</v>
      </c>
      <c r="AF100" s="32">
        <f t="shared" si="35"/>
        <v>0.08866936179018978</v>
      </c>
      <c r="AG100" s="32">
        <f t="shared" si="35"/>
        <v>0.15677646294940473</v>
      </c>
      <c r="AH100" s="32">
        <f t="shared" si="35"/>
        <v>0.23047321057614661</v>
      </c>
      <c r="AI100" s="32">
        <f t="shared" si="35"/>
        <v>0.05108845301416465</v>
      </c>
      <c r="AJ100" s="32">
        <f t="shared" si="35"/>
        <v>0.12478520068426051</v>
      </c>
      <c r="BA100" s="32">
        <f t="shared" si="26"/>
        <v>0.010451716014948622</v>
      </c>
      <c r="BB100" s="32">
        <f t="shared" si="27"/>
        <v>0.04552767951765903</v>
      </c>
      <c r="BC100" s="32">
        <f t="shared" si="28"/>
        <v>-0.03174666558485439</v>
      </c>
      <c r="BD100" s="32">
        <f t="shared" si="29"/>
        <v>0.14887787560200735</v>
      </c>
      <c r="BE100" s="32">
        <f t="shared" si="30"/>
        <v>0.17311060554976063</v>
      </c>
    </row>
    <row r="101" spans="3:57" ht="12.75">
      <c r="C101" s="17">
        <f aca="true" t="shared" si="37" ref="C101:C164">$H$27*P101</f>
        <v>0.014397013401981648</v>
      </c>
      <c r="D101" s="17">
        <f aca="true" t="shared" si="38" ref="D101:D164">$H$28*R101*($B$10*P101+$B$11*SQRT(P101)*S101)</f>
        <v>0.036419526837509666</v>
      </c>
      <c r="E101" s="17">
        <f aca="true" t="shared" si="39" ref="E101:E164">$H$29*O101</f>
        <v>0.12823148718515412</v>
      </c>
      <c r="F101" s="17">
        <f aca="true" t="shared" si="40" ref="F101:F136">SUM(C101:E101)</f>
        <v>0.17904802742464543</v>
      </c>
      <c r="G101" s="8">
        <f aca="true" t="shared" si="41" ref="G101:G164">H101+I101</f>
        <v>0.2540827011974566</v>
      </c>
      <c r="H101" s="13">
        <f aca="true" t="shared" si="42" ref="H101:H164">$H$35*C101</f>
        <v>0.07198506700990824</v>
      </c>
      <c r="I101" s="13">
        <f aca="true" t="shared" si="43" ref="I101:I164">$I$35*D101</f>
        <v>0.18209763418754832</v>
      </c>
      <c r="J101" s="8">
        <f t="shared" si="31"/>
        <v>0.010167759910797103</v>
      </c>
      <c r="K101" s="17">
        <f t="shared" si="36"/>
        <v>0.00182051735535561</v>
      </c>
      <c r="L101" s="17">
        <f aca="true" t="shared" si="44" ref="L101:L164">K101+L100</f>
        <v>0.1143401015036962</v>
      </c>
      <c r="M101" s="13">
        <f t="shared" si="32"/>
        <v>0.4466835921509609</v>
      </c>
      <c r="N101" s="8">
        <f t="shared" si="34"/>
        <v>-0.805904782547921</v>
      </c>
      <c r="O101" s="17">
        <f aca="true" t="shared" si="45" ref="O101:O136">SIN($M$31/M101)^2</f>
        <v>0.25206531149307476</v>
      </c>
      <c r="P101" s="17">
        <f aca="true" t="shared" si="46" ref="P101:P136">SIN($O$31/M101)^2</f>
        <v>0.9271728139980158</v>
      </c>
      <c r="Q101" s="17">
        <f aca="true" t="shared" si="47" ref="Q101:Q164">COS($O$31/M101)</f>
        <v>-0.26986512557569237</v>
      </c>
      <c r="R101" s="17">
        <f aca="true" t="shared" si="48" ref="R101:R164">SIN(2*$M$31/M101)</f>
        <v>0.8683971216787258</v>
      </c>
      <c r="S101" s="6">
        <f aca="true" t="shared" si="49" ref="S101:S164">COS($O$31/M101)</f>
        <v>-0.26986512557569237</v>
      </c>
      <c r="U101" s="32">
        <f aca="true" t="shared" si="50" ref="U101:U164">$U$35*$H$27*(SIN(($F$15*M101-1)*$F$16/M101))^2/($F$15*M101-1)^2</f>
        <v>0.013806284326660388</v>
      </c>
      <c r="V101" s="32">
        <f aca="true" t="shared" si="51" ref="V101:V164">$V$35*8*$F$7*$I$30*SIN($F$16/M101)*$F$17*SIN((1-$F$15*M101)*$F$16/M101)/(($F$15*M101)*(1-$F$15*M101))</f>
        <v>0.0547502565799862</v>
      </c>
      <c r="W101" s="32">
        <f aca="true" t="shared" si="52" ref="W101:W164">$W$35*8*$F$7*$I$31*COS($F$16/M101)*$F$17*SIN((1-$F$15*M101)*$F$16/M101)/($F$15*M101*(1-$F$15*M101))</f>
        <v>-0.015344494253481559</v>
      </c>
      <c r="X101" s="32">
        <f aca="true" t="shared" si="53" ref="X101:X164">$X$35*$F$8*(1-$B$15)*$B$20*$F$19/($F$15*M101)^2</f>
        <v>0.11828083875802395</v>
      </c>
      <c r="Y101" s="32">
        <f aca="true" t="shared" si="54" ref="Y101:Y164">$Y$35*SUM(U101:X101)</f>
        <v>0.17149288541118898</v>
      </c>
      <c r="Z101" s="13">
        <f aca="true" t="shared" si="55" ref="Z101:Z164">M101</f>
        <v>0.4466835921509609</v>
      </c>
      <c r="AA101" s="8">
        <f aca="true" t="shared" si="56" ref="AA101:AA164">Y101/F101</f>
        <v>0.9578038243586006</v>
      </c>
      <c r="AB101" s="8">
        <f aca="true" t="shared" si="57" ref="AB101:AB164">U101/C101</f>
        <v>0.9589686375342299</v>
      </c>
      <c r="AC101" s="8">
        <f aca="true" t="shared" si="58" ref="AC101:AC164">(V101+W101)/D101</f>
        <v>1.0819954499221927</v>
      </c>
      <c r="AD101" s="8">
        <f aca="true" t="shared" si="59" ref="AD101:AD164">X101/E101</f>
        <v>0.9224008966474639</v>
      </c>
      <c r="AF101" s="32">
        <f aca="true" t="shared" si="60" ref="AF101:AJ132">$U101+$V101*AF$34/$B$10+$W101*AF$35/$B$11+$X101</f>
        <v>0.11038673120142928</v>
      </c>
      <c r="AG101" s="32">
        <f t="shared" si="60"/>
        <v>0.17149288541118898</v>
      </c>
      <c r="AH101" s="32">
        <f t="shared" si="60"/>
        <v>0.2021818739019876</v>
      </c>
      <c r="AI101" s="32">
        <f t="shared" si="60"/>
        <v>0.06199237225121658</v>
      </c>
      <c r="AJ101" s="32">
        <f t="shared" si="60"/>
        <v>0.09268136078693304</v>
      </c>
      <c r="BA101" s="32">
        <f aca="true" t="shared" si="61" ref="BA101:BA164">$BA$35*$H$27*(SIN(($G$15*M101-1)*$G$16/M101))^2/($G$15*M101-1)^2</f>
        <v>0.01439948317464356</v>
      </c>
      <c r="BB101" s="32">
        <f aca="true" t="shared" si="62" ref="BB101:BB164">$BB$35*8*$F$7*$I$30*SIN($G$16/M101)*$G$17*SIN((1-$G$15*M101)*$G$16/M101)/(($G$15*M101)*(1-$G$15*M101))</f>
        <v>0.06130262737394013</v>
      </c>
      <c r="BC101" s="32">
        <f aca="true" t="shared" si="63" ref="BC101:BC164">$BC$35*8*$F$7*$I$31*COS($G$16/M101)*$G$17*SIN((1-$G$15*M101)*$G$16/M101)/($G$15*M101*(1-$G$15*M101))</f>
        <v>-0.017180884113091086</v>
      </c>
      <c r="BD101" s="32">
        <f aca="true" t="shared" si="64" ref="BD101:BD164">$BD$35*$F$8*(1-$B$15)*$B$20*$G$19/($G$15*M101)^2</f>
        <v>0.1421772674225386</v>
      </c>
      <c r="BE101" s="32">
        <f aca="true" t="shared" si="65" ref="BE101:BE164">$BE$35*SUM(BA101:BD101)</f>
        <v>0.2006984938580312</v>
      </c>
    </row>
    <row r="102" spans="3:57" ht="12.75">
      <c r="C102" s="17">
        <f t="shared" si="37"/>
        <v>0.015481333823314822</v>
      </c>
      <c r="D102" s="17">
        <f t="shared" si="38"/>
        <v>0.056594134639622526</v>
      </c>
      <c r="E102" s="17">
        <f t="shared" si="39"/>
        <v>0.12297889371711061</v>
      </c>
      <c r="F102" s="17">
        <f t="shared" si="40"/>
        <v>0.19505436218004796</v>
      </c>
      <c r="G102" s="8">
        <f t="shared" si="41"/>
        <v>0.36037734231468677</v>
      </c>
      <c r="H102" s="13">
        <f t="shared" si="42"/>
        <v>0.07740666911657411</v>
      </c>
      <c r="I102" s="13">
        <f t="shared" si="43"/>
        <v>0.28297067319811264</v>
      </c>
      <c r="J102" s="8">
        <f aca="true" t="shared" si="66" ref="J102:J136">M102-M101</f>
        <v>0.010404597463911869</v>
      </c>
      <c r="K102" s="17">
        <f t="shared" si="36"/>
        <v>0.002029462122063474</v>
      </c>
      <c r="L102" s="17">
        <f t="shared" si="44"/>
        <v>0.11636956362575968</v>
      </c>
      <c r="M102" s="13">
        <f t="shared" si="32"/>
        <v>0.45708818961487274</v>
      </c>
      <c r="N102" s="8">
        <f t="shared" si="34"/>
        <v>-0.7828789316179805</v>
      </c>
      <c r="O102" s="17">
        <f t="shared" si="45"/>
        <v>0.2417402607763413</v>
      </c>
      <c r="P102" s="17">
        <f t="shared" si="46"/>
        <v>0.9970034370760364</v>
      </c>
      <c r="Q102" s="17">
        <f t="shared" si="47"/>
        <v>0.054740870690585634</v>
      </c>
      <c r="R102" s="17">
        <f t="shared" si="48"/>
        <v>0.8562754395546512</v>
      </c>
      <c r="S102" s="6">
        <f t="shared" si="49"/>
        <v>0.054740870690585634</v>
      </c>
      <c r="U102" s="32">
        <f t="shared" si="50"/>
        <v>0.008548799728318675</v>
      </c>
      <c r="V102" s="32">
        <f t="shared" si="51"/>
        <v>0.04365844940581386</v>
      </c>
      <c r="W102" s="32">
        <f t="shared" si="52"/>
        <v>0.002393490345742332</v>
      </c>
      <c r="X102" s="32">
        <f t="shared" si="53"/>
        <v>0.11295732408230977</v>
      </c>
      <c r="Y102" s="32">
        <f t="shared" si="54"/>
        <v>0.16755806356218464</v>
      </c>
      <c r="Z102" s="13">
        <f t="shared" si="55"/>
        <v>0.45708818961487274</v>
      </c>
      <c r="AA102" s="8">
        <f t="shared" si="56"/>
        <v>0.8590326393598804</v>
      </c>
      <c r="AB102" s="8">
        <f t="shared" si="57"/>
        <v>0.5522004645003016</v>
      </c>
      <c r="AC102" s="8">
        <f t="shared" si="58"/>
        <v>0.8137228362056169</v>
      </c>
      <c r="AD102" s="8">
        <f t="shared" si="59"/>
        <v>0.9185098407385779</v>
      </c>
      <c r="AF102" s="32">
        <f t="shared" si="60"/>
        <v>0.12489103031933345</v>
      </c>
      <c r="AG102" s="32">
        <f t="shared" si="60"/>
        <v>0.16755806356218464</v>
      </c>
      <c r="AH102" s="32">
        <f t="shared" si="60"/>
        <v>0.16277108285180913</v>
      </c>
      <c r="AI102" s="32">
        <f t="shared" si="60"/>
        <v>0.08024116475055693</v>
      </c>
      <c r="AJ102" s="32">
        <f t="shared" si="60"/>
        <v>0.07545418407599942</v>
      </c>
      <c r="BA102" s="32">
        <f t="shared" si="61"/>
        <v>0.015481455880089647</v>
      </c>
      <c r="BB102" s="32">
        <f t="shared" si="62"/>
        <v>0.06441388876689284</v>
      </c>
      <c r="BC102" s="32">
        <f t="shared" si="63"/>
        <v>0.003531367306754317</v>
      </c>
      <c r="BD102" s="32">
        <f t="shared" si="64"/>
        <v>0.13577823628931138</v>
      </c>
      <c r="BE102" s="32">
        <f t="shared" si="65"/>
        <v>0.21920494824304818</v>
      </c>
    </row>
    <row r="103" spans="3:57" ht="12.75">
      <c r="C103" s="17">
        <f t="shared" si="37"/>
        <v>0.013441297083957445</v>
      </c>
      <c r="D103" s="17">
        <f t="shared" si="38"/>
        <v>0.0640019431725152</v>
      </c>
      <c r="E103" s="17">
        <f t="shared" si="39"/>
        <v>0.1179186193224451</v>
      </c>
      <c r="F103" s="17">
        <f t="shared" si="40"/>
        <v>0.19536185957891775</v>
      </c>
      <c r="G103" s="8">
        <f t="shared" si="41"/>
        <v>0.3872162012823632</v>
      </c>
      <c r="H103" s="13">
        <f t="shared" si="42"/>
        <v>0.06720648541978723</v>
      </c>
      <c r="I103" s="13">
        <f t="shared" si="43"/>
        <v>0.320009715862576</v>
      </c>
      <c r="J103" s="8">
        <f t="shared" si="66"/>
        <v>0.010646951672323157</v>
      </c>
      <c r="K103" s="17">
        <f t="shared" si="36"/>
        <v>0.00208000827755192</v>
      </c>
      <c r="L103" s="17">
        <f t="shared" si="44"/>
        <v>0.1184495719033116</v>
      </c>
      <c r="M103" s="13">
        <f t="shared" si="32"/>
        <v>0.4677351412871959</v>
      </c>
      <c r="N103" s="8">
        <f t="shared" si="34"/>
        <v>-0.75985308068804</v>
      </c>
      <c r="O103" s="17">
        <f t="shared" si="45"/>
        <v>0.23179325267769807</v>
      </c>
      <c r="P103" s="17">
        <f t="shared" si="46"/>
        <v>0.8656243411845949</v>
      </c>
      <c r="Q103" s="17">
        <f t="shared" si="47"/>
        <v>0.3665728560810322</v>
      </c>
      <c r="R103" s="17">
        <f t="shared" si="48"/>
        <v>0.8439553085105653</v>
      </c>
      <c r="S103" s="6">
        <f t="shared" si="49"/>
        <v>0.3665728560810322</v>
      </c>
      <c r="U103" s="32">
        <f t="shared" si="50"/>
        <v>0.0034069137882545737</v>
      </c>
      <c r="V103" s="32">
        <f t="shared" si="51"/>
        <v>0.025096474086159944</v>
      </c>
      <c r="W103" s="32">
        <f t="shared" si="52"/>
        <v>0.009887996019007255</v>
      </c>
      <c r="X103" s="32">
        <f t="shared" si="53"/>
        <v>0.10787340703542643</v>
      </c>
      <c r="Y103" s="32">
        <f t="shared" si="54"/>
        <v>0.1462647909288482</v>
      </c>
      <c r="Z103" s="13">
        <f t="shared" si="55"/>
        <v>0.4677351412871959</v>
      </c>
      <c r="AA103" s="8">
        <f t="shared" si="56"/>
        <v>0.7486865207165145</v>
      </c>
      <c r="AB103" s="8">
        <f t="shared" si="57"/>
        <v>0.2534661474241811</v>
      </c>
      <c r="AC103" s="8">
        <f t="shared" si="58"/>
        <v>0.5466157490073024</v>
      </c>
      <c r="AD103" s="8">
        <f t="shared" si="59"/>
        <v>0.9148123312099651</v>
      </c>
      <c r="AF103" s="32">
        <f t="shared" si="60"/>
        <v>0.1252640588998863</v>
      </c>
      <c r="AG103" s="32">
        <f t="shared" si="60"/>
        <v>0.1462647909288482</v>
      </c>
      <c r="AH103" s="32">
        <f t="shared" si="60"/>
        <v>0.12648879887648282</v>
      </c>
      <c r="AI103" s="32">
        <f t="shared" si="60"/>
        <v>0.09607184275652832</v>
      </c>
      <c r="AJ103" s="32">
        <f t="shared" si="60"/>
        <v>0.07629585072475242</v>
      </c>
      <c r="BA103" s="32">
        <f t="shared" si="61"/>
        <v>0.013439176657682694</v>
      </c>
      <c r="BB103" s="32">
        <f t="shared" si="62"/>
        <v>0.05464826181551494</v>
      </c>
      <c r="BC103" s="32">
        <f t="shared" si="63"/>
        <v>0.02153138299118574</v>
      </c>
      <c r="BD103" s="32">
        <f t="shared" si="64"/>
        <v>0.12966720899935907</v>
      </c>
      <c r="BE103" s="32">
        <f t="shared" si="65"/>
        <v>0.21928603046374245</v>
      </c>
    </row>
    <row r="104" spans="3:57" ht="12.75">
      <c r="C104" s="17">
        <f t="shared" si="37"/>
        <v>0.00925792496412777</v>
      </c>
      <c r="D104" s="17">
        <f t="shared" si="38"/>
        <v>0.05679434535835514</v>
      </c>
      <c r="E104" s="17">
        <f t="shared" si="39"/>
        <v>0.11304568957235679</v>
      </c>
      <c r="F104" s="17">
        <f t="shared" si="40"/>
        <v>0.1790979598948397</v>
      </c>
      <c r="G104" s="8">
        <f t="shared" si="41"/>
        <v>0.33026135161241454</v>
      </c>
      <c r="H104" s="13">
        <f t="shared" si="42"/>
        <v>0.04628962482063885</v>
      </c>
      <c r="I104" s="13">
        <f t="shared" si="43"/>
        <v>0.2839717267917757</v>
      </c>
      <c r="J104" s="8">
        <f t="shared" si="66"/>
        <v>0.010894951035440081</v>
      </c>
      <c r="K104" s="17">
        <f t="shared" si="36"/>
        <v>0.00195126350360149</v>
      </c>
      <c r="L104" s="17">
        <f t="shared" si="44"/>
        <v>0.12040083540691308</v>
      </c>
      <c r="M104" s="13">
        <f t="shared" si="32"/>
        <v>0.478630092322636</v>
      </c>
      <c r="N104" s="8">
        <f t="shared" si="34"/>
        <v>-0.7368272297580996</v>
      </c>
      <c r="O104" s="17">
        <f t="shared" si="45"/>
        <v>0.22221450893618366</v>
      </c>
      <c r="P104" s="17">
        <f t="shared" si="46"/>
        <v>0.5962136799561037</v>
      </c>
      <c r="Q104" s="17">
        <f t="shared" si="47"/>
        <v>0.6354418305745193</v>
      </c>
      <c r="R104" s="17">
        <f t="shared" si="48"/>
        <v>0.8314691117640737</v>
      </c>
      <c r="S104" s="6">
        <f t="shared" si="49"/>
        <v>0.6354418305745193</v>
      </c>
      <c r="U104" s="32">
        <f t="shared" si="50"/>
        <v>0.0003682000089695697</v>
      </c>
      <c r="V104" s="32">
        <f t="shared" si="51"/>
        <v>0.0066912964841935076</v>
      </c>
      <c r="W104" s="32">
        <f t="shared" si="52"/>
        <v>0.005506619973622726</v>
      </c>
      <c r="X104" s="32">
        <f t="shared" si="53"/>
        <v>0.10301830394770484</v>
      </c>
      <c r="Y104" s="32">
        <f t="shared" si="54"/>
        <v>0.11558442041449064</v>
      </c>
      <c r="Z104" s="13">
        <f t="shared" si="55"/>
        <v>0.478630092322636</v>
      </c>
      <c r="AA104" s="8">
        <f t="shared" si="56"/>
        <v>0.645369832701377</v>
      </c>
      <c r="AB104" s="8">
        <f t="shared" si="57"/>
        <v>0.03977133217176161</v>
      </c>
      <c r="AC104" s="8">
        <f t="shared" si="58"/>
        <v>0.21477343177126296</v>
      </c>
      <c r="AD104" s="8">
        <f t="shared" si="59"/>
        <v>0.9112979392439925</v>
      </c>
      <c r="AF104" s="32">
        <f t="shared" si="60"/>
        <v>0.11117404060700486</v>
      </c>
      <c r="AG104" s="32">
        <f t="shared" si="60"/>
        <v>0.11558442041449064</v>
      </c>
      <c r="AH104" s="32">
        <f t="shared" si="60"/>
        <v>0.10457118046224152</v>
      </c>
      <c r="AI104" s="32">
        <f t="shared" si="60"/>
        <v>0.10220182744610362</v>
      </c>
      <c r="AJ104" s="32">
        <f t="shared" si="60"/>
        <v>0.09118858749934414</v>
      </c>
      <c r="BA104" s="32">
        <f t="shared" si="61"/>
        <v>0.009254523484185082</v>
      </c>
      <c r="BB104" s="32">
        <f t="shared" si="62"/>
        <v>0.03677928572331695</v>
      </c>
      <c r="BC104" s="32">
        <f t="shared" si="63"/>
        <v>0.03026760955190358</v>
      </c>
      <c r="BD104" s="32">
        <f t="shared" si="64"/>
        <v>0.12383122324447994</v>
      </c>
      <c r="BE104" s="32">
        <f t="shared" si="65"/>
        <v>0.20013264200388553</v>
      </c>
    </row>
    <row r="105" spans="3:57" ht="12.75">
      <c r="C105" s="17">
        <f t="shared" si="37"/>
        <v>0.00460789887674352</v>
      </c>
      <c r="D105" s="17">
        <f t="shared" si="38"/>
        <v>0.03878032340641814</v>
      </c>
      <c r="E105" s="17">
        <f t="shared" si="39"/>
        <v>0.10835505494327129</v>
      </c>
      <c r="F105" s="17">
        <f t="shared" si="40"/>
        <v>0.15174327722643294</v>
      </c>
      <c r="G105" s="8">
        <f t="shared" si="41"/>
        <v>0.2169411114158083</v>
      </c>
      <c r="H105" s="13">
        <f t="shared" si="42"/>
        <v>0.0230394943837176</v>
      </c>
      <c r="I105" s="13">
        <f t="shared" si="43"/>
        <v>0.1939016170320907</v>
      </c>
      <c r="J105" s="8">
        <f t="shared" si="66"/>
        <v>0.011148727045807827</v>
      </c>
      <c r="K105" s="17">
        <f t="shared" si="36"/>
        <v>0.0016917443788338478</v>
      </c>
      <c r="L105" s="17">
        <f t="shared" si="44"/>
        <v>0.12209257978574693</v>
      </c>
      <c r="M105" s="13">
        <f aca="true" t="shared" si="67" ref="M105:M136">EXP(N105)</f>
        <v>0.4897788193684438</v>
      </c>
      <c r="N105" s="8">
        <f t="shared" si="34"/>
        <v>-0.7138013788281591</v>
      </c>
      <c r="O105" s="17">
        <f t="shared" si="45"/>
        <v>0.2129941036766436</v>
      </c>
      <c r="P105" s="17">
        <f t="shared" si="46"/>
        <v>0.2967503362593613</v>
      </c>
      <c r="Q105" s="17">
        <f t="shared" si="47"/>
        <v>0.8385998233607247</v>
      </c>
      <c r="R105" s="17">
        <f t="shared" si="48"/>
        <v>0.8188470320533056</v>
      </c>
      <c r="S105" s="6">
        <f t="shared" si="49"/>
        <v>0.8385998233607247</v>
      </c>
      <c r="U105" s="32">
        <f t="shared" si="50"/>
        <v>0.0004425634486254916</v>
      </c>
      <c r="V105" s="32">
        <f t="shared" si="51"/>
        <v>-0.005057673489342986</v>
      </c>
      <c r="W105" s="32">
        <f t="shared" si="52"/>
        <v>-0.007785920153054411</v>
      </c>
      <c r="X105" s="32">
        <f t="shared" si="53"/>
        <v>0.09838171649456094</v>
      </c>
      <c r="Y105" s="32">
        <f t="shared" si="54"/>
        <v>0.08598068630078903</v>
      </c>
      <c r="Z105" s="13">
        <f t="shared" si="55"/>
        <v>0.4897788193684438</v>
      </c>
      <c r="AA105" s="8">
        <f t="shared" si="56"/>
        <v>0.5666194105751897</v>
      </c>
      <c r="AB105" s="8">
        <f t="shared" si="57"/>
        <v>0.09604452277786502</v>
      </c>
      <c r="AC105" s="8">
        <f t="shared" si="58"/>
        <v>-0.33118840984889214</v>
      </c>
      <c r="AD105" s="8">
        <f t="shared" si="59"/>
        <v>0.9079568696270623</v>
      </c>
      <c r="AF105" s="32">
        <f t="shared" si="60"/>
        <v>0.08781332606605369</v>
      </c>
      <c r="AG105" s="32">
        <f t="shared" si="60"/>
        <v>0.08598068630078903</v>
      </c>
      <c r="AH105" s="32">
        <f t="shared" si="60"/>
        <v>0.10155252661216639</v>
      </c>
      <c r="AI105" s="32">
        <f t="shared" si="60"/>
        <v>0.09609603327947501</v>
      </c>
      <c r="AJ105" s="32">
        <f t="shared" si="60"/>
        <v>0.11166787358670298</v>
      </c>
      <c r="BA105" s="32">
        <f t="shared" si="61"/>
        <v>0.004604589989010701</v>
      </c>
      <c r="BB105" s="32">
        <f t="shared" si="62"/>
        <v>0.017886130036749655</v>
      </c>
      <c r="BC105" s="32">
        <f t="shared" si="63"/>
        <v>0.027534395133793316</v>
      </c>
      <c r="BD105" s="32">
        <f t="shared" si="64"/>
        <v>0.11825790011644362</v>
      </c>
      <c r="BE105" s="32">
        <f t="shared" si="65"/>
        <v>0.1682830152759973</v>
      </c>
    </row>
    <row r="106" spans="3:57" ht="12.75">
      <c r="C106" s="42">
        <f t="shared" si="37"/>
        <v>0.0011607002064388003</v>
      </c>
      <c r="D106" s="42">
        <f t="shared" si="38"/>
        <v>0.017110294558664835</v>
      </c>
      <c r="E106" s="42">
        <f t="shared" si="39"/>
        <v>0.10384161738263951</v>
      </c>
      <c r="F106" s="42">
        <f t="shared" si="40"/>
        <v>0.12211261214774315</v>
      </c>
      <c r="G106" s="43">
        <f t="shared" si="41"/>
        <v>0.09135497382551817</v>
      </c>
      <c r="H106" s="44">
        <f t="shared" si="42"/>
        <v>0.005803501032194002</v>
      </c>
      <c r="I106" s="44">
        <f t="shared" si="43"/>
        <v>0.08555147279332417</v>
      </c>
      <c r="J106" s="43">
        <f t="shared" si="66"/>
        <v>0.011408414258825994</v>
      </c>
      <c r="K106" s="42">
        <f t="shared" si="36"/>
        <v>0.0013931112656088013</v>
      </c>
      <c r="L106" s="42">
        <f t="shared" si="44"/>
        <v>0.12348569105135573</v>
      </c>
      <c r="M106" s="44">
        <f t="shared" si="67"/>
        <v>0.5011872336272698</v>
      </c>
      <c r="N106" s="43">
        <f t="shared" si="34"/>
        <v>-0.6907755278982186</v>
      </c>
      <c r="O106" s="42">
        <f t="shared" si="45"/>
        <v>0.20412201563026158</v>
      </c>
      <c r="P106" s="42">
        <f t="shared" si="46"/>
        <v>0.07474950856570106</v>
      </c>
      <c r="Q106" s="42">
        <f t="shared" si="47"/>
        <v>0.9618994185642795</v>
      </c>
      <c r="R106" s="42">
        <f t="shared" si="48"/>
        <v>0.8061171586445752</v>
      </c>
      <c r="S106" s="45">
        <f t="shared" si="49"/>
        <v>0.9618994185642795</v>
      </c>
      <c r="T106" s="45"/>
      <c r="U106" s="46">
        <f t="shared" si="50"/>
        <v>0.00343285377243667</v>
      </c>
      <c r="V106" s="46">
        <f t="shared" si="51"/>
        <v>-0.00690874607489494</v>
      </c>
      <c r="W106" s="32">
        <f t="shared" si="52"/>
        <v>-0.02430662843097749</v>
      </c>
      <c r="X106" s="46">
        <f t="shared" si="53"/>
        <v>0.09395380985236852</v>
      </c>
      <c r="Y106" s="46">
        <f t="shared" si="54"/>
        <v>0.06617128911893276</v>
      </c>
      <c r="Z106" s="44">
        <f t="shared" si="55"/>
        <v>0.5011872336272698</v>
      </c>
      <c r="AA106" s="43">
        <f t="shared" si="56"/>
        <v>0.5418874263280242</v>
      </c>
      <c r="AB106" s="43">
        <f t="shared" si="57"/>
        <v>2.957571432651996</v>
      </c>
      <c r="AC106" s="43">
        <f t="shared" si="58"/>
        <v>-1.8243621931140066</v>
      </c>
      <c r="AD106" s="43">
        <f t="shared" si="59"/>
        <v>0.904779915996146</v>
      </c>
      <c r="AF106" s="48">
        <f t="shared" si="60"/>
        <v>0.06301190003862817</v>
      </c>
      <c r="AG106" s="48">
        <f t="shared" si="60"/>
        <v>0.06617128911893276</v>
      </c>
      <c r="AH106" s="48">
        <f t="shared" si="60"/>
        <v>0.1147845459936925</v>
      </c>
      <c r="AI106" s="48">
        <f t="shared" si="60"/>
        <v>0.07998878126872264</v>
      </c>
      <c r="AJ106" s="48">
        <f t="shared" si="60"/>
        <v>0.12860203813781435</v>
      </c>
      <c r="BA106" s="32">
        <f t="shared" si="61"/>
        <v>0.0011587412054704124</v>
      </c>
      <c r="BB106" s="32">
        <f t="shared" si="62"/>
        <v>0.004400709368976659</v>
      </c>
      <c r="BC106" s="32">
        <f t="shared" si="63"/>
        <v>0.01548275277522972</v>
      </c>
      <c r="BD106" s="32">
        <f t="shared" si="64"/>
        <v>0.11293541784966721</v>
      </c>
      <c r="BE106" s="32">
        <f t="shared" si="65"/>
        <v>0.133977621199344</v>
      </c>
    </row>
    <row r="107" spans="3:57" ht="12.75">
      <c r="C107" s="17">
        <f t="shared" si="37"/>
        <v>3.6916595481383022E-06</v>
      </c>
      <c r="D107" s="17">
        <f t="shared" si="38"/>
        <v>0.0007804975713161523</v>
      </c>
      <c r="E107" s="17">
        <f t="shared" si="39"/>
        <v>0.09950025402565779</v>
      </c>
      <c r="F107" s="17">
        <f t="shared" si="40"/>
        <v>0.10028444325652208</v>
      </c>
      <c r="G107" s="8">
        <f t="shared" si="41"/>
        <v>0.003920946154321453</v>
      </c>
      <c r="H107" s="13">
        <f t="shared" si="42"/>
        <v>1.8458297740691512E-05</v>
      </c>
      <c r="I107" s="13">
        <f t="shared" si="43"/>
        <v>0.0039024878565807612</v>
      </c>
      <c r="J107" s="8">
        <f t="shared" si="66"/>
        <v>0.011674150364092584</v>
      </c>
      <c r="K107" s="17">
        <f t="shared" si="36"/>
        <v>0.0011707356697559493</v>
      </c>
      <c r="L107" s="17">
        <f t="shared" si="44"/>
        <v>0.12465642672111168</v>
      </c>
      <c r="M107" s="13">
        <f t="shared" si="67"/>
        <v>0.5128613839913624</v>
      </c>
      <c r="N107" s="8">
        <f t="shared" si="34"/>
        <v>-0.6677496769682781</v>
      </c>
      <c r="O107" s="17">
        <f t="shared" si="45"/>
        <v>0.19558817475464152</v>
      </c>
      <c r="P107" s="17">
        <f t="shared" si="46"/>
        <v>0.0002377441956884549</v>
      </c>
      <c r="Q107" s="17">
        <f t="shared" si="47"/>
        <v>0.999881120836028</v>
      </c>
      <c r="R107" s="17">
        <f t="shared" si="48"/>
        <v>0.7933055921920362</v>
      </c>
      <c r="S107" s="6">
        <f t="shared" si="49"/>
        <v>0.999881120836028</v>
      </c>
      <c r="U107" s="32">
        <f t="shared" si="50"/>
        <v>0.008169015433757032</v>
      </c>
      <c r="V107" s="32">
        <f t="shared" si="51"/>
        <v>0.0005873638684280727</v>
      </c>
      <c r="W107" s="32">
        <f t="shared" si="52"/>
        <v>-0.038089093282864875</v>
      </c>
      <c r="X107" s="32">
        <f t="shared" si="53"/>
        <v>0.08972519183747968</v>
      </c>
      <c r="Y107" s="32">
        <f t="shared" si="54"/>
        <v>0.06039247785679991</v>
      </c>
      <c r="Z107" s="13">
        <f t="shared" si="55"/>
        <v>0.5128613839913624</v>
      </c>
      <c r="AA107" s="8">
        <f t="shared" si="56"/>
        <v>0.6022118276343149</v>
      </c>
      <c r="AB107" s="8">
        <f t="shared" si="57"/>
        <v>2212.8301180634744</v>
      </c>
      <c r="AC107" s="8">
        <f t="shared" si="58"/>
        <v>-48.048489569541736</v>
      </c>
      <c r="AD107" s="8">
        <f t="shared" si="59"/>
        <v>0.9017584197759189</v>
      </c>
      <c r="AF107" s="32">
        <f t="shared" si="60"/>
        <v>0.044028094966591186</v>
      </c>
      <c r="AG107" s="32">
        <f t="shared" si="60"/>
        <v>0.06039247785679991</v>
      </c>
      <c r="AH107" s="32">
        <f t="shared" si="60"/>
        <v>0.13657066443791313</v>
      </c>
      <c r="AI107" s="32">
        <f t="shared" si="60"/>
        <v>0.05921775011994376</v>
      </c>
      <c r="AJ107" s="32">
        <f t="shared" si="60"/>
        <v>0.13539593670153888</v>
      </c>
      <c r="BA107" s="32">
        <f t="shared" si="61"/>
        <v>3.810228181927099E-06</v>
      </c>
      <c r="BB107" s="32">
        <f t="shared" si="62"/>
        <v>1.3907713813226515E-05</v>
      </c>
      <c r="BC107" s="32">
        <f t="shared" si="63"/>
        <v>-0.0009018808225318051</v>
      </c>
      <c r="BD107" s="32">
        <f t="shared" si="64"/>
        <v>0.1078524867456651</v>
      </c>
      <c r="BE107" s="32">
        <f t="shared" si="65"/>
        <v>0.10696832386512845</v>
      </c>
    </row>
    <row r="108" spans="3:57" ht="12.75">
      <c r="C108" s="17">
        <f t="shared" si="37"/>
        <v>0.0013658663285344601</v>
      </c>
      <c r="D108" s="17">
        <f t="shared" si="38"/>
        <v>0.01820664545672908</v>
      </c>
      <c r="E108" s="17">
        <f t="shared" si="39"/>
        <v>0.09532583828937306</v>
      </c>
      <c r="F108" s="17">
        <f t="shared" si="40"/>
        <v>0.1148983500746366</v>
      </c>
      <c r="G108" s="8">
        <f t="shared" si="41"/>
        <v>0.09786255892631769</v>
      </c>
      <c r="H108" s="13">
        <f t="shared" si="42"/>
        <v>0.006829331642672301</v>
      </c>
      <c r="I108" s="13">
        <f t="shared" si="43"/>
        <v>0.0910332272836454</v>
      </c>
      <c r="J108" s="8">
        <f t="shared" si="66"/>
        <v>0.0119460762584076</v>
      </c>
      <c r="K108" s="17">
        <f t="shared" si="36"/>
        <v>0.0013725844519568214</v>
      </c>
      <c r="L108" s="17">
        <f t="shared" si="44"/>
        <v>0.1260290111730685</v>
      </c>
      <c r="M108" s="13">
        <f t="shared" si="67"/>
        <v>0.52480746024977</v>
      </c>
      <c r="N108" s="8">
        <f t="shared" si="34"/>
        <v>-0.6447238260383377</v>
      </c>
      <c r="O108" s="17">
        <f t="shared" si="45"/>
        <v>0.18738250369860138</v>
      </c>
      <c r="P108" s="17">
        <f t="shared" si="46"/>
        <v>0.08796228023224062</v>
      </c>
      <c r="Q108" s="17">
        <f t="shared" si="47"/>
        <v>0.9550066595410522</v>
      </c>
      <c r="R108" s="17">
        <f t="shared" si="48"/>
        <v>0.7804365470843738</v>
      </c>
      <c r="S108" s="6">
        <f t="shared" si="49"/>
        <v>0.9550066595410522</v>
      </c>
      <c r="U108" s="32">
        <f t="shared" si="50"/>
        <v>0.01302833909372542</v>
      </c>
      <c r="V108" s="32">
        <f t="shared" si="51"/>
        <v>0.013943126708758009</v>
      </c>
      <c r="W108" s="32">
        <f t="shared" si="52"/>
        <v>-0.044897104614408</v>
      </c>
      <c r="X108" s="32">
        <f t="shared" si="53"/>
        <v>0.08568689298414417</v>
      </c>
      <c r="Y108" s="32">
        <f t="shared" si="54"/>
        <v>0.06776125417221959</v>
      </c>
      <c r="Z108" s="13">
        <f t="shared" si="55"/>
        <v>0.52480746024977</v>
      </c>
      <c r="AA108" s="8">
        <f t="shared" si="56"/>
        <v>0.5897495841167666</v>
      </c>
      <c r="AB108" s="8">
        <f t="shared" si="57"/>
        <v>9.538516926253315</v>
      </c>
      <c r="AC108" s="8">
        <f t="shared" si="58"/>
        <v>-1.7001472335591377</v>
      </c>
      <c r="AD108" s="8">
        <f t="shared" si="59"/>
        <v>0.8988842324578493</v>
      </c>
      <c r="AF108" s="32">
        <f t="shared" si="60"/>
        <v>0.0352211378143787</v>
      </c>
      <c r="AG108" s="32">
        <f t="shared" si="60"/>
        <v>0.0677612541722196</v>
      </c>
      <c r="AH108" s="32">
        <f t="shared" si="60"/>
        <v>0.15755546341373314</v>
      </c>
      <c r="AI108" s="32">
        <f t="shared" si="60"/>
        <v>0.039875000754703585</v>
      </c>
      <c r="AJ108" s="32">
        <f t="shared" si="60"/>
        <v>0.12966921000765624</v>
      </c>
      <c r="BA108" s="32">
        <f t="shared" si="61"/>
        <v>0.0013680802498451572</v>
      </c>
      <c r="BB108" s="32">
        <f t="shared" si="62"/>
        <v>0.004953695617963731</v>
      </c>
      <c r="BC108" s="32">
        <f t="shared" si="63"/>
        <v>-0.01595098395311528</v>
      </c>
      <c r="BD108" s="32">
        <f t="shared" si="64"/>
        <v>0.10299832522608539</v>
      </c>
      <c r="BE108" s="32">
        <f t="shared" si="65"/>
        <v>0.093369117140779</v>
      </c>
    </row>
    <row r="109" spans="3:57" ht="12.75">
      <c r="C109" s="17">
        <f t="shared" si="37"/>
        <v>0.004667835546157603</v>
      </c>
      <c r="D109" s="17">
        <f t="shared" si="38"/>
        <v>0.03661817408775638</v>
      </c>
      <c r="E109" s="17">
        <f t="shared" si="39"/>
        <v>0.09131325855745955</v>
      </c>
      <c r="F109" s="17">
        <f t="shared" si="40"/>
        <v>0.13259926819137352</v>
      </c>
      <c r="G109" s="8">
        <f t="shared" si="41"/>
        <v>0.20643004816956995</v>
      </c>
      <c r="H109" s="13">
        <f t="shared" si="42"/>
        <v>0.023339177730788016</v>
      </c>
      <c r="I109" s="13">
        <f t="shared" si="43"/>
        <v>0.18309087043878192</v>
      </c>
      <c r="J109" s="8">
        <f t="shared" si="66"/>
        <v>0.012224336120480128</v>
      </c>
      <c r="K109" s="17">
        <f t="shared" si="36"/>
        <v>0.0016209380237010391</v>
      </c>
      <c r="L109" s="17">
        <f t="shared" si="44"/>
        <v>0.12764994919676953</v>
      </c>
      <c r="M109" s="13">
        <f t="shared" si="67"/>
        <v>0.5370317963702501</v>
      </c>
      <c r="N109" s="8">
        <f t="shared" si="34"/>
        <v>-0.6216979751083972</v>
      </c>
      <c r="O109" s="17">
        <f t="shared" si="45"/>
        <v>0.17949495453093736</v>
      </c>
      <c r="P109" s="17">
        <f t="shared" si="46"/>
        <v>0.30061027921354894</v>
      </c>
      <c r="Q109" s="17">
        <f t="shared" si="47"/>
        <v>0.8362952354201542</v>
      </c>
      <c r="R109" s="17">
        <f t="shared" si="48"/>
        <v>0.7675324509852964</v>
      </c>
      <c r="S109" s="6">
        <f t="shared" si="49"/>
        <v>0.8362952354201542</v>
      </c>
      <c r="U109" s="32">
        <f t="shared" si="50"/>
        <v>0.016510506593825625</v>
      </c>
      <c r="V109" s="32">
        <f t="shared" si="51"/>
        <v>0.028356297280839063</v>
      </c>
      <c r="W109" s="32">
        <f t="shared" si="52"/>
        <v>-0.043252103112875334</v>
      </c>
      <c r="X109" s="32">
        <f t="shared" si="53"/>
        <v>0.08183034751906985</v>
      </c>
      <c r="Y109" s="32">
        <f t="shared" si="54"/>
        <v>0.0834450482808592</v>
      </c>
      <c r="Z109" s="13">
        <f t="shared" si="55"/>
        <v>0.5370317963702501</v>
      </c>
      <c r="AA109" s="8">
        <f t="shared" si="56"/>
        <v>0.6293024797122362</v>
      </c>
      <c r="AB109" s="8">
        <f t="shared" si="57"/>
        <v>3.537079751538481</v>
      </c>
      <c r="AC109" s="8">
        <f t="shared" si="58"/>
        <v>-0.4067872362051176</v>
      </c>
      <c r="AD109" s="8">
        <f t="shared" si="59"/>
        <v>0.8961496809094541</v>
      </c>
      <c r="AF109" s="32">
        <f t="shared" si="60"/>
        <v>0.03717314328323476</v>
      </c>
      <c r="AG109" s="32">
        <f t="shared" si="60"/>
        <v>0.0834450482808592</v>
      </c>
      <c r="AH109" s="32">
        <f t="shared" si="60"/>
        <v>0.16994925451272025</v>
      </c>
      <c r="AI109" s="32">
        <f t="shared" si="60"/>
        <v>0.02673245371918108</v>
      </c>
      <c r="AJ109" s="32">
        <f t="shared" si="60"/>
        <v>0.11323665997430601</v>
      </c>
      <c r="BA109" s="32">
        <f t="shared" si="61"/>
        <v>0.004671521335239461</v>
      </c>
      <c r="BB109" s="32">
        <f t="shared" si="62"/>
        <v>0.016536986555803924</v>
      </c>
      <c r="BC109" s="32">
        <f t="shared" si="63"/>
        <v>-0.025224007232114192</v>
      </c>
      <c r="BD109" s="32">
        <f t="shared" si="64"/>
        <v>0.09836263696353616</v>
      </c>
      <c r="BE109" s="32">
        <f t="shared" si="65"/>
        <v>0.09434713762246535</v>
      </c>
    </row>
    <row r="110" spans="3:57" ht="12.75">
      <c r="C110" s="17">
        <f t="shared" si="37"/>
        <v>0.008812627120878864</v>
      </c>
      <c r="D110" s="17">
        <f t="shared" si="38"/>
        <v>0.05041050970091818</v>
      </c>
      <c r="E110" s="17">
        <f t="shared" si="39"/>
        <v>0.08745743465597963</v>
      </c>
      <c r="F110" s="17">
        <f t="shared" si="40"/>
        <v>0.1466805714777767</v>
      </c>
      <c r="G110" s="8">
        <f t="shared" si="41"/>
        <v>0.29611568410898526</v>
      </c>
      <c r="H110" s="13">
        <f t="shared" si="42"/>
        <v>0.04406313560439432</v>
      </c>
      <c r="I110" s="13">
        <f t="shared" si="43"/>
        <v>0.2520525485045909</v>
      </c>
      <c r="J110" s="8">
        <f t="shared" si="66"/>
        <v>0.012509077487371734</v>
      </c>
      <c r="K110" s="17">
        <f t="shared" si="36"/>
        <v>0.0018348386345074768</v>
      </c>
      <c r="L110" s="17">
        <f t="shared" si="44"/>
        <v>0.129484787831277</v>
      </c>
      <c r="M110" s="13">
        <f t="shared" si="67"/>
        <v>0.5495408738576218</v>
      </c>
      <c r="N110" s="8">
        <f t="shared" si="34"/>
        <v>-0.5986721241784567</v>
      </c>
      <c r="O110" s="17">
        <f t="shared" si="45"/>
        <v>0.17191554112691423</v>
      </c>
      <c r="P110" s="17">
        <f t="shared" si="46"/>
        <v>0.567536339533853</v>
      </c>
      <c r="Q110" s="17">
        <f t="shared" si="47"/>
        <v>0.6576196928819475</v>
      </c>
      <c r="R110" s="17">
        <f t="shared" si="48"/>
        <v>0.7546140413375688</v>
      </c>
      <c r="S110" s="6">
        <f t="shared" si="49"/>
        <v>0.6576196928819475</v>
      </c>
      <c r="U110" s="32">
        <f t="shared" si="50"/>
        <v>0.017674294091705494</v>
      </c>
      <c r="V110" s="32">
        <f t="shared" si="51"/>
        <v>0.03939447197155172</v>
      </c>
      <c r="W110" s="32">
        <f t="shared" si="52"/>
        <v>-0.034388501868609304</v>
      </c>
      <c r="X110" s="32">
        <f t="shared" si="53"/>
        <v>0.07814737519226933</v>
      </c>
      <c r="Y110" s="32">
        <f t="shared" si="54"/>
        <v>0.10082763938691724</v>
      </c>
      <c r="Z110" s="13">
        <f t="shared" si="55"/>
        <v>0.5495408738576218</v>
      </c>
      <c r="AA110" s="8">
        <f t="shared" si="56"/>
        <v>0.6873960086949448</v>
      </c>
      <c r="AB110" s="8">
        <f t="shared" si="57"/>
        <v>2.0055647253963103</v>
      </c>
      <c r="AC110" s="8">
        <f t="shared" si="58"/>
        <v>0.09930409616253569</v>
      </c>
      <c r="AD110" s="8">
        <f t="shared" si="59"/>
        <v>0.8935475354344417</v>
      </c>
      <c r="AF110" s="32">
        <f t="shared" si="60"/>
        <v>0.047188983546707655</v>
      </c>
      <c r="AG110" s="32">
        <f t="shared" si="60"/>
        <v>0.10082763938691724</v>
      </c>
      <c r="AH110" s="32">
        <f t="shared" si="60"/>
        <v>0.16960464312208237</v>
      </c>
      <c r="AI110" s="32">
        <f t="shared" si="60"/>
        <v>0.022038695443813802</v>
      </c>
      <c r="AJ110" s="32">
        <f t="shared" si="60"/>
        <v>0.0908156992112987</v>
      </c>
      <c r="BA110" s="32">
        <f t="shared" si="61"/>
        <v>0.00881677169249751</v>
      </c>
      <c r="BB110" s="32">
        <f t="shared" si="62"/>
        <v>0.03050541421591996</v>
      </c>
      <c r="BC110" s="32">
        <f t="shared" si="63"/>
        <v>-0.02662900252919785</v>
      </c>
      <c r="BD110" s="32">
        <f t="shared" si="64"/>
        <v>0.09393558904169508</v>
      </c>
      <c r="BE110" s="32">
        <f t="shared" si="65"/>
        <v>0.1066287724209147</v>
      </c>
    </row>
    <row r="111" spans="3:57" ht="12.75">
      <c r="C111" s="17">
        <f t="shared" si="37"/>
        <v>0.01257754185162808</v>
      </c>
      <c r="D111" s="17">
        <f t="shared" si="38"/>
        <v>0.056043241260346516</v>
      </c>
      <c r="E111" s="17">
        <f t="shared" si="39"/>
        <v>0.08375333230775475</v>
      </c>
      <c r="F111" s="17">
        <f t="shared" si="40"/>
        <v>0.15237411541972934</v>
      </c>
      <c r="G111" s="8">
        <f t="shared" si="41"/>
        <v>0.343103915559873</v>
      </c>
      <c r="H111" s="13">
        <f t="shared" si="42"/>
        <v>0.0628877092581404</v>
      </c>
      <c r="I111" s="13">
        <f t="shared" si="43"/>
        <v>0.2802162063017326</v>
      </c>
      <c r="J111" s="8">
        <f t="shared" si="66"/>
        <v>0.01280045133272456</v>
      </c>
      <c r="K111" s="17">
        <f t="shared" si="36"/>
        <v>0.0019504574487972004</v>
      </c>
      <c r="L111" s="17">
        <f t="shared" si="44"/>
        <v>0.13143524528007422</v>
      </c>
      <c r="M111" s="13">
        <f t="shared" si="67"/>
        <v>0.5623413251903464</v>
      </c>
      <c r="N111" s="8">
        <f t="shared" si="34"/>
        <v>-0.5756462732485162</v>
      </c>
      <c r="O111" s="17">
        <f t="shared" si="45"/>
        <v>0.1646343675812983</v>
      </c>
      <c r="P111" s="17">
        <f t="shared" si="46"/>
        <v>0.80999819519142</v>
      </c>
      <c r="Q111" s="17">
        <f t="shared" si="47"/>
        <v>0.43589196460657537</v>
      </c>
      <c r="R111" s="17">
        <f t="shared" si="48"/>
        <v>0.7417004586553908</v>
      </c>
      <c r="S111" s="6">
        <f t="shared" si="49"/>
        <v>0.43589196460657537</v>
      </c>
      <c r="U111" s="32">
        <f t="shared" si="50"/>
        <v>0.016332658717606637</v>
      </c>
      <c r="V111" s="32">
        <f t="shared" si="51"/>
        <v>0.044211767449826855</v>
      </c>
      <c r="W111" s="32">
        <f t="shared" si="52"/>
        <v>-0.02141286182062024</v>
      </c>
      <c r="X111" s="32">
        <f t="shared" si="53"/>
        <v>0.07463016392565268</v>
      </c>
      <c r="Y111" s="32">
        <f t="shared" si="54"/>
        <v>0.11376172827246593</v>
      </c>
      <c r="Z111" s="13">
        <f t="shared" si="55"/>
        <v>0.5623413251903464</v>
      </c>
      <c r="AA111" s="8">
        <f t="shared" si="56"/>
        <v>0.7465948396753489</v>
      </c>
      <c r="AB111" s="8">
        <f t="shared" si="57"/>
        <v>1.2985572944440238</v>
      </c>
      <c r="AC111" s="8">
        <f t="shared" si="58"/>
        <v>0.4068091908406093</v>
      </c>
      <c r="AD111" s="8">
        <f t="shared" si="59"/>
        <v>0.891070980333312</v>
      </c>
      <c r="AF111" s="32">
        <f t="shared" si="60"/>
        <v>0.06068046304421162</v>
      </c>
      <c r="AG111" s="32">
        <f t="shared" si="60"/>
        <v>0.11376172827246593</v>
      </c>
      <c r="AH111" s="32">
        <f t="shared" si="60"/>
        <v>0.15658745190435414</v>
      </c>
      <c r="AI111" s="32">
        <f t="shared" si="60"/>
        <v>0.02533819337281222</v>
      </c>
      <c r="AJ111" s="32">
        <f t="shared" si="60"/>
        <v>0.06816391704097238</v>
      </c>
      <c r="BA111" s="32">
        <f t="shared" si="61"/>
        <v>0.012581070177143423</v>
      </c>
      <c r="BB111" s="32">
        <f t="shared" si="62"/>
        <v>0.04254280386694479</v>
      </c>
      <c r="BC111" s="32">
        <f t="shared" si="63"/>
        <v>-0.020604541125808465</v>
      </c>
      <c r="BD111" s="32">
        <f t="shared" si="64"/>
        <v>0.0897077910983752</v>
      </c>
      <c r="BE111" s="32">
        <f t="shared" si="65"/>
        <v>0.12422712401665495</v>
      </c>
    </row>
    <row r="112" spans="3:57" ht="12.75">
      <c r="C112" s="17">
        <f t="shared" si="37"/>
        <v>0.014971295869585542</v>
      </c>
      <c r="D112" s="17">
        <f t="shared" si="38"/>
        <v>0.05267621013667777</v>
      </c>
      <c r="E112" s="17">
        <f t="shared" si="39"/>
        <v>0.0801959757406663</v>
      </c>
      <c r="F112" s="17">
        <f t="shared" si="40"/>
        <v>0.1478434817469296</v>
      </c>
      <c r="G112" s="8">
        <f t="shared" si="41"/>
        <v>0.33823753003131657</v>
      </c>
      <c r="H112" s="13">
        <f t="shared" si="42"/>
        <v>0.0748564793479277</v>
      </c>
      <c r="I112" s="13">
        <f t="shared" si="43"/>
        <v>0.26338105068338885</v>
      </c>
      <c r="J112" s="8">
        <f t="shared" si="66"/>
        <v>0.013098612146807742</v>
      </c>
      <c r="K112" s="17">
        <f t="shared" si="36"/>
        <v>0.0019365444258366807</v>
      </c>
      <c r="L112" s="17">
        <f t="shared" si="44"/>
        <v>0.1333717897059109</v>
      </c>
      <c r="M112" s="13">
        <f t="shared" si="67"/>
        <v>0.5754399373371542</v>
      </c>
      <c r="N112" s="8">
        <f t="shared" si="34"/>
        <v>-0.5526204223185758</v>
      </c>
      <c r="O112" s="17">
        <f t="shared" si="45"/>
        <v>0.15764165299256117</v>
      </c>
      <c r="P112" s="17">
        <f t="shared" si="46"/>
        <v>0.9641568103763714</v>
      </c>
      <c r="Q112" s="17">
        <f t="shared" si="47"/>
        <v>0.1893229770092067</v>
      </c>
      <c r="R112" s="17">
        <f t="shared" si="48"/>
        <v>0.7288093364778859</v>
      </c>
      <c r="S112" s="6">
        <f t="shared" si="49"/>
        <v>0.1893229770092067</v>
      </c>
      <c r="U112" s="32">
        <f t="shared" si="50"/>
        <v>0.013000226152651359</v>
      </c>
      <c r="V112" s="32">
        <f t="shared" si="51"/>
        <v>0.04205490905046436</v>
      </c>
      <c r="W112" s="32">
        <f t="shared" si="52"/>
        <v>-0.008108605773589423</v>
      </c>
      <c r="X112" s="32">
        <f t="shared" si="53"/>
        <v>0.07127125324256273</v>
      </c>
      <c r="Y112" s="32">
        <f t="shared" si="54"/>
        <v>0.11821778267208903</v>
      </c>
      <c r="Z112" s="13">
        <f t="shared" si="55"/>
        <v>0.5754399373371542</v>
      </c>
      <c r="AA112" s="8">
        <f t="shared" si="56"/>
        <v>0.7996144386970524</v>
      </c>
      <c r="AB112" s="8">
        <f t="shared" si="57"/>
        <v>0.8683434130148716</v>
      </c>
      <c r="AC112" s="8">
        <f t="shared" si="58"/>
        <v>0.6444332876035544</v>
      </c>
      <c r="AD112" s="8">
        <f t="shared" si="59"/>
        <v>0.8887135867395156</v>
      </c>
      <c r="AF112" s="32">
        <f t="shared" si="60"/>
        <v>0.07280417913709115</v>
      </c>
      <c r="AG112" s="32">
        <f t="shared" si="60"/>
        <v>0.11821778267208903</v>
      </c>
      <c r="AH112" s="32">
        <f t="shared" si="60"/>
        <v>0.13443499420534288</v>
      </c>
      <c r="AI112" s="32">
        <f t="shared" si="60"/>
        <v>0.034107964571160304</v>
      </c>
      <c r="AJ112" s="32">
        <f t="shared" si="60"/>
        <v>0.050325176138916565</v>
      </c>
      <c r="BA112" s="32">
        <f t="shared" si="61"/>
        <v>0.014973368543097318</v>
      </c>
      <c r="BB112" s="32">
        <f t="shared" si="62"/>
        <v>0.04948332626781822</v>
      </c>
      <c r="BC112" s="32">
        <f t="shared" si="63"/>
        <v>-0.009540878678162534</v>
      </c>
      <c r="BD112" s="32">
        <f t="shared" si="64"/>
        <v>0.0856702754073081</v>
      </c>
      <c r="BE112" s="32">
        <f t="shared" si="65"/>
        <v>0.1405860915400611</v>
      </c>
    </row>
    <row r="113" spans="3:57" ht="12.75">
      <c r="C113" s="17">
        <f t="shared" si="37"/>
        <v>0.015464045263282449</v>
      </c>
      <c r="D113" s="17">
        <f t="shared" si="38"/>
        <v>0.041931838922440894</v>
      </c>
      <c r="E113" s="17">
        <f t="shared" si="39"/>
        <v>0.07678045861332754</v>
      </c>
      <c r="F113" s="17">
        <f t="shared" si="40"/>
        <v>0.13417634279905089</v>
      </c>
      <c r="G113" s="8">
        <f t="shared" si="41"/>
        <v>0.2869794209286167</v>
      </c>
      <c r="H113" s="13">
        <f t="shared" si="42"/>
        <v>0.07732022631641225</v>
      </c>
      <c r="I113" s="13">
        <f t="shared" si="43"/>
        <v>0.20965919461220447</v>
      </c>
      <c r="J113" s="8">
        <f t="shared" si="66"/>
        <v>0.013403718018431987</v>
      </c>
      <c r="K113" s="17">
        <f t="shared" si="36"/>
        <v>0.0017984618636229454</v>
      </c>
      <c r="L113" s="17">
        <f t="shared" si="44"/>
        <v>0.13517025156953386</v>
      </c>
      <c r="M113" s="13">
        <f t="shared" si="67"/>
        <v>0.5888436553555861</v>
      </c>
      <c r="N113" s="8">
        <f t="shared" si="34"/>
        <v>-0.5295945713886353</v>
      </c>
      <c r="O113" s="17">
        <f t="shared" si="45"/>
        <v>0.15092775293953073</v>
      </c>
      <c r="P113" s="17">
        <f t="shared" si="46"/>
        <v>0.9958900476245143</v>
      </c>
      <c r="Q113" s="17">
        <f t="shared" si="47"/>
        <v>-0.06410891026593486</v>
      </c>
      <c r="R113" s="17">
        <f t="shared" si="48"/>
        <v>0.7159568878980206</v>
      </c>
      <c r="S113" s="6">
        <f t="shared" si="49"/>
        <v>-0.06410891026593486</v>
      </c>
      <c r="U113" s="32">
        <f t="shared" si="50"/>
        <v>0.008659766775340423</v>
      </c>
      <c r="V113" s="32">
        <f t="shared" si="51"/>
        <v>0.034089937248552415</v>
      </c>
      <c r="W113" s="32">
        <f t="shared" si="52"/>
        <v>0.0021899737049825515</v>
      </c>
      <c r="X113" s="32">
        <f t="shared" si="53"/>
        <v>0.06806351844310363</v>
      </c>
      <c r="Y113" s="32">
        <f t="shared" si="54"/>
        <v>0.11300319617197901</v>
      </c>
      <c r="Z113" s="13">
        <f t="shared" si="55"/>
        <v>0.5888436553555861</v>
      </c>
      <c r="AA113" s="8">
        <f t="shared" si="56"/>
        <v>0.8421991076416367</v>
      </c>
      <c r="AB113" s="8">
        <f t="shared" si="57"/>
        <v>0.5599936257236661</v>
      </c>
      <c r="AC113" s="8">
        <f t="shared" si="58"/>
        <v>0.8652115405823245</v>
      </c>
      <c r="AD113" s="8">
        <f t="shared" si="59"/>
        <v>0.8864692875289647</v>
      </c>
      <c r="AF113" s="32">
        <f t="shared" si="60"/>
        <v>0.07982037573358844</v>
      </c>
      <c r="AG113" s="32">
        <f t="shared" si="60"/>
        <v>0.11300319617197901</v>
      </c>
      <c r="AH113" s="32">
        <f t="shared" si="60"/>
        <v>0.10862324874713164</v>
      </c>
      <c r="AI113" s="32">
        <f t="shared" si="60"/>
        <v>0.044823321674874184</v>
      </c>
      <c r="AJ113" s="32">
        <f t="shared" si="60"/>
        <v>0.04044337427799467</v>
      </c>
      <c r="BA113" s="32">
        <f t="shared" si="61"/>
        <v>0.015464251052427717</v>
      </c>
      <c r="BB113" s="32">
        <f t="shared" si="62"/>
        <v>0.04994539284867994</v>
      </c>
      <c r="BC113" s="32">
        <f t="shared" si="63"/>
        <v>0.0032085449798907235</v>
      </c>
      <c r="BD113" s="32">
        <f t="shared" si="64"/>
        <v>0.08181447785639381</v>
      </c>
      <c r="BE113" s="32">
        <f t="shared" si="65"/>
        <v>0.1504326667373922</v>
      </c>
    </row>
    <row r="114" spans="3:57" ht="12.75">
      <c r="C114" s="17">
        <f t="shared" si="37"/>
        <v>0.014055808549970183</v>
      </c>
      <c r="D114" s="17">
        <f t="shared" si="38"/>
        <v>0.02705639993212088</v>
      </c>
      <c r="E114" s="17">
        <f t="shared" si="39"/>
        <v>0.07350195341017024</v>
      </c>
      <c r="F114" s="17">
        <f t="shared" si="40"/>
        <v>0.1146141618922613</v>
      </c>
      <c r="G114" s="8">
        <f t="shared" si="41"/>
        <v>0.2055610424104553</v>
      </c>
      <c r="H114" s="13">
        <f t="shared" si="42"/>
        <v>0.07027904274985092</v>
      </c>
      <c r="I114" s="13">
        <f t="shared" si="43"/>
        <v>0.1352819996606044</v>
      </c>
      <c r="J114" s="8">
        <f t="shared" si="66"/>
        <v>0.013715930718768754</v>
      </c>
      <c r="K114" s="17">
        <f t="shared" si="36"/>
        <v>0.001572039903904002</v>
      </c>
      <c r="L114" s="17">
        <f t="shared" si="44"/>
        <v>0.13674229147343786</v>
      </c>
      <c r="M114" s="13">
        <f t="shared" si="67"/>
        <v>0.6025595860743549</v>
      </c>
      <c r="N114" s="8">
        <f t="shared" si="34"/>
        <v>-0.5065687204586948</v>
      </c>
      <c r="O114" s="17">
        <f t="shared" si="45"/>
        <v>0.1444831779493626</v>
      </c>
      <c r="P114" s="17">
        <f t="shared" si="46"/>
        <v>0.9051990994534629</v>
      </c>
      <c r="Q114" s="17">
        <f t="shared" si="47"/>
        <v>-0.3078975487829305</v>
      </c>
      <c r="R114" s="17">
        <f t="shared" si="48"/>
        <v>0.7031579886171113</v>
      </c>
      <c r="S114" s="6">
        <f t="shared" si="49"/>
        <v>-0.3078975487829305</v>
      </c>
      <c r="U114" s="32">
        <f t="shared" si="50"/>
        <v>0.004448045974577328</v>
      </c>
      <c r="V114" s="32">
        <f t="shared" si="51"/>
        <v>0.022762716951798274</v>
      </c>
      <c r="W114" s="32">
        <f t="shared" si="52"/>
        <v>0.007366450465020846</v>
      </c>
      <c r="X114" s="32">
        <f t="shared" si="53"/>
        <v>0.06500015549169723</v>
      </c>
      <c r="Y114" s="32">
        <f t="shared" si="54"/>
        <v>0.09957736888309368</v>
      </c>
      <c r="Z114" s="13">
        <f t="shared" si="55"/>
        <v>0.6025595860743549</v>
      </c>
      <c r="AA114" s="8">
        <f t="shared" si="56"/>
        <v>0.8688051043526158</v>
      </c>
      <c r="AB114" s="8">
        <f t="shared" si="57"/>
        <v>0.3164560728587018</v>
      </c>
      <c r="AC114" s="8">
        <f t="shared" si="58"/>
        <v>1.1135689704619685</v>
      </c>
      <c r="AD114" s="8">
        <f t="shared" si="59"/>
        <v>0.8843323541208546</v>
      </c>
      <c r="AF114" s="32">
        <f t="shared" si="60"/>
        <v>0.07986593562152498</v>
      </c>
      <c r="AG114" s="32">
        <f t="shared" si="60"/>
        <v>0.09957736888309368</v>
      </c>
      <c r="AH114" s="32">
        <f t="shared" si="60"/>
        <v>0.0848444679406928</v>
      </c>
      <c r="AI114" s="32">
        <f t="shared" si="60"/>
        <v>0.054051934979497125</v>
      </c>
      <c r="AJ114" s="32">
        <f t="shared" si="60"/>
        <v>0.03931903405577109</v>
      </c>
      <c r="BA114" s="32">
        <f t="shared" si="61"/>
        <v>0.014054221108682369</v>
      </c>
      <c r="BB114" s="32">
        <f t="shared" si="62"/>
        <v>0.044360939881303456</v>
      </c>
      <c r="BC114" s="32">
        <f t="shared" si="63"/>
        <v>0.014356048397446395</v>
      </c>
      <c r="BD114" s="32">
        <f t="shared" si="64"/>
        <v>0.07813221978207102</v>
      </c>
      <c r="BE114" s="32">
        <f t="shared" si="65"/>
        <v>0.15090342916950322</v>
      </c>
    </row>
    <row r="115" spans="3:57" ht="12.75">
      <c r="C115" s="17">
        <f t="shared" si="37"/>
        <v>0.01120027921939289</v>
      </c>
      <c r="D115" s="17">
        <f t="shared" si="38"/>
        <v>0.011843267718019067</v>
      </c>
      <c r="E115" s="17">
        <f t="shared" si="39"/>
        <v>0.0703557194470964</v>
      </c>
      <c r="F115" s="17">
        <f t="shared" si="40"/>
        <v>0.09339926638450835</v>
      </c>
      <c r="G115" s="8">
        <f t="shared" si="41"/>
        <v>0.11521773468705979</v>
      </c>
      <c r="H115" s="13">
        <f t="shared" si="42"/>
        <v>0.056001396096964445</v>
      </c>
      <c r="I115" s="13">
        <f t="shared" si="43"/>
        <v>0.059216338590095334</v>
      </c>
      <c r="J115" s="8">
        <f t="shared" si="66"/>
        <v>0.014035415787124306</v>
      </c>
      <c r="K115" s="17">
        <f t="shared" si="36"/>
        <v>0.0013108975379189569</v>
      </c>
      <c r="L115" s="17">
        <f t="shared" si="44"/>
        <v>0.13805318901135682</v>
      </c>
      <c r="M115" s="13">
        <f t="shared" si="67"/>
        <v>0.6165950018614792</v>
      </c>
      <c r="N115" s="8">
        <f aca="true" t="shared" si="68" ref="N115:N135">N114+$O$30</f>
        <v>-0.48354286952875436</v>
      </c>
      <c r="O115" s="17">
        <f t="shared" si="45"/>
        <v>0.13829860923429185</v>
      </c>
      <c r="P115" s="17">
        <f t="shared" si="46"/>
        <v>0.7213019889235248</v>
      </c>
      <c r="Q115" s="17">
        <f t="shared" si="47"/>
        <v>-0.527918564815138</v>
      </c>
      <c r="R115" s="17">
        <f t="shared" si="48"/>
        <v>0.690426256505798</v>
      </c>
      <c r="S115" s="6">
        <f t="shared" si="49"/>
        <v>-0.527918564815138</v>
      </c>
      <c r="U115" s="32">
        <f t="shared" si="50"/>
        <v>0.0013584758479340468</v>
      </c>
      <c r="V115" s="32">
        <f t="shared" si="51"/>
        <v>0.010973670946557688</v>
      </c>
      <c r="W115" s="32">
        <f t="shared" si="52"/>
        <v>0.0068211924575159195</v>
      </c>
      <c r="X115" s="32">
        <f t="shared" si="53"/>
        <v>0.0620746665848114</v>
      </c>
      <c r="Y115" s="32">
        <f t="shared" si="54"/>
        <v>0.08122800583681905</v>
      </c>
      <c r="Z115" s="13">
        <f t="shared" si="55"/>
        <v>0.6165950018614792</v>
      </c>
      <c r="AA115" s="8">
        <f t="shared" si="56"/>
        <v>0.8696856943438682</v>
      </c>
      <c r="AB115" s="8">
        <f t="shared" si="57"/>
        <v>0.12128946263963612</v>
      </c>
      <c r="AC115" s="8">
        <f t="shared" si="58"/>
        <v>1.5025298615009286</v>
      </c>
      <c r="AD115" s="8">
        <f t="shared" si="59"/>
        <v>0.8822973750057109</v>
      </c>
      <c r="AF115" s="32">
        <f t="shared" si="60"/>
        <v>0.0730797653187108</v>
      </c>
      <c r="AG115" s="32">
        <f t="shared" si="60"/>
        <v>0.08122800583681905</v>
      </c>
      <c r="AH115" s="32">
        <f t="shared" si="60"/>
        <v>0.06758562091448764</v>
      </c>
      <c r="AI115" s="32">
        <f t="shared" si="60"/>
        <v>0.05928066394370368</v>
      </c>
      <c r="AJ115" s="32">
        <f t="shared" si="60"/>
        <v>0.04563827903037522</v>
      </c>
      <c r="BA115" s="32">
        <f t="shared" si="61"/>
        <v>0.011197388503383353</v>
      </c>
      <c r="BB115" s="32">
        <f t="shared" si="62"/>
        <v>0.03454158243010575</v>
      </c>
      <c r="BC115" s="32">
        <f t="shared" si="63"/>
        <v>0.021470917315669226</v>
      </c>
      <c r="BD115" s="32">
        <f t="shared" si="64"/>
        <v>0.07461569062127518</v>
      </c>
      <c r="BE115" s="32">
        <f t="shared" si="65"/>
        <v>0.1418255788704335</v>
      </c>
    </row>
    <row r="116" spans="3:57" ht="12.75">
      <c r="C116" s="17">
        <f t="shared" si="37"/>
        <v>0.007633812971142223</v>
      </c>
      <c r="D116" s="17">
        <f t="shared" si="38"/>
        <v>-0.0003539492162829763</v>
      </c>
      <c r="E116" s="17">
        <f t="shared" si="39"/>
        <v>0.06733710961848072</v>
      </c>
      <c r="F116" s="17">
        <f t="shared" si="40"/>
        <v>0.07461697337333996</v>
      </c>
      <c r="G116" s="8">
        <f t="shared" si="41"/>
        <v>0.03639931877429623</v>
      </c>
      <c r="H116" s="13">
        <f t="shared" si="42"/>
        <v>0.038169064855711116</v>
      </c>
      <c r="I116" s="13">
        <f t="shared" si="43"/>
        <v>-0.0017697460814148813</v>
      </c>
      <c r="J116" s="8">
        <f t="shared" si="66"/>
        <v>0.014362342618711055</v>
      </c>
      <c r="K116" s="17">
        <f t="shared" si="36"/>
        <v>0.0010716745367591485</v>
      </c>
      <c r="L116" s="17">
        <f t="shared" si="44"/>
        <v>0.13912486354811598</v>
      </c>
      <c r="M116" s="13">
        <f t="shared" si="67"/>
        <v>0.6309573444801903</v>
      </c>
      <c r="N116" s="8">
        <f t="shared" si="68"/>
        <v>-0.4605170185988139</v>
      </c>
      <c r="O116" s="17">
        <f t="shared" si="45"/>
        <v>0.13236491195425157</v>
      </c>
      <c r="P116" s="17">
        <f t="shared" si="46"/>
        <v>0.49162028653903106</v>
      </c>
      <c r="Q116" s="17">
        <f t="shared" si="47"/>
        <v>-0.7130075129063992</v>
      </c>
      <c r="R116" s="17">
        <f t="shared" si="48"/>
        <v>0.6777741276785204</v>
      </c>
      <c r="S116" s="6">
        <f t="shared" si="49"/>
        <v>-0.7130075129063992</v>
      </c>
      <c r="U116" s="32">
        <f t="shared" si="50"/>
        <v>3.0126321660774286E-05</v>
      </c>
      <c r="V116" s="32">
        <f t="shared" si="51"/>
        <v>0.0013184247887722004</v>
      </c>
      <c r="W116" s="32">
        <f t="shared" si="52"/>
        <v>0.0013407091337321014</v>
      </c>
      <c r="X116" s="32">
        <f t="shared" si="53"/>
        <v>0.05928084636824744</v>
      </c>
      <c r="Y116" s="32">
        <f t="shared" si="54"/>
        <v>0.061970106612412514</v>
      </c>
      <c r="Z116" s="13">
        <f t="shared" si="55"/>
        <v>0.6309573444801903</v>
      </c>
      <c r="AA116" s="8">
        <f t="shared" si="56"/>
        <v>0.8305095182881531</v>
      </c>
      <c r="AB116" s="8">
        <f t="shared" si="57"/>
        <v>0.0039464317209053365</v>
      </c>
      <c r="AC116" s="8">
        <f t="shared" si="58"/>
        <v>-7.512755503259457</v>
      </c>
      <c r="AD116" s="8">
        <f t="shared" si="59"/>
        <v>0.880359235852585</v>
      </c>
      <c r="AF116" s="32">
        <f t="shared" si="60"/>
        <v>0.061207021730224076</v>
      </c>
      <c r="AG116" s="32">
        <f t="shared" si="60"/>
        <v>0.061970106612412514</v>
      </c>
      <c r="AH116" s="32">
        <f t="shared" si="60"/>
        <v>0.05928868834385752</v>
      </c>
      <c r="AI116" s="32">
        <f t="shared" si="60"/>
        <v>0.059333257034868116</v>
      </c>
      <c r="AJ116" s="32">
        <f t="shared" si="60"/>
        <v>0.05665183876739477</v>
      </c>
      <c r="BA116" s="32">
        <f t="shared" si="61"/>
        <v>0.007630370361051115</v>
      </c>
      <c r="BB116" s="32">
        <f t="shared" si="62"/>
        <v>0.023004510594946813</v>
      </c>
      <c r="BC116" s="32">
        <f t="shared" si="63"/>
        <v>0.023393338576715033</v>
      </c>
      <c r="BD116" s="32">
        <f t="shared" si="64"/>
        <v>0.071257431344187</v>
      </c>
      <c r="BE116" s="32">
        <f t="shared" si="65"/>
        <v>0.12528565087689997</v>
      </c>
    </row>
    <row r="117" spans="3:57" ht="12.75">
      <c r="C117" s="17">
        <f t="shared" si="37"/>
        <v>0.004170430228076753</v>
      </c>
      <c r="D117" s="17">
        <f t="shared" si="38"/>
        <v>-0.007301156873202145</v>
      </c>
      <c r="E117" s="17">
        <f t="shared" si="39"/>
        <v>0.06444157600648222</v>
      </c>
      <c r="F117" s="17">
        <f t="shared" si="40"/>
        <v>0.06131084936135683</v>
      </c>
      <c r="G117" s="8">
        <f t="shared" si="41"/>
        <v>-0.015653633225626955</v>
      </c>
      <c r="H117" s="13">
        <f t="shared" si="42"/>
        <v>0.020852151140383766</v>
      </c>
      <c r="I117" s="13">
        <f t="shared" si="43"/>
        <v>-0.03650578436601072</v>
      </c>
      <c r="J117" s="8">
        <f t="shared" si="66"/>
        <v>0.014696884554462164</v>
      </c>
      <c r="K117" s="17">
        <f t="shared" si="36"/>
        <v>0.0009010784749998816</v>
      </c>
      <c r="L117" s="17">
        <f t="shared" si="44"/>
        <v>0.14002594202311586</v>
      </c>
      <c r="M117" s="13">
        <f t="shared" si="67"/>
        <v>0.6456542290346524</v>
      </c>
      <c r="N117" s="8">
        <f t="shared" si="68"/>
        <v>-0.4374911676688734</v>
      </c>
      <c r="O117" s="17">
        <f t="shared" si="45"/>
        <v>0.12667314624312623</v>
      </c>
      <c r="P117" s="17">
        <f t="shared" si="46"/>
        <v>0.2685771987693006</v>
      </c>
      <c r="Q117" s="17">
        <f t="shared" si="47"/>
        <v>-0.8552326006594343</v>
      </c>
      <c r="R117" s="17">
        <f t="shared" si="48"/>
        <v>0.6652129291106533</v>
      </c>
      <c r="S117" s="6">
        <f t="shared" si="49"/>
        <v>-0.8552326006594343</v>
      </c>
      <c r="U117" s="32">
        <f t="shared" si="50"/>
        <v>0.0006547088162606273</v>
      </c>
      <c r="V117" s="32">
        <f t="shared" si="51"/>
        <v>-0.004439418344276418</v>
      </c>
      <c r="W117" s="32">
        <f t="shared" si="52"/>
        <v>-0.007326149042415427</v>
      </c>
      <c r="X117" s="32">
        <f t="shared" si="53"/>
        <v>0.056612768774752076</v>
      </c>
      <c r="Y117" s="32">
        <f t="shared" si="54"/>
        <v>0.04550191020432086</v>
      </c>
      <c r="Z117" s="13">
        <f t="shared" si="55"/>
        <v>0.6456542290346524</v>
      </c>
      <c r="AA117" s="8">
        <f t="shared" si="56"/>
        <v>0.742151033272097</v>
      </c>
      <c r="AB117" s="8">
        <f t="shared" si="57"/>
        <v>0.15698831546273215</v>
      </c>
      <c r="AC117" s="8">
        <f t="shared" si="58"/>
        <v>1.6114661814589524</v>
      </c>
      <c r="AD117" s="8">
        <f t="shared" si="59"/>
        <v>0.8785131010616091</v>
      </c>
      <c r="AF117" s="32">
        <f t="shared" si="60"/>
        <v>0.04690673825419963</v>
      </c>
      <c r="AG117" s="32">
        <f t="shared" si="60"/>
        <v>0.04550191020432086</v>
      </c>
      <c r="AH117" s="32">
        <f t="shared" si="60"/>
        <v>0.06015420829397803</v>
      </c>
      <c r="AI117" s="32">
        <f t="shared" si="60"/>
        <v>0.05438074689287369</v>
      </c>
      <c r="AJ117" s="32">
        <f t="shared" si="60"/>
        <v>0.06903304497888871</v>
      </c>
      <c r="BA117" s="32">
        <f t="shared" si="61"/>
        <v>0.004167258270153344</v>
      </c>
      <c r="BB117" s="32">
        <f t="shared" si="62"/>
        <v>0.012279624029271251</v>
      </c>
      <c r="BC117" s="32">
        <f t="shared" si="63"/>
        <v>0.020264446566350805</v>
      </c>
      <c r="BD117" s="32">
        <f t="shared" si="64"/>
        <v>0.06805031863263007</v>
      </c>
      <c r="BE117" s="32">
        <f t="shared" si="65"/>
        <v>0.10476164749840547</v>
      </c>
    </row>
    <row r="118" spans="3:57" ht="12.75">
      <c r="C118" s="17">
        <f t="shared" si="37"/>
        <v>0.0015167423582342799</v>
      </c>
      <c r="D118" s="17">
        <f t="shared" si="38"/>
        <v>-0.008171882457432967</v>
      </c>
      <c r="E118" s="17">
        <f t="shared" si="39"/>
        <v>0.06166467446433471</v>
      </c>
      <c r="F118" s="17">
        <f t="shared" si="40"/>
        <v>0.055009534365136024</v>
      </c>
      <c r="G118" s="8">
        <f t="shared" si="41"/>
        <v>-0.03327570049599343</v>
      </c>
      <c r="H118" s="13">
        <f t="shared" si="42"/>
        <v>0.007583711791171399</v>
      </c>
      <c r="I118" s="13">
        <f t="shared" si="43"/>
        <v>-0.04085941228716483</v>
      </c>
      <c r="J118" s="8">
        <f t="shared" si="66"/>
        <v>0.015039218972940471</v>
      </c>
      <c r="K118" s="17">
        <f t="shared" si="36"/>
        <v>0.0008273004329167746</v>
      </c>
      <c r="L118" s="17">
        <f t="shared" si="44"/>
        <v>0.14085324245603262</v>
      </c>
      <c r="M118" s="13">
        <f t="shared" si="67"/>
        <v>0.6606934480075929</v>
      </c>
      <c r="N118" s="8">
        <f t="shared" si="68"/>
        <v>-0.41446531673893294</v>
      </c>
      <c r="O118" s="17">
        <f t="shared" si="45"/>
        <v>0.12121457621814996</v>
      </c>
      <c r="P118" s="17">
        <f t="shared" si="46"/>
        <v>0.0976787505247789</v>
      </c>
      <c r="Q118" s="17">
        <f t="shared" si="47"/>
        <v>-0.9499059161176022</v>
      </c>
      <c r="R118" s="17">
        <f t="shared" si="48"/>
        <v>0.6527529478459803</v>
      </c>
      <c r="S118" s="6">
        <f t="shared" si="49"/>
        <v>-0.9499059161176022</v>
      </c>
      <c r="U118" s="32">
        <f t="shared" si="50"/>
        <v>0.002997799432746926</v>
      </c>
      <c r="V118" s="32">
        <f t="shared" si="51"/>
        <v>-0.005598462095046022</v>
      </c>
      <c r="W118" s="32">
        <f t="shared" si="52"/>
        <v>-0.0170156791062398</v>
      </c>
      <c r="X118" s="32">
        <f t="shared" si="53"/>
        <v>0.05406477445403406</v>
      </c>
      <c r="Y118" s="32">
        <f t="shared" si="54"/>
        <v>0.03444843268549517</v>
      </c>
      <c r="Z118" s="13">
        <f t="shared" si="55"/>
        <v>0.6606934480075929</v>
      </c>
      <c r="AA118" s="8">
        <f t="shared" si="56"/>
        <v>0.6262265820473463</v>
      </c>
      <c r="AB118" s="8">
        <f t="shared" si="57"/>
        <v>1.9764724156822675</v>
      </c>
      <c r="AC118" s="8">
        <f t="shared" si="58"/>
        <v>2.7673111206728738</v>
      </c>
      <c r="AD118" s="8">
        <f t="shared" si="59"/>
        <v>0.8767543966408801</v>
      </c>
      <c r="AF118" s="32">
        <f t="shared" si="60"/>
        <v>0.032998769719280376</v>
      </c>
      <c r="AG118" s="32">
        <f t="shared" si="60"/>
        <v>0.03444843268549517</v>
      </c>
      <c r="AH118" s="32">
        <f t="shared" si="60"/>
        <v>0.06847979090725125</v>
      </c>
      <c r="AI118" s="32">
        <f t="shared" si="60"/>
        <v>0.04564535687558721</v>
      </c>
      <c r="AJ118" s="32">
        <f t="shared" si="60"/>
        <v>0.07967671509275023</v>
      </c>
      <c r="BA118" s="32">
        <f t="shared" si="61"/>
        <v>0.001514557048709632</v>
      </c>
      <c r="BB118" s="32">
        <f t="shared" si="62"/>
        <v>0.004362828661704181</v>
      </c>
      <c r="BC118" s="32">
        <f t="shared" si="63"/>
        <v>0.013260158101053238</v>
      </c>
      <c r="BD118" s="32">
        <f t="shared" si="64"/>
        <v>0.06498754977055808</v>
      </c>
      <c r="BE118" s="32">
        <f t="shared" si="65"/>
        <v>0.08412509358202513</v>
      </c>
    </row>
    <row r="119" spans="3:57" ht="12.75">
      <c r="C119" s="17">
        <f t="shared" si="37"/>
        <v>0.00014293859407973553</v>
      </c>
      <c r="D119" s="17">
        <f t="shared" si="38"/>
        <v>-0.0034731827845991135</v>
      </c>
      <c r="E119" s="17">
        <f t="shared" si="39"/>
        <v>0.059002068276535355</v>
      </c>
      <c r="F119" s="17">
        <f t="shared" si="40"/>
        <v>0.055671824086015974</v>
      </c>
      <c r="G119" s="8">
        <f t="shared" si="41"/>
        <v>-0.01665122095259689</v>
      </c>
      <c r="H119" s="13">
        <f t="shared" si="42"/>
        <v>0.0007146929703986776</v>
      </c>
      <c r="I119" s="13">
        <f t="shared" si="43"/>
        <v>-0.01736591392299557</v>
      </c>
      <c r="J119" s="8">
        <f t="shared" si="66"/>
        <v>0.015389527384385704</v>
      </c>
      <c r="K119" s="17">
        <f t="shared" si="36"/>
        <v>0.0008567630613104465</v>
      </c>
      <c r="L119" s="17">
        <f t="shared" si="44"/>
        <v>0.14171000551734306</v>
      </c>
      <c r="M119" s="13">
        <f t="shared" si="67"/>
        <v>0.6760829753919786</v>
      </c>
      <c r="N119" s="8">
        <f t="shared" si="68"/>
        <v>-0.39143946580899247</v>
      </c>
      <c r="O119" s="17">
        <f t="shared" si="45"/>
        <v>0.11598067717475857</v>
      </c>
      <c r="P119" s="17">
        <f t="shared" si="46"/>
        <v>0.009205296598778386</v>
      </c>
      <c r="Q119" s="17">
        <f t="shared" si="47"/>
        <v>-0.9953867104805155</v>
      </c>
      <c r="R119" s="17">
        <f t="shared" si="48"/>
        <v>0.6404034968575454</v>
      </c>
      <c r="S119" s="6">
        <f t="shared" si="49"/>
        <v>-0.9953867104805155</v>
      </c>
      <c r="U119" s="32">
        <f t="shared" si="50"/>
        <v>0.006505705920377449</v>
      </c>
      <c r="V119" s="32">
        <f t="shared" si="51"/>
        <v>-0.00247419266353415</v>
      </c>
      <c r="W119" s="32">
        <f t="shared" si="52"/>
        <v>-0.025668852814120464</v>
      </c>
      <c r="X119" s="32">
        <f t="shared" si="53"/>
        <v>0.05163145876852368</v>
      </c>
      <c r="Y119" s="32">
        <f t="shared" si="54"/>
        <v>0.029994119211246513</v>
      </c>
      <c r="Z119" s="13">
        <f t="shared" si="55"/>
        <v>0.6760829753919786</v>
      </c>
      <c r="AA119" s="8">
        <f t="shared" si="56"/>
        <v>0.5387665969935524</v>
      </c>
      <c r="AB119" s="8">
        <f t="shared" si="57"/>
        <v>45.51399125101487</v>
      </c>
      <c r="AC119" s="8">
        <f t="shared" si="58"/>
        <v>8.102955480041912</v>
      </c>
      <c r="AD119" s="8">
        <f t="shared" si="59"/>
        <v>0.8750787942980821</v>
      </c>
      <c r="AF119" s="32">
        <f t="shared" si="60"/>
        <v>0.021835924904890426</v>
      </c>
      <c r="AG119" s="32">
        <f t="shared" si="60"/>
        <v>0.029994119211246513</v>
      </c>
      <c r="AH119" s="32">
        <f t="shared" si="60"/>
        <v>0.08133182485103191</v>
      </c>
      <c r="AI119" s="32">
        <f t="shared" si="60"/>
        <v>0.034942504538314816</v>
      </c>
      <c r="AJ119" s="32">
        <f t="shared" si="60"/>
        <v>0.08628021017607035</v>
      </c>
      <c r="BA119" s="32">
        <f t="shared" si="61"/>
        <v>0.0001422190788250873</v>
      </c>
      <c r="BB119" s="32">
        <f t="shared" si="62"/>
        <v>0.0004010727125814918</v>
      </c>
      <c r="BC119" s="32">
        <f t="shared" si="63"/>
        <v>0.004160984137875832</v>
      </c>
      <c r="BD119" s="32">
        <f t="shared" si="64"/>
        <v>0.06206262821458204</v>
      </c>
      <c r="BE119" s="32">
        <f t="shared" si="65"/>
        <v>0.06676690414386445</v>
      </c>
    </row>
    <row r="120" spans="3:57" ht="12.75">
      <c r="C120" s="17">
        <f t="shared" si="37"/>
        <v>0.00022485915470949125</v>
      </c>
      <c r="D120" s="17">
        <f t="shared" si="38"/>
        <v>-0.004144517845784145</v>
      </c>
      <c r="E120" s="17">
        <f t="shared" si="39"/>
        <v>0.05644953099062546</v>
      </c>
      <c r="F120" s="17">
        <f t="shared" si="40"/>
        <v>0.052529872299550806</v>
      </c>
      <c r="G120" s="8">
        <f t="shared" si="41"/>
        <v>-0.01959829345537327</v>
      </c>
      <c r="H120" s="13">
        <f t="shared" si="42"/>
        <v>0.0011242957735474563</v>
      </c>
      <c r="I120" s="13">
        <f t="shared" si="43"/>
        <v>-0.020722589228920726</v>
      </c>
      <c r="J120" s="8">
        <f t="shared" si="66"/>
        <v>0.015747995526954606</v>
      </c>
      <c r="K120" s="17">
        <f t="shared" si="36"/>
        <v>0.0008272401940048228</v>
      </c>
      <c r="L120" s="17">
        <f t="shared" si="44"/>
        <v>0.14253724571134788</v>
      </c>
      <c r="M120" s="13">
        <f t="shared" si="67"/>
        <v>0.6918309709189332</v>
      </c>
      <c r="N120" s="8">
        <f t="shared" si="68"/>
        <v>-0.368413614879052</v>
      </c>
      <c r="O120" s="17">
        <f t="shared" si="45"/>
        <v>0.11096314115303602</v>
      </c>
      <c r="P120" s="17">
        <f t="shared" si="46"/>
        <v>0.014481010012570935</v>
      </c>
      <c r="Q120" s="17">
        <f t="shared" si="47"/>
        <v>-0.9927330910105843</v>
      </c>
      <c r="R120" s="17">
        <f t="shared" si="48"/>
        <v>0.6281729776374894</v>
      </c>
      <c r="S120" s="6">
        <f t="shared" si="49"/>
        <v>-0.9927330910105843</v>
      </c>
      <c r="U120" s="32">
        <f t="shared" si="50"/>
        <v>0.010457737598106174</v>
      </c>
      <c r="V120" s="32">
        <f t="shared" si="51"/>
        <v>0.0038449058074072123</v>
      </c>
      <c r="W120" s="32">
        <f t="shared" si="52"/>
        <v>-0.03171894811168465</v>
      </c>
      <c r="X120" s="32">
        <f t="shared" si="53"/>
        <v>0.04930766032941157</v>
      </c>
      <c r="Y120" s="32">
        <f t="shared" si="54"/>
        <v>0.0318913556232403</v>
      </c>
      <c r="Z120" s="13">
        <f t="shared" si="55"/>
        <v>0.6918309709189332</v>
      </c>
      <c r="AA120" s="8">
        <f t="shared" si="56"/>
        <v>0.6071089501489805</v>
      </c>
      <c r="AB120" s="8">
        <f t="shared" si="57"/>
        <v>46.50794677057796</v>
      </c>
      <c r="AC120" s="8">
        <f t="shared" si="58"/>
        <v>6.7255211200577305</v>
      </c>
      <c r="AD120" s="8">
        <f t="shared" si="59"/>
        <v>0.8734821966474808</v>
      </c>
      <c r="AF120" s="32">
        <f t="shared" si="60"/>
        <v>0.014908031319164641</v>
      </c>
      <c r="AG120" s="32">
        <f t="shared" si="60"/>
        <v>0.0318913556232403</v>
      </c>
      <c r="AH120" s="32">
        <f t="shared" si="60"/>
        <v>0.09532925185804372</v>
      </c>
      <c r="AI120" s="32">
        <f t="shared" si="60"/>
        <v>0.02420154400842588</v>
      </c>
      <c r="AJ120" s="32">
        <f t="shared" si="60"/>
        <v>0.08763944024638372</v>
      </c>
      <c r="BA120" s="32">
        <f t="shared" si="61"/>
        <v>0.00022578232821467655</v>
      </c>
      <c r="BB120" s="32">
        <f t="shared" si="62"/>
        <v>0.000619397847749625</v>
      </c>
      <c r="BC120" s="32">
        <f t="shared" si="63"/>
        <v>-0.005109786605281782</v>
      </c>
      <c r="BD120" s="32">
        <f t="shared" si="64"/>
        <v>0.05926934981393065</v>
      </c>
      <c r="BE120" s="32">
        <f t="shared" si="65"/>
        <v>0.05500474338461317</v>
      </c>
    </row>
    <row r="121" spans="3:57" ht="12.75">
      <c r="C121" s="17">
        <f t="shared" si="37"/>
        <v>0.0016535750037941317</v>
      </c>
      <c r="D121" s="17">
        <f t="shared" si="38"/>
        <v>-0.007819993130894138</v>
      </c>
      <c r="E121" s="17">
        <f t="shared" si="39"/>
        <v>0.05400294850755092</v>
      </c>
      <c r="F121" s="17">
        <f t="shared" si="40"/>
        <v>0.047836530380450916</v>
      </c>
      <c r="G121" s="8">
        <f t="shared" si="41"/>
        <v>-0.030832090635500034</v>
      </c>
      <c r="H121" s="13">
        <f t="shared" si="42"/>
        <v>0.00826787501897066</v>
      </c>
      <c r="I121" s="13">
        <f t="shared" si="43"/>
        <v>-0.03909996565447069</v>
      </c>
      <c r="J121" s="8">
        <f t="shared" si="66"/>
        <v>0.016114813465201383</v>
      </c>
      <c r="K121" s="17">
        <f t="shared" si="36"/>
        <v>0.0007708767639034055</v>
      </c>
      <c r="L121" s="17">
        <f t="shared" si="44"/>
        <v>0.1433081224752513</v>
      </c>
      <c r="M121" s="13">
        <f t="shared" si="67"/>
        <v>0.7079457843841346</v>
      </c>
      <c r="N121" s="8">
        <f t="shared" si="68"/>
        <v>-0.3453877639491115</v>
      </c>
      <c r="O121" s="17">
        <f t="shared" si="45"/>
        <v>0.1061538810467469</v>
      </c>
      <c r="P121" s="17">
        <f t="shared" si="46"/>
        <v>0.10649082185431301</v>
      </c>
      <c r="Q121" s="17">
        <f t="shared" si="47"/>
        <v>-0.9452561441988552</v>
      </c>
      <c r="R121" s="17">
        <f t="shared" si="48"/>
        <v>0.6160689396016001</v>
      </c>
      <c r="S121" s="6">
        <f t="shared" si="49"/>
        <v>-0.9452561441988552</v>
      </c>
      <c r="U121" s="32">
        <f t="shared" si="50"/>
        <v>0.01412390878943899</v>
      </c>
      <c r="V121" s="32">
        <f t="shared" si="51"/>
        <v>0.01184134267505157</v>
      </c>
      <c r="W121" s="32">
        <f t="shared" si="52"/>
        <v>-0.03430001964579065</v>
      </c>
      <c r="X121" s="32">
        <f t="shared" si="53"/>
        <v>0.04708845004865132</v>
      </c>
      <c r="Y121" s="32">
        <f t="shared" si="54"/>
        <v>0.03875368186735123</v>
      </c>
      <c r="Z121" s="13">
        <f t="shared" si="55"/>
        <v>0.7079457843841346</v>
      </c>
      <c r="AA121" s="8">
        <f t="shared" si="56"/>
        <v>0.8101273557914326</v>
      </c>
      <c r="AB121" s="8">
        <f t="shared" si="57"/>
        <v>8.541438251685983</v>
      </c>
      <c r="AC121" s="8">
        <f t="shared" si="58"/>
        <v>2.8719560995536524</v>
      </c>
      <c r="AD121" s="8">
        <f t="shared" si="59"/>
        <v>0.8719607234421138</v>
      </c>
      <c r="AF121" s="32">
        <f t="shared" si="60"/>
        <v>0.012704805860375035</v>
      </c>
      <c r="AG121" s="32">
        <f t="shared" si="60"/>
        <v>0.03875368186735123</v>
      </c>
      <c r="AH121" s="32">
        <f t="shared" si="60"/>
        <v>0.10735372116814523</v>
      </c>
      <c r="AI121" s="32">
        <f t="shared" si="60"/>
        <v>0.015070996517248095</v>
      </c>
      <c r="AJ121" s="32">
        <f t="shared" si="60"/>
        <v>0.0836710358277569</v>
      </c>
      <c r="BA121" s="32">
        <f t="shared" si="61"/>
        <v>0.0016560157567620834</v>
      </c>
      <c r="BB121" s="32">
        <f t="shared" si="62"/>
        <v>0.004445428334016086</v>
      </c>
      <c r="BC121" s="32">
        <f t="shared" si="63"/>
        <v>-0.012876772793001031</v>
      </c>
      <c r="BD121" s="32">
        <f t="shared" si="64"/>
        <v>0.056601789650614735</v>
      </c>
      <c r="BE121" s="32">
        <f t="shared" si="65"/>
        <v>0.049826460948391875</v>
      </c>
    </row>
    <row r="122" spans="3:57" ht="12.75">
      <c r="C122" s="17">
        <f t="shared" si="37"/>
        <v>0.004096152085067624</v>
      </c>
      <c r="D122" s="17">
        <f t="shared" si="38"/>
        <v>-0.006715910630192911</v>
      </c>
      <c r="E122" s="17">
        <f t="shared" si="39"/>
        <v>0.0516583205103802</v>
      </c>
      <c r="F122" s="17">
        <f t="shared" si="40"/>
        <v>0.04903856196525491</v>
      </c>
      <c r="G122" s="8">
        <f t="shared" si="41"/>
        <v>-0.013098792725626435</v>
      </c>
      <c r="H122" s="13">
        <f t="shared" si="42"/>
        <v>0.020480760425338123</v>
      </c>
      <c r="I122" s="13">
        <f t="shared" si="43"/>
        <v>-0.03357955315096456</v>
      </c>
      <c r="J122" s="8">
        <f t="shared" si="66"/>
        <v>0.016490175690852094</v>
      </c>
      <c r="K122" s="17">
        <f t="shared" si="36"/>
        <v>0.0008086545024337907</v>
      </c>
      <c r="L122" s="17">
        <f t="shared" si="44"/>
        <v>0.14411677697768507</v>
      </c>
      <c r="M122" s="13">
        <f t="shared" si="67"/>
        <v>0.7244359600749867</v>
      </c>
      <c r="N122" s="8">
        <f t="shared" si="68"/>
        <v>-0.32236191301917105</v>
      </c>
      <c r="O122" s="17">
        <f t="shared" si="45"/>
        <v>0.10154503341177504</v>
      </c>
      <c r="P122" s="17">
        <f t="shared" si="46"/>
        <v>0.26379365978455244</v>
      </c>
      <c r="Q122" s="17">
        <f t="shared" si="47"/>
        <v>-0.85802467343046</v>
      </c>
      <c r="R122" s="17">
        <f t="shared" si="48"/>
        <v>0.6040981364022786</v>
      </c>
      <c r="S122" s="6">
        <f t="shared" si="49"/>
        <v>-0.85802467343046</v>
      </c>
      <c r="U122" s="32">
        <f t="shared" si="50"/>
        <v>0.01689667619441586</v>
      </c>
      <c r="V122" s="32">
        <f t="shared" si="51"/>
        <v>0.01992049954756619</v>
      </c>
      <c r="W122" s="32">
        <f t="shared" si="52"/>
        <v>-0.03327881282236439</v>
      </c>
      <c r="X122" s="32">
        <f t="shared" si="53"/>
        <v>0.044969120683702735</v>
      </c>
      <c r="Y122" s="32">
        <f t="shared" si="54"/>
        <v>0.0485074836033204</v>
      </c>
      <c r="Z122" s="13">
        <f t="shared" si="55"/>
        <v>0.7244359600749867</v>
      </c>
      <c r="AA122" s="8">
        <f t="shared" si="56"/>
        <v>0.9891701889155967</v>
      </c>
      <c r="AB122" s="8">
        <f t="shared" si="57"/>
        <v>4.125011924242776</v>
      </c>
      <c r="AC122" s="8">
        <f t="shared" si="58"/>
        <v>1.9890546510167733</v>
      </c>
      <c r="AD122" s="8">
        <f t="shared" si="59"/>
        <v>0.8705106987492298</v>
      </c>
      <c r="AF122" s="32">
        <f t="shared" si="60"/>
        <v>0.01480244844022879</v>
      </c>
      <c r="AG122" s="32">
        <f t="shared" si="60"/>
        <v>0.0485074836033204</v>
      </c>
      <c r="AH122" s="32">
        <f t="shared" si="60"/>
        <v>0.11506510925352885</v>
      </c>
      <c r="AI122" s="32">
        <f t="shared" si="60"/>
        <v>0.008666484508188015</v>
      </c>
      <c r="AJ122" s="32">
        <f t="shared" si="60"/>
        <v>0.07522411017473951</v>
      </c>
      <c r="BA122" s="32">
        <f t="shared" si="61"/>
        <v>0.004099737199471575</v>
      </c>
      <c r="BB122" s="32">
        <f t="shared" si="62"/>
        <v>0.010758097535435393</v>
      </c>
      <c r="BC122" s="32">
        <f t="shared" si="63"/>
        <v>-0.01797227591364471</v>
      </c>
      <c r="BD122" s="32">
        <f t="shared" si="64"/>
        <v>0.05405428947188192</v>
      </c>
      <c r="BE122" s="32">
        <f t="shared" si="65"/>
        <v>0.05093984829314418</v>
      </c>
    </row>
    <row r="123" spans="3:57" ht="12.75">
      <c r="C123" s="17">
        <f t="shared" si="37"/>
        <v>0.007085348522565728</v>
      </c>
      <c r="D123" s="17">
        <f t="shared" si="38"/>
        <v>-0.0015554143600790896</v>
      </c>
      <c r="E123" s="17">
        <f t="shared" si="39"/>
        <v>0.04941176130443106</v>
      </c>
      <c r="F123" s="17">
        <f t="shared" si="40"/>
        <v>0.0549416954669177</v>
      </c>
      <c r="G123" s="8">
        <f t="shared" si="41"/>
        <v>0.02764967081243319</v>
      </c>
      <c r="H123" s="13">
        <f t="shared" si="42"/>
        <v>0.03542674261282864</v>
      </c>
      <c r="I123" s="13">
        <f t="shared" si="43"/>
        <v>-0.007777071800395448</v>
      </c>
      <c r="J123" s="8">
        <f t="shared" si="66"/>
        <v>0.01687428122592738</v>
      </c>
      <c r="K123" s="17">
        <f t="shared" si="36"/>
        <v>0.0009271016203380287</v>
      </c>
      <c r="L123" s="17">
        <f t="shared" si="44"/>
        <v>0.1450438785980231</v>
      </c>
      <c r="M123" s="13">
        <f t="shared" si="67"/>
        <v>0.741310241300914</v>
      </c>
      <c r="N123" s="8">
        <f t="shared" si="68"/>
        <v>-0.2993360620892306</v>
      </c>
      <c r="O123" s="17">
        <f t="shared" si="45"/>
        <v>0.09712896011756494</v>
      </c>
      <c r="P123" s="17">
        <f t="shared" si="46"/>
        <v>0.4562989798231156</v>
      </c>
      <c r="Q123" s="17">
        <f t="shared" si="47"/>
        <v>-0.7373608480092256</v>
      </c>
      <c r="R123" s="17">
        <f t="shared" si="48"/>
        <v>0.5922665792497342</v>
      </c>
      <c r="S123" s="6">
        <f t="shared" si="49"/>
        <v>-0.7373608480092256</v>
      </c>
      <c r="U123" s="32">
        <f t="shared" si="50"/>
        <v>0.01837789132850697</v>
      </c>
      <c r="V123" s="32">
        <f t="shared" si="51"/>
        <v>0.026701766650259612</v>
      </c>
      <c r="W123" s="32">
        <f t="shared" si="52"/>
        <v>-0.029147098001396716</v>
      </c>
      <c r="X123" s="32">
        <f t="shared" si="53"/>
        <v>0.042945176852839315</v>
      </c>
      <c r="Y123" s="32">
        <f t="shared" si="54"/>
        <v>0.05887773683020918</v>
      </c>
      <c r="Z123" s="13">
        <f t="shared" si="55"/>
        <v>0.741310241300914</v>
      </c>
      <c r="AA123" s="8">
        <f t="shared" si="56"/>
        <v>1.0716403330811206</v>
      </c>
      <c r="AB123" s="8">
        <f t="shared" si="57"/>
        <v>2.59378790894707</v>
      </c>
      <c r="AC123" s="8">
        <f t="shared" si="58"/>
        <v>1.5721414266824463</v>
      </c>
      <c r="AD123" s="8">
        <f t="shared" si="59"/>
        <v>0.8691286389944605</v>
      </c>
      <c r="AF123" s="32">
        <f t="shared" si="60"/>
        <v>0.02010284687972611</v>
      </c>
      <c r="AG123" s="32">
        <f t="shared" si="60"/>
        <v>0.05887773683020918</v>
      </c>
      <c r="AH123" s="32">
        <f t="shared" si="60"/>
        <v>0.1171719328340057</v>
      </c>
      <c r="AI123" s="32">
        <f t="shared" si="60"/>
        <v>0.0054742035296899555</v>
      </c>
      <c r="AJ123" s="32">
        <f t="shared" si="60"/>
        <v>0.06376839955539297</v>
      </c>
      <c r="BA123" s="32">
        <f t="shared" si="61"/>
        <v>0.007089544924800898</v>
      </c>
      <c r="BB123" s="32">
        <f t="shared" si="62"/>
        <v>0.018182735443720902</v>
      </c>
      <c r="BC123" s="32">
        <f t="shared" si="63"/>
        <v>-0.01984789916162532</v>
      </c>
      <c r="BD123" s="32">
        <f t="shared" si="64"/>
        <v>0.051621445688303784</v>
      </c>
      <c r="BE123" s="32">
        <f t="shared" si="65"/>
        <v>0.05704582689520027</v>
      </c>
    </row>
    <row r="124" spans="3:57" ht="12.75">
      <c r="C124" s="17">
        <f t="shared" si="37"/>
        <v>0.010116047294704906</v>
      </c>
      <c r="D124" s="17">
        <f t="shared" si="38"/>
        <v>0.006384371830408856</v>
      </c>
      <c r="E124" s="17">
        <f t="shared" si="39"/>
        <v>0.047259500135593616</v>
      </c>
      <c r="F124" s="17">
        <f t="shared" si="40"/>
        <v>0.06375991926070737</v>
      </c>
      <c r="G124" s="8">
        <f t="shared" si="41"/>
        <v>0.0825020956255688</v>
      </c>
      <c r="H124" s="13">
        <f t="shared" si="42"/>
        <v>0.050580236473524526</v>
      </c>
      <c r="I124" s="13">
        <f t="shared" si="43"/>
        <v>0.03192185915204428</v>
      </c>
      <c r="J124" s="8">
        <f t="shared" si="66"/>
        <v>0.017267333728266165</v>
      </c>
      <c r="K124" s="17">
        <f t="shared" si="36"/>
        <v>0.0011009638043619398</v>
      </c>
      <c r="L124" s="17">
        <f t="shared" si="44"/>
        <v>0.14614484240238504</v>
      </c>
      <c r="M124" s="13">
        <f t="shared" si="67"/>
        <v>0.7585775750291802</v>
      </c>
      <c r="N124" s="8">
        <f t="shared" si="68"/>
        <v>-0.2763102111592901</v>
      </c>
      <c r="O124" s="17">
        <f t="shared" si="45"/>
        <v>0.09289824897285112</v>
      </c>
      <c r="P124" s="17">
        <f t="shared" si="46"/>
        <v>0.6514770650611164</v>
      </c>
      <c r="Q124" s="17">
        <f t="shared" si="47"/>
        <v>-0.5903583106376021</v>
      </c>
      <c r="R124" s="17">
        <f t="shared" si="48"/>
        <v>0.5805795873457119</v>
      </c>
      <c r="S124" s="6">
        <f t="shared" si="49"/>
        <v>-0.5903583106376021</v>
      </c>
      <c r="U124" s="32">
        <f t="shared" si="50"/>
        <v>0.01841498006571161</v>
      </c>
      <c r="V124" s="32">
        <f t="shared" si="51"/>
        <v>0.03121063465110556</v>
      </c>
      <c r="W124" s="32">
        <f t="shared" si="52"/>
        <v>-0.022828044765012757</v>
      </c>
      <c r="X124" s="32">
        <f t="shared" si="53"/>
        <v>0.041012325499840935</v>
      </c>
      <c r="Y124" s="32">
        <f t="shared" si="54"/>
        <v>0.06780989545164536</v>
      </c>
      <c r="Z124" s="13">
        <f t="shared" si="55"/>
        <v>0.7585775750291802</v>
      </c>
      <c r="AA124" s="8">
        <f t="shared" si="56"/>
        <v>1.0635191549471397</v>
      </c>
      <c r="AB124" s="8">
        <f t="shared" si="57"/>
        <v>1.82037306956351</v>
      </c>
      <c r="AC124" s="8">
        <f t="shared" si="58"/>
        <v>1.3129858518212245</v>
      </c>
      <c r="AD124" s="8">
        <f t="shared" si="59"/>
        <v>0.8678112418068594</v>
      </c>
      <c r="AF124" s="32">
        <f t="shared" si="60"/>
        <v>0.02714357505310062</v>
      </c>
      <c r="AG124" s="32">
        <f t="shared" si="60"/>
        <v>0.06780989545164534</v>
      </c>
      <c r="AH124" s="32">
        <f t="shared" si="60"/>
        <v>0.11346598497823226</v>
      </c>
      <c r="AI124" s="32">
        <f t="shared" si="60"/>
        <v>0.0053886261494342225</v>
      </c>
      <c r="AJ124" s="32">
        <f t="shared" si="60"/>
        <v>0.05104471570162678</v>
      </c>
      <c r="BA124" s="32">
        <f t="shared" si="61"/>
        <v>0.01012026346495653</v>
      </c>
      <c r="BB124" s="32">
        <f t="shared" si="62"/>
        <v>0.02536709682072761</v>
      </c>
      <c r="BC124" s="32">
        <f t="shared" si="63"/>
        <v>-0.01855397137082793</v>
      </c>
      <c r="BD124" s="32">
        <f t="shared" si="64"/>
        <v>0.04929809791203834</v>
      </c>
      <c r="BE124" s="32">
        <f t="shared" si="65"/>
        <v>0.06623148682689455</v>
      </c>
    </row>
    <row r="125" spans="3:57" ht="12.75">
      <c r="C125" s="17">
        <f t="shared" si="37"/>
        <v>0.012730456398654789</v>
      </c>
      <c r="D125" s="17">
        <f t="shared" si="38"/>
        <v>0.015575577603503954</v>
      </c>
      <c r="E125" s="17">
        <f t="shared" si="39"/>
        <v>0.04519788104781318</v>
      </c>
      <c r="F125" s="17">
        <f t="shared" si="40"/>
        <v>0.07350391504997192</v>
      </c>
      <c r="G125" s="8">
        <f t="shared" si="41"/>
        <v>0.1415301700107937</v>
      </c>
      <c r="H125" s="13">
        <f t="shared" si="42"/>
        <v>0.06365228199327394</v>
      </c>
      <c r="I125" s="13">
        <f t="shared" si="43"/>
        <v>0.07787788801751977</v>
      </c>
      <c r="J125" s="8">
        <f t="shared" si="66"/>
        <v>0.017669541599507954</v>
      </c>
      <c r="K125" s="17">
        <f t="shared" si="36"/>
        <v>0.0012987804847021775</v>
      </c>
      <c r="L125" s="17">
        <f t="shared" si="44"/>
        <v>0.1474436228870872</v>
      </c>
      <c r="M125" s="13">
        <f t="shared" si="67"/>
        <v>0.7762471166286882</v>
      </c>
      <c r="N125" s="8">
        <f t="shared" si="68"/>
        <v>-0.25328436022934964</v>
      </c>
      <c r="O125" s="17">
        <f t="shared" si="45"/>
        <v>0.0888457134455114</v>
      </c>
      <c r="P125" s="17">
        <f t="shared" si="46"/>
        <v>0.8198459467291431</v>
      </c>
      <c r="Q125" s="17">
        <f t="shared" si="47"/>
        <v>-0.4244455834036405</v>
      </c>
      <c r="R125" s="17">
        <f t="shared" si="48"/>
        <v>0.5690418355371404</v>
      </c>
      <c r="S125" s="6">
        <f t="shared" si="49"/>
        <v>-0.4244455834036405</v>
      </c>
      <c r="U125" s="32">
        <f t="shared" si="50"/>
        <v>0.017090843880227545</v>
      </c>
      <c r="V125" s="32">
        <f t="shared" si="51"/>
        <v>0.03296213154520737</v>
      </c>
      <c r="W125" s="32">
        <f t="shared" si="52"/>
        <v>-0.015451518993018951</v>
      </c>
      <c r="X125" s="32">
        <f t="shared" si="53"/>
        <v>0.03916646678784595</v>
      </c>
      <c r="Y125" s="32">
        <f t="shared" si="54"/>
        <v>0.07376792322026192</v>
      </c>
      <c r="Z125" s="13">
        <f t="shared" si="55"/>
        <v>0.7762471166286882</v>
      </c>
      <c r="AA125" s="8">
        <f t="shared" si="56"/>
        <v>1.0035917565766466</v>
      </c>
      <c r="AB125" s="8">
        <f t="shared" si="57"/>
        <v>1.3425161946301871</v>
      </c>
      <c r="AC125" s="8">
        <f t="shared" si="58"/>
        <v>1.1242351967896942</v>
      </c>
      <c r="AD125" s="8">
        <f t="shared" si="59"/>
        <v>0.8665553756029666</v>
      </c>
      <c r="AF125" s="32">
        <f t="shared" si="60"/>
        <v>0.0344055629466397</v>
      </c>
      <c r="AG125" s="32">
        <f t="shared" si="60"/>
        <v>0.07376792322026192</v>
      </c>
      <c r="AH125" s="32">
        <f t="shared" si="60"/>
        <v>0.10467096119911684</v>
      </c>
      <c r="AI125" s="32">
        <f t="shared" si="60"/>
        <v>0.007843660129847177</v>
      </c>
      <c r="AJ125" s="32">
        <f t="shared" si="60"/>
        <v>0.03874669813574469</v>
      </c>
      <c r="BA125" s="32">
        <f t="shared" si="61"/>
        <v>0.012734138076128932</v>
      </c>
      <c r="BB125" s="32">
        <f t="shared" si="62"/>
        <v>0.03119436832593399</v>
      </c>
      <c r="BC125" s="32">
        <f t="shared" si="63"/>
        <v>-0.014622852105372402</v>
      </c>
      <c r="BD125" s="32">
        <f t="shared" si="64"/>
        <v>0.04707931801095544</v>
      </c>
      <c r="BE125" s="32">
        <f t="shared" si="65"/>
        <v>0.07638497230764596</v>
      </c>
    </row>
    <row r="126" spans="3:57" ht="12.75">
      <c r="C126" s="17">
        <f t="shared" si="37"/>
        <v>0.014580451099358923</v>
      </c>
      <c r="D126" s="17">
        <f t="shared" si="38"/>
        <v>0.02451986229566906</v>
      </c>
      <c r="E126" s="17">
        <f t="shared" si="39"/>
        <v>0.043223362335294724</v>
      </c>
      <c r="F126" s="17">
        <f t="shared" si="40"/>
        <v>0.0823236757303227</v>
      </c>
      <c r="G126" s="8">
        <f t="shared" si="41"/>
        <v>0.19550156697513993</v>
      </c>
      <c r="H126" s="13">
        <f t="shared" si="42"/>
        <v>0.07290225549679462</v>
      </c>
      <c r="I126" s="13">
        <f t="shared" si="43"/>
        <v>0.1225993114783453</v>
      </c>
      <c r="J126" s="8">
        <f t="shared" si="66"/>
        <v>0.018081118095589654</v>
      </c>
      <c r="K126" s="17">
        <f t="shared" si="36"/>
        <v>0.0014885041029429928</v>
      </c>
      <c r="L126" s="17">
        <f t="shared" si="44"/>
        <v>0.1489321269900302</v>
      </c>
      <c r="M126" s="13">
        <f t="shared" si="67"/>
        <v>0.7943282347242778</v>
      </c>
      <c r="N126" s="8">
        <f t="shared" si="68"/>
        <v>-0.23025850929940916</v>
      </c>
      <c r="O126" s="17">
        <f t="shared" si="45"/>
        <v>0.08496439158576234</v>
      </c>
      <c r="P126" s="17">
        <f t="shared" si="46"/>
        <v>0.9389862673387757</v>
      </c>
      <c r="Q126" s="17">
        <f t="shared" si="47"/>
        <v>-0.2470095801000931</v>
      </c>
      <c r="R126" s="17">
        <f t="shared" si="48"/>
        <v>0.5576573992989732</v>
      </c>
      <c r="S126" s="6">
        <f t="shared" si="49"/>
        <v>-0.2470095801000931</v>
      </c>
      <c r="U126" s="32">
        <f t="shared" si="50"/>
        <v>0.014678819673763553</v>
      </c>
      <c r="V126" s="32">
        <f t="shared" si="51"/>
        <v>0.03194792055472192</v>
      </c>
      <c r="W126" s="32">
        <f t="shared" si="52"/>
        <v>-0.008143793872948208</v>
      </c>
      <c r="X126" s="32">
        <f t="shared" si="53"/>
        <v>0.037403685403047705</v>
      </c>
      <c r="Y126" s="32">
        <f t="shared" si="54"/>
        <v>0.07588663175858497</v>
      </c>
      <c r="Z126" s="13">
        <f t="shared" si="55"/>
        <v>0.7943282347242778</v>
      </c>
      <c r="AA126" s="8">
        <f t="shared" si="56"/>
        <v>0.921808107878658</v>
      </c>
      <c r="AB126" s="8">
        <f t="shared" si="57"/>
        <v>1.006746607065467</v>
      </c>
      <c r="AC126" s="8">
        <f t="shared" si="58"/>
        <v>0.9708099660077711</v>
      </c>
      <c r="AD126" s="8">
        <f t="shared" si="59"/>
        <v>0.8653580698534674</v>
      </c>
      <c r="AF126" s="32">
        <f t="shared" si="60"/>
        <v>0.04056544133133589</v>
      </c>
      <c r="AG126" s="32">
        <f t="shared" si="60"/>
        <v>0.07588663175858497</v>
      </c>
      <c r="AH126" s="32">
        <f t="shared" si="60"/>
        <v>0.09217421949471677</v>
      </c>
      <c r="AI126" s="32">
        <f t="shared" si="60"/>
        <v>0.011990790649141131</v>
      </c>
      <c r="AJ126" s="32">
        <f t="shared" si="60"/>
        <v>0.02827837841148345</v>
      </c>
      <c r="BA126" s="32">
        <f t="shared" si="61"/>
        <v>0.014583157424694654</v>
      </c>
      <c r="BB126" s="32">
        <f t="shared" si="62"/>
        <v>0.03491247951633975</v>
      </c>
      <c r="BC126" s="32">
        <f t="shared" si="63"/>
        <v>-0.008899484906618592</v>
      </c>
      <c r="BD126" s="32">
        <f t="shared" si="64"/>
        <v>0.04496039965540791</v>
      </c>
      <c r="BE126" s="32">
        <f t="shared" si="65"/>
        <v>0.08555655168982372</v>
      </c>
    </row>
    <row r="127" spans="3:57" ht="12.75">
      <c r="C127" s="17">
        <f t="shared" si="37"/>
        <v>0.015462082946535626</v>
      </c>
      <c r="D127" s="17">
        <f t="shared" si="38"/>
        <v>0.03196533268690078</v>
      </c>
      <c r="E127" s="17">
        <f t="shared" si="39"/>
        <v>0.04133251563998459</v>
      </c>
      <c r="F127" s="17">
        <f t="shared" si="40"/>
        <v>0.088759931273421</v>
      </c>
      <c r="G127" s="8">
        <f t="shared" si="41"/>
        <v>0.23713707816718202</v>
      </c>
      <c r="H127" s="13">
        <f t="shared" si="42"/>
        <v>0.07731041473267813</v>
      </c>
      <c r="I127" s="13">
        <f t="shared" si="43"/>
        <v>0.15982666343450389</v>
      </c>
      <c r="J127" s="8">
        <f t="shared" si="66"/>
        <v>0.01850228143981769</v>
      </c>
      <c r="K127" s="17">
        <f t="shared" si="36"/>
        <v>0.0016422612289997112</v>
      </c>
      <c r="L127" s="17">
        <f t="shared" si="44"/>
        <v>0.1505743882190299</v>
      </c>
      <c r="M127" s="13">
        <f t="shared" si="67"/>
        <v>0.8128305161640955</v>
      </c>
      <c r="N127" s="8">
        <f t="shared" si="68"/>
        <v>-0.2072326583694687</v>
      </c>
      <c r="O127" s="17">
        <f t="shared" si="45"/>
        <v>0.08124754425207426</v>
      </c>
      <c r="P127" s="17">
        <f t="shared" si="46"/>
        <v>0.9957636737239485</v>
      </c>
      <c r="Q127" s="17">
        <f t="shared" si="47"/>
        <v>-0.06508706688775828</v>
      </c>
      <c r="R127" s="17">
        <f t="shared" si="48"/>
        <v>0.5464297971563465</v>
      </c>
      <c r="S127" s="6">
        <f t="shared" si="49"/>
        <v>-0.06508706688775828</v>
      </c>
      <c r="U127" s="32">
        <f t="shared" si="50"/>
        <v>0.011577063644308418</v>
      </c>
      <c r="V127" s="32">
        <f t="shared" si="51"/>
        <v>0.028552540588818384</v>
      </c>
      <c r="W127" s="32">
        <f t="shared" si="52"/>
        <v>-0.0018623500666968265</v>
      </c>
      <c r="X127" s="32">
        <f t="shared" si="53"/>
        <v>0.03572024224978876</v>
      </c>
      <c r="Y127" s="32">
        <f t="shared" si="54"/>
        <v>0.07398749641621874</v>
      </c>
      <c r="Z127" s="13">
        <f t="shared" si="55"/>
        <v>0.8128305161640955</v>
      </c>
      <c r="AA127" s="8">
        <f t="shared" si="56"/>
        <v>0.8335686537239824</v>
      </c>
      <c r="AB127" s="8">
        <f t="shared" si="57"/>
        <v>0.7487389431514031</v>
      </c>
      <c r="AC127" s="8">
        <f t="shared" si="58"/>
        <v>0.8349730247937965</v>
      </c>
      <c r="AD127" s="8">
        <f t="shared" si="59"/>
        <v>0.8642165059809089</v>
      </c>
      <c r="AF127" s="32">
        <f t="shared" si="60"/>
        <v>0.04466354517161799</v>
      </c>
      <c r="AG127" s="32">
        <f t="shared" si="60"/>
        <v>0.07398749641621874</v>
      </c>
      <c r="AH127" s="32">
        <f t="shared" si="60"/>
        <v>0.07771219653866389</v>
      </c>
      <c r="AI127" s="32">
        <f t="shared" si="60"/>
        <v>0.016882415238581965</v>
      </c>
      <c r="AJ127" s="32">
        <f t="shared" si="60"/>
        <v>0.020607115384452018</v>
      </c>
      <c r="BA127" s="32">
        <f t="shared" si="61"/>
        <v>0.015463535241471505</v>
      </c>
      <c r="BB127" s="32">
        <f t="shared" si="62"/>
        <v>0.0361791055060929</v>
      </c>
      <c r="BC127" s="32">
        <f t="shared" si="63"/>
        <v>-0.0023597955965673325</v>
      </c>
      <c r="BD127" s="32">
        <f t="shared" si="64"/>
        <v>0.04293684833547527</v>
      </c>
      <c r="BE127" s="32">
        <f t="shared" si="65"/>
        <v>0.09221969348647234</v>
      </c>
    </row>
    <row r="128" spans="3:57" ht="12.75">
      <c r="C128" s="17">
        <f t="shared" si="37"/>
        <v>0.015322958536976334</v>
      </c>
      <c r="D128" s="17">
        <f t="shared" si="38"/>
        <v>0.03704110574394986</v>
      </c>
      <c r="E128" s="17">
        <f t="shared" si="39"/>
        <v>0.03952202474025772</v>
      </c>
      <c r="F128" s="17">
        <f t="shared" si="40"/>
        <v>0.09188608902118392</v>
      </c>
      <c r="G128" s="8">
        <f t="shared" si="41"/>
        <v>0.26182032140463096</v>
      </c>
      <c r="H128" s="13">
        <f t="shared" si="42"/>
        <v>0.07661479268488167</v>
      </c>
      <c r="I128" s="13">
        <f t="shared" si="43"/>
        <v>0.1852055287197493</v>
      </c>
      <c r="J128" s="8">
        <f t="shared" si="66"/>
        <v>0.018933254938571675</v>
      </c>
      <c r="K128" s="17">
        <f t="shared" si="36"/>
        <v>0.001739702748746367</v>
      </c>
      <c r="L128" s="17">
        <f t="shared" si="44"/>
        <v>0.1523140909677763</v>
      </c>
      <c r="M128" s="13">
        <f t="shared" si="67"/>
        <v>0.8317637711026672</v>
      </c>
      <c r="N128" s="8">
        <f t="shared" si="68"/>
        <v>-0.18420680743952822</v>
      </c>
      <c r="O128" s="17">
        <f t="shared" si="45"/>
        <v>0.07768865273008724</v>
      </c>
      <c r="P128" s="17">
        <f t="shared" si="46"/>
        <v>0.9868040119729116</v>
      </c>
      <c r="Q128" s="17">
        <f t="shared" si="47"/>
        <v>0.11487379173287705</v>
      </c>
      <c r="R128" s="17">
        <f t="shared" si="48"/>
        <v>0.5353620306561576</v>
      </c>
      <c r="S128" s="6">
        <f t="shared" si="49"/>
        <v>0.11487379173287705</v>
      </c>
      <c r="U128" s="32">
        <f t="shared" si="50"/>
        <v>0.008236533399987676</v>
      </c>
      <c r="V128" s="32">
        <f t="shared" si="51"/>
        <v>0.02342907232095275</v>
      </c>
      <c r="W128" s="32">
        <f t="shared" si="52"/>
        <v>0.00270932182845297</v>
      </c>
      <c r="X128" s="32">
        <f t="shared" si="53"/>
        <v>0.03411256651943792</v>
      </c>
      <c r="Y128" s="32">
        <f t="shared" si="54"/>
        <v>0.06848749406883131</v>
      </c>
      <c r="Z128" s="13">
        <f t="shared" si="55"/>
        <v>0.8317637711026672</v>
      </c>
      <c r="AA128" s="8">
        <f t="shared" si="56"/>
        <v>0.7453521506725771</v>
      </c>
      <c r="AB128" s="8">
        <f t="shared" si="57"/>
        <v>0.5375289230282668</v>
      </c>
      <c r="AC128" s="8">
        <f t="shared" si="58"/>
        <v>0.7056591217899876</v>
      </c>
      <c r="AD128" s="8">
        <f t="shared" si="59"/>
        <v>0.8631280088413678</v>
      </c>
      <c r="AF128" s="32">
        <f t="shared" si="60"/>
        <v>0.04618065959445019</v>
      </c>
      <c r="AG128" s="32">
        <f t="shared" si="60"/>
        <v>0.06848749406883131</v>
      </c>
      <c r="AH128" s="32">
        <f t="shared" si="60"/>
        <v>0.06306885040120323</v>
      </c>
      <c r="AI128" s="32">
        <f t="shared" si="60"/>
        <v>0.02162934942692582</v>
      </c>
      <c r="AJ128" s="32">
        <f t="shared" si="60"/>
        <v>0.016210705778519262</v>
      </c>
      <c r="BA128" s="32">
        <f t="shared" si="61"/>
        <v>0.015323059728545061</v>
      </c>
      <c r="BB128" s="32">
        <f t="shared" si="62"/>
        <v>0.035035917254679215</v>
      </c>
      <c r="BC128" s="32">
        <f t="shared" si="63"/>
        <v>0.00405152940319723</v>
      </c>
      <c r="BD128" s="32">
        <f t="shared" si="64"/>
        <v>0.04100437182750571</v>
      </c>
      <c r="BE128" s="32">
        <f t="shared" si="65"/>
        <v>0.09541487821392722</v>
      </c>
    </row>
    <row r="129" spans="3:57" ht="12.75">
      <c r="C129" s="17">
        <f t="shared" si="37"/>
        <v>0.01424720830903505</v>
      </c>
      <c r="D129" s="17">
        <f t="shared" si="38"/>
        <v>0.03930885198499383</v>
      </c>
      <c r="E129" s="17">
        <f t="shared" si="39"/>
        <v>0.0377886840724634</v>
      </c>
      <c r="F129" s="17">
        <f t="shared" si="40"/>
        <v>0.09134474436649229</v>
      </c>
      <c r="G129" s="8">
        <f t="shared" si="41"/>
        <v>0.2677803014701444</v>
      </c>
      <c r="H129" s="13">
        <f t="shared" si="42"/>
        <v>0.07123604154517525</v>
      </c>
      <c r="I129" s="13">
        <f t="shared" si="43"/>
        <v>0.19654425992496916</v>
      </c>
      <c r="J129" s="8">
        <f t="shared" si="66"/>
        <v>0.019374267099705356</v>
      </c>
      <c r="K129" s="17">
        <f t="shared" si="36"/>
        <v>0.0017697374755107275</v>
      </c>
      <c r="L129" s="17">
        <f t="shared" si="44"/>
        <v>0.15408382844328702</v>
      </c>
      <c r="M129" s="13">
        <f t="shared" si="67"/>
        <v>0.8511380382023725</v>
      </c>
      <c r="N129" s="8">
        <f t="shared" si="68"/>
        <v>-0.16118095650958775</v>
      </c>
      <c r="O129" s="17">
        <f t="shared" si="45"/>
        <v>0.07428141582640596</v>
      </c>
      <c r="P129" s="17">
        <f t="shared" si="46"/>
        <v>0.9175253124155407</v>
      </c>
      <c r="Q129" s="17">
        <f t="shared" si="47"/>
        <v>0.2871840656869029</v>
      </c>
      <c r="R129" s="17">
        <f t="shared" si="48"/>
        <v>0.5244566219973985</v>
      </c>
      <c r="S129" s="6">
        <f t="shared" si="49"/>
        <v>0.2871840656869029</v>
      </c>
      <c r="U129" s="32">
        <f t="shared" si="50"/>
        <v>0.005094315852256407</v>
      </c>
      <c r="V129" s="32">
        <f t="shared" si="51"/>
        <v>0.017362784259201278</v>
      </c>
      <c r="W129" s="32">
        <f t="shared" si="52"/>
        <v>0.005205598652318341</v>
      </c>
      <c r="X129" s="32">
        <f t="shared" si="53"/>
        <v>0.032577248116226275</v>
      </c>
      <c r="Y129" s="32">
        <f t="shared" si="54"/>
        <v>0.060239946880002296</v>
      </c>
      <c r="Z129" s="13">
        <f t="shared" si="55"/>
        <v>0.8511380382023725</v>
      </c>
      <c r="AA129" s="8">
        <f t="shared" si="56"/>
        <v>0.6594790679834661</v>
      </c>
      <c r="AB129" s="8">
        <f t="shared" si="57"/>
        <v>0.35756589935066657</v>
      </c>
      <c r="AC129" s="8">
        <f t="shared" si="58"/>
        <v>0.574129789395404</v>
      </c>
      <c r="AD129" s="8">
        <f t="shared" si="59"/>
        <v>0.8620900387469513</v>
      </c>
      <c r="AF129" s="32">
        <f t="shared" si="60"/>
        <v>0.045033392183617356</v>
      </c>
      <c r="AG129" s="32">
        <f t="shared" si="60"/>
        <v>0.060239946880002296</v>
      </c>
      <c r="AH129" s="32">
        <f t="shared" si="60"/>
        <v>0.04982874956610791</v>
      </c>
      <c r="AI129" s="32">
        <f t="shared" si="60"/>
        <v>0.025514378361599744</v>
      </c>
      <c r="AJ129" s="32">
        <f t="shared" si="60"/>
        <v>0.015103181061950022</v>
      </c>
      <c r="BA129" s="32">
        <f t="shared" si="61"/>
        <v>0.014246035688748718</v>
      </c>
      <c r="BB129" s="32">
        <f t="shared" si="62"/>
        <v>0.03183327585119858</v>
      </c>
      <c r="BC129" s="32">
        <f t="shared" si="63"/>
        <v>0.009544048661553799</v>
      </c>
      <c r="BD129" s="32">
        <f t="shared" si="64"/>
        <v>0.039158871089734204</v>
      </c>
      <c r="BE129" s="32">
        <f t="shared" si="65"/>
        <v>0.0947822312912353</v>
      </c>
    </row>
    <row r="130" spans="3:57" ht="12.75">
      <c r="C130" s="17">
        <f t="shared" si="37"/>
        <v>0.012424947541450623</v>
      </c>
      <c r="D130" s="17">
        <f t="shared" si="38"/>
        <v>0.03874370584903133</v>
      </c>
      <c r="E130" s="17">
        <f t="shared" si="39"/>
        <v>0.0361293970230425</v>
      </c>
      <c r="F130" s="17">
        <f t="shared" si="40"/>
        <v>0.08729805041352445</v>
      </c>
      <c r="G130" s="8">
        <f t="shared" si="41"/>
        <v>0.2558432669524098</v>
      </c>
      <c r="H130" s="13">
        <f t="shared" si="42"/>
        <v>0.062124737707253117</v>
      </c>
      <c r="I130" s="13">
        <f t="shared" si="43"/>
        <v>0.19371852924515665</v>
      </c>
      <c r="J130" s="8">
        <f t="shared" si="66"/>
        <v>0.01982555175370415</v>
      </c>
      <c r="K130" s="17">
        <f t="shared" si="36"/>
        <v>0.001730732016470803</v>
      </c>
      <c r="L130" s="17">
        <f t="shared" si="44"/>
        <v>0.15581456045975783</v>
      </c>
      <c r="M130" s="13">
        <f t="shared" si="67"/>
        <v>0.8709635899560767</v>
      </c>
      <c r="N130" s="8">
        <f t="shared" si="68"/>
        <v>-0.13815510557964727</v>
      </c>
      <c r="O130" s="17">
        <f t="shared" si="45"/>
        <v>0.07101974651140541</v>
      </c>
      <c r="P130" s="17">
        <f t="shared" si="46"/>
        <v>0.8001710670213618</v>
      </c>
      <c r="Q130" s="17">
        <f t="shared" si="47"/>
        <v>0.4470222958406418</v>
      </c>
      <c r="R130" s="17">
        <f t="shared" si="48"/>
        <v>0.513715649428207</v>
      </c>
      <c r="S130" s="6">
        <f t="shared" si="49"/>
        <v>0.4470222958406418</v>
      </c>
      <c r="U130" s="32">
        <f t="shared" si="50"/>
        <v>0.0025204458184817395</v>
      </c>
      <c r="V130" s="32">
        <f t="shared" si="51"/>
        <v>0.011145447556224713</v>
      </c>
      <c r="W130" s="32">
        <f t="shared" si="52"/>
        <v>0.005569744526060964</v>
      </c>
      <c r="X130" s="32">
        <f t="shared" si="53"/>
        <v>0.031111030423976883</v>
      </c>
      <c r="Y130" s="32">
        <f t="shared" si="54"/>
        <v>0.0503466683247443</v>
      </c>
      <c r="Z130" s="13">
        <f t="shared" si="55"/>
        <v>0.8709635899560767</v>
      </c>
      <c r="AA130" s="8">
        <f t="shared" si="56"/>
        <v>0.5767215657881914</v>
      </c>
      <c r="AB130" s="8">
        <f t="shared" si="57"/>
        <v>0.2028536386228859</v>
      </c>
      <c r="AC130" s="8">
        <f t="shared" si="58"/>
        <v>0.43142987269772465</v>
      </c>
      <c r="AD130" s="8">
        <f t="shared" si="59"/>
        <v>0.8611001839896465</v>
      </c>
      <c r="AF130" s="32">
        <f t="shared" si="60"/>
        <v>0.04150828449097513</v>
      </c>
      <c r="AG130" s="32">
        <f t="shared" si="60"/>
        <v>0.0503466683247443</v>
      </c>
      <c r="AH130" s="32">
        <f t="shared" si="60"/>
        <v>0.03920717926576568</v>
      </c>
      <c r="AI130" s="32">
        <f t="shared" si="60"/>
        <v>0.028055773212294872</v>
      </c>
      <c r="AJ130" s="32">
        <f t="shared" si="60"/>
        <v>0.016916284162460136</v>
      </c>
      <c r="BA130" s="32">
        <f t="shared" si="61"/>
        <v>0.012422724684531148</v>
      </c>
      <c r="BB130" s="32">
        <f t="shared" si="62"/>
        <v>0.02712846017291168</v>
      </c>
      <c r="BC130" s="32">
        <f t="shared" si="63"/>
        <v>0.013556978469128358</v>
      </c>
      <c r="BD130" s="32">
        <f t="shared" si="64"/>
        <v>0.037396431567665304</v>
      </c>
      <c r="BE130" s="32">
        <f t="shared" si="65"/>
        <v>0.09050459489423648</v>
      </c>
    </row>
    <row r="131" spans="3:57" ht="12.75">
      <c r="C131" s="17">
        <f t="shared" si="37"/>
        <v>0.010113672734150874</v>
      </c>
      <c r="D131" s="17">
        <f t="shared" si="38"/>
        <v>0.03566418174179318</v>
      </c>
      <c r="E131" s="17">
        <f t="shared" si="39"/>
        <v>0.03454117402529972</v>
      </c>
      <c r="F131" s="17">
        <f t="shared" si="40"/>
        <v>0.08031902850124378</v>
      </c>
      <c r="G131" s="8">
        <f t="shared" si="41"/>
        <v>0.22888927237972026</v>
      </c>
      <c r="H131" s="13">
        <f t="shared" si="42"/>
        <v>0.050568363670754374</v>
      </c>
      <c r="I131" s="13">
        <f t="shared" si="43"/>
        <v>0.1783209087089659</v>
      </c>
      <c r="J131" s="8">
        <f t="shared" si="66"/>
        <v>0.020287348177664755</v>
      </c>
      <c r="K131" s="17">
        <f t="shared" si="36"/>
        <v>0.0016294600964965116</v>
      </c>
      <c r="L131" s="17">
        <f t="shared" si="44"/>
        <v>0.15744402055625434</v>
      </c>
      <c r="M131" s="13">
        <f t="shared" si="67"/>
        <v>0.8912509381337415</v>
      </c>
      <c r="N131" s="8">
        <f t="shared" si="68"/>
        <v>-0.11512925464970682</v>
      </c>
      <c r="O131" s="17">
        <f t="shared" si="45"/>
        <v>0.06789776817804606</v>
      </c>
      <c r="P131" s="17">
        <f t="shared" si="46"/>
        <v>0.6513241425118752</v>
      </c>
      <c r="Q131" s="17">
        <f t="shared" si="47"/>
        <v>0.5904878131580065</v>
      </c>
      <c r="R131" s="17">
        <f t="shared" si="48"/>
        <v>0.5031407805156977</v>
      </c>
      <c r="S131" s="6">
        <f t="shared" si="49"/>
        <v>0.5904878131580065</v>
      </c>
      <c r="U131" s="32">
        <f t="shared" si="50"/>
        <v>0.0007825014518055005</v>
      </c>
      <c r="V131" s="32">
        <f t="shared" si="51"/>
        <v>0.0054753082216859325</v>
      </c>
      <c r="W131" s="32">
        <f t="shared" si="52"/>
        <v>0.004006092035298216</v>
      </c>
      <c r="X131" s="32">
        <f t="shared" si="53"/>
        <v>0.029710803398385253</v>
      </c>
      <c r="Y131" s="32">
        <f t="shared" si="54"/>
        <v>0.0399747051071749</v>
      </c>
      <c r="Z131" s="13">
        <f t="shared" si="55"/>
        <v>0.8912509381337415</v>
      </c>
      <c r="AA131" s="8">
        <f t="shared" si="56"/>
        <v>0.4976990615188513</v>
      </c>
      <c r="AB131" s="8">
        <f t="shared" si="57"/>
        <v>0.0773706518269298</v>
      </c>
      <c r="AC131" s="8">
        <f t="shared" si="58"/>
        <v>0.2658521741962004</v>
      </c>
      <c r="AD131" s="8">
        <f t="shared" si="59"/>
        <v>0.8601561538303111</v>
      </c>
      <c r="AF131" s="32">
        <f t="shared" si="60"/>
        <v>0.03615877453920533</v>
      </c>
      <c r="AG131" s="32">
        <f t="shared" si="60"/>
        <v>0.0399747051071749</v>
      </c>
      <c r="AH131" s="32">
        <f t="shared" si="60"/>
        <v>0.03196252103268914</v>
      </c>
      <c r="AI131" s="32">
        <f t="shared" si="60"/>
        <v>0.029024088663803037</v>
      </c>
      <c r="AJ131" s="32">
        <f t="shared" si="60"/>
        <v>0.021011904593809288</v>
      </c>
      <c r="BA131" s="32">
        <f t="shared" si="61"/>
        <v>0.010110727940362824</v>
      </c>
      <c r="BB131" s="32">
        <f t="shared" si="62"/>
        <v>0.021578193932935287</v>
      </c>
      <c r="BC131" s="32">
        <f t="shared" si="63"/>
        <v>0.015788011806983682</v>
      </c>
      <c r="BD131" s="32">
        <f t="shared" si="64"/>
        <v>0.03571331489077835</v>
      </c>
      <c r="BE131" s="32">
        <f t="shared" si="65"/>
        <v>0.08319024857106014</v>
      </c>
    </row>
    <row r="132" spans="3:57" ht="12.75">
      <c r="C132" s="17">
        <f t="shared" si="37"/>
        <v>0.007598339504999293</v>
      </c>
      <c r="D132" s="17">
        <f t="shared" si="38"/>
        <v>0.030632847055039547</v>
      </c>
      <c r="E132" s="17">
        <f t="shared" si="39"/>
        <v>0.033021130491578135</v>
      </c>
      <c r="F132" s="17">
        <f t="shared" si="40"/>
        <v>0.07125231705161697</v>
      </c>
      <c r="G132" s="8">
        <f t="shared" si="41"/>
        <v>0.19115593280019422</v>
      </c>
      <c r="H132" s="13">
        <f t="shared" si="42"/>
        <v>0.03799169752499647</v>
      </c>
      <c r="I132" s="13">
        <f t="shared" si="43"/>
        <v>0.15316423527519774</v>
      </c>
      <c r="J132" s="8">
        <f t="shared" si="66"/>
        <v>0.0207599012221642</v>
      </c>
      <c r="K132" s="17">
        <f t="shared" si="36"/>
        <v>0.0014791910638418944</v>
      </c>
      <c r="L132" s="17">
        <f t="shared" si="44"/>
        <v>0.15892321162009623</v>
      </c>
      <c r="M132" s="13">
        <f t="shared" si="67"/>
        <v>0.9120108393559057</v>
      </c>
      <c r="N132" s="8">
        <f t="shared" si="68"/>
        <v>-0.09210340371976636</v>
      </c>
      <c r="O132" s="17">
        <f t="shared" si="45"/>
        <v>0.06490981057713846</v>
      </c>
      <c r="P132" s="17">
        <f t="shared" si="46"/>
        <v>0.48933578262786037</v>
      </c>
      <c r="Q132" s="17">
        <f t="shared" si="47"/>
        <v>0.7146077367144437</v>
      </c>
      <c r="R132" s="17">
        <f t="shared" si="48"/>
        <v>0.4927333033923259</v>
      </c>
      <c r="S132" s="6">
        <f t="shared" si="49"/>
        <v>0.7146077367144437</v>
      </c>
      <c r="U132" s="32">
        <f t="shared" si="50"/>
        <v>2.8816251230029378E-05</v>
      </c>
      <c r="V132" s="32">
        <f t="shared" si="51"/>
        <v>0.0008899992404546258</v>
      </c>
      <c r="W132" s="32">
        <f t="shared" si="52"/>
        <v>0.0009091883503719646</v>
      </c>
      <c r="X132" s="32">
        <f t="shared" si="53"/>
        <v>0.0283735969701984</v>
      </c>
      <c r="Y132" s="32">
        <f t="shared" si="54"/>
        <v>0.030201600812255022</v>
      </c>
      <c r="Z132" s="13">
        <f t="shared" si="55"/>
        <v>0.9120108393559057</v>
      </c>
      <c r="AA132" s="8">
        <f t="shared" si="56"/>
        <v>0.42386833245543754</v>
      </c>
      <c r="AB132" s="8">
        <f t="shared" si="57"/>
        <v>0.003792440599827088</v>
      </c>
      <c r="AC132" s="8">
        <f t="shared" si="58"/>
        <v>0.058733933140262845</v>
      </c>
      <c r="AD132" s="8">
        <f t="shared" si="59"/>
        <v>0.8592557719195876</v>
      </c>
      <c r="AF132" s="32">
        <f t="shared" si="60"/>
        <v>0.029688199717407944</v>
      </c>
      <c r="AG132" s="32">
        <f t="shared" si="60"/>
        <v>0.030201600812255022</v>
      </c>
      <c r="AH132" s="32">
        <f t="shared" si="60"/>
        <v>0.028383224110773052</v>
      </c>
      <c r="AI132" s="32">
        <f t="shared" si="60"/>
        <v>0.02842160233134577</v>
      </c>
      <c r="AJ132" s="32">
        <f t="shared" si="60"/>
        <v>0.02660322563059397</v>
      </c>
      <c r="BA132" s="32">
        <f t="shared" si="61"/>
        <v>0.007595058273718902</v>
      </c>
      <c r="BB132" s="32">
        <f t="shared" si="62"/>
        <v>0.01584142822746837</v>
      </c>
      <c r="BC132" s="32">
        <f t="shared" si="63"/>
        <v>0.016182982347614866</v>
      </c>
      <c r="BD132" s="32">
        <f t="shared" si="64"/>
        <v>0.03410595094294227</v>
      </c>
      <c r="BE132" s="32">
        <f t="shared" si="65"/>
        <v>0.0737254197917444</v>
      </c>
    </row>
    <row r="133" spans="3:57" ht="12.75">
      <c r="C133" s="17">
        <f t="shared" si="37"/>
        <v>0.00515540462986426</v>
      </c>
      <c r="D133" s="17">
        <f t="shared" si="38"/>
        <v>0.024347770878215137</v>
      </c>
      <c r="E133" s="17">
        <f t="shared" si="39"/>
        <v>0.031566484608519685</v>
      </c>
      <c r="F133" s="17">
        <f t="shared" si="40"/>
        <v>0.06106966011659908</v>
      </c>
      <c r="G133" s="8">
        <f t="shared" si="41"/>
        <v>0.14751587754039697</v>
      </c>
      <c r="H133" s="13">
        <f t="shared" si="42"/>
        <v>0.0257770231493213</v>
      </c>
      <c r="I133" s="13">
        <f t="shared" si="43"/>
        <v>0.12173885439107568</v>
      </c>
      <c r="J133" s="8">
        <f t="shared" si="66"/>
        <v>0.021243461441081135</v>
      </c>
      <c r="K133" s="17">
        <f t="shared" si="36"/>
        <v>0.001297330969906903</v>
      </c>
      <c r="L133" s="17">
        <f t="shared" si="44"/>
        <v>0.16022054259000312</v>
      </c>
      <c r="M133" s="13">
        <f t="shared" si="67"/>
        <v>0.9332543007969868</v>
      </c>
      <c r="N133" s="8">
        <f t="shared" si="68"/>
        <v>-0.0690775527898259</v>
      </c>
      <c r="O133" s="17">
        <f t="shared" si="45"/>
        <v>0.062050405483475186</v>
      </c>
      <c r="P133" s="17">
        <f t="shared" si="46"/>
        <v>0.3320099026449276</v>
      </c>
      <c r="Q133" s="17">
        <f t="shared" si="47"/>
        <v>0.8173066115938818</v>
      </c>
      <c r="R133" s="17">
        <f t="shared" si="48"/>
        <v>0.48249415607989077</v>
      </c>
      <c r="S133" s="6">
        <f t="shared" si="49"/>
        <v>0.8173066115938818</v>
      </c>
      <c r="U133" s="32">
        <f t="shared" si="50"/>
        <v>0.0002885045701208744</v>
      </c>
      <c r="V133" s="32">
        <f t="shared" si="51"/>
        <v>-0.0022668316878049974</v>
      </c>
      <c r="W133" s="32">
        <f t="shared" si="52"/>
        <v>-0.0032153538080618195</v>
      </c>
      <c r="X133" s="32">
        <f t="shared" si="53"/>
        <v>0.02709657474529975</v>
      </c>
      <c r="Y133" s="32">
        <f t="shared" si="54"/>
        <v>0.021902893819553806</v>
      </c>
      <c r="Z133" s="13">
        <f t="shared" si="55"/>
        <v>0.9332543007969868</v>
      </c>
      <c r="AA133" s="8">
        <f t="shared" si="56"/>
        <v>0.35865426101496306</v>
      </c>
      <c r="AB133" s="8">
        <f t="shared" si="57"/>
        <v>0.05596157641043796</v>
      </c>
      <c r="AC133" s="8">
        <f t="shared" si="58"/>
        <v>-0.22516170056339463</v>
      </c>
      <c r="AD133" s="8">
        <f t="shared" si="59"/>
        <v>0.8583969701202167</v>
      </c>
      <c r="AF133" s="32">
        <f aca="true" t="shared" si="69" ref="AF133:AJ164">$U133+$V133*AF$34/$B$10+$W133*AF$35/$B$11+$X133</f>
        <v>0.0228378823517653</v>
      </c>
      <c r="AG133" s="32">
        <f t="shared" si="69"/>
        <v>0.021902893819553806</v>
      </c>
      <c r="AH133" s="32">
        <f t="shared" si="69"/>
        <v>0.02833360143792628</v>
      </c>
      <c r="AI133" s="32">
        <f t="shared" si="69"/>
        <v>0.0264365571951638</v>
      </c>
      <c r="AJ133" s="32">
        <f t="shared" si="69"/>
        <v>0.03286726481167653</v>
      </c>
      <c r="BA133" s="32">
        <f t="shared" si="61"/>
        <v>0.005152182804240194</v>
      </c>
      <c r="BB133" s="32">
        <f t="shared" si="62"/>
        <v>0.010502590731301518</v>
      </c>
      <c r="BC133" s="32">
        <f t="shared" si="63"/>
        <v>0.014897244150978232</v>
      </c>
      <c r="BD133" s="32">
        <f t="shared" si="64"/>
        <v>0.032570930289720676</v>
      </c>
      <c r="BE133" s="32">
        <f t="shared" si="65"/>
        <v>0.06312294797624063</v>
      </c>
    </row>
    <row r="134" spans="3:57" ht="12.75">
      <c r="C134" s="17">
        <f t="shared" si="37"/>
        <v>0.0030243243715941813</v>
      </c>
      <c r="D134" s="17">
        <f t="shared" si="38"/>
        <v>0.017540668850090018</v>
      </c>
      <c r="E134" s="17">
        <f t="shared" si="39"/>
        <v>0.03017455502028542</v>
      </c>
      <c r="F134" s="17">
        <f t="shared" si="40"/>
        <v>0.05073954824196962</v>
      </c>
      <c r="G134" s="8">
        <f t="shared" si="41"/>
        <v>0.102824966108421</v>
      </c>
      <c r="H134" s="13">
        <f t="shared" si="42"/>
        <v>0.015121621857970906</v>
      </c>
      <c r="I134" s="13">
        <f t="shared" si="43"/>
        <v>0.0877033442504501</v>
      </c>
      <c r="J134" s="8">
        <f t="shared" si="66"/>
        <v>0.021738285224444875</v>
      </c>
      <c r="K134" s="17">
        <f t="shared" si="36"/>
        <v>0.001102990771843416</v>
      </c>
      <c r="L134" s="17">
        <f t="shared" si="44"/>
        <v>0.16132353336184654</v>
      </c>
      <c r="M134" s="13">
        <f t="shared" si="67"/>
        <v>0.9549925860214317</v>
      </c>
      <c r="N134" s="8">
        <f t="shared" si="68"/>
        <v>-0.04605170185988544</v>
      </c>
      <c r="O134" s="17">
        <f t="shared" si="45"/>
        <v>0.05931428214172456</v>
      </c>
      <c r="P134" s="17">
        <f t="shared" si="46"/>
        <v>0.1947675715622934</v>
      </c>
      <c r="Q134" s="17">
        <f t="shared" si="47"/>
        <v>0.897347440202348</v>
      </c>
      <c r="R134" s="17">
        <f t="shared" si="48"/>
        <v>0.47242395398936515</v>
      </c>
      <c r="S134" s="6">
        <f t="shared" si="49"/>
        <v>0.897347440202348</v>
      </c>
      <c r="U134" s="32">
        <f t="shared" si="50"/>
        <v>0.0014848025589432805</v>
      </c>
      <c r="V134" s="32">
        <f t="shared" si="51"/>
        <v>-0.0038491079044318983</v>
      </c>
      <c r="W134" s="32">
        <f t="shared" si="52"/>
        <v>-0.007826406291213683</v>
      </c>
      <c r="X134" s="32">
        <f t="shared" si="53"/>
        <v>0.025877027988336937</v>
      </c>
      <c r="Y134" s="32">
        <f t="shared" si="54"/>
        <v>0.015686316351634637</v>
      </c>
      <c r="Z134" s="13">
        <f t="shared" si="55"/>
        <v>0.9549925860214317</v>
      </c>
      <c r="AA134" s="8">
        <f t="shared" si="56"/>
        <v>0.3091536463200036</v>
      </c>
      <c r="AB134" s="8">
        <f t="shared" si="57"/>
        <v>0.49095347472950185</v>
      </c>
      <c r="AC134" s="8">
        <f t="shared" si="58"/>
        <v>-0.6656253701286688</v>
      </c>
      <c r="AD134" s="8">
        <f t="shared" si="59"/>
        <v>0.857577782702698</v>
      </c>
      <c r="AF134" s="32">
        <f t="shared" si="69"/>
        <v>0.01629362062446865</v>
      </c>
      <c r="AG134" s="32">
        <f t="shared" si="69"/>
        <v>0.015686316351634637</v>
      </c>
      <c r="AH134" s="32">
        <f t="shared" si="69"/>
        <v>0.03133912893885138</v>
      </c>
      <c r="AI134" s="32">
        <f t="shared" si="69"/>
        <v>0.023384532160498434</v>
      </c>
      <c r="AJ134" s="32">
        <f t="shared" si="69"/>
        <v>0.03903734474455731</v>
      </c>
      <c r="BA134" s="32">
        <f t="shared" si="61"/>
        <v>0.003021527079354229</v>
      </c>
      <c r="BB134" s="32">
        <f t="shared" si="62"/>
        <v>0.006020005133379381</v>
      </c>
      <c r="BC134" s="32">
        <f t="shared" si="63"/>
        <v>0.012240500193504684</v>
      </c>
      <c r="BD134" s="32">
        <f t="shared" si="64"/>
        <v>0.031104996946504263</v>
      </c>
      <c r="BE134" s="32">
        <f t="shared" si="65"/>
        <v>0.05238702935274256</v>
      </c>
    </row>
    <row r="135" spans="3:57" ht="12.75">
      <c r="C135" s="17">
        <f t="shared" si="37"/>
        <v>0.001388232217932119</v>
      </c>
      <c r="D135" s="17">
        <f t="shared" si="38"/>
        <v>0.010892552372738225</v>
      </c>
      <c r="E135" s="17">
        <f t="shared" si="39"/>
        <v>0.028842758422036124</v>
      </c>
      <c r="F135" s="17">
        <f t="shared" si="40"/>
        <v>0.04112354301270647</v>
      </c>
      <c r="G135" s="8">
        <f t="shared" si="41"/>
        <v>0.061403922953351724</v>
      </c>
      <c r="H135" s="13">
        <f t="shared" si="42"/>
        <v>0.006941161089660595</v>
      </c>
      <c r="I135" s="13">
        <f t="shared" si="43"/>
        <v>0.05446276186369113</v>
      </c>
      <c r="J135" s="8">
        <f t="shared" si="66"/>
        <v>0.022244634934374563</v>
      </c>
      <c r="K135" s="17">
        <f t="shared" si="36"/>
        <v>0.0009147782015257054</v>
      </c>
      <c r="L135" s="17">
        <f t="shared" si="44"/>
        <v>0.16223831156337226</v>
      </c>
      <c r="M135" s="13">
        <f t="shared" si="67"/>
        <v>0.9772372209558062</v>
      </c>
      <c r="N135" s="8">
        <f t="shared" si="68"/>
        <v>-0.023025850929944983</v>
      </c>
      <c r="O135" s="17">
        <f t="shared" si="45"/>
        <v>0.05669636253592284</v>
      </c>
      <c r="P135" s="17">
        <f t="shared" si="46"/>
        <v>0.08940265151143534</v>
      </c>
      <c r="Q135" s="17">
        <f t="shared" si="47"/>
        <v>0.9542522457340955</v>
      </c>
      <c r="R135" s="17">
        <f t="shared" si="48"/>
        <v>0.46252301569162174</v>
      </c>
      <c r="S135" s="6">
        <f t="shared" si="49"/>
        <v>0.9542522457340955</v>
      </c>
      <c r="U135" s="32">
        <f t="shared" si="50"/>
        <v>0.0034574378087879744</v>
      </c>
      <c r="V135" s="32">
        <f t="shared" si="51"/>
        <v>-0.0038888374991616144</v>
      </c>
      <c r="W135" s="32">
        <f t="shared" si="52"/>
        <v>-0.012411028897728093</v>
      </c>
      <c r="X135" s="32">
        <f t="shared" si="53"/>
        <v>0.024712369877130973</v>
      </c>
      <c r="Y135" s="32">
        <f t="shared" si="54"/>
        <v>0.01186994128902924</v>
      </c>
      <c r="Z135" s="13">
        <f t="shared" si="55"/>
        <v>0.9772372209558062</v>
      </c>
      <c r="AA135" s="8">
        <f t="shared" si="56"/>
        <v>0.2886410172723112</v>
      </c>
      <c r="AB135" s="8">
        <f t="shared" si="57"/>
        <v>2.490532753906331</v>
      </c>
      <c r="AC135" s="8">
        <f t="shared" si="58"/>
        <v>-1.496423045684394</v>
      </c>
      <c r="AD135" s="8">
        <f t="shared" si="59"/>
        <v>0.8567963408884811</v>
      </c>
      <c r="AF135" s="32">
        <f t="shared" si="69"/>
        <v>0.010617962293947503</v>
      </c>
      <c r="AG135" s="32">
        <f t="shared" si="69"/>
        <v>0.01186994128902924</v>
      </c>
      <c r="AH135" s="32">
        <f t="shared" si="69"/>
        <v>0.03669199909117174</v>
      </c>
      <c r="AI135" s="32">
        <f t="shared" si="69"/>
        <v>0.019647616287352468</v>
      </c>
      <c r="AJ135" s="32">
        <f t="shared" si="69"/>
        <v>0.04446967408630452</v>
      </c>
      <c r="BA135" s="32">
        <f t="shared" si="61"/>
        <v>0.0013861619683974698</v>
      </c>
      <c r="BB135" s="32">
        <f t="shared" si="62"/>
        <v>0.00269965010973231</v>
      </c>
      <c r="BC135" s="32">
        <f t="shared" si="63"/>
        <v>0.008615797274343782</v>
      </c>
      <c r="BD135" s="32">
        <f t="shared" si="64"/>
        <v>0.029705041472130968</v>
      </c>
      <c r="BE135" s="32">
        <f t="shared" si="65"/>
        <v>0.04240665082460453</v>
      </c>
    </row>
    <row r="136" spans="3:57" s="27" customFormat="1" ht="12.75">
      <c r="C136" s="26">
        <f t="shared" si="37"/>
        <v>0.000364006164335624</v>
      </c>
      <c r="D136" s="26">
        <f t="shared" si="38"/>
        <v>0.004972615268209814</v>
      </c>
      <c r="E136" s="26">
        <f t="shared" si="39"/>
        <v>0.027568607083620328</v>
      </c>
      <c r="F136" s="26">
        <f t="shared" si="40"/>
        <v>0.032905228516165765</v>
      </c>
      <c r="G136" s="28">
        <f t="shared" si="41"/>
        <v>0.02668310716272719</v>
      </c>
      <c r="H136" s="29">
        <f t="shared" si="42"/>
        <v>0.00182003082167812</v>
      </c>
      <c r="I136" s="29">
        <f t="shared" si="43"/>
        <v>0.024863076341049072</v>
      </c>
      <c r="J136" s="28">
        <f t="shared" si="66"/>
        <v>0.02276277904418922</v>
      </c>
      <c r="K136" s="26">
        <f t="shared" si="36"/>
        <v>0.0007490144461120355</v>
      </c>
      <c r="L136" s="26">
        <f t="shared" si="44"/>
        <v>0.1629873260094843</v>
      </c>
      <c r="M136" s="29">
        <f t="shared" si="67"/>
        <v>0.9999999999999954</v>
      </c>
      <c r="N136" s="28">
        <f>N135+$O$30</f>
        <v>-4.524158825347513E-15</v>
      </c>
      <c r="O136" s="26">
        <f t="shared" si="45"/>
        <v>0.05419175652177471</v>
      </c>
      <c r="P136" s="26">
        <f t="shared" si="46"/>
        <v>0.023442127215998188</v>
      </c>
      <c r="Q136" s="26">
        <f t="shared" si="47"/>
        <v>0.9882094275931604</v>
      </c>
      <c r="R136" s="26">
        <f t="shared" si="48"/>
        <v>0.4527913870508555</v>
      </c>
      <c r="S136" s="27">
        <f t="shared" si="49"/>
        <v>0.9882094275931604</v>
      </c>
      <c r="T136" s="35">
        <f>1.2</f>
        <v>1.2</v>
      </c>
      <c r="U136" s="34">
        <f t="shared" si="50"/>
        <v>0.005989700341453362</v>
      </c>
      <c r="V136" s="34">
        <f t="shared" si="51"/>
        <v>-0.0025613472715880336</v>
      </c>
      <c r="W136" s="32">
        <f t="shared" si="52"/>
        <v>-0.016531754537067487</v>
      </c>
      <c r="X136" s="34">
        <f t="shared" si="53"/>
        <v>0.023600130015679545</v>
      </c>
      <c r="Y136" s="34">
        <f t="shared" si="54"/>
        <v>0.010496728548477385</v>
      </c>
      <c r="Z136" s="29">
        <f t="shared" si="55"/>
        <v>0.9999999999999954</v>
      </c>
      <c r="AA136" s="28">
        <f t="shared" si="56"/>
        <v>0.31899880419674115</v>
      </c>
      <c r="AB136" s="28">
        <f t="shared" si="57"/>
        <v>16.454942054032603</v>
      </c>
      <c r="AC136" s="28">
        <f t="shared" si="58"/>
        <v>-3.839649918367645</v>
      </c>
      <c r="AD136" s="28">
        <f t="shared" si="59"/>
        <v>0.8560508677169032</v>
      </c>
      <c r="AF136" s="32">
        <f t="shared" si="69"/>
        <v>0.006210398878591518</v>
      </c>
      <c r="AG136" s="32">
        <f t="shared" si="69"/>
        <v>0.010496728548477385</v>
      </c>
      <c r="AH136" s="32">
        <f t="shared" si="69"/>
        <v>0.04356023763044448</v>
      </c>
      <c r="AI136" s="32">
        <f t="shared" si="69"/>
        <v>0.015619423091653453</v>
      </c>
      <c r="AJ136" s="32">
        <f t="shared" si="69"/>
        <v>0.048682932171519186</v>
      </c>
      <c r="BA136" s="32">
        <f t="shared" si="61"/>
        <v>0.00036288172732667064</v>
      </c>
      <c r="BB136" s="32">
        <f t="shared" si="62"/>
        <v>0.0006912041719908994</v>
      </c>
      <c r="BC136" s="32">
        <f t="shared" si="63"/>
        <v>0.004461252807498419</v>
      </c>
      <c r="BD136" s="32">
        <f t="shared" si="64"/>
        <v>0.028368094373344366</v>
      </c>
      <c r="BE136" s="32">
        <f t="shared" si="65"/>
        <v>0.033883433080160355</v>
      </c>
    </row>
    <row r="137" spans="3:57" ht="12.75">
      <c r="C137" s="17">
        <f t="shared" si="37"/>
        <v>8.029680095979889E-07</v>
      </c>
      <c r="D137" s="17">
        <f t="shared" si="38"/>
        <v>0.0002017454142563809</v>
      </c>
      <c r="E137" s="17">
        <f t="shared" si="39"/>
        <v>0.026349706321266493</v>
      </c>
      <c r="F137" s="17">
        <f aca="true" t="shared" si="70" ref="F137:F200">SUM(C137:E137)</f>
        <v>0.026552254703532473</v>
      </c>
      <c r="G137" s="8">
        <f t="shared" si="41"/>
        <v>0.0010127419113298945</v>
      </c>
      <c r="H137" s="13">
        <f t="shared" si="42"/>
        <v>4.0148400479899445E-06</v>
      </c>
      <c r="I137" s="13">
        <f t="shared" si="43"/>
        <v>0.0010087270712819045</v>
      </c>
      <c r="J137" s="8">
        <f aca="true" t="shared" si="71" ref="J137:J200">M137-M136</f>
        <v>0.023292992280753988</v>
      </c>
      <c r="K137" s="17">
        <f t="shared" si="36"/>
        <v>0.0006184814638459956</v>
      </c>
      <c r="L137" s="17">
        <f t="shared" si="44"/>
        <v>0.16360580747333028</v>
      </c>
      <c r="M137" s="13">
        <f aca="true" t="shared" si="72" ref="M137:M200">EXP(N137)</f>
        <v>1.0232929922807494</v>
      </c>
      <c r="N137" s="8">
        <f aca="true" t="shared" si="73" ref="N137:N200">N136+$O$30</f>
        <v>0.023025850929935934</v>
      </c>
      <c r="O137" s="17">
        <f aca="true" t="shared" si="74" ref="O137:O200">SIN($M$31/M137)^2</f>
        <v>0.051795756856745194</v>
      </c>
      <c r="P137" s="17">
        <f aca="true" t="shared" si="75" ref="P137:P200">SIN($O$31/M137)^2</f>
        <v>5.171142710104578E-05</v>
      </c>
      <c r="Q137" s="17">
        <f t="shared" si="47"/>
        <v>0.9999741439521819</v>
      </c>
      <c r="R137" s="17">
        <f t="shared" si="48"/>
        <v>0.4432288638091257</v>
      </c>
      <c r="S137" s="6">
        <f t="shared" si="49"/>
        <v>0.9999741439521819</v>
      </c>
      <c r="U137" s="32">
        <f t="shared" si="50"/>
        <v>0.00883638276500603</v>
      </c>
      <c r="V137" s="32">
        <f t="shared" si="51"/>
        <v>-0.00014279004464787015</v>
      </c>
      <c r="W137" s="32">
        <f t="shared" si="52"/>
        <v>-0.019856076544615495</v>
      </c>
      <c r="X137" s="32">
        <f t="shared" si="53"/>
        <v>0.022537949194115916</v>
      </c>
      <c r="Y137" s="32">
        <f t="shared" si="54"/>
        <v>0.011375465369858579</v>
      </c>
      <c r="Z137" s="13">
        <f t="shared" si="55"/>
        <v>1.0232929922807494</v>
      </c>
      <c r="AA137" s="8">
        <f t="shared" si="56"/>
        <v>0.42841805703020786</v>
      </c>
      <c r="AB137" s="8">
        <f t="shared" si="57"/>
        <v>11004.651068764273</v>
      </c>
      <c r="AC137" s="8">
        <f t="shared" si="58"/>
        <v>-99.12922513246583</v>
      </c>
      <c r="AD137" s="8">
        <f t="shared" si="59"/>
        <v>0.8553396732139606</v>
      </c>
      <c r="AF137" s="32">
        <f t="shared" si="69"/>
        <v>0.0032935992113286815</v>
      </c>
      <c r="AG137" s="32">
        <f t="shared" si="69"/>
        <v>0.011375465369858579</v>
      </c>
      <c r="AH137" s="32">
        <f t="shared" si="69"/>
        <v>0.05108761846729325</v>
      </c>
      <c r="AI137" s="32">
        <f t="shared" si="69"/>
        <v>0.01166104545915432</v>
      </c>
      <c r="AJ137" s="32">
        <f t="shared" si="69"/>
        <v>0.051373198556471836</v>
      </c>
      <c r="BA137" s="32">
        <f t="shared" si="61"/>
        <v>7.491636916654568E-07</v>
      </c>
      <c r="BB137" s="32">
        <f t="shared" si="62"/>
        <v>1.441474333005973E-06</v>
      </c>
      <c r="BC137" s="32">
        <f t="shared" si="63"/>
        <v>0.00020044832091655265</v>
      </c>
      <c r="BD137" s="32">
        <f t="shared" si="64"/>
        <v>0.027091319806100283</v>
      </c>
      <c r="BE137" s="32">
        <f t="shared" si="65"/>
        <v>0.027293958765041506</v>
      </c>
    </row>
    <row r="138" spans="3:57" ht="12.75">
      <c r="C138" s="17">
        <f t="shared" si="37"/>
        <v>0.00028541751140542094</v>
      </c>
      <c r="D138" s="17">
        <f t="shared" si="38"/>
        <v>0.0041635282981676</v>
      </c>
      <c r="E138" s="17">
        <f t="shared" si="39"/>
        <v>0.02518375193311432</v>
      </c>
      <c r="F138" s="17">
        <f t="shared" si="70"/>
        <v>0.02963269774268734</v>
      </c>
      <c r="G138" s="8">
        <f t="shared" si="41"/>
        <v>0.022244729047865106</v>
      </c>
      <c r="H138" s="13">
        <f t="shared" si="42"/>
        <v>0.0014270875570271046</v>
      </c>
      <c r="I138" s="13">
        <f t="shared" si="43"/>
        <v>0.020817641490838</v>
      </c>
      <c r="J138" s="8">
        <f t="shared" si="71"/>
        <v>0.02383555577014529</v>
      </c>
      <c r="K138" s="17">
        <f t="shared" si="36"/>
        <v>0.0007063118196656826</v>
      </c>
      <c r="L138" s="17">
        <f t="shared" si="44"/>
        <v>0.16431211929299597</v>
      </c>
      <c r="M138" s="13">
        <f t="shared" si="72"/>
        <v>1.0471285480508947</v>
      </c>
      <c r="N138" s="8">
        <f t="shared" si="73"/>
        <v>0.04605170185987639</v>
      </c>
      <c r="O138" s="17">
        <f t="shared" si="74"/>
        <v>0.049503834159070045</v>
      </c>
      <c r="P138" s="17">
        <f t="shared" si="75"/>
        <v>0.018380989850134487</v>
      </c>
      <c r="Q138" s="17">
        <f t="shared" si="47"/>
        <v>0.9907668798208111</v>
      </c>
      <c r="R138" s="17">
        <f t="shared" si="48"/>
        <v>0.43383501270700287</v>
      </c>
      <c r="S138" s="6">
        <f t="shared" si="49"/>
        <v>0.9907668798208111</v>
      </c>
      <c r="U138" s="32">
        <f t="shared" si="50"/>
        <v>0.011749570719461228</v>
      </c>
      <c r="V138" s="32">
        <f t="shared" si="51"/>
        <v>0.0030336317092572356</v>
      </c>
      <c r="W138" s="32">
        <f t="shared" si="52"/>
        <v>-0.0221691931733399</v>
      </c>
      <c r="X138" s="32">
        <f t="shared" si="53"/>
        <v>0.021523574384508498</v>
      </c>
      <c r="Y138" s="32">
        <f t="shared" si="54"/>
        <v>0.014137583639887059</v>
      </c>
      <c r="Z138" s="13">
        <f t="shared" si="55"/>
        <v>1.0471285480508947</v>
      </c>
      <c r="AA138" s="8">
        <f t="shared" si="56"/>
        <v>0.47709404532281857</v>
      </c>
      <c r="AB138" s="8">
        <f t="shared" si="57"/>
        <v>41.16625732459549</v>
      </c>
      <c r="AC138" s="8">
        <f t="shared" si="58"/>
        <v>-4.595996494728851</v>
      </c>
      <c r="AD138" s="8">
        <f t="shared" si="59"/>
        <v>0.8546611498426879</v>
      </c>
      <c r="AF138" s="32">
        <f t="shared" si="69"/>
        <v>0.0019211714481482053</v>
      </c>
      <c r="AG138" s="32">
        <f t="shared" si="69"/>
        <v>0.014137583639887059</v>
      </c>
      <c r="AH138" s="32">
        <f t="shared" si="69"/>
        <v>0.058475969994416406</v>
      </c>
      <c r="AI138" s="32">
        <f t="shared" si="69"/>
        <v>0.00807032022137259</v>
      </c>
      <c r="AJ138" s="32">
        <f t="shared" si="69"/>
        <v>0.052408706578390765</v>
      </c>
      <c r="BA138" s="32">
        <f t="shared" si="61"/>
        <v>0.0002864648937985549</v>
      </c>
      <c r="BB138" s="32">
        <f t="shared" si="62"/>
        <v>0.0005193324292520429</v>
      </c>
      <c r="BC138" s="32">
        <f t="shared" si="63"/>
        <v>-0.00379518084220162</v>
      </c>
      <c r="BD138" s="32">
        <f t="shared" si="64"/>
        <v>0.025872009560361457</v>
      </c>
      <c r="BE138" s="32">
        <f t="shared" si="65"/>
        <v>0.022882626041210434</v>
      </c>
    </row>
    <row r="139" spans="3:57" ht="12.75">
      <c r="C139" s="17">
        <f t="shared" si="37"/>
        <v>0.001152487637435069</v>
      </c>
      <c r="D139" s="17">
        <f t="shared" si="38"/>
        <v>0.008975584400582366</v>
      </c>
      <c r="E139" s="17">
        <f t="shared" si="39"/>
        <v>0.024068527612632725</v>
      </c>
      <c r="F139" s="17">
        <f t="shared" si="70"/>
        <v>0.03419659965065016</v>
      </c>
      <c r="G139" s="8">
        <f t="shared" si="41"/>
        <v>0.05064036019008718</v>
      </c>
      <c r="H139" s="13">
        <f t="shared" si="42"/>
        <v>0.005762438187175345</v>
      </c>
      <c r="I139" s="13">
        <f t="shared" si="43"/>
        <v>0.04487792200291183</v>
      </c>
      <c r="J139" s="8">
        <f t="shared" si="71"/>
        <v>0.024390757186706802</v>
      </c>
      <c r="K139" s="17">
        <f t="shared" si="36"/>
        <v>0.0008340809586900307</v>
      </c>
      <c r="L139" s="17">
        <f t="shared" si="44"/>
        <v>0.165146200251686</v>
      </c>
      <c r="M139" s="13">
        <f t="shared" si="72"/>
        <v>1.0715193052376015</v>
      </c>
      <c r="N139" s="8">
        <f t="shared" si="73"/>
        <v>0.06907755278981685</v>
      </c>
      <c r="O139" s="17">
        <f t="shared" si="74"/>
        <v>0.047311631823297784</v>
      </c>
      <c r="P139" s="17">
        <f t="shared" si="75"/>
        <v>0.0742206161835981</v>
      </c>
      <c r="Q139" s="17">
        <f t="shared" si="47"/>
        <v>0.9621743001225931</v>
      </c>
      <c r="R139" s="17">
        <f t="shared" si="48"/>
        <v>0.42460919122183166</v>
      </c>
      <c r="S139" s="6">
        <f t="shared" si="49"/>
        <v>0.9621743001225931</v>
      </c>
      <c r="U139" s="32">
        <f t="shared" si="50"/>
        <v>0.014500205202705558</v>
      </c>
      <c r="V139" s="32">
        <f t="shared" si="51"/>
        <v>0.006617847568982315</v>
      </c>
      <c r="W139" s="32">
        <f t="shared" si="52"/>
        <v>-0.023372665003752808</v>
      </c>
      <c r="X139" s="32">
        <f t="shared" si="53"/>
        <v>0.02055485396188651</v>
      </c>
      <c r="Y139" s="32">
        <f t="shared" si="54"/>
        <v>0.018300241729821573</v>
      </c>
      <c r="Z139" s="13">
        <f t="shared" si="55"/>
        <v>1.0715193052376015</v>
      </c>
      <c r="AA139" s="8">
        <f t="shared" si="56"/>
        <v>0.5351479947356006</v>
      </c>
      <c r="AB139" s="8">
        <f t="shared" si="57"/>
        <v>12.581657912597347</v>
      </c>
      <c r="AC139" s="8">
        <f t="shared" si="58"/>
        <v>-1.8667104766663867</v>
      </c>
      <c r="AD139" s="8">
        <f t="shared" si="59"/>
        <v>0.8540137682164649</v>
      </c>
      <c r="AF139" s="32">
        <f t="shared" si="69"/>
        <v>0.0020011193240920995</v>
      </c>
      <c r="AG139" s="32">
        <f t="shared" si="69"/>
        <v>0.018300241729821573</v>
      </c>
      <c r="AH139" s="32">
        <f t="shared" si="69"/>
        <v>0.06504557174420013</v>
      </c>
      <c r="AI139" s="32">
        <f t="shared" si="69"/>
        <v>0.005064546591856945</v>
      </c>
      <c r="AJ139" s="32">
        <f t="shared" si="69"/>
        <v>0.051809876611664876</v>
      </c>
      <c r="BA139" s="32">
        <f t="shared" si="61"/>
        <v>0.0011545802950252448</v>
      </c>
      <c r="BB139" s="32">
        <f t="shared" si="62"/>
        <v>0.002047385578747629</v>
      </c>
      <c r="BC139" s="32">
        <f t="shared" si="63"/>
        <v>-0.007230879340568077</v>
      </c>
      <c r="BD139" s="32">
        <f t="shared" si="64"/>
        <v>0.024707577315620892</v>
      </c>
      <c r="BE139" s="32">
        <f t="shared" si="65"/>
        <v>0.02067866384882569</v>
      </c>
    </row>
    <row r="140" spans="3:57" ht="12.75">
      <c r="C140" s="17">
        <f t="shared" si="37"/>
        <v>0.002497537812966545</v>
      </c>
      <c r="D140" s="17">
        <f t="shared" si="38"/>
        <v>0.01379516121760008</v>
      </c>
      <c r="E140" s="17">
        <f t="shared" si="39"/>
        <v>0.023001902352345106</v>
      </c>
      <c r="F140" s="17">
        <f t="shared" si="70"/>
        <v>0.03929460138291173</v>
      </c>
      <c r="G140" s="8">
        <f t="shared" si="41"/>
        <v>0.08146349515283313</v>
      </c>
      <c r="H140" s="13">
        <f t="shared" si="42"/>
        <v>0.012487689064832726</v>
      </c>
      <c r="I140" s="13">
        <f t="shared" si="43"/>
        <v>0.0689758060880004</v>
      </c>
      <c r="J140" s="8">
        <f t="shared" si="71"/>
        <v>0.024958890905578457</v>
      </c>
      <c r="K140" s="17">
        <f t="shared" si="36"/>
        <v>0.0009807496690942862</v>
      </c>
      <c r="L140" s="17">
        <f t="shared" si="44"/>
        <v>0.16612694992078028</v>
      </c>
      <c r="M140" s="13">
        <f t="shared" si="72"/>
        <v>1.09647819614318</v>
      </c>
      <c r="N140" s="8">
        <f t="shared" si="73"/>
        <v>0.09210340371975731</v>
      </c>
      <c r="O140" s="17">
        <f t="shared" si="74"/>
        <v>0.04521496091677875</v>
      </c>
      <c r="P140" s="17">
        <f t="shared" si="75"/>
        <v>0.16084232871492005</v>
      </c>
      <c r="Q140" s="17">
        <f t="shared" si="47"/>
        <v>0.9160554957452522</v>
      </c>
      <c r="R140" s="17">
        <f t="shared" si="48"/>
        <v>0.41555056600165</v>
      </c>
      <c r="S140" s="6">
        <f t="shared" si="49"/>
        <v>0.9160554957452522</v>
      </c>
      <c r="U140" s="32">
        <f t="shared" si="50"/>
        <v>0.016894258574383553</v>
      </c>
      <c r="V140" s="32">
        <f t="shared" si="51"/>
        <v>0.010276308946586765</v>
      </c>
      <c r="W140" s="32">
        <f t="shared" si="52"/>
        <v>-0.02347246827319698</v>
      </c>
      <c r="X140" s="32">
        <f t="shared" si="53"/>
        <v>0.019629733140354957</v>
      </c>
      <c r="Y140" s="32">
        <f t="shared" si="54"/>
        <v>0.023327832388128297</v>
      </c>
      <c r="Z140" s="13">
        <f t="shared" si="55"/>
        <v>1.09647819614318</v>
      </c>
      <c r="AA140" s="8">
        <f t="shared" si="56"/>
        <v>0.5936650727362515</v>
      </c>
      <c r="AB140" s="8">
        <f t="shared" si="57"/>
        <v>6.7643654829460855</v>
      </c>
      <c r="AC140" s="8">
        <f t="shared" si="58"/>
        <v>-0.9565788408311132</v>
      </c>
      <c r="AD140" s="8">
        <f t="shared" si="59"/>
        <v>0.8533960730580031</v>
      </c>
      <c r="AF140" s="32">
        <f t="shared" si="69"/>
        <v>0.003328908737006947</v>
      </c>
      <c r="AG140" s="32">
        <f t="shared" si="69"/>
        <v>0.023327832388128297</v>
      </c>
      <c r="AH140" s="32">
        <f t="shared" si="69"/>
        <v>0.0702727689399354</v>
      </c>
      <c r="AI140" s="32">
        <f t="shared" si="69"/>
        <v>0.002775214494954766</v>
      </c>
      <c r="AJ140" s="32">
        <f t="shared" si="69"/>
        <v>0.0497201510551927</v>
      </c>
      <c r="BA140" s="32">
        <f t="shared" si="61"/>
        <v>0.0025005471174746785</v>
      </c>
      <c r="BB140" s="32">
        <f t="shared" si="62"/>
        <v>0.004334539738094465</v>
      </c>
      <c r="BC140" s="32">
        <f t="shared" si="63"/>
        <v>-0.009900670270829796</v>
      </c>
      <c r="BD140" s="32">
        <f t="shared" si="64"/>
        <v>0.023595553154969376</v>
      </c>
      <c r="BE140" s="32">
        <f t="shared" si="65"/>
        <v>0.020529969739708723</v>
      </c>
    </row>
    <row r="141" spans="3:57" ht="12.75">
      <c r="C141" s="17">
        <f t="shared" si="37"/>
        <v>0.0041910515699082555</v>
      </c>
      <c r="D141" s="17">
        <f t="shared" si="38"/>
        <v>0.01824303670557537</v>
      </c>
      <c r="E141" s="17">
        <f t="shared" si="39"/>
        <v>0.021981827848804286</v>
      </c>
      <c r="F141" s="17">
        <f t="shared" si="70"/>
        <v>0.04441591612428791</v>
      </c>
      <c r="G141" s="8">
        <f t="shared" si="41"/>
        <v>0.11217044137741812</v>
      </c>
      <c r="H141" s="13">
        <f t="shared" si="42"/>
        <v>0.020955257849541276</v>
      </c>
      <c r="I141" s="13">
        <f t="shared" si="43"/>
        <v>0.09121518352787684</v>
      </c>
      <c r="J141" s="8">
        <f t="shared" si="71"/>
        <v>0.025540258158778473</v>
      </c>
      <c r="K141" s="17">
        <f t="shared" si="36"/>
        <v>0.0011343939641729646</v>
      </c>
      <c r="L141" s="17">
        <f t="shared" si="44"/>
        <v>0.16726134388495326</v>
      </c>
      <c r="M141" s="13">
        <f t="shared" si="72"/>
        <v>1.1220184543019585</v>
      </c>
      <c r="N141" s="8">
        <f t="shared" si="73"/>
        <v>0.11512925464969777</v>
      </c>
      <c r="O141" s="17">
        <f t="shared" si="74"/>
        <v>0.04320979507861066</v>
      </c>
      <c r="P141" s="17">
        <f t="shared" si="75"/>
        <v>0.269905220561077</v>
      </c>
      <c r="Q141" s="17">
        <f t="shared" si="47"/>
        <v>0.854455838202843</v>
      </c>
      <c r="R141" s="17">
        <f t="shared" si="48"/>
        <v>0.40665813006935014</v>
      </c>
      <c r="S141" s="6">
        <f t="shared" si="49"/>
        <v>0.854455838202843</v>
      </c>
      <c r="U141" s="32">
        <f t="shared" si="50"/>
        <v>0.01878316693214023</v>
      </c>
      <c r="V141" s="32">
        <f t="shared" si="51"/>
        <v>0.013716946959365338</v>
      </c>
      <c r="W141" s="32">
        <f t="shared" si="52"/>
        <v>-0.022560121710354805</v>
      </c>
      <c r="X141" s="32">
        <f t="shared" si="53"/>
        <v>0.018746249614618255</v>
      </c>
      <c r="Y141" s="32">
        <f t="shared" si="54"/>
        <v>0.028686241795769018</v>
      </c>
      <c r="Z141" s="13">
        <f t="shared" si="55"/>
        <v>1.1220184543019585</v>
      </c>
      <c r="AA141" s="8">
        <f t="shared" si="56"/>
        <v>0.6458550064687858</v>
      </c>
      <c r="AB141" s="8">
        <f t="shared" si="57"/>
        <v>4.48173128362422</v>
      </c>
      <c r="AC141" s="8">
        <f t="shared" si="58"/>
        <v>-0.4847424742771497</v>
      </c>
      <c r="AD141" s="8">
        <f t="shared" si="59"/>
        <v>0.8528066793880368</v>
      </c>
      <c r="AF141" s="32">
        <f t="shared" si="69"/>
        <v>0.005624586451915114</v>
      </c>
      <c r="AG141" s="32">
        <f t="shared" si="69"/>
        <v>0.02868624179576902</v>
      </c>
      <c r="AH141" s="32">
        <f t="shared" si="69"/>
        <v>0.07380648522010616</v>
      </c>
      <c r="AI141" s="32">
        <f t="shared" si="69"/>
        <v>0.0012523478770383456</v>
      </c>
      <c r="AJ141" s="32">
        <f t="shared" si="69"/>
        <v>0.04637259131262906</v>
      </c>
      <c r="BA141" s="32">
        <f t="shared" si="61"/>
        <v>0.004194793622256048</v>
      </c>
      <c r="BB141" s="32">
        <f t="shared" si="62"/>
        <v>0.007106998658331028</v>
      </c>
      <c r="BC141" s="32">
        <f t="shared" si="63"/>
        <v>-0.011688807662685222</v>
      </c>
      <c r="BD141" s="32">
        <f t="shared" si="64"/>
        <v>0.022533578326070447</v>
      </c>
      <c r="BE141" s="32">
        <f t="shared" si="65"/>
        <v>0.0221465629439723</v>
      </c>
    </row>
    <row r="142" spans="3:57" ht="12.75">
      <c r="C142" s="17">
        <f t="shared" si="37"/>
        <v>0.006092095990334854</v>
      </c>
      <c r="D142" s="17">
        <f t="shared" si="38"/>
        <v>0.02202264598046472</v>
      </c>
      <c r="E142" s="17">
        <f t="shared" si="39"/>
        <v>0.021006335918417537</v>
      </c>
      <c r="F142" s="17">
        <f t="shared" si="70"/>
        <v>0.049121077889217116</v>
      </c>
      <c r="G142" s="8">
        <f t="shared" si="41"/>
        <v>0.14057370985399786</v>
      </c>
      <c r="H142" s="13">
        <f t="shared" si="42"/>
        <v>0.03046047995167427</v>
      </c>
      <c r="I142" s="13">
        <f t="shared" si="43"/>
        <v>0.1101132299023236</v>
      </c>
      <c r="J142" s="8">
        <f t="shared" si="71"/>
        <v>0.02613516719491904</v>
      </c>
      <c r="K142" s="17">
        <f t="shared" si="36"/>
        <v>0.0012837875834293302</v>
      </c>
      <c r="L142" s="17">
        <f t="shared" si="44"/>
        <v>0.1685451314683826</v>
      </c>
      <c r="M142" s="13">
        <f t="shared" si="72"/>
        <v>1.1481536214968775</v>
      </c>
      <c r="N142" s="8">
        <f t="shared" si="73"/>
        <v>0.13815510557963823</v>
      </c>
      <c r="O142" s="17">
        <f t="shared" si="74"/>
        <v>0.041292265439912185</v>
      </c>
      <c r="P142" s="17">
        <f t="shared" si="75"/>
        <v>0.3923331613852168</v>
      </c>
      <c r="Q142" s="17">
        <f t="shared" si="47"/>
        <v>0.7795298830800415</v>
      </c>
      <c r="R142" s="17">
        <f t="shared" si="48"/>
        <v>0.39793071886825737</v>
      </c>
      <c r="S142" s="6">
        <f t="shared" si="49"/>
        <v>0.7795298830800415</v>
      </c>
      <c r="U142" s="32">
        <f t="shared" si="50"/>
        <v>0.02006878899206037</v>
      </c>
      <c r="V142" s="32">
        <f t="shared" si="51"/>
        <v>0.016705346956666266</v>
      </c>
      <c r="W142" s="32">
        <f t="shared" si="52"/>
        <v>-0.020790300157262923</v>
      </c>
      <c r="X142" s="32">
        <f t="shared" si="53"/>
        <v>0.017902529397667642</v>
      </c>
      <c r="Y142" s="32">
        <f t="shared" si="54"/>
        <v>0.03388636518913136</v>
      </c>
      <c r="Z142" s="13">
        <f t="shared" si="55"/>
        <v>1.1481536214968775</v>
      </c>
      <c r="AA142" s="8">
        <f t="shared" si="56"/>
        <v>0.6898538599978478</v>
      </c>
      <c r="AB142" s="8">
        <f t="shared" si="57"/>
        <v>3.2942338767970205</v>
      </c>
      <c r="AC142" s="8">
        <f t="shared" si="58"/>
        <v>-0.18548875572082624</v>
      </c>
      <c r="AD142" s="8">
        <f t="shared" si="59"/>
        <v>0.8522442689289473</v>
      </c>
      <c r="AF142" s="32">
        <f t="shared" si="69"/>
        <v>0.008569393938504075</v>
      </c>
      <c r="AG142" s="32">
        <f t="shared" si="69"/>
        <v>0.03388636518913136</v>
      </c>
      <c r="AH142" s="32">
        <f t="shared" si="69"/>
        <v>0.07546696550533287</v>
      </c>
      <c r="AI142" s="32">
        <f t="shared" si="69"/>
        <v>0.0004756712757988217</v>
      </c>
      <c r="AJ142" s="32">
        <f t="shared" si="69"/>
        <v>0.042056271605705645</v>
      </c>
      <c r="BA142" s="32">
        <f t="shared" si="61"/>
        <v>0.00609635066649179</v>
      </c>
      <c r="BB142" s="32">
        <f t="shared" si="62"/>
        <v>0.010094568754967056</v>
      </c>
      <c r="BC142" s="32">
        <f t="shared" si="63"/>
        <v>-0.012562990455588518</v>
      </c>
      <c r="BD142" s="32">
        <f t="shared" si="64"/>
        <v>0.021519400237930603</v>
      </c>
      <c r="BE142" s="32">
        <f t="shared" si="65"/>
        <v>0.02514732920380093</v>
      </c>
    </row>
    <row r="143" spans="3:57" ht="12.75">
      <c r="C143" s="17">
        <f t="shared" si="37"/>
        <v>0.008060415750546201</v>
      </c>
      <c r="D143" s="17">
        <f t="shared" si="38"/>
        <v>0.02492869133593679</v>
      </c>
      <c r="E143" s="17">
        <f t="shared" si="39"/>
        <v>0.020073535932505798</v>
      </c>
      <c r="F143" s="17">
        <f t="shared" si="70"/>
        <v>0.05306264301898879</v>
      </c>
      <c r="G143" s="8">
        <f t="shared" si="41"/>
        <v>0.16494553543241497</v>
      </c>
      <c r="H143" s="13">
        <f t="shared" si="42"/>
        <v>0.04030207875273101</v>
      </c>
      <c r="I143" s="13">
        <f t="shared" si="43"/>
        <v>0.12464345667968396</v>
      </c>
      <c r="J143" s="8">
        <f t="shared" si="71"/>
        <v>0.026743933442646695</v>
      </c>
      <c r="K143" s="17">
        <f t="shared" si="36"/>
        <v>0.0014191037931907576</v>
      </c>
      <c r="L143" s="17">
        <f t="shared" si="44"/>
        <v>0.16996423526157337</v>
      </c>
      <c r="M143" s="13">
        <f t="shared" si="72"/>
        <v>1.1748975549395242</v>
      </c>
      <c r="N143" s="8">
        <f t="shared" si="73"/>
        <v>0.1611809565095787</v>
      </c>
      <c r="O143" s="17">
        <f t="shared" si="74"/>
        <v>0.03945865558190533</v>
      </c>
      <c r="P143" s="17">
        <f t="shared" si="75"/>
        <v>0.5190936581610175</v>
      </c>
      <c r="Q143" s="17">
        <f t="shared" si="47"/>
        <v>0.6934741104316603</v>
      </c>
      <c r="R143" s="17">
        <f t="shared" si="48"/>
        <v>0.38936702521694827</v>
      </c>
      <c r="S143" s="6">
        <f t="shared" si="49"/>
        <v>0.6934741104316603</v>
      </c>
      <c r="U143" s="32">
        <f t="shared" si="50"/>
        <v>0.020703598163193303</v>
      </c>
      <c r="V143" s="32">
        <f t="shared" si="51"/>
        <v>0.01907274420361988</v>
      </c>
      <c r="W143" s="32">
        <f t="shared" si="52"/>
        <v>-0.018357797490269095</v>
      </c>
      <c r="X143" s="32">
        <f t="shared" si="53"/>
        <v>0.017096782845803397</v>
      </c>
      <c r="Y143" s="32">
        <f t="shared" si="54"/>
        <v>0.03851532772234749</v>
      </c>
      <c r="Z143" s="13">
        <f t="shared" si="55"/>
        <v>1.1748975549395242</v>
      </c>
      <c r="AA143" s="8">
        <f t="shared" si="56"/>
        <v>0.7258463870441686</v>
      </c>
      <c r="AB143" s="8">
        <f t="shared" si="57"/>
        <v>2.568552144694318</v>
      </c>
      <c r="AC143" s="8">
        <f t="shared" si="58"/>
        <v>0.028679672900443445</v>
      </c>
      <c r="AD143" s="8">
        <f t="shared" si="59"/>
        <v>0.8517075867096221</v>
      </c>
      <c r="AF143" s="32">
        <f t="shared" si="69"/>
        <v>0.011838534820296946</v>
      </c>
      <c r="AG143" s="32">
        <f t="shared" si="69"/>
        <v>0.03851532772234749</v>
      </c>
      <c r="AH143" s="32">
        <f t="shared" si="69"/>
        <v>0.0752309227025924</v>
      </c>
      <c r="AI143" s="32">
        <f t="shared" si="69"/>
        <v>0.0003698393151077249</v>
      </c>
      <c r="AJ143" s="32">
        <f t="shared" si="69"/>
        <v>0.037085434311000184</v>
      </c>
      <c r="BA143" s="32">
        <f t="shared" si="61"/>
        <v>0.008064945560798552</v>
      </c>
      <c r="BB143" s="32">
        <f t="shared" si="62"/>
        <v>0.013051152764858508</v>
      </c>
      <c r="BC143" s="32">
        <f t="shared" si="63"/>
        <v>-0.01256192695261783</v>
      </c>
      <c r="BD143" s="32">
        <f t="shared" si="64"/>
        <v>0.020550867682851644</v>
      </c>
      <c r="BE143" s="32">
        <f t="shared" si="65"/>
        <v>0.029105039055890874</v>
      </c>
    </row>
    <row r="144" spans="3:57" ht="12.75">
      <c r="C144" s="17">
        <f t="shared" si="37"/>
        <v>0.009966310254336922</v>
      </c>
      <c r="D144" s="17">
        <f t="shared" si="38"/>
        <v>0.026846483986789942</v>
      </c>
      <c r="E144" s="17">
        <f t="shared" si="39"/>
        <v>0.019181612278880624</v>
      </c>
      <c r="F144" s="17">
        <f t="shared" si="70"/>
        <v>0.05599440652000749</v>
      </c>
      <c r="G144" s="8">
        <f t="shared" si="41"/>
        <v>0.18406397120563434</v>
      </c>
      <c r="H144" s="13">
        <f t="shared" si="42"/>
        <v>0.04983155127168461</v>
      </c>
      <c r="I144" s="13">
        <f t="shared" si="43"/>
        <v>0.13423241993394971</v>
      </c>
      <c r="J144" s="8">
        <f t="shared" si="71"/>
        <v>0.027366879677883427</v>
      </c>
      <c r="K144" s="17">
        <f t="shared" si="36"/>
        <v>0.0015323921858675362</v>
      </c>
      <c r="L144" s="17">
        <f t="shared" si="44"/>
        <v>0.1714966274474409</v>
      </c>
      <c r="M144" s="13">
        <f t="shared" si="72"/>
        <v>1.2022644346174076</v>
      </c>
      <c r="N144" s="8">
        <f t="shared" si="73"/>
        <v>0.18420680743951917</v>
      </c>
      <c r="O144" s="17">
        <f t="shared" si="74"/>
        <v>0.03770539654612383</v>
      </c>
      <c r="P144" s="17">
        <f t="shared" si="75"/>
        <v>0.6418339460890518</v>
      </c>
      <c r="Q144" s="17">
        <f t="shared" si="47"/>
        <v>0.598469760230998</v>
      </c>
      <c r="R144" s="17">
        <f t="shared" si="48"/>
        <v>0.38096561323785316</v>
      </c>
      <c r="S144" s="6">
        <f t="shared" si="49"/>
        <v>0.598469760230998</v>
      </c>
      <c r="U144" s="32">
        <f t="shared" si="50"/>
        <v>0.020687069462292738</v>
      </c>
      <c r="V144" s="32">
        <f t="shared" si="51"/>
        <v>0.02071706532921081</v>
      </c>
      <c r="W144" s="32">
        <f t="shared" si="52"/>
        <v>-0.015476013685210415</v>
      </c>
      <c r="X144" s="32">
        <f t="shared" si="53"/>
        <v>0.016327300862560706</v>
      </c>
      <c r="Y144" s="32">
        <f t="shared" si="54"/>
        <v>0.042255421968853846</v>
      </c>
      <c r="Z144" s="13">
        <f t="shared" si="55"/>
        <v>1.2022644346174076</v>
      </c>
      <c r="AA144" s="8">
        <f t="shared" si="56"/>
        <v>0.7546364823735646</v>
      </c>
      <c r="AB144" s="8">
        <f t="shared" si="57"/>
        <v>2.075699926488902</v>
      </c>
      <c r="AC144" s="8">
        <f t="shared" si="58"/>
        <v>0.1952230186485241</v>
      </c>
      <c r="AD144" s="8">
        <f t="shared" si="59"/>
        <v>0.8511954378588614</v>
      </c>
      <c r="AF144" s="32">
        <f t="shared" si="69"/>
        <v>0.015127981877512766</v>
      </c>
      <c r="AG144" s="32">
        <f t="shared" si="69"/>
        <v>0.042255421968853846</v>
      </c>
      <c r="AH144" s="32">
        <f t="shared" si="69"/>
        <v>0.07320744933712475</v>
      </c>
      <c r="AI144" s="32">
        <f t="shared" si="69"/>
        <v>0.0008212913104322182</v>
      </c>
      <c r="AJ144" s="32">
        <f t="shared" si="69"/>
        <v>0.031773318695699694</v>
      </c>
      <c r="BA144" s="32">
        <f t="shared" si="61"/>
        <v>0.009970877625431241</v>
      </c>
      <c r="BB144" s="32">
        <f t="shared" si="62"/>
        <v>0.01576896996567355</v>
      </c>
      <c r="BC144" s="32">
        <f t="shared" si="63"/>
        <v>-0.011779699060288293</v>
      </c>
      <c r="BD144" s="32">
        <f t="shared" si="64"/>
        <v>0.019625926273430842</v>
      </c>
      <c r="BE144" s="32">
        <f t="shared" si="65"/>
        <v>0.03358607480424734</v>
      </c>
    </row>
    <row r="145" spans="3:57" ht="12.75">
      <c r="C145" s="17">
        <f t="shared" si="37"/>
        <v>0.01169796413105706</v>
      </c>
      <c r="D145" s="17">
        <f t="shared" si="38"/>
        <v>0.027744255927568368</v>
      </c>
      <c r="E145" s="17">
        <f t="shared" si="39"/>
        <v>0.01832882185622733</v>
      </c>
      <c r="F145" s="17">
        <f t="shared" si="70"/>
        <v>0.05777104191485276</v>
      </c>
      <c r="G145" s="8">
        <f t="shared" si="41"/>
        <v>0.19721110029312713</v>
      </c>
      <c r="H145" s="13">
        <f t="shared" si="42"/>
        <v>0.058489820655285296</v>
      </c>
      <c r="I145" s="13">
        <f t="shared" si="43"/>
        <v>0.13872127963784184</v>
      </c>
      <c r="J145" s="8">
        <f t="shared" si="71"/>
        <v>0.02800433619496845</v>
      </c>
      <c r="K145" s="17">
        <f t="shared" si="36"/>
        <v>0.0016178396801171504</v>
      </c>
      <c r="L145" s="17">
        <f t="shared" si="44"/>
        <v>0.17311446712755804</v>
      </c>
      <c r="M145" s="13">
        <f t="shared" si="72"/>
        <v>1.230268770812376</v>
      </c>
      <c r="N145" s="8">
        <f t="shared" si="73"/>
        <v>0.20723265836945964</v>
      </c>
      <c r="O145" s="17">
        <f t="shared" si="74"/>
        <v>0.03602906190910888</v>
      </c>
      <c r="P145" s="17">
        <f t="shared" si="75"/>
        <v>0.7533530752945709</v>
      </c>
      <c r="Q145" s="17">
        <f t="shared" si="47"/>
        <v>0.49663560555545055</v>
      </c>
      <c r="R145" s="17">
        <f t="shared" si="48"/>
        <v>0.3727249313209862</v>
      </c>
      <c r="S145" s="6">
        <f t="shared" si="49"/>
        <v>0.49663560555545055</v>
      </c>
      <c r="U145" s="32">
        <f t="shared" si="50"/>
        <v>0.02005932238099996</v>
      </c>
      <c r="V145" s="32">
        <f t="shared" si="51"/>
        <v>0.02159856111140107</v>
      </c>
      <c r="W145" s="32">
        <f t="shared" si="52"/>
        <v>-0.012358432480596425</v>
      </c>
      <c r="X145" s="32">
        <f t="shared" si="53"/>
        <v>0.015592451273486876</v>
      </c>
      <c r="Y145" s="32">
        <f t="shared" si="54"/>
        <v>0.04489190228529148</v>
      </c>
      <c r="Z145" s="13">
        <f t="shared" si="55"/>
        <v>1.230268770812376</v>
      </c>
      <c r="AA145" s="8">
        <f t="shared" si="56"/>
        <v>0.7770658239374754</v>
      </c>
      <c r="AB145" s="8">
        <f t="shared" si="57"/>
        <v>1.7147703785263144</v>
      </c>
      <c r="AC145" s="8">
        <f t="shared" si="58"/>
        <v>0.3330465468213583</v>
      </c>
      <c r="AD145" s="8">
        <f t="shared" si="59"/>
        <v>0.8507066845755415</v>
      </c>
      <c r="AF145" s="32">
        <f t="shared" si="69"/>
        <v>0.018174310828962856</v>
      </c>
      <c r="AG145" s="32">
        <f t="shared" si="69"/>
        <v>0.04489190228529148</v>
      </c>
      <c r="AH145" s="32">
        <f t="shared" si="69"/>
        <v>0.06960876724269396</v>
      </c>
      <c r="AI145" s="32">
        <f t="shared" si="69"/>
        <v>0.0016947800624893417</v>
      </c>
      <c r="AJ145" s="32">
        <f t="shared" si="69"/>
        <v>0.026411645037611585</v>
      </c>
      <c r="BA145" s="32">
        <f t="shared" si="61"/>
        <v>0.011702346141739888</v>
      </c>
      <c r="BB145" s="32">
        <f t="shared" si="62"/>
        <v>0.01808677117715469</v>
      </c>
      <c r="BC145" s="32">
        <f t="shared" si="63"/>
        <v>-0.010349029235418545</v>
      </c>
      <c r="BD145" s="32">
        <f t="shared" si="64"/>
        <v>0.018742614084929766</v>
      </c>
      <c r="BE145" s="32">
        <f t="shared" si="65"/>
        <v>0.0381827021684058</v>
      </c>
    </row>
    <row r="146" spans="3:57" ht="12.75">
      <c r="C146" s="17">
        <f t="shared" si="37"/>
        <v>0.013166194682865706</v>
      </c>
      <c r="D146" s="17">
        <f t="shared" si="38"/>
        <v>0.027660733055613323</v>
      </c>
      <c r="E146" s="17">
        <f t="shared" si="39"/>
        <v>0.017513491606685094</v>
      </c>
      <c r="F146" s="17">
        <f t="shared" si="70"/>
        <v>0.058340419345164124</v>
      </c>
      <c r="G146" s="8">
        <f t="shared" si="41"/>
        <v>0.20413463869239515</v>
      </c>
      <c r="H146" s="13">
        <f t="shared" si="42"/>
        <v>0.06583097341432853</v>
      </c>
      <c r="I146" s="13">
        <f t="shared" si="43"/>
        <v>0.13830366527806662</v>
      </c>
      <c r="J146" s="8">
        <f t="shared" si="71"/>
        <v>0.02865664098178544</v>
      </c>
      <c r="K146" s="17">
        <f t="shared" si="36"/>
        <v>0.0016718404519011783</v>
      </c>
      <c r="L146" s="17">
        <f t="shared" si="44"/>
        <v>0.17478630757945923</v>
      </c>
      <c r="M146" s="13">
        <f t="shared" si="72"/>
        <v>1.2589254117941615</v>
      </c>
      <c r="N146" s="8">
        <f t="shared" si="73"/>
        <v>0.23025850929940012</v>
      </c>
      <c r="O146" s="17">
        <f t="shared" si="74"/>
        <v>0.034426362932188766</v>
      </c>
      <c r="P146" s="17">
        <f t="shared" si="75"/>
        <v>0.8479076481291636</v>
      </c>
      <c r="Q146" s="17">
        <f t="shared" si="47"/>
        <v>0.3899901945829361</v>
      </c>
      <c r="R146" s="17">
        <f t="shared" si="48"/>
        <v>0.36464332418104123</v>
      </c>
      <c r="S146" s="6">
        <f t="shared" si="49"/>
        <v>0.3899901945829361</v>
      </c>
      <c r="U146" s="32">
        <f t="shared" si="50"/>
        <v>0.01889305926197126</v>
      </c>
      <c r="V146" s="32">
        <f t="shared" si="51"/>
        <v>0.021731656285964678</v>
      </c>
      <c r="W146" s="32">
        <f t="shared" si="52"/>
        <v>-0.009203907364025007</v>
      </c>
      <c r="X146" s="32">
        <f t="shared" si="53"/>
        <v>0.014890675364080466</v>
      </c>
      <c r="Y146" s="32">
        <f t="shared" si="54"/>
        <v>0.046311483547991396</v>
      </c>
      <c r="Z146" s="13">
        <f t="shared" si="55"/>
        <v>1.2589254117941615</v>
      </c>
      <c r="AA146" s="8">
        <f t="shared" si="56"/>
        <v>0.793814718300104</v>
      </c>
      <c r="AB146" s="8">
        <f t="shared" si="57"/>
        <v>1.434967332403068</v>
      </c>
      <c r="AC146" s="8">
        <f t="shared" si="58"/>
        <v>0.4529073360692209</v>
      </c>
      <c r="AD146" s="8">
        <f t="shared" si="59"/>
        <v>0.8502402432646001</v>
      </c>
      <c r="AF146" s="32">
        <f t="shared" si="69"/>
        <v>0.020767444003687116</v>
      </c>
      <c r="AG146" s="32">
        <f t="shared" si="69"/>
        <v>0.046311483547991396</v>
      </c>
      <c r="AH146" s="32">
        <f t="shared" si="69"/>
        <v>0.06471929827090243</v>
      </c>
      <c r="AI146" s="32">
        <f t="shared" si="69"/>
        <v>0.0028481709760620425</v>
      </c>
      <c r="AJ146" s="32">
        <f t="shared" si="69"/>
        <v>0.02125598571680204</v>
      </c>
      <c r="BA146" s="32">
        <f t="shared" si="61"/>
        <v>0.013170194684501552</v>
      </c>
      <c r="BB146" s="32">
        <f t="shared" si="62"/>
        <v>0.01989278850016905</v>
      </c>
      <c r="BC146" s="32">
        <f t="shared" si="63"/>
        <v>-0.008425100238951733</v>
      </c>
      <c r="BD146" s="32">
        <f t="shared" si="64"/>
        <v>0.017899057493768872</v>
      </c>
      <c r="BE146" s="32">
        <f t="shared" si="65"/>
        <v>0.04253694043948775</v>
      </c>
    </row>
    <row r="147" spans="3:57" ht="12.75">
      <c r="C147" s="17">
        <f t="shared" si="37"/>
        <v>0.014306799601910959</v>
      </c>
      <c r="D147" s="17">
        <f t="shared" si="38"/>
        <v>0.026690080748919424</v>
      </c>
      <c r="E147" s="17">
        <f t="shared" si="39"/>
        <v>0.016734016091206155</v>
      </c>
      <c r="F147" s="17">
        <f t="shared" si="70"/>
        <v>0.057730896442036536</v>
      </c>
      <c r="G147" s="8">
        <f t="shared" si="41"/>
        <v>0.20498440175415192</v>
      </c>
      <c r="H147" s="13">
        <f t="shared" si="42"/>
        <v>0.07153399800955479</v>
      </c>
      <c r="I147" s="13">
        <f t="shared" si="43"/>
        <v>0.13345040374459713</v>
      </c>
      <c r="J147" s="8">
        <f t="shared" si="71"/>
        <v>0.02932413989896676</v>
      </c>
      <c r="K147" s="17">
        <f t="shared" si="36"/>
        <v>0.0016929088837590418</v>
      </c>
      <c r="L147" s="17">
        <f t="shared" si="44"/>
        <v>0.17647921646321826</v>
      </c>
      <c r="M147" s="13">
        <f t="shared" si="72"/>
        <v>1.2882495516931283</v>
      </c>
      <c r="N147" s="8">
        <f t="shared" si="73"/>
        <v>0.2532843602293406</v>
      </c>
      <c r="O147" s="17">
        <f t="shared" si="74"/>
        <v>0.032894143795349724</v>
      </c>
      <c r="P147" s="17">
        <f t="shared" si="75"/>
        <v>0.9213630129971024</v>
      </c>
      <c r="Q147" s="17">
        <f t="shared" si="47"/>
        <v>0.28042287175424463</v>
      </c>
      <c r="R147" s="17">
        <f t="shared" si="48"/>
        <v>0.3567190440630866</v>
      </c>
      <c r="S147" s="6">
        <f t="shared" si="49"/>
        <v>0.28042287175424463</v>
      </c>
      <c r="U147" s="32">
        <f t="shared" si="50"/>
        <v>0.017284732461764204</v>
      </c>
      <c r="V147" s="32">
        <f t="shared" si="51"/>
        <v>0.02117454688826575</v>
      </c>
      <c r="W147" s="32">
        <f t="shared" si="52"/>
        <v>-0.006186032125877187</v>
      </c>
      <c r="X147" s="32">
        <f t="shared" si="53"/>
        <v>0.014220484573548884</v>
      </c>
      <c r="Y147" s="32">
        <f t="shared" si="54"/>
        <v>0.04649373179770165</v>
      </c>
      <c r="Z147" s="13">
        <f t="shared" si="55"/>
        <v>1.2882495516931283</v>
      </c>
      <c r="AA147" s="8">
        <f t="shared" si="56"/>
        <v>0.8053526735789159</v>
      </c>
      <c r="AB147" s="8">
        <f t="shared" si="57"/>
        <v>1.208148079424799</v>
      </c>
      <c r="AC147" s="8">
        <f t="shared" si="58"/>
        <v>0.5615762238934173</v>
      </c>
      <c r="AD147" s="8">
        <f t="shared" si="59"/>
        <v>0.8497950818286741</v>
      </c>
      <c r="AF147" s="32">
        <f t="shared" si="69"/>
        <v>0.02275684650472474</v>
      </c>
      <c r="AG147" s="32">
        <f t="shared" si="69"/>
        <v>0.04649373179770165</v>
      </c>
      <c r="AH147" s="32">
        <f t="shared" si="69"/>
        <v>0.05886579604330763</v>
      </c>
      <c r="AI147" s="32">
        <f t="shared" si="69"/>
        <v>0.004144638021170148</v>
      </c>
      <c r="AJ147" s="32">
        <f t="shared" si="69"/>
        <v>0.016516702284148022</v>
      </c>
      <c r="BA147" s="32">
        <f t="shared" si="61"/>
        <v>0.014310255506947533</v>
      </c>
      <c r="BB147" s="32">
        <f t="shared" si="62"/>
        <v>0.021123426727148873</v>
      </c>
      <c r="BC147" s="32">
        <f t="shared" si="63"/>
        <v>-0.006171097640590785</v>
      </c>
      <c r="BD147" s="32">
        <f t="shared" si="64"/>
        <v>0.01709346720332069</v>
      </c>
      <c r="BE147" s="32">
        <f t="shared" si="65"/>
        <v>0.04635605179682631</v>
      </c>
    </row>
    <row r="148" spans="3:57" ht="12.75">
      <c r="C148" s="17">
        <f t="shared" si="37"/>
        <v>0.01508083484543871</v>
      </c>
      <c r="D148" s="17">
        <f t="shared" si="38"/>
        <v>0.024966009234434056</v>
      </c>
      <c r="E148" s="17">
        <f t="shared" si="39"/>
        <v>0.015988855111548735</v>
      </c>
      <c r="F148" s="17">
        <f t="shared" si="70"/>
        <v>0.0560356991914215</v>
      </c>
      <c r="G148" s="8">
        <f t="shared" si="41"/>
        <v>0.20023422039936384</v>
      </c>
      <c r="H148" s="13">
        <f t="shared" si="42"/>
        <v>0.07540417422719355</v>
      </c>
      <c r="I148" s="13">
        <f t="shared" si="43"/>
        <v>0.12483004617217028</v>
      </c>
      <c r="J148" s="8">
        <f t="shared" si="71"/>
        <v>0.030007186863272972</v>
      </c>
      <c r="K148" s="17">
        <f t="shared" si="36"/>
        <v>0.001681473696651139</v>
      </c>
      <c r="L148" s="17">
        <f t="shared" si="44"/>
        <v>0.1781606901598694</v>
      </c>
      <c r="M148" s="13">
        <f t="shared" si="72"/>
        <v>1.3182567385564012</v>
      </c>
      <c r="N148" s="8">
        <f t="shared" si="73"/>
        <v>0.27631021115928106</v>
      </c>
      <c r="O148" s="17">
        <f t="shared" si="74"/>
        <v>0.03142937692277478</v>
      </c>
      <c r="P148" s="17">
        <f t="shared" si="75"/>
        <v>0.9712111596117665</v>
      </c>
      <c r="Q148" s="17">
        <f t="shared" si="47"/>
        <v>0.1696727449775995</v>
      </c>
      <c r="R148" s="17">
        <f t="shared" si="48"/>
        <v>0.34895026114918404</v>
      </c>
      <c r="S148" s="6">
        <f t="shared" si="49"/>
        <v>0.1696727449775995</v>
      </c>
      <c r="U148" s="32">
        <f t="shared" si="50"/>
        <v>0.015345716224045448</v>
      </c>
      <c r="V148" s="32">
        <f t="shared" si="51"/>
        <v>0.02001786800279004</v>
      </c>
      <c r="W148" s="32">
        <f t="shared" si="52"/>
        <v>-0.0034464586721501627</v>
      </c>
      <c r="X148" s="32">
        <f t="shared" si="53"/>
        <v>0.013580457337371388</v>
      </c>
      <c r="Y148" s="32">
        <f t="shared" si="54"/>
        <v>0.045497582892056715</v>
      </c>
      <c r="Z148" s="13">
        <f t="shared" si="55"/>
        <v>1.3182567385564012</v>
      </c>
      <c r="AA148" s="8">
        <f t="shared" si="56"/>
        <v>0.8119392378175578</v>
      </c>
      <c r="AB148" s="8">
        <f t="shared" si="57"/>
        <v>1.0175641057886695</v>
      </c>
      <c r="AC148" s="8">
        <f t="shared" si="58"/>
        <v>0.6637588400706017</v>
      </c>
      <c r="AD148" s="8">
        <f t="shared" si="59"/>
        <v>0.8493702171059287</v>
      </c>
      <c r="AF148" s="32">
        <f t="shared" si="69"/>
        <v>0.024052144964603867</v>
      </c>
      <c r="AG148" s="32">
        <f t="shared" si="69"/>
        <v>0.045497582892056715</v>
      </c>
      <c r="AH148" s="32">
        <f t="shared" si="69"/>
        <v>0.052390500229559336</v>
      </c>
      <c r="AI148" s="32">
        <f t="shared" si="69"/>
        <v>0.005461846886476633</v>
      </c>
      <c r="AJ148" s="32">
        <f t="shared" si="69"/>
        <v>0.012354764240402185</v>
      </c>
      <c r="BA148" s="32">
        <f t="shared" si="61"/>
        <v>0.015083624150667389</v>
      </c>
      <c r="BB148" s="32">
        <f t="shared" si="62"/>
        <v>0.021758801719734065</v>
      </c>
      <c r="BC148" s="32">
        <f t="shared" si="63"/>
        <v>-0.0037461936941597025</v>
      </c>
      <c r="BD148" s="32">
        <f t="shared" si="64"/>
        <v>0.01632413444857183</v>
      </c>
      <c r="BE148" s="32">
        <f t="shared" si="65"/>
        <v>0.04942036662481358</v>
      </c>
    </row>
    <row r="149" spans="3:57" ht="12.75">
      <c r="C149" s="17">
        <f t="shared" si="37"/>
        <v>0.015473233417204602</v>
      </c>
      <c r="D149" s="17">
        <f t="shared" si="38"/>
        <v>0.02264643341085633</v>
      </c>
      <c r="E149" s="17">
        <f t="shared" si="39"/>
        <v>0.015276531382105041</v>
      </c>
      <c r="F149" s="17">
        <f t="shared" si="70"/>
        <v>0.053396198210165974</v>
      </c>
      <c r="G149" s="8">
        <f t="shared" si="41"/>
        <v>0.19059833414030464</v>
      </c>
      <c r="H149" s="13">
        <f t="shared" si="42"/>
        <v>0.07736616708602301</v>
      </c>
      <c r="I149" s="13">
        <f t="shared" si="43"/>
        <v>0.11323216705428164</v>
      </c>
      <c r="J149" s="8">
        <f t="shared" si="71"/>
        <v>0.03070614403524652</v>
      </c>
      <c r="K149" s="17">
        <f t="shared" si="36"/>
        <v>0.0016395913531759287</v>
      </c>
      <c r="L149" s="17">
        <f t="shared" si="44"/>
        <v>0.17980028151304533</v>
      </c>
      <c r="M149" s="13">
        <f t="shared" si="72"/>
        <v>1.3489628825916478</v>
      </c>
      <c r="N149" s="8">
        <f t="shared" si="73"/>
        <v>0.29933606208922153</v>
      </c>
      <c r="O149" s="17">
        <f t="shared" si="74"/>
        <v>0.03002915840634381</v>
      </c>
      <c r="P149" s="17">
        <f t="shared" si="75"/>
        <v>0.9964817680244048</v>
      </c>
      <c r="Q149" s="17">
        <f t="shared" si="47"/>
        <v>0.05931468600266809</v>
      </c>
      <c r="R149" s="17">
        <f t="shared" si="48"/>
        <v>0.34133507321545803</v>
      </c>
      <c r="S149" s="6">
        <f t="shared" si="49"/>
        <v>0.05931468600266809</v>
      </c>
      <c r="U149" s="32">
        <f t="shared" si="50"/>
        <v>0.01319407911055268</v>
      </c>
      <c r="V149" s="32">
        <f t="shared" si="51"/>
        <v>0.018373488767411805</v>
      </c>
      <c r="W149" s="32">
        <f t="shared" si="52"/>
        <v>-0.0010917399060789811</v>
      </c>
      <c r="X149" s="32">
        <f t="shared" si="53"/>
        <v>0.012969236071970085</v>
      </c>
      <c r="Y149" s="32">
        <f t="shared" si="54"/>
        <v>0.04344506404385559</v>
      </c>
      <c r="Z149" s="13">
        <f t="shared" si="55"/>
        <v>1.3489628825916478</v>
      </c>
      <c r="AA149" s="8">
        <f t="shared" si="56"/>
        <v>0.8136359048046269</v>
      </c>
      <c r="AB149" s="8">
        <f t="shared" si="57"/>
        <v>0.8527034236995519</v>
      </c>
      <c r="AC149" s="8">
        <f t="shared" si="58"/>
        <v>0.7631112832561191</v>
      </c>
      <c r="AD149" s="8">
        <f t="shared" si="59"/>
        <v>0.8489647124452788</v>
      </c>
      <c r="AF149" s="32">
        <f t="shared" si="69"/>
        <v>0.024619361800603607</v>
      </c>
      <c r="AG149" s="32">
        <f t="shared" si="69"/>
        <v>0.04344506404385559</v>
      </c>
      <c r="AH149" s="32">
        <f t="shared" si="69"/>
        <v>0.04562854384892446</v>
      </c>
      <c r="AI149" s="32">
        <f t="shared" si="69"/>
        <v>0.0066980865090319796</v>
      </c>
      <c r="AJ149" s="32">
        <f t="shared" si="69"/>
        <v>0.00888156632917471</v>
      </c>
      <c r="BA149" s="32">
        <f t="shared" si="61"/>
        <v>0.015475275240072804</v>
      </c>
      <c r="BB149" s="32">
        <f t="shared" si="62"/>
        <v>0.02181620274971101</v>
      </c>
      <c r="BC149" s="32">
        <f t="shared" si="63"/>
        <v>-0.0012963035731795094</v>
      </c>
      <c r="BD149" s="32">
        <f t="shared" si="64"/>
        <v>0.015589427371603216</v>
      </c>
      <c r="BE149" s="32">
        <f t="shared" si="65"/>
        <v>0.05158460178820752</v>
      </c>
    </row>
    <row r="150" spans="3:57" ht="12.75">
      <c r="C150" s="17">
        <f t="shared" si="37"/>
        <v>0.015490202415691035</v>
      </c>
      <c r="D150" s="17">
        <f t="shared" si="38"/>
        <v>0.019899678131646857</v>
      </c>
      <c r="E150" s="17">
        <f t="shared" si="39"/>
        <v>0.014595628254181155</v>
      </c>
      <c r="F150" s="17">
        <f t="shared" si="70"/>
        <v>0.04998550880151905</v>
      </c>
      <c r="G150" s="8">
        <f t="shared" si="41"/>
        <v>0.17694940273668947</v>
      </c>
      <c r="H150" s="13">
        <f t="shared" si="42"/>
        <v>0.07745101207845517</v>
      </c>
      <c r="I150" s="13">
        <f t="shared" si="43"/>
        <v>0.09949839065823429</v>
      </c>
      <c r="J150" s="8">
        <f t="shared" si="71"/>
        <v>0.031421382011231014</v>
      </c>
      <c r="K150" s="17">
        <f t="shared" si="36"/>
        <v>0.0015706137670782802</v>
      </c>
      <c r="L150" s="17">
        <f t="shared" si="44"/>
        <v>0.18137089528012362</v>
      </c>
      <c r="M150" s="13">
        <f t="shared" si="72"/>
        <v>1.3803842646028788</v>
      </c>
      <c r="N150" s="8">
        <f t="shared" si="73"/>
        <v>0.322361913019162</v>
      </c>
      <c r="O150" s="17">
        <f t="shared" si="74"/>
        <v>0.02869070353223849</v>
      </c>
      <c r="P150" s="17">
        <f t="shared" si="75"/>
        <v>0.9975745775980369</v>
      </c>
      <c r="Q150" s="17">
        <f t="shared" si="47"/>
        <v>-0.04924857766436632</v>
      </c>
      <c r="R150" s="17">
        <f t="shared" si="48"/>
        <v>0.333871514586457</v>
      </c>
      <c r="S150" s="6">
        <f t="shared" si="49"/>
        <v>-0.04924857766436632</v>
      </c>
      <c r="U150" s="32">
        <f t="shared" si="50"/>
        <v>0.010947371940271426</v>
      </c>
      <c r="V150" s="32">
        <f t="shared" si="51"/>
        <v>0.01636420950810548</v>
      </c>
      <c r="W150" s="32">
        <f t="shared" si="52"/>
        <v>0.0008068931651467688</v>
      </c>
      <c r="X150" s="32">
        <f t="shared" si="53"/>
        <v>0.0123855242950932</v>
      </c>
      <c r="Y150" s="32">
        <f t="shared" si="54"/>
        <v>0.040503998908616876</v>
      </c>
      <c r="Z150" s="13">
        <f t="shared" si="55"/>
        <v>1.3803842646028788</v>
      </c>
      <c r="AA150" s="8">
        <f t="shared" si="56"/>
        <v>0.8103148268320911</v>
      </c>
      <c r="AB150" s="8">
        <f t="shared" si="57"/>
        <v>0.7067287854923134</v>
      </c>
      <c r="AC150" s="8">
        <f t="shared" si="58"/>
        <v>0.8628834375941337</v>
      </c>
      <c r="AD150" s="8">
        <f t="shared" si="59"/>
        <v>0.8485776754107974</v>
      </c>
      <c r="AF150" s="32">
        <f t="shared" si="69"/>
        <v>0.024474015493018364</v>
      </c>
      <c r="AG150" s="32">
        <f t="shared" si="69"/>
        <v>0.040503998908616876</v>
      </c>
      <c r="AH150" s="32">
        <f t="shared" si="69"/>
        <v>0.03889021257127963</v>
      </c>
      <c r="AI150" s="32">
        <f t="shared" si="69"/>
        <v>0.007775579892405916</v>
      </c>
      <c r="AJ150" s="32">
        <f t="shared" si="69"/>
        <v>0.006161793568494099</v>
      </c>
      <c r="BA150" s="32">
        <f t="shared" si="61"/>
        <v>0.01549145696249261</v>
      </c>
      <c r="BB150" s="32">
        <f t="shared" si="62"/>
        <v>0.02134244202674185</v>
      </c>
      <c r="BC150" s="32">
        <f t="shared" si="63"/>
        <v>0.0010523618993260413</v>
      </c>
      <c r="BD150" s="32">
        <f t="shared" si="64"/>
        <v>0.014887787560200715</v>
      </c>
      <c r="BE150" s="32">
        <f t="shared" si="65"/>
        <v>0.05277404844876121</v>
      </c>
    </row>
    <row r="151" spans="3:57" ht="12.75">
      <c r="C151" s="17">
        <f t="shared" si="37"/>
        <v>0.01515582108684507</v>
      </c>
      <c r="D151" s="17">
        <f t="shared" si="38"/>
        <v>0.01689284561362506</v>
      </c>
      <c r="E151" s="17">
        <f t="shared" si="39"/>
        <v>0.013944787494821646</v>
      </c>
      <c r="F151" s="17">
        <f t="shared" si="70"/>
        <v>0.04599345419529177</v>
      </c>
      <c r="G151" s="8">
        <f t="shared" si="41"/>
        <v>0.16024333350235065</v>
      </c>
      <c r="H151" s="13">
        <f t="shared" si="42"/>
        <v>0.07577910543422535</v>
      </c>
      <c r="I151" s="13">
        <f t="shared" si="43"/>
        <v>0.0844642280681253</v>
      </c>
      <c r="J151" s="8">
        <f t="shared" si="71"/>
        <v>0.03215328001986939</v>
      </c>
      <c r="K151" s="17">
        <f t="shared" si="36"/>
        <v>0.0014788404118222529</v>
      </c>
      <c r="L151" s="17">
        <f t="shared" si="44"/>
        <v>0.18284973569194587</v>
      </c>
      <c r="M151" s="13">
        <f t="shared" si="72"/>
        <v>1.4125375446227482</v>
      </c>
      <c r="N151" s="8">
        <f t="shared" si="73"/>
        <v>0.3453877639491025</v>
      </c>
      <c r="O151" s="17">
        <f t="shared" si="74"/>
        <v>0.027411342414766112</v>
      </c>
      <c r="P151" s="17">
        <f t="shared" si="75"/>
        <v>0.9760403003866371</v>
      </c>
      <c r="Q151" s="17">
        <f t="shared" si="47"/>
        <v>-0.1547892102614484</v>
      </c>
      <c r="R151" s="17">
        <f t="shared" si="48"/>
        <v>0.3265575644310605</v>
      </c>
      <c r="S151" s="6">
        <f t="shared" si="49"/>
        <v>-0.1547892102614484</v>
      </c>
      <c r="U151" s="32">
        <f t="shared" si="50"/>
        <v>0.008716679839808077</v>
      </c>
      <c r="V151" s="32">
        <f t="shared" si="51"/>
        <v>0.01411486829522483</v>
      </c>
      <c r="W151" s="32">
        <f t="shared" si="52"/>
        <v>0.0022114831747607967</v>
      </c>
      <c r="X151" s="32">
        <f t="shared" si="53"/>
        <v>0.01182808387580238</v>
      </c>
      <c r="Y151" s="32">
        <f t="shared" si="54"/>
        <v>0.03687111518559608</v>
      </c>
      <c r="Z151" s="13">
        <f t="shared" si="55"/>
        <v>1.4125375446227482</v>
      </c>
      <c r="AA151" s="8">
        <f t="shared" si="56"/>
        <v>0.8016600586039585</v>
      </c>
      <c r="AB151" s="8">
        <f t="shared" si="57"/>
        <v>0.5751374201278986</v>
      </c>
      <c r="AC151" s="8">
        <f t="shared" si="58"/>
        <v>0.9664654400687517</v>
      </c>
      <c r="AD151" s="8">
        <f t="shared" si="59"/>
        <v>0.8482082556076744</v>
      </c>
      <c r="AF151" s="32">
        <f t="shared" si="69"/>
        <v>0.023672273214637815</v>
      </c>
      <c r="AG151" s="32">
        <f t="shared" si="69"/>
        <v>0.03687111518559608</v>
      </c>
      <c r="AH151" s="32">
        <f t="shared" si="69"/>
        <v>0.032448148829377306</v>
      </c>
      <c r="AI151" s="32">
        <f t="shared" si="69"/>
        <v>0.008641378595146423</v>
      </c>
      <c r="AJ151" s="32">
        <f t="shared" si="69"/>
        <v>0.004218412250507683</v>
      </c>
      <c r="BA151" s="32">
        <f t="shared" si="61"/>
        <v>0.01515628704900159</v>
      </c>
      <c r="BB151" s="32">
        <f t="shared" si="62"/>
        <v>0.0204058917012664</v>
      </c>
      <c r="BC151" s="32">
        <f t="shared" si="63"/>
        <v>0.0031971453944496615</v>
      </c>
      <c r="BD151" s="32">
        <f t="shared" si="64"/>
        <v>0.014217726742253843</v>
      </c>
      <c r="BE151" s="32">
        <f t="shared" si="65"/>
        <v>0.052977050886971494</v>
      </c>
    </row>
    <row r="152" spans="3:57" ht="12.75">
      <c r="C152" s="17">
        <f t="shared" si="37"/>
        <v>0.01450821955918838</v>
      </c>
      <c r="D152" s="17">
        <f t="shared" si="38"/>
        <v>0.013782641167097261</v>
      </c>
      <c r="E152" s="17">
        <f t="shared" si="39"/>
        <v>0.013322707121805631</v>
      </c>
      <c r="F152" s="17">
        <f t="shared" si="70"/>
        <v>0.041613567848091275</v>
      </c>
      <c r="G152" s="8">
        <f t="shared" si="41"/>
        <v>0.14145430363142822</v>
      </c>
      <c r="H152" s="13">
        <f t="shared" si="42"/>
        <v>0.07254109779594191</v>
      </c>
      <c r="I152" s="13">
        <f t="shared" si="43"/>
        <v>0.06891320583548631</v>
      </c>
      <c r="J152" s="8">
        <f t="shared" si="71"/>
        <v>0.03290222612317306</v>
      </c>
      <c r="K152" s="17">
        <f t="shared" si="36"/>
        <v>0.0013691790191299033</v>
      </c>
      <c r="L152" s="17">
        <f t="shared" si="44"/>
        <v>0.18421891471107577</v>
      </c>
      <c r="M152" s="13">
        <f t="shared" si="72"/>
        <v>1.4454397707459212</v>
      </c>
      <c r="N152" s="8">
        <f t="shared" si="73"/>
        <v>0.36841361487904295</v>
      </c>
      <c r="O152" s="17">
        <f t="shared" si="74"/>
        <v>0.026188515740599893</v>
      </c>
      <c r="P152" s="17">
        <f t="shared" si="75"/>
        <v>0.9343345303090584</v>
      </c>
      <c r="Q152" s="17">
        <f t="shared" si="47"/>
        <v>-0.2562527457237124</v>
      </c>
      <c r="R152" s="17">
        <f t="shared" si="48"/>
        <v>0.31939115444172367</v>
      </c>
      <c r="S152" s="6">
        <f t="shared" si="49"/>
        <v>-0.2562527457237124</v>
      </c>
      <c r="U152" s="32">
        <f t="shared" si="50"/>
        <v>0.006602044673177524</v>
      </c>
      <c r="V152" s="32">
        <f t="shared" si="51"/>
        <v>0.011745130235998267</v>
      </c>
      <c r="W152" s="32">
        <f t="shared" si="52"/>
        <v>0.003113688513411509</v>
      </c>
      <c r="X152" s="32">
        <f t="shared" si="53"/>
        <v>0.011295732408230962</v>
      </c>
      <c r="Y152" s="32">
        <f t="shared" si="54"/>
        <v>0.03275659583081826</v>
      </c>
      <c r="Z152" s="13">
        <f t="shared" si="55"/>
        <v>1.4454397707459212</v>
      </c>
      <c r="AA152" s="8">
        <f t="shared" si="56"/>
        <v>0.7871614361545483</v>
      </c>
      <c r="AB152" s="8">
        <f t="shared" si="57"/>
        <v>0.455055470193536</v>
      </c>
      <c r="AC152" s="8">
        <f t="shared" si="58"/>
        <v>1.0780821011927402</v>
      </c>
      <c r="AD152" s="8">
        <f t="shared" si="59"/>
        <v>0.847855642622582</v>
      </c>
      <c r="AF152" s="32">
        <f t="shared" si="69"/>
        <v>0.02230119760653194</v>
      </c>
      <c r="AG152" s="32">
        <f t="shared" si="69"/>
        <v>0.03275659583081826</v>
      </c>
      <c r="AH152" s="32">
        <f t="shared" si="69"/>
        <v>0.026529218797900052</v>
      </c>
      <c r="AI152" s="32">
        <f t="shared" si="69"/>
        <v>0.009266335358821728</v>
      </c>
      <c r="AJ152" s="32">
        <f t="shared" si="69"/>
        <v>0.0030389583355393875</v>
      </c>
      <c r="BA152" s="32">
        <f t="shared" si="61"/>
        <v>0.014507929958678532</v>
      </c>
      <c r="BB152" s="32">
        <f t="shared" si="62"/>
        <v>0.01908882587158669</v>
      </c>
      <c r="BC152" s="32">
        <f t="shared" si="63"/>
        <v>0.005060536295178863</v>
      </c>
      <c r="BD152" s="32">
        <f t="shared" si="64"/>
        <v>0.013577823628931123</v>
      </c>
      <c r="BE152" s="32">
        <f t="shared" si="65"/>
        <v>0.052235115754375214</v>
      </c>
    </row>
    <row r="153" spans="3:57" ht="12.75">
      <c r="C153" s="17">
        <f t="shared" si="37"/>
        <v>0.013595657879217729</v>
      </c>
      <c r="D153" s="17">
        <f t="shared" si="38"/>
        <v>0.010708698496592148</v>
      </c>
      <c r="E153" s="17">
        <f t="shared" si="39"/>
        <v>0.01272813929602485</v>
      </c>
      <c r="F153" s="17">
        <f t="shared" si="70"/>
        <v>0.037032495671834725</v>
      </c>
      <c r="G153" s="8">
        <f t="shared" si="41"/>
        <v>0.12152178187904938</v>
      </c>
      <c r="H153" s="13">
        <f t="shared" si="42"/>
        <v>0.06797828939608865</v>
      </c>
      <c r="I153" s="13">
        <f t="shared" si="43"/>
        <v>0.05354349248296074</v>
      </c>
      <c r="J153" s="8">
        <f t="shared" si="71"/>
        <v>0.03366861742227978</v>
      </c>
      <c r="K153" s="17">
        <f t="shared" si="36"/>
        <v>0.0012468329289672352</v>
      </c>
      <c r="L153" s="17">
        <f t="shared" si="44"/>
        <v>0.185465747640043</v>
      </c>
      <c r="M153" s="13">
        <f t="shared" si="72"/>
        <v>1.479108388168201</v>
      </c>
      <c r="N153" s="8">
        <f t="shared" si="73"/>
        <v>0.3914394658089834</v>
      </c>
      <c r="O153" s="17">
        <f t="shared" si="74"/>
        <v>0.025019770625815452</v>
      </c>
      <c r="P153" s="17">
        <f t="shared" si="75"/>
        <v>0.8755652316259936</v>
      </c>
      <c r="Q153" s="17">
        <f t="shared" si="47"/>
        <v>-0.35275312666793796</v>
      </c>
      <c r="R153" s="17">
        <f t="shared" si="48"/>
        <v>0.31237017593648103</v>
      </c>
      <c r="S153" s="6">
        <f t="shared" si="49"/>
        <v>-0.35275312666793796</v>
      </c>
      <c r="U153" s="32">
        <f t="shared" si="50"/>
        <v>0.004689250360165358</v>
      </c>
      <c r="V153" s="32">
        <f t="shared" si="51"/>
        <v>0.009364042405902342</v>
      </c>
      <c r="W153" s="32">
        <f t="shared" si="52"/>
        <v>0.0035301242354956047</v>
      </c>
      <c r="X153" s="32">
        <f t="shared" si="53"/>
        <v>0.010787340703542628</v>
      </c>
      <c r="Y153" s="32">
        <f t="shared" si="54"/>
        <v>0.028370757705105935</v>
      </c>
      <c r="Z153" s="13">
        <f t="shared" si="55"/>
        <v>1.479108388168201</v>
      </c>
      <c r="AA153" s="8">
        <f t="shared" si="56"/>
        <v>0.766104395353605</v>
      </c>
      <c r="AB153" s="8">
        <f t="shared" si="57"/>
        <v>0.34490794059574925</v>
      </c>
      <c r="AC153" s="8">
        <f t="shared" si="58"/>
        <v>1.2040834509909197</v>
      </c>
      <c r="AD153" s="8">
        <f t="shared" si="59"/>
        <v>0.8475190640718117</v>
      </c>
      <c r="AF153" s="32">
        <f t="shared" si="69"/>
        <v>0.0204689406349198</v>
      </c>
      <c r="AG153" s="32">
        <f t="shared" si="69"/>
        <v>0.028370757705105935</v>
      </c>
      <c r="AH153" s="32">
        <f t="shared" si="69"/>
        <v>0.02131050922882545</v>
      </c>
      <c r="AI153" s="32">
        <f t="shared" si="69"/>
        <v>0.009642672893301249</v>
      </c>
      <c r="AJ153" s="32">
        <f t="shared" si="69"/>
        <v>0.0025824244247031527</v>
      </c>
      <c r="BA153" s="32">
        <f t="shared" si="61"/>
        <v>0.013594674868372255</v>
      </c>
      <c r="BB153" s="32">
        <f t="shared" si="62"/>
        <v>0.01748050431777239</v>
      </c>
      <c r="BC153" s="32">
        <f t="shared" si="63"/>
        <v>0.006589926579354004</v>
      </c>
      <c r="BD153" s="32">
        <f t="shared" si="64"/>
        <v>0.012966720899935892</v>
      </c>
      <c r="BE153" s="32">
        <f t="shared" si="65"/>
        <v>0.05063182666543454</v>
      </c>
    </row>
    <row r="154" spans="3:57" ht="12.75">
      <c r="C154" s="17">
        <f t="shared" si="37"/>
        <v>0.012472757359957379</v>
      </c>
      <c r="D154" s="17">
        <f t="shared" si="38"/>
        <v>0.007789258351026022</v>
      </c>
      <c r="E154" s="17">
        <f t="shared" si="39"/>
        <v>0.012159888272086193</v>
      </c>
      <c r="F154" s="17">
        <f t="shared" si="70"/>
        <v>0.03242190398306959</v>
      </c>
      <c r="G154" s="8">
        <f t="shared" si="41"/>
        <v>0.101310078554917</v>
      </c>
      <c r="H154" s="13">
        <f t="shared" si="42"/>
        <v>0.062363786799786894</v>
      </c>
      <c r="I154" s="13">
        <f t="shared" si="43"/>
        <v>0.03894629175513011</v>
      </c>
      <c r="J154" s="8">
        <f t="shared" si="71"/>
        <v>0.03445286026800054</v>
      </c>
      <c r="K154" s="17">
        <f t="shared" si="36"/>
        <v>0.0011170273275512268</v>
      </c>
      <c r="L154" s="17">
        <f t="shared" si="44"/>
        <v>0.18658277496759423</v>
      </c>
      <c r="M154" s="13">
        <f t="shared" si="72"/>
        <v>1.5135612484362015</v>
      </c>
      <c r="N154" s="8">
        <f t="shared" si="73"/>
        <v>0.4144653167389239</v>
      </c>
      <c r="O154" s="17">
        <f t="shared" si="74"/>
        <v>0.023902756587379347</v>
      </c>
      <c r="P154" s="17">
        <f t="shared" si="75"/>
        <v>0.8032500364384175</v>
      </c>
      <c r="Q154" s="17">
        <f t="shared" si="47"/>
        <v>-0.4435650612498492</v>
      </c>
      <c r="R154" s="17">
        <f t="shared" si="48"/>
        <v>0.3054924864208862</v>
      </c>
      <c r="S154" s="6">
        <f t="shared" si="49"/>
        <v>-0.4435650612498492</v>
      </c>
      <c r="U154" s="32">
        <f t="shared" si="50"/>
        <v>0.003047879219241943</v>
      </c>
      <c r="V154" s="32">
        <f t="shared" si="51"/>
        <v>0.007066293323943332</v>
      </c>
      <c r="W154" s="32">
        <f t="shared" si="52"/>
        <v>0.0034972253230901194</v>
      </c>
      <c r="X154" s="32">
        <f t="shared" si="53"/>
        <v>0.010301830394770473</v>
      </c>
      <c r="Y154" s="32">
        <f t="shared" si="54"/>
        <v>0.023913228261045867</v>
      </c>
      <c r="Z154" s="13">
        <f t="shared" si="55"/>
        <v>1.5135612484362015</v>
      </c>
      <c r="AA154" s="8">
        <f t="shared" si="56"/>
        <v>0.7375639713674165</v>
      </c>
      <c r="AB154" s="8">
        <f t="shared" si="57"/>
        <v>0.24436290479175632</v>
      </c>
      <c r="AC154" s="8">
        <f t="shared" si="58"/>
        <v>1.3561648838675375</v>
      </c>
      <c r="AD154" s="8">
        <f t="shared" si="59"/>
        <v>0.8471977837509402</v>
      </c>
      <c r="AF154" s="32">
        <f t="shared" si="69"/>
        <v>0.018295533097108296</v>
      </c>
      <c r="AG154" s="32">
        <f t="shared" si="69"/>
        <v>0.023913228261045867</v>
      </c>
      <c r="AH154" s="32">
        <f t="shared" si="69"/>
        <v>0.0169187776105324</v>
      </c>
      <c r="AI154" s="32">
        <f t="shared" si="69"/>
        <v>0.009780641613159204</v>
      </c>
      <c r="AJ154" s="32">
        <f t="shared" si="69"/>
        <v>0.002786190968443022</v>
      </c>
      <c r="BA154" s="32">
        <f t="shared" si="61"/>
        <v>0.012471166436008811</v>
      </c>
      <c r="BB154" s="32">
        <f t="shared" si="62"/>
        <v>0.015671270467513387</v>
      </c>
      <c r="BC154" s="32">
        <f t="shared" si="63"/>
        <v>0.007755970692339982</v>
      </c>
      <c r="BD154" s="32">
        <f t="shared" si="64"/>
        <v>0.012383122324447977</v>
      </c>
      <c r="BE154" s="32">
        <f t="shared" si="65"/>
        <v>0.04828152992031016</v>
      </c>
    </row>
    <row r="155" spans="3:57" ht="12.75">
      <c r="C155" s="17">
        <f t="shared" si="37"/>
        <v>0.011197068359375905</v>
      </c>
      <c r="D155" s="17">
        <f t="shared" si="38"/>
        <v>0.005118929636041923</v>
      </c>
      <c r="E155" s="17">
        <f t="shared" si="39"/>
        <v>0.011616808407654037</v>
      </c>
      <c r="F155" s="17">
        <f t="shared" si="70"/>
        <v>0.027932806403071865</v>
      </c>
      <c r="G155" s="8">
        <f t="shared" si="41"/>
        <v>0.08157998997708914</v>
      </c>
      <c r="H155" s="13">
        <f t="shared" si="42"/>
        <v>0.05598534179687953</v>
      </c>
      <c r="I155" s="13">
        <f t="shared" si="43"/>
        <v>0.025594648180209612</v>
      </c>
      <c r="J155" s="8">
        <f t="shared" si="71"/>
        <v>0.03525537047627303</v>
      </c>
      <c r="K155" s="17">
        <f t="shared" si="36"/>
        <v>0.00098478143818231</v>
      </c>
      <c r="L155" s="17">
        <f t="shared" si="44"/>
        <v>0.18756755640577655</v>
      </c>
      <c r="M155" s="13">
        <f t="shared" si="72"/>
        <v>1.5488166189124746</v>
      </c>
      <c r="N155" s="8">
        <f t="shared" si="73"/>
        <v>0.43749116766886437</v>
      </c>
      <c r="O155" s="17">
        <f t="shared" si="74"/>
        <v>0.022835221630102827</v>
      </c>
      <c r="P155" s="17">
        <f t="shared" si="75"/>
        <v>0.7210952083896613</v>
      </c>
      <c r="Q155" s="17">
        <f t="shared" si="47"/>
        <v>-0.5281143736070233</v>
      </c>
      <c r="R155" s="17">
        <f t="shared" si="48"/>
        <v>0.2987559156449084</v>
      </c>
      <c r="S155" s="6">
        <f t="shared" si="49"/>
        <v>-0.5281143736070233</v>
      </c>
      <c r="U155" s="32">
        <f t="shared" si="50"/>
        <v>0.001730490661056358</v>
      </c>
      <c r="V155" s="32">
        <f t="shared" si="51"/>
        <v>0.004930016156873227</v>
      </c>
      <c r="W155" s="32">
        <f t="shared" si="52"/>
        <v>0.0030660555949600277</v>
      </c>
      <c r="X155" s="32">
        <f t="shared" si="53"/>
        <v>0.009838171649456084</v>
      </c>
      <c r="Y155" s="32">
        <f t="shared" si="54"/>
        <v>0.0195647340623457</v>
      </c>
      <c r="Z155" s="13">
        <f t="shared" si="55"/>
        <v>1.5488166189124746</v>
      </c>
      <c r="AA155" s="8">
        <f t="shared" si="56"/>
        <v>0.7004213533014033</v>
      </c>
      <c r="AB155" s="8">
        <f t="shared" si="57"/>
        <v>0.15454854838028434</v>
      </c>
      <c r="AC155" s="8">
        <f t="shared" si="58"/>
        <v>1.5620593210607219</v>
      </c>
      <c r="AD155" s="8">
        <f t="shared" si="59"/>
        <v>0.8468910998802346</v>
      </c>
      <c r="AF155" s="32">
        <f t="shared" si="69"/>
        <v>0.015904719716339492</v>
      </c>
      <c r="AG155" s="32">
        <f t="shared" si="69"/>
        <v>0.0195647340623457</v>
      </c>
      <c r="AH155" s="32">
        <f t="shared" si="69"/>
        <v>0.013432622869145597</v>
      </c>
      <c r="AI155" s="32">
        <f t="shared" si="69"/>
        <v>0.009704701748599243</v>
      </c>
      <c r="AJ155" s="32">
        <f t="shared" si="69"/>
        <v>0.0035725905594437973</v>
      </c>
      <c r="BA155" s="32">
        <f t="shared" si="61"/>
        <v>0.011194972390948516</v>
      </c>
      <c r="BB155" s="32">
        <f t="shared" si="62"/>
        <v>0.013747796971089838</v>
      </c>
      <c r="BC155" s="32">
        <f t="shared" si="63"/>
        <v>0.008549973971752327</v>
      </c>
      <c r="BD155" s="32">
        <f t="shared" si="64"/>
        <v>0.011825790011644351</v>
      </c>
      <c r="BE155" s="32">
        <f t="shared" si="65"/>
        <v>0.045318533345435036</v>
      </c>
    </row>
    <row r="156" spans="3:57" ht="12.75">
      <c r="C156" s="17">
        <f t="shared" si="37"/>
        <v>0.009826095534453459</v>
      </c>
      <c r="D156" s="17">
        <f t="shared" si="38"/>
        <v>0.0027681915965057577</v>
      </c>
      <c r="E156" s="17">
        <f t="shared" si="39"/>
        <v>0.011097802231760334</v>
      </c>
      <c r="F156" s="17">
        <f t="shared" si="70"/>
        <v>0.02369208936271955</v>
      </c>
      <c r="G156" s="8">
        <f t="shared" si="41"/>
        <v>0.06297143565479608</v>
      </c>
      <c r="H156" s="13">
        <f t="shared" si="42"/>
        <v>0.049130477672267296</v>
      </c>
      <c r="I156" s="13">
        <f t="shared" si="43"/>
        <v>0.013840957982528788</v>
      </c>
      <c r="J156" s="8">
        <f t="shared" si="71"/>
        <v>0.03607657354863214</v>
      </c>
      <c r="K156" s="17">
        <f t="shared" si="36"/>
        <v>0.000854729404414917</v>
      </c>
      <c r="L156" s="17">
        <f t="shared" si="44"/>
        <v>0.18842228581019146</v>
      </c>
      <c r="M156" s="13">
        <f t="shared" si="72"/>
        <v>1.5848931924611067</v>
      </c>
      <c r="N156" s="8">
        <f t="shared" si="73"/>
        <v>0.46051701859880484</v>
      </c>
      <c r="O156" s="17">
        <f t="shared" si="74"/>
        <v>0.02181500844950874</v>
      </c>
      <c r="P156" s="17">
        <f t="shared" si="75"/>
        <v>0.6328040679630509</v>
      </c>
      <c r="Q156" s="17">
        <f t="shared" si="47"/>
        <v>-0.6059669397227452</v>
      </c>
      <c r="R156" s="17">
        <f t="shared" si="48"/>
        <v>0.2921582711877697</v>
      </c>
      <c r="S156" s="6">
        <f t="shared" si="49"/>
        <v>-0.6059669397227452</v>
      </c>
      <c r="U156" s="32">
        <f t="shared" si="50"/>
        <v>0.0007727408462181183</v>
      </c>
      <c r="V156" s="32">
        <f t="shared" si="51"/>
        <v>0.0030159141405275043</v>
      </c>
      <c r="W156" s="32">
        <f t="shared" si="52"/>
        <v>0.0022973823112725444</v>
      </c>
      <c r="X156" s="32">
        <f t="shared" si="53"/>
        <v>0.009395380985236838</v>
      </c>
      <c r="Y156" s="32">
        <f t="shared" si="54"/>
        <v>0.015481418283255005</v>
      </c>
      <c r="Z156" s="13">
        <f t="shared" si="55"/>
        <v>1.5848931924611067</v>
      </c>
      <c r="AA156" s="8">
        <f t="shared" si="56"/>
        <v>0.6534425075914004</v>
      </c>
      <c r="AB156" s="8">
        <f t="shared" si="57"/>
        <v>0.07864169888320745</v>
      </c>
      <c r="AC156" s="8">
        <f t="shared" si="58"/>
        <v>1.9194106573067178</v>
      </c>
      <c r="AD156" s="8">
        <f t="shared" si="59"/>
        <v>0.8465983434403429</v>
      </c>
      <c r="AF156" s="32">
        <f t="shared" si="69"/>
        <v>0.013417111054345825</v>
      </c>
      <c r="AG156" s="32">
        <f t="shared" si="69"/>
        <v>0.015481418283255005</v>
      </c>
      <c r="AH156" s="32">
        <f t="shared" si="69"/>
        <v>0.010886653658530365</v>
      </c>
      <c r="AI156" s="32">
        <f t="shared" si="69"/>
        <v>0.009449590002199996</v>
      </c>
      <c r="AJ156" s="32">
        <f t="shared" si="69"/>
        <v>0.004854825379949655</v>
      </c>
      <c r="BA156" s="32">
        <f t="shared" si="61"/>
        <v>0.009823608924597767</v>
      </c>
      <c r="BB156" s="32">
        <f t="shared" si="62"/>
        <v>0.011789501856661791</v>
      </c>
      <c r="BC156" s="32">
        <f t="shared" si="63"/>
        <v>0.008980691015120302</v>
      </c>
      <c r="BD156" s="32">
        <f t="shared" si="64"/>
        <v>0.011293541784966703</v>
      </c>
      <c r="BE156" s="32">
        <f t="shared" si="65"/>
        <v>0.04188734358134656</v>
      </c>
    </row>
    <row r="157" spans="3:57" ht="12.75">
      <c r="C157" s="17">
        <f t="shared" si="37"/>
        <v>0.008414846588971217</v>
      </c>
      <c r="D157" s="17">
        <f t="shared" si="38"/>
        <v>0.0007842688340735931</v>
      </c>
      <c r="E157" s="17">
        <f t="shared" si="39"/>
        <v>0.010601818572056717</v>
      </c>
      <c r="F157" s="17">
        <f t="shared" si="70"/>
        <v>0.01980093399510153</v>
      </c>
      <c r="G157" s="8">
        <f t="shared" si="41"/>
        <v>0.04599557711522405</v>
      </c>
      <c r="H157" s="13">
        <f t="shared" si="42"/>
        <v>0.042074232944856085</v>
      </c>
      <c r="I157" s="13">
        <f t="shared" si="43"/>
        <v>0.003921344170367966</v>
      </c>
      <c r="J157" s="8">
        <f t="shared" si="71"/>
        <v>0.036916904897816405</v>
      </c>
      <c r="K157" s="17">
        <f t="shared" si="36"/>
        <v>0.000730989197185103</v>
      </c>
      <c r="L157" s="17">
        <f t="shared" si="44"/>
        <v>0.18915327500737658</v>
      </c>
      <c r="M157" s="13">
        <f t="shared" si="72"/>
        <v>1.6218100973589231</v>
      </c>
      <c r="N157" s="8">
        <f t="shared" si="73"/>
        <v>0.4835428695287453</v>
      </c>
      <c r="O157" s="17">
        <f t="shared" si="74"/>
        <v>0.020840050750561136</v>
      </c>
      <c r="P157" s="17">
        <f t="shared" si="75"/>
        <v>0.5419191309625477</v>
      </c>
      <c r="Q157" s="17">
        <f t="shared" si="47"/>
        <v>-0.6768167174630458</v>
      </c>
      <c r="R157" s="17">
        <f t="shared" si="48"/>
        <v>0.2856973436017575</v>
      </c>
      <c r="S157" s="6">
        <f t="shared" si="49"/>
        <v>-0.6768167174630458</v>
      </c>
      <c r="U157" s="32">
        <f t="shared" si="50"/>
        <v>0.00019424900634408277</v>
      </c>
      <c r="V157" s="32">
        <f t="shared" si="51"/>
        <v>0.0013674581757669704</v>
      </c>
      <c r="W157" s="32">
        <f t="shared" si="52"/>
        <v>0.001257239125640985</v>
      </c>
      <c r="X157" s="32">
        <f t="shared" si="53"/>
        <v>0.008972519183747956</v>
      </c>
      <c r="Y157" s="32">
        <f t="shared" si="54"/>
        <v>0.011791465491499994</v>
      </c>
      <c r="Z157" s="13">
        <f t="shared" si="55"/>
        <v>1.6218100973589231</v>
      </c>
      <c r="AA157" s="8">
        <f t="shared" si="56"/>
        <v>0.5955004695443677</v>
      </c>
      <c r="AB157" s="8">
        <f t="shared" si="57"/>
        <v>0.02308408172273421</v>
      </c>
      <c r="AC157" s="8">
        <f t="shared" si="58"/>
        <v>3.3466806117679577</v>
      </c>
      <c r="AD157" s="8">
        <f t="shared" si="59"/>
        <v>0.8463188765931992</v>
      </c>
      <c r="AF157" s="32">
        <f t="shared" si="69"/>
        <v>0.010944772812901949</v>
      </c>
      <c r="AG157" s="32">
        <f t="shared" si="69"/>
        <v>0.011791465491499994</v>
      </c>
      <c r="AH157" s="32">
        <f t="shared" si="69"/>
        <v>0.009276987239141355</v>
      </c>
      <c r="AI157" s="32">
        <f t="shared" si="69"/>
        <v>0.009056549139966053</v>
      </c>
      <c r="AJ157" s="32">
        <f t="shared" si="69"/>
        <v>0.006542070888729296</v>
      </c>
      <c r="BA157" s="32">
        <f t="shared" si="61"/>
        <v>0.008412089824551088</v>
      </c>
      <c r="BB157" s="32">
        <f t="shared" si="62"/>
        <v>0.009866076615305244</v>
      </c>
      <c r="BC157" s="32">
        <f t="shared" si="63"/>
        <v>0.00907085697913668</v>
      </c>
      <c r="BD157" s="32">
        <f t="shared" si="64"/>
        <v>0.010785248674566494</v>
      </c>
      <c r="BE157" s="32">
        <f t="shared" si="65"/>
        <v>0.038134272093559504</v>
      </c>
    </row>
    <row r="158" spans="3:57" ht="12.75">
      <c r="C158" s="17">
        <f t="shared" si="37"/>
        <v>0.007013925198688504</v>
      </c>
      <c r="D158" s="17">
        <f t="shared" si="38"/>
        <v>-0.0008069830605120697</v>
      </c>
      <c r="E158" s="17">
        <f t="shared" si="39"/>
        <v>0.010127850740761744</v>
      </c>
      <c r="F158" s="17">
        <f t="shared" si="70"/>
        <v>0.01633479287893818</v>
      </c>
      <c r="G158" s="8">
        <f t="shared" si="41"/>
        <v>0.031034710690882168</v>
      </c>
      <c r="H158" s="13">
        <f t="shared" si="42"/>
        <v>0.035069625993442516</v>
      </c>
      <c r="I158" s="13">
        <f t="shared" si="43"/>
        <v>-0.004034915302560348</v>
      </c>
      <c r="J158" s="8">
        <f t="shared" si="71"/>
        <v>0.03777681007863043</v>
      </c>
      <c r="K158" s="17">
        <f t="shared" si="36"/>
        <v>0.0006170763682614124</v>
      </c>
      <c r="L158" s="17">
        <f t="shared" si="44"/>
        <v>0.189770351375638</v>
      </c>
      <c r="M158" s="13">
        <f t="shared" si="72"/>
        <v>1.6595869074375535</v>
      </c>
      <c r="N158" s="8">
        <f t="shared" si="73"/>
        <v>0.5065687204586857</v>
      </c>
      <c r="O158" s="17">
        <f t="shared" si="74"/>
        <v>0.019908369681772158</v>
      </c>
      <c r="P158" s="17">
        <f t="shared" si="75"/>
        <v>0.4516992922118488</v>
      </c>
      <c r="Q158" s="17">
        <f t="shared" si="47"/>
        <v>-0.7404732998482466</v>
      </c>
      <c r="R158" s="17">
        <f t="shared" si="48"/>
        <v>0.27937091114420665</v>
      </c>
      <c r="S158" s="6">
        <f t="shared" si="49"/>
        <v>-0.7404732998482466</v>
      </c>
      <c r="U158" s="32">
        <f t="shared" si="50"/>
        <v>1.848924150626494E-08</v>
      </c>
      <c r="V158" s="32">
        <f t="shared" si="51"/>
        <v>1.19028691787451E-05</v>
      </c>
      <c r="W158" s="32">
        <f t="shared" si="52"/>
        <v>1.3114035607862752E-05</v>
      </c>
      <c r="X158" s="32">
        <f t="shared" si="53"/>
        <v>0.008568689298414405</v>
      </c>
      <c r="Y158" s="32">
        <f t="shared" si="54"/>
        <v>0.008593724692442519</v>
      </c>
      <c r="Z158" s="13">
        <f t="shared" si="55"/>
        <v>1.6595869074375535</v>
      </c>
      <c r="AA158" s="8">
        <f t="shared" si="56"/>
        <v>0.5260993975334165</v>
      </c>
      <c r="AB158" s="8">
        <f t="shared" si="57"/>
        <v>2.6360762315689003E-06</v>
      </c>
      <c r="AC158" s="8">
        <f t="shared" si="58"/>
        <v>-0.031000532738237923</v>
      </c>
      <c r="AD158" s="8">
        <f t="shared" si="59"/>
        <v>0.846052091183359</v>
      </c>
      <c r="AF158" s="32">
        <f t="shared" si="69"/>
        <v>0.008587253834671897</v>
      </c>
      <c r="AG158" s="32">
        <f t="shared" si="69"/>
        <v>0.008593724692442519</v>
      </c>
      <c r="AH158" s="32">
        <f t="shared" si="69"/>
        <v>0.008567496621216532</v>
      </c>
      <c r="AI158" s="32">
        <f t="shared" si="69"/>
        <v>0.008569918954085029</v>
      </c>
      <c r="AJ158" s="32">
        <f t="shared" si="69"/>
        <v>0.008543690882868807</v>
      </c>
      <c r="BA158" s="32">
        <f t="shared" si="61"/>
        <v>0.007011019964240556</v>
      </c>
      <c r="BB158" s="32">
        <f t="shared" si="62"/>
        <v>0.008036012403992977</v>
      </c>
      <c r="BC158" s="32">
        <f t="shared" si="63"/>
        <v>0.00885371007852253</v>
      </c>
      <c r="BD158" s="32">
        <f t="shared" si="64"/>
        <v>0.010299832522608523</v>
      </c>
      <c r="BE158" s="32">
        <f t="shared" si="65"/>
        <v>0.034200574969364586</v>
      </c>
    </row>
    <row r="159" spans="3:57" ht="12.75">
      <c r="C159" s="17">
        <f t="shared" si="37"/>
        <v>0.005668153596995845</v>
      </c>
      <c r="D159" s="17">
        <f t="shared" si="38"/>
        <v>-0.0019985146762238983</v>
      </c>
      <c r="E159" s="17">
        <f t="shared" si="39"/>
        <v>0.009674934778862837</v>
      </c>
      <c r="F159" s="17">
        <f t="shared" si="70"/>
        <v>0.013344573699634783</v>
      </c>
      <c r="G159" s="8">
        <f t="shared" si="41"/>
        <v>0.01834819460385973</v>
      </c>
      <c r="H159" s="13">
        <f t="shared" si="42"/>
        <v>0.028340767984979223</v>
      </c>
      <c r="I159" s="13">
        <f t="shared" si="43"/>
        <v>-0.009992573381119491</v>
      </c>
      <c r="J159" s="8">
        <f t="shared" si="71"/>
        <v>0.03865674502418348</v>
      </c>
      <c r="K159" s="17">
        <f t="shared" si="36"/>
        <v>0.0005158577829632066</v>
      </c>
      <c r="L159" s="17">
        <f t="shared" si="44"/>
        <v>0.1902862091586012</v>
      </c>
      <c r="M159" s="13">
        <f t="shared" si="72"/>
        <v>1.698243652461737</v>
      </c>
      <c r="N159" s="8">
        <f t="shared" si="73"/>
        <v>0.5295945713886262</v>
      </c>
      <c r="O159" s="17">
        <f t="shared" si="74"/>
        <v>0.019018070383820546</v>
      </c>
      <c r="P159" s="17">
        <f t="shared" si="75"/>
        <v>0.36503111957763745</v>
      </c>
      <c r="Q159" s="17">
        <f t="shared" si="47"/>
        <v>-0.7968493461265829</v>
      </c>
      <c r="R159" s="17">
        <f t="shared" si="48"/>
        <v>0.2731767441250927</v>
      </c>
      <c r="S159" s="6">
        <f t="shared" si="49"/>
        <v>-0.7968493461265829</v>
      </c>
      <c r="U159" s="32">
        <f t="shared" si="50"/>
        <v>0.0001822339150322313</v>
      </c>
      <c r="V159" s="32">
        <f t="shared" si="51"/>
        <v>-0.0010381185601793337</v>
      </c>
      <c r="W159" s="32">
        <f t="shared" si="52"/>
        <v>-0.0013691726996250219</v>
      </c>
      <c r="X159" s="32">
        <f t="shared" si="53"/>
        <v>0.008183034751906976</v>
      </c>
      <c r="Y159" s="32">
        <f t="shared" si="54"/>
        <v>0.005957977407134852</v>
      </c>
      <c r="Z159" s="13">
        <f t="shared" si="55"/>
        <v>1.698243652461737</v>
      </c>
      <c r="AA159" s="8">
        <f t="shared" si="56"/>
        <v>0.44647191744296116</v>
      </c>
      <c r="AB159" s="8">
        <f t="shared" si="57"/>
        <v>0.03215048991065033</v>
      </c>
      <c r="AC159" s="8">
        <f t="shared" si="58"/>
        <v>1.2045401959983713</v>
      </c>
      <c r="AD159" s="8">
        <f t="shared" si="59"/>
        <v>0.8457974073153169</v>
      </c>
      <c r="AF159" s="32">
        <f t="shared" si="69"/>
        <v>0.006428966065699947</v>
      </c>
      <c r="AG159" s="32">
        <f t="shared" si="69"/>
        <v>0.005957977407134852</v>
      </c>
      <c r="AH159" s="32">
        <f t="shared" si="69"/>
        <v>0.008696322807372384</v>
      </c>
      <c r="AI159" s="32">
        <f t="shared" si="69"/>
        <v>0.008034214527493519</v>
      </c>
      <c r="AJ159" s="32">
        <f t="shared" si="69"/>
        <v>0.010772559926879364</v>
      </c>
      <c r="BA159" s="32">
        <f t="shared" si="61"/>
        <v>0.005665218566238075</v>
      </c>
      <c r="BB159" s="32">
        <f t="shared" si="62"/>
        <v>0.006345978138040693</v>
      </c>
      <c r="BC159" s="32">
        <f t="shared" si="63"/>
        <v>0.008369699138720318</v>
      </c>
      <c r="BD159" s="32">
        <f t="shared" si="64"/>
        <v>0.009836263696353605</v>
      </c>
      <c r="BE159" s="32">
        <f t="shared" si="65"/>
        <v>0.03021715953935269</v>
      </c>
    </row>
    <row r="160" spans="3:57" ht="12.75">
      <c r="C160" s="17">
        <f t="shared" si="37"/>
        <v>0.004415684811695282</v>
      </c>
      <c r="D160" s="17">
        <f t="shared" si="38"/>
        <v>-0.0027991332935544426</v>
      </c>
      <c r="E160" s="17">
        <f t="shared" si="39"/>
        <v>0.009242147757965351</v>
      </c>
      <c r="F160" s="17">
        <f t="shared" si="70"/>
        <v>0.01085869927610619</v>
      </c>
      <c r="G160" s="8">
        <f t="shared" si="41"/>
        <v>0.008082757590704197</v>
      </c>
      <c r="H160" s="13">
        <f t="shared" si="42"/>
        <v>0.02207842405847641</v>
      </c>
      <c r="I160" s="13">
        <f t="shared" si="43"/>
        <v>-0.013995666467772214</v>
      </c>
      <c r="J160" s="8">
        <f t="shared" si="71"/>
        <v>0.039557176287631</v>
      </c>
      <c r="K160" s="17">
        <f t="shared" si="36"/>
        <v>0.0004295394815193037</v>
      </c>
      <c r="L160" s="17">
        <f t="shared" si="44"/>
        <v>0.1907157486401205</v>
      </c>
      <c r="M160" s="13">
        <f t="shared" si="72"/>
        <v>1.737800828749368</v>
      </c>
      <c r="N160" s="8">
        <f t="shared" si="73"/>
        <v>0.5526204223185667</v>
      </c>
      <c r="O160" s="17">
        <f t="shared" si="74"/>
        <v>0.01816733865148738</v>
      </c>
      <c r="P160" s="17">
        <f t="shared" si="75"/>
        <v>0.28437168170061494</v>
      </c>
      <c r="Q160" s="17">
        <f t="shared" si="47"/>
        <v>-0.845948177076696</v>
      </c>
      <c r="R160" s="17">
        <f t="shared" si="48"/>
        <v>0.2671126088960201</v>
      </c>
      <c r="S160" s="6">
        <f t="shared" si="49"/>
        <v>-0.845948177076696</v>
      </c>
      <c r="U160" s="32">
        <f t="shared" si="50"/>
        <v>0.0007222762858705961</v>
      </c>
      <c r="V160" s="32">
        <f t="shared" si="51"/>
        <v>-0.0017826343015241578</v>
      </c>
      <c r="W160" s="32">
        <f t="shared" si="52"/>
        <v>-0.0028278921649991543</v>
      </c>
      <c r="X160" s="32">
        <f t="shared" si="53"/>
        <v>0.007814737519226922</v>
      </c>
      <c r="Y160" s="32">
        <f t="shared" si="54"/>
        <v>0.003926487338574206</v>
      </c>
      <c r="Z160" s="13">
        <f t="shared" si="55"/>
        <v>1.737800828749368</v>
      </c>
      <c r="AA160" s="8">
        <f t="shared" si="56"/>
        <v>0.36159831290421385</v>
      </c>
      <c r="AB160" s="8">
        <f t="shared" si="57"/>
        <v>0.16357061626264438</v>
      </c>
      <c r="AC160" s="8">
        <f t="shared" si="58"/>
        <v>1.647126443438746</v>
      </c>
      <c r="AD160" s="8">
        <f t="shared" si="59"/>
        <v>0.8455542720026074</v>
      </c>
      <c r="AF160" s="32">
        <f t="shared" si="69"/>
        <v>0.004537770352016971</v>
      </c>
      <c r="AG160" s="32">
        <f t="shared" si="69"/>
        <v>0.003926487338574206</v>
      </c>
      <c r="AH160" s="32">
        <f t="shared" si="69"/>
        <v>0.009582271670463785</v>
      </c>
      <c r="AI160" s="32">
        <f t="shared" si="69"/>
        <v>0.007491755941622522</v>
      </c>
      <c r="AJ160" s="32">
        <f t="shared" si="69"/>
        <v>0.013147540272049603</v>
      </c>
      <c r="BA160" s="32">
        <f t="shared" si="61"/>
        <v>0.004412832173849482</v>
      </c>
      <c r="BB160" s="32">
        <f t="shared" si="62"/>
        <v>0.004830890238894956</v>
      </c>
      <c r="BC160" s="32">
        <f t="shared" si="63"/>
        <v>0.00766351048269493</v>
      </c>
      <c r="BD160" s="32">
        <f t="shared" si="64"/>
        <v>0.009393558904169494</v>
      </c>
      <c r="BE160" s="32">
        <f t="shared" si="65"/>
        <v>0.026300791799608862</v>
      </c>
    </row>
    <row r="161" spans="3:57" ht="12.75">
      <c r="C161" s="17">
        <f t="shared" si="37"/>
        <v>0.00328754776998319</v>
      </c>
      <c r="D161" s="17">
        <f t="shared" si="38"/>
        <v>-0.003230407430644354</v>
      </c>
      <c r="E161" s="17">
        <f t="shared" si="39"/>
        <v>0.008828606139036818</v>
      </c>
      <c r="F161" s="17">
        <f t="shared" si="70"/>
        <v>0.008885746478375653</v>
      </c>
      <c r="G161" s="8">
        <f t="shared" si="41"/>
        <v>0.00028570169669418083</v>
      </c>
      <c r="H161" s="13">
        <f t="shared" si="42"/>
        <v>0.01643773884991595</v>
      </c>
      <c r="I161" s="13">
        <f t="shared" si="43"/>
        <v>-0.01615203715322177</v>
      </c>
      <c r="J161" s="8">
        <f t="shared" si="71"/>
        <v>0.04047858128954718</v>
      </c>
      <c r="K161" s="17">
        <f t="shared" si="36"/>
        <v>0.00035968241114323643</v>
      </c>
      <c r="L161" s="17">
        <f t="shared" si="44"/>
        <v>0.19107543105126373</v>
      </c>
      <c r="M161" s="13">
        <f t="shared" si="72"/>
        <v>1.7782794100389152</v>
      </c>
      <c r="N161" s="8">
        <f t="shared" si="73"/>
        <v>0.5756462732485071</v>
      </c>
      <c r="O161" s="17">
        <f t="shared" si="74"/>
        <v>0.017354437707430954</v>
      </c>
      <c r="P161" s="17">
        <f t="shared" si="75"/>
        <v>0.21171925259364296</v>
      </c>
      <c r="Q161" s="17">
        <f t="shared" si="47"/>
        <v>-0.8878517598148674</v>
      </c>
      <c r="R161" s="17">
        <f t="shared" si="48"/>
        <v>0.2611762715048199</v>
      </c>
      <c r="S161" s="6">
        <f t="shared" si="49"/>
        <v>-0.8878517598148674</v>
      </c>
      <c r="U161" s="32">
        <f t="shared" si="50"/>
        <v>0.001592822263939723</v>
      </c>
      <c r="V161" s="32">
        <f t="shared" si="51"/>
        <v>-0.002232190433795339</v>
      </c>
      <c r="W161" s="32">
        <f t="shared" si="52"/>
        <v>-0.004307165169784655</v>
      </c>
      <c r="X161" s="32">
        <f t="shared" si="53"/>
        <v>0.007463016392565259</v>
      </c>
      <c r="Y161" s="32">
        <f t="shared" si="54"/>
        <v>0.002516483052924988</v>
      </c>
      <c r="Z161" s="13">
        <f t="shared" si="55"/>
        <v>1.7782794100389152</v>
      </c>
      <c r="AA161" s="8">
        <f t="shared" si="56"/>
        <v>0.2832044622305058</v>
      </c>
      <c r="AB161" s="8">
        <f t="shared" si="57"/>
        <v>0.4845016332486227</v>
      </c>
      <c r="AC161" s="8">
        <f t="shared" si="58"/>
        <v>2.0243129524611136</v>
      </c>
      <c r="AD161" s="8">
        <f t="shared" si="59"/>
        <v>0.845322157884762</v>
      </c>
      <c r="AF161" s="32">
        <f t="shared" si="69"/>
        <v>0.0029645872573898398</v>
      </c>
      <c r="AG161" s="32">
        <f t="shared" si="69"/>
        <v>0.002516483052924988</v>
      </c>
      <c r="AH161" s="32">
        <f t="shared" si="69"/>
        <v>0.011130813395176787</v>
      </c>
      <c r="AI161" s="32">
        <f t="shared" si="69"/>
        <v>0.006980863920515666</v>
      </c>
      <c r="AJ161" s="32">
        <f t="shared" si="69"/>
        <v>0.015595194260936146</v>
      </c>
      <c r="BA161" s="32">
        <f t="shared" si="61"/>
        <v>0.0032848805020002534</v>
      </c>
      <c r="BB161" s="32">
        <f t="shared" si="62"/>
        <v>0.0035145138188568017</v>
      </c>
      <c r="BC161" s="32">
        <f t="shared" si="63"/>
        <v>0.006781496453046255</v>
      </c>
      <c r="BD161" s="32">
        <f t="shared" si="64"/>
        <v>0.008970779109837512</v>
      </c>
      <c r="BE161" s="32">
        <f t="shared" si="65"/>
        <v>0.02255166988374082</v>
      </c>
    </row>
    <row r="162" spans="3:57" ht="12.75">
      <c r="C162" s="17">
        <f t="shared" si="37"/>
        <v>0.0023075591303978885</v>
      </c>
      <c r="D162" s="17">
        <f t="shared" si="38"/>
        <v>-0.003323614711437343</v>
      </c>
      <c r="E162" s="17">
        <f t="shared" si="39"/>
        <v>0.008433464187171044</v>
      </c>
      <c r="F162" s="17">
        <f t="shared" si="70"/>
        <v>0.00741740860613159</v>
      </c>
      <c r="G162" s="8">
        <f t="shared" si="41"/>
        <v>-0.005080277905197272</v>
      </c>
      <c r="H162" s="13">
        <f t="shared" si="42"/>
        <v>0.011537795651989442</v>
      </c>
      <c r="I162" s="13">
        <f t="shared" si="43"/>
        <v>-0.016618073557186714</v>
      </c>
      <c r="J162" s="8">
        <f t="shared" si="71"/>
        <v>0.04142144857106045</v>
      </c>
      <c r="K162" s="17">
        <f t="shared" si="36"/>
        <v>0.0003072398091094208</v>
      </c>
      <c r="L162" s="17">
        <f t="shared" si="44"/>
        <v>0.19138267086037317</v>
      </c>
      <c r="M162" s="13">
        <f t="shared" si="72"/>
        <v>1.8197008586099757</v>
      </c>
      <c r="N162" s="8">
        <f t="shared" si="73"/>
        <v>0.5986721241784476</v>
      </c>
      <c r="O162" s="17">
        <f t="shared" si="74"/>
        <v>0.01657770508608022</v>
      </c>
      <c r="P162" s="17">
        <f t="shared" si="75"/>
        <v>0.14860763358762563</v>
      </c>
      <c r="Q162" s="17">
        <f t="shared" si="47"/>
        <v>-0.9227092534554828</v>
      </c>
      <c r="R162" s="17">
        <f t="shared" si="48"/>
        <v>0.2553655010384854</v>
      </c>
      <c r="S162" s="6">
        <f t="shared" si="49"/>
        <v>-0.9227092534554828</v>
      </c>
      <c r="U162" s="32">
        <f t="shared" si="50"/>
        <v>0.002759919572971709</v>
      </c>
      <c r="V162" s="32">
        <f t="shared" si="51"/>
        <v>-0.0024056707086512197</v>
      </c>
      <c r="W162" s="32">
        <f t="shared" si="52"/>
        <v>-0.005758117155950435</v>
      </c>
      <c r="X162" s="32">
        <f t="shared" si="53"/>
        <v>0.007127125324256265</v>
      </c>
      <c r="Y162" s="32">
        <f t="shared" si="54"/>
        <v>0.0017232570326263198</v>
      </c>
      <c r="Z162" s="13">
        <f t="shared" si="55"/>
        <v>1.8197008586099757</v>
      </c>
      <c r="AA162" s="8">
        <f t="shared" si="56"/>
        <v>0.23232602167848646</v>
      </c>
      <c r="AB162" s="8">
        <f t="shared" si="57"/>
        <v>1.1960341716122442</v>
      </c>
      <c r="AC162" s="8">
        <f t="shared" si="58"/>
        <v>2.4562979085716923</v>
      </c>
      <c r="AD162" s="8">
        <f t="shared" si="59"/>
        <v>0.8451005620084358</v>
      </c>
      <c r="AF162" s="32">
        <f t="shared" si="69"/>
        <v>0.0017438375207145746</v>
      </c>
      <c r="AG162" s="32">
        <f t="shared" si="69"/>
        <v>0.001723257032626318</v>
      </c>
      <c r="AH162" s="32">
        <f t="shared" si="69"/>
        <v>0.013239491347876033</v>
      </c>
      <c r="AI162" s="32">
        <f t="shared" si="69"/>
        <v>0.006534598449928758</v>
      </c>
      <c r="AJ162" s="32">
        <f t="shared" si="69"/>
        <v>0.018050832763204825</v>
      </c>
      <c r="BA162" s="32">
        <f t="shared" si="61"/>
        <v>0.0023051689901435126</v>
      </c>
      <c r="BB162" s="32">
        <f t="shared" si="62"/>
        <v>0.002410445048102507</v>
      </c>
      <c r="BC162" s="32">
        <f t="shared" si="63"/>
        <v>0.005769544823836952</v>
      </c>
      <c r="BD162" s="32">
        <f t="shared" si="64"/>
        <v>0.008567027540730804</v>
      </c>
      <c r="BE162" s="32">
        <f t="shared" si="65"/>
        <v>0.019052186402813774</v>
      </c>
    </row>
    <row r="163" spans="3:57" ht="12.75">
      <c r="C163" s="17">
        <f t="shared" si="37"/>
        <v>0.0014925323323654383</v>
      </c>
      <c r="D163" s="17">
        <f t="shared" si="38"/>
        <v>-0.0031168732565253327</v>
      </c>
      <c r="E163" s="17">
        <f t="shared" si="39"/>
        <v>0.008055912441392149</v>
      </c>
      <c r="F163" s="17">
        <f t="shared" si="70"/>
        <v>0.006431571517232254</v>
      </c>
      <c r="G163" s="8">
        <f t="shared" si="41"/>
        <v>-0.008121704620799471</v>
      </c>
      <c r="H163" s="13">
        <f t="shared" si="42"/>
        <v>0.007462661661827192</v>
      </c>
      <c r="I163" s="13">
        <f t="shared" si="43"/>
        <v>-0.015584366282626664</v>
      </c>
      <c r="J163" s="8">
        <f t="shared" si="71"/>
        <v>0.04238627805288386</v>
      </c>
      <c r="K163" s="17">
        <f t="shared" si="36"/>
        <v>0.00027261037864641447</v>
      </c>
      <c r="L163" s="17">
        <f t="shared" si="44"/>
        <v>0.1916552812390196</v>
      </c>
      <c r="M163" s="13">
        <f t="shared" si="72"/>
        <v>1.8620871366628595</v>
      </c>
      <c r="N163" s="8">
        <f t="shared" si="73"/>
        <v>0.6216979751083881</v>
      </c>
      <c r="O163" s="17">
        <f t="shared" si="74"/>
        <v>0.015835549625720487</v>
      </c>
      <c r="P163" s="17">
        <f t="shared" si="75"/>
        <v>0.09611961619705167</v>
      </c>
      <c r="Q163" s="17">
        <f t="shared" si="47"/>
        <v>-0.9507262401990114</v>
      </c>
      <c r="R163" s="17">
        <f t="shared" si="48"/>
        <v>0.24967807267577047</v>
      </c>
      <c r="S163" s="6">
        <f t="shared" si="49"/>
        <v>-0.9507262401990114</v>
      </c>
      <c r="U163" s="32">
        <f t="shared" si="50"/>
        <v>0.0041849556846233</v>
      </c>
      <c r="V163" s="32">
        <f t="shared" si="51"/>
        <v>-0.0023281923266329696</v>
      </c>
      <c r="W163" s="32">
        <f t="shared" si="52"/>
        <v>-0.007139508584269374</v>
      </c>
      <c r="X163" s="32">
        <f t="shared" si="53"/>
        <v>0.0068063518443103556</v>
      </c>
      <c r="Y163" s="32">
        <f t="shared" si="54"/>
        <v>0.0015236066180313113</v>
      </c>
      <c r="Z163" s="13">
        <f t="shared" si="55"/>
        <v>1.8620871366628595</v>
      </c>
      <c r="AA163" s="8">
        <f t="shared" si="56"/>
        <v>0.23689491968628162</v>
      </c>
      <c r="AB163" s="8">
        <f t="shared" si="57"/>
        <v>2.803929666294583</v>
      </c>
      <c r="AC163" s="8">
        <f t="shared" si="58"/>
        <v>3.0375636516759963</v>
      </c>
      <c r="AD163" s="8">
        <f t="shared" si="59"/>
        <v>0.8448890046692394</v>
      </c>
      <c r="AF163" s="32">
        <f t="shared" si="69"/>
        <v>0.0008945176593453267</v>
      </c>
      <c r="AG163" s="32">
        <f t="shared" si="69"/>
        <v>0.0015236066180313122</v>
      </c>
      <c r="AH163" s="32">
        <f t="shared" si="69"/>
        <v>0.015802623790453777</v>
      </c>
      <c r="AI163" s="32">
        <f t="shared" si="69"/>
        <v>0.006179991271297251</v>
      </c>
      <c r="AJ163" s="32">
        <f t="shared" si="69"/>
        <v>0.020459008441809635</v>
      </c>
      <c r="BA163" s="32">
        <f t="shared" si="61"/>
        <v>0.0014904985212975074</v>
      </c>
      <c r="BB163" s="32">
        <f t="shared" si="62"/>
        <v>0.0015233408218237</v>
      </c>
      <c r="BC163" s="32">
        <f t="shared" si="63"/>
        <v>0.004671394519157701</v>
      </c>
      <c r="BD163" s="32">
        <f t="shared" si="64"/>
        <v>0.008181447785639371</v>
      </c>
      <c r="BE163" s="32">
        <f t="shared" si="65"/>
        <v>0.01586668164791828</v>
      </c>
    </row>
    <row r="164" spans="3:57" ht="12.75">
      <c r="C164" s="17">
        <f t="shared" si="37"/>
        <v>0.0008527155689798799</v>
      </c>
      <c r="D164" s="17">
        <f t="shared" si="38"/>
        <v>-0.002652552547825111</v>
      </c>
      <c r="E164" s="17">
        <f t="shared" si="39"/>
        <v>0.007695176238430879</v>
      </c>
      <c r="F164" s="17">
        <f t="shared" si="70"/>
        <v>0.0058953392595856476</v>
      </c>
      <c r="G164" s="8">
        <f t="shared" si="41"/>
        <v>-0.008999184894226155</v>
      </c>
      <c r="H164" s="13">
        <f t="shared" si="42"/>
        <v>0.0042635778448994</v>
      </c>
      <c r="I164" s="13">
        <f t="shared" si="43"/>
        <v>-0.013262762739125555</v>
      </c>
      <c r="J164" s="8">
        <f t="shared" si="71"/>
        <v>0.04337358130037949</v>
      </c>
      <c r="K164" s="17">
        <f aca="true" t="shared" si="76" ref="K164:K227">F164*J164</f>
        <v>0.00025570197666895713</v>
      </c>
      <c r="L164" s="17">
        <f t="shared" si="44"/>
        <v>0.19191098321568856</v>
      </c>
      <c r="M164" s="13">
        <f t="shared" si="72"/>
        <v>1.905460717963239</v>
      </c>
      <c r="N164" s="8">
        <f t="shared" si="73"/>
        <v>0.6447238260383286</v>
      </c>
      <c r="O164" s="17">
        <f t="shared" si="74"/>
        <v>0.01512644856667273</v>
      </c>
      <c r="P164" s="17">
        <f t="shared" si="75"/>
        <v>0.05491518772373802</v>
      </c>
      <c r="Q164" s="17">
        <f t="shared" si="47"/>
        <v>-0.9721547265102721</v>
      </c>
      <c r="R164" s="17">
        <f t="shared" si="48"/>
        <v>0.24411177046945143</v>
      </c>
      <c r="S164" s="6">
        <f t="shared" si="49"/>
        <v>-0.9721547265102721</v>
      </c>
      <c r="U164" s="32">
        <f t="shared" si="50"/>
        <v>0.00582646030050816</v>
      </c>
      <c r="V164" s="32">
        <f t="shared" si="51"/>
        <v>-0.002029158818903154</v>
      </c>
      <c r="W164" s="32">
        <f t="shared" si="52"/>
        <v>-0.008417927780721987</v>
      </c>
      <c r="X164" s="32">
        <f t="shared" si="53"/>
        <v>0.006500015549169717</v>
      </c>
      <c r="Y164" s="32">
        <f t="shared" si="54"/>
        <v>0.0018793892500527359</v>
      </c>
      <c r="Z164" s="13">
        <f t="shared" si="55"/>
        <v>1.905460717963239</v>
      </c>
      <c r="AA164" s="8">
        <f t="shared" si="56"/>
        <v>0.31879238281272865</v>
      </c>
      <c r="AB164" s="8">
        <f t="shared" si="57"/>
        <v>6.8328297411978385</v>
      </c>
      <c r="AC164" s="8">
        <f t="shared" si="58"/>
        <v>3.938503162997072</v>
      </c>
      <c r="AD164" s="8">
        <f t="shared" si="59"/>
        <v>0.8446870283110154</v>
      </c>
      <c r="AF164" s="32">
        <f t="shared" si="69"/>
        <v>0.0004217282138827402</v>
      </c>
      <c r="AG164" s="32">
        <f t="shared" si="69"/>
        <v>0.0018793892500527359</v>
      </c>
      <c r="AH164" s="32">
        <f t="shared" si="69"/>
        <v>0.018715244815782177</v>
      </c>
      <c r="AI164" s="32">
        <f t="shared" si="69"/>
        <v>0.005937706887859045</v>
      </c>
      <c r="AJ164" s="32">
        <f t="shared" si="69"/>
        <v>0.022773562451923735</v>
      </c>
      <c r="BA164" s="32">
        <f t="shared" si="61"/>
        <v>0.0008511039948688642</v>
      </c>
      <c r="BB164" s="32">
        <f t="shared" si="62"/>
        <v>0.0008502817197972994</v>
      </c>
      <c r="BC164" s="32">
        <f t="shared" si="63"/>
        <v>0.0035273779675810417</v>
      </c>
      <c r="BD164" s="32">
        <f t="shared" si="64"/>
        <v>0.007813221978207092</v>
      </c>
      <c r="BE164" s="32">
        <f t="shared" si="65"/>
        <v>0.013041985660454298</v>
      </c>
    </row>
    <row r="165" spans="3:57" ht="12.75">
      <c r="C165" s="17">
        <f aca="true" t="shared" si="77" ref="C165:C228">$H$27*P165</f>
        <v>0.00039239489067918433</v>
      </c>
      <c r="D165" s="17">
        <f aca="true" t="shared" si="78" ref="D165:D228">$H$28*R165*($B$10*P165+$B$11*SQRT(P165)*S165)</f>
        <v>-0.0019750217239209848</v>
      </c>
      <c r="E165" s="17">
        <f aca="true" t="shared" si="79" ref="E165:E228">$H$29*O165</f>
        <v>0.007350514289332765</v>
      </c>
      <c r="F165" s="17">
        <f t="shared" si="70"/>
        <v>0.005767887456090965</v>
      </c>
      <c r="G165" s="8">
        <f aca="true" t="shared" si="80" ref="G165:G228">H165+I165</f>
        <v>-0.007913134166209002</v>
      </c>
      <c r="H165" s="13">
        <f aca="true" t="shared" si="81" ref="H165:H228">$H$35*C165</f>
        <v>0.0019619744533959215</v>
      </c>
      <c r="I165" s="13">
        <f aca="true" t="shared" si="82" ref="I165:I228">$I$35*D165</f>
        <v>-0.009875108619604923</v>
      </c>
      <c r="J165" s="8">
        <f t="shared" si="71"/>
        <v>0.04438388179479813</v>
      </c>
      <c r="K165" s="17">
        <f t="shared" si="76"/>
        <v>0.00025600123505684026</v>
      </c>
      <c r="L165" s="17">
        <f aca="true" t="shared" si="83" ref="L165:L228">K165+L164</f>
        <v>0.1921669844507454</v>
      </c>
      <c r="M165" s="13">
        <f t="shared" si="72"/>
        <v>1.9498445997580371</v>
      </c>
      <c r="N165" s="8">
        <f t="shared" si="73"/>
        <v>0.667749676968269</v>
      </c>
      <c r="O165" s="17">
        <f t="shared" si="74"/>
        <v>0.014448944753324736</v>
      </c>
      <c r="P165" s="17">
        <f t="shared" si="75"/>
        <v>0.025270371349337364</v>
      </c>
      <c r="Q165" s="17">
        <f aca="true" t="shared" si="84" ref="Q165:Q228">COS($O$31/M165)</f>
        <v>-0.9872839655593838</v>
      </c>
      <c r="R165" s="17">
        <f aca="true" t="shared" si="85" ref="R165:R228">SIN(2*$M$31/M165)</f>
        <v>0.23866438987699948</v>
      </c>
      <c r="S165" s="6">
        <f aca="true" t="shared" si="86" ref="S165:S228">COS($O$31/M165)</f>
        <v>-0.9872839655593838</v>
      </c>
      <c r="U165" s="32">
        <f aca="true" t="shared" si="87" ref="U165:U228">$U$35*$H$27*(SIN(($F$15*M165-1)*$F$16/M165))^2/($F$15*M165-1)^2</f>
        <v>0.007641702805680739</v>
      </c>
      <c r="V165" s="32">
        <f aca="true" t="shared" si="88" ref="V165:V228">$V$35*8*$F$7*$I$30*SIN($F$16/M165)*$F$17*SIN((1-$F$15*M165)*$F$16/M165)/(($F$15*M165)*(1-$F$15*M165))</f>
        <v>-0.0015405233716307546</v>
      </c>
      <c r="W165" s="32">
        <f aca="true" t="shared" si="89" ref="W165:W228">$W$35*8*$F$7*$I$31*COS($F$16/M165)*$F$17*SIN((1-$F$15*M165)*$F$16/M165)/($F$15*M165*(1-$F$15*M165))</f>
        <v>-0.009567634212808426</v>
      </c>
      <c r="X165" s="32">
        <f aca="true" t="shared" si="90" ref="X165:X228">$X$35*$F$8*(1-$B$15)*$B$20*$F$19/($F$15*M165)^2</f>
        <v>0.006207466658481131</v>
      </c>
      <c r="Y165" s="32">
        <f aca="true" t="shared" si="91" ref="Y165:Y228">$Y$35*SUM(U165:X165)</f>
        <v>0.0027410118797226903</v>
      </c>
      <c r="Z165" s="13">
        <f aca="true" t="shared" si="92" ref="Z165:Z228">M165</f>
        <v>1.9498445997580371</v>
      </c>
      <c r="AA165" s="8">
        <f aca="true" t="shared" si="93" ref="AA165:AA228">Y165/F165</f>
        <v>0.475219376346906</v>
      </c>
      <c r="AB165" s="8">
        <f aca="true" t="shared" si="94" ref="AB165:AB228">U165/C165</f>
        <v>19.47452168007068</v>
      </c>
      <c r="AC165" s="8">
        <f aca="true" t="shared" si="95" ref="AC165:AC228">(V165+W165)/D165</f>
        <v>5.624321722591638</v>
      </c>
      <c r="AD165" s="8">
        <f aca="true" t="shared" si="96" ref="AD165:AD228">X165/E165</f>
        <v>0.8444941964794965</v>
      </c>
      <c r="AF165" s="32">
        <f aca="true" t="shared" si="97" ref="AF165:AJ196">$U165+$V165*AF$34/$B$10+$W165*AF$35/$B$11+$X165</f>
        <v>0.00031849139919576906</v>
      </c>
      <c r="AG165" s="32">
        <f t="shared" si="97"/>
        <v>0.0027410118797226903</v>
      </c>
      <c r="AH165" s="32">
        <f t="shared" si="97"/>
        <v>0.021876280309896183</v>
      </c>
      <c r="AI165" s="32">
        <f t="shared" si="97"/>
        <v>0.005822058622984199</v>
      </c>
      <c r="AJ165" s="32">
        <f t="shared" si="97"/>
        <v>0.02495732705189383</v>
      </c>
      <c r="BA165" s="32">
        <f aca="true" t="shared" si="98" ref="BA165:BA228">$BA$35*$H$27*(SIN(($G$15*M165-1)*$G$16/M165))^2/($G$15*M165-1)^2</f>
        <v>0.00039125795029335686</v>
      </c>
      <c r="BB165" s="32">
        <f aca="true" t="shared" si="99" ref="BB165:BB228">$BB$35*8*$F$7*$I$30*SIN($G$16/M165)*$G$17*SIN((1-$G$15*M165)*$G$16/M165)/(($G$15*M165)*(1-$G$15*M165))</f>
        <v>0.0003821753669158038</v>
      </c>
      <c r="BC165" s="32">
        <f aca="true" t="shared" si="100" ref="BC165:BC228">$BC$35*8*$F$7*$I$31*COS($G$16/M165)*$G$17*SIN((1-$G$15*M165)*$G$16/M165)/($G$15*M165*(1-$G$15*M165))</f>
        <v>0.0023735531593562097</v>
      </c>
      <c r="BD165" s="32">
        <f aca="true" t="shared" si="101" ref="BD165:BD228">$BD$35*$F$8*(1-$B$15)*$B$20*$G$19/($G$15*M165)^2</f>
        <v>0.007461569062127511</v>
      </c>
      <c r="BE165" s="32">
        <f aca="true" t="shared" si="102" ref="BE165:BE228">$BE$35*SUM(BA165:BD165)</f>
        <v>0.01060855553869288</v>
      </c>
    </row>
    <row r="166" spans="3:57" ht="12.75">
      <c r="C166" s="17">
        <f t="shared" si="77"/>
        <v>0.00011060530604459414</v>
      </c>
      <c r="D166" s="17">
        <f t="shared" si="78"/>
        <v>-0.0011287620885075103</v>
      </c>
      <c r="E166" s="17">
        <f t="shared" si="79"/>
        <v>0.007021217307698466</v>
      </c>
      <c r="F166" s="17">
        <f t="shared" si="70"/>
        <v>0.0060030605252355505</v>
      </c>
      <c r="G166" s="8">
        <f t="shared" si="80"/>
        <v>-0.005090783912314581</v>
      </c>
      <c r="H166" s="13">
        <f t="shared" si="81"/>
        <v>0.0005530265302229708</v>
      </c>
      <c r="I166" s="13">
        <f t="shared" si="82"/>
        <v>-0.005643810442537552</v>
      </c>
      <c r="J166" s="8">
        <f t="shared" si="71"/>
        <v>0.04541771521083415</v>
      </c>
      <c r="K166" s="17">
        <f t="shared" si="76"/>
        <v>0.00027264529332854875</v>
      </c>
      <c r="L166" s="17">
        <f t="shared" si="83"/>
        <v>0.19243962974407394</v>
      </c>
      <c r="M166" s="13">
        <f t="shared" si="72"/>
        <v>1.9952623149688713</v>
      </c>
      <c r="N166" s="8">
        <f t="shared" si="73"/>
        <v>0.6907755278982095</v>
      </c>
      <c r="O166" s="17">
        <f t="shared" si="74"/>
        <v>0.013801643937655894</v>
      </c>
      <c r="P166" s="17">
        <f t="shared" si="75"/>
        <v>0.007123021281230646</v>
      </c>
      <c r="Q166" s="17">
        <f t="shared" si="84"/>
        <v>-0.9964321244915628</v>
      </c>
      <c r="R166" s="17">
        <f t="shared" si="85"/>
        <v>0.23333374005723273</v>
      </c>
      <c r="S166" s="6">
        <f t="shared" si="86"/>
        <v>-0.9964321244915628</v>
      </c>
      <c r="T166">
        <f>1.5</f>
        <v>1.5</v>
      </c>
      <c r="U166" s="32">
        <f t="shared" si="87"/>
        <v>0.009588063421527408</v>
      </c>
      <c r="V166" s="32">
        <f t="shared" si="88"/>
        <v>-0.0008952925646944274</v>
      </c>
      <c r="W166" s="32">
        <f t="shared" si="89"/>
        <v>-0.010570136050684659</v>
      </c>
      <c r="X166" s="32">
        <f t="shared" si="90"/>
        <v>0.005928084636824737</v>
      </c>
      <c r="Y166" s="32">
        <f t="shared" si="91"/>
        <v>0.004050719442973059</v>
      </c>
      <c r="Z166" s="13">
        <f t="shared" si="92"/>
        <v>1.9952623149688713</v>
      </c>
      <c r="AA166" s="8">
        <f t="shared" si="93"/>
        <v>0.6747757124794465</v>
      </c>
      <c r="AB166" s="8">
        <f t="shared" si="94"/>
        <v>86.68719218282047</v>
      </c>
      <c r="AC166" s="8">
        <f t="shared" si="95"/>
        <v>10.15752454136645</v>
      </c>
      <c r="AD166" s="8">
        <f t="shared" si="96"/>
        <v>0.8443100928274708</v>
      </c>
      <c r="AF166" s="32">
        <f t="shared" si="97"/>
        <v>0.0005677182978121274</v>
      </c>
      <c r="AG166" s="32">
        <f t="shared" si="97"/>
        <v>0.004050719442973059</v>
      </c>
      <c r="AH166" s="32">
        <f t="shared" si="97"/>
        <v>0.025190991549045576</v>
      </c>
      <c r="AI166" s="32">
        <f t="shared" si="97"/>
        <v>0.005841304572361913</v>
      </c>
      <c r="AJ166" s="32">
        <f t="shared" si="97"/>
        <v>0.026981576677699917</v>
      </c>
      <c r="BA166" s="32">
        <f t="shared" si="98"/>
        <v>0.00010998210315244604</v>
      </c>
      <c r="BB166" s="32">
        <f t="shared" si="99"/>
        <v>0.00010512800491705526</v>
      </c>
      <c r="BC166" s="32">
        <f t="shared" si="100"/>
        <v>0.0012411778657958473</v>
      </c>
      <c r="BD166" s="32">
        <f t="shared" si="101"/>
        <v>0.007125743134418693</v>
      </c>
      <c r="BE166" s="32">
        <f t="shared" si="102"/>
        <v>0.008582031108284042</v>
      </c>
    </row>
    <row r="167" spans="3:57" ht="12.75">
      <c r="C167" s="17">
        <f t="shared" si="77"/>
        <v>1.900621297825021E-06</v>
      </c>
      <c r="D167" s="17">
        <f t="shared" si="78"/>
        <v>-0.00015684620389112223</v>
      </c>
      <c r="E167" s="17">
        <f t="shared" si="79"/>
        <v>0.0067066066883094974</v>
      </c>
      <c r="F167" s="17">
        <f t="shared" si="70"/>
        <v>0.0065516611057162</v>
      </c>
      <c r="G167" s="8">
        <f t="shared" si="80"/>
        <v>-0.0007747279129664861</v>
      </c>
      <c r="H167" s="13">
        <f t="shared" si="81"/>
        <v>9.503106489125105E-06</v>
      </c>
      <c r="I167" s="13">
        <f t="shared" si="82"/>
        <v>-0.0007842310194556112</v>
      </c>
      <c r="J167" s="8">
        <f t="shared" si="71"/>
        <v>0.046475629700649446</v>
      </c>
      <c r="K167" s="17">
        <f t="shared" si="76"/>
        <v>0.0003044925754734136</v>
      </c>
      <c r="L167" s="17">
        <f t="shared" si="83"/>
        <v>0.19274412231954735</v>
      </c>
      <c r="M167" s="13">
        <f t="shared" si="72"/>
        <v>2.0417379446695207</v>
      </c>
      <c r="N167" s="8">
        <f t="shared" si="73"/>
        <v>0.71380137882815</v>
      </c>
      <c r="O167" s="17">
        <f t="shared" si="74"/>
        <v>0.013183212181804817</v>
      </c>
      <c r="P167" s="17">
        <f t="shared" si="75"/>
        <v>0.00012240069157721492</v>
      </c>
      <c r="Q167" s="17">
        <f t="shared" si="84"/>
        <v>-0.9999387977813556</v>
      </c>
      <c r="R167" s="17">
        <f t="shared" si="85"/>
        <v>0.2281176459494033</v>
      </c>
      <c r="S167" s="6">
        <f t="shared" si="86"/>
        <v>-0.9999387977813556</v>
      </c>
      <c r="U167" s="32">
        <f t="shared" si="87"/>
        <v>0.011624171103603975</v>
      </c>
      <c r="V167" s="32">
        <f t="shared" si="88"/>
        <v>-0.00012628167698869953</v>
      </c>
      <c r="W167" s="32">
        <f t="shared" si="89"/>
        <v>-0.011413578340525357</v>
      </c>
      <c r="X167" s="32">
        <f t="shared" si="90"/>
        <v>0.005661276877475201</v>
      </c>
      <c r="Y167" s="32">
        <f t="shared" si="91"/>
        <v>0.005745587963565119</v>
      </c>
      <c r="Z167" s="13">
        <f t="shared" si="92"/>
        <v>2.0417379446695207</v>
      </c>
      <c r="AA167" s="8">
        <f t="shared" si="93"/>
        <v>0.876966599898185</v>
      </c>
      <c r="AB167" s="8">
        <f t="shared" si="94"/>
        <v>6115.9848713187175</v>
      </c>
      <c r="AC167" s="8">
        <f t="shared" si="95"/>
        <v>73.5743660428318</v>
      </c>
      <c r="AD167" s="8">
        <f t="shared" si="96"/>
        <v>0.8441343201687308</v>
      </c>
      <c r="AF167" s="32">
        <f t="shared" si="97"/>
        <v>0.0011442106950450984</v>
      </c>
      <c r="AG167" s="32">
        <f t="shared" si="97"/>
        <v>0.005745587963565119</v>
      </c>
      <c r="AH167" s="32">
        <f t="shared" si="97"/>
        <v>0.02857274464934956</v>
      </c>
      <c r="AI167" s="32">
        <f t="shared" si="97"/>
        <v>0.005998151317542519</v>
      </c>
      <c r="AJ167" s="32">
        <f t="shared" si="97"/>
        <v>0.028825308003223356</v>
      </c>
      <c r="BA167" s="32">
        <f t="shared" si="98"/>
        <v>1.81753555281573E-06</v>
      </c>
      <c r="BB167" s="32">
        <f t="shared" si="99"/>
        <v>1.7312456084197517E-06</v>
      </c>
      <c r="BC167" s="32">
        <f t="shared" si="100"/>
        <v>0.00015647327347543497</v>
      </c>
      <c r="BD167" s="32">
        <f t="shared" si="101"/>
        <v>0.006805031863262999</v>
      </c>
      <c r="BE167" s="32">
        <f t="shared" si="102"/>
        <v>0.006965053917899669</v>
      </c>
    </row>
    <row r="168" spans="3:57" ht="12.75">
      <c r="C168" s="17">
        <f t="shared" si="77"/>
        <v>5.714110670029906E-05</v>
      </c>
      <c r="D168" s="17">
        <f t="shared" si="78"/>
        <v>-0.0007970794768496264</v>
      </c>
      <c r="E168" s="17">
        <f t="shared" si="79"/>
        <v>0.006406033234855971</v>
      </c>
      <c r="F168" s="17">
        <f t="shared" si="70"/>
        <v>0.005666094864706643</v>
      </c>
      <c r="G168" s="8">
        <f t="shared" si="80"/>
        <v>-0.003699691850746637</v>
      </c>
      <c r="H168" s="13">
        <f t="shared" si="81"/>
        <v>0.0002857055335014953</v>
      </c>
      <c r="I168" s="13">
        <f t="shared" si="82"/>
        <v>-0.003985397384248132</v>
      </c>
      <c r="J168" s="8">
        <f t="shared" si="71"/>
        <v>0.04755818618451002</v>
      </c>
      <c r="K168" s="17">
        <f t="shared" si="76"/>
        <v>0.0002694691945148147</v>
      </c>
      <c r="L168" s="17">
        <f t="shared" si="83"/>
        <v>0.19301359151406217</v>
      </c>
      <c r="M168" s="13">
        <f t="shared" si="72"/>
        <v>2.0892961308540308</v>
      </c>
      <c r="N168" s="8">
        <f t="shared" si="73"/>
        <v>0.7368272297580905</v>
      </c>
      <c r="O168" s="17">
        <f t="shared" si="74"/>
        <v>0.012592373357157046</v>
      </c>
      <c r="P168" s="17">
        <f t="shared" si="75"/>
        <v>0.0036799077152338327</v>
      </c>
      <c r="Q168" s="17">
        <f t="shared" si="84"/>
        <v>-0.9981583503055846</v>
      </c>
      <c r="R168" s="17">
        <f t="shared" si="85"/>
        <v>0.22301395015012854</v>
      </c>
      <c r="S168" s="6">
        <f t="shared" si="86"/>
        <v>-0.9981583503055846</v>
      </c>
      <c r="U168" s="32">
        <f t="shared" si="87"/>
        <v>0.013710812413227068</v>
      </c>
      <c r="V168" s="32">
        <f t="shared" si="88"/>
        <v>0.0007348817563960458</v>
      </c>
      <c r="W168" s="32">
        <f t="shared" si="89"/>
        <v>-0.012092008575015946</v>
      </c>
      <c r="X168" s="32">
        <f t="shared" si="90"/>
        <v>0.005406477445403402</v>
      </c>
      <c r="Y168" s="32">
        <f t="shared" si="91"/>
        <v>0.007760163040010571</v>
      </c>
      <c r="Z168" s="13">
        <f t="shared" si="92"/>
        <v>2.0892961308540308</v>
      </c>
      <c r="AA168" s="8">
        <f t="shared" si="93"/>
        <v>1.3695787354969295</v>
      </c>
      <c r="AB168" s="8">
        <f t="shared" si="94"/>
        <v>239.94656745343207</v>
      </c>
      <c r="AC168" s="8">
        <f t="shared" si="95"/>
        <v>14.248424590616434</v>
      </c>
      <c r="AD168" s="8">
        <f t="shared" si="96"/>
        <v>0.8439664995782618</v>
      </c>
      <c r="AF168" s="32">
        <f t="shared" si="97"/>
        <v>0.0020166073337574515</v>
      </c>
      <c r="AG168" s="32">
        <f t="shared" si="97"/>
        <v>0.007760163040010571</v>
      </c>
      <c r="AH168" s="32">
        <f t="shared" si="97"/>
        <v>0.03194418019470124</v>
      </c>
      <c r="AI168" s="32">
        <f t="shared" si="97"/>
        <v>0.006290399527218478</v>
      </c>
      <c r="AJ168" s="32">
        <f t="shared" si="97"/>
        <v>0.030474416682512048</v>
      </c>
      <c r="BA168" s="32">
        <f t="shared" si="98"/>
        <v>5.761263277420056E-05</v>
      </c>
      <c r="BB168" s="32">
        <f t="shared" si="99"/>
        <v>5.2227906301486183E-05</v>
      </c>
      <c r="BC168" s="32">
        <f t="shared" si="100"/>
        <v>-0.0008593767437497082</v>
      </c>
      <c r="BD168" s="32">
        <f t="shared" si="101"/>
        <v>0.0064987549770558015</v>
      </c>
      <c r="BE168" s="32">
        <f t="shared" si="102"/>
        <v>0.0057492187723817804</v>
      </c>
    </row>
    <row r="169" spans="3:57" ht="12.75">
      <c r="C169" s="17">
        <f t="shared" si="77"/>
        <v>0.000264266333683192</v>
      </c>
      <c r="D169" s="17">
        <f t="shared" si="78"/>
        <v>-0.0015390265123753724</v>
      </c>
      <c r="E169" s="17">
        <f t="shared" si="79"/>
        <v>0.006118875935456115</v>
      </c>
      <c r="F169" s="17">
        <f t="shared" si="70"/>
        <v>0.004844115756763934</v>
      </c>
      <c r="G169" s="8">
        <f t="shared" si="80"/>
        <v>-0.006373800893460901</v>
      </c>
      <c r="H169" s="13">
        <f t="shared" si="81"/>
        <v>0.00132133166841596</v>
      </c>
      <c r="I169" s="13">
        <f t="shared" si="82"/>
        <v>-0.007695132561876861</v>
      </c>
      <c r="J169" s="8">
        <f t="shared" si="71"/>
        <v>0.048665958648192564</v>
      </c>
      <c r="K169" s="17">
        <f t="shared" si="76"/>
        <v>0.00023574353710573164</v>
      </c>
      <c r="L169" s="17">
        <f t="shared" si="83"/>
        <v>0.1932493350511679</v>
      </c>
      <c r="M169" s="13">
        <f t="shared" si="72"/>
        <v>2.1379620895022233</v>
      </c>
      <c r="N169" s="8">
        <f t="shared" si="73"/>
        <v>0.7598530806880309</v>
      </c>
      <c r="O169" s="17">
        <f t="shared" si="74"/>
        <v>0.01202790673737729</v>
      </c>
      <c r="P169" s="17">
        <f t="shared" si="75"/>
        <v>0.01701884643743253</v>
      </c>
      <c r="Q169" s="17">
        <f t="shared" si="84"/>
        <v>-0.9914540602380765</v>
      </c>
      <c r="R169" s="17">
        <f t="shared" si="85"/>
        <v>0.2180205146025873</v>
      </c>
      <c r="S169" s="6">
        <f t="shared" si="86"/>
        <v>-0.9914540602380765</v>
      </c>
      <c r="U169" s="32">
        <f t="shared" si="87"/>
        <v>0.015811623890017005</v>
      </c>
      <c r="V169" s="32">
        <f t="shared" si="88"/>
        <v>0.0016585199701779222</v>
      </c>
      <c r="W169" s="32">
        <f t="shared" si="89"/>
        <v>-0.01260457599272269</v>
      </c>
      <c r="X169" s="32">
        <f t="shared" si="90"/>
        <v>0.005163145876852361</v>
      </c>
      <c r="Y169" s="32">
        <f t="shared" si="91"/>
        <v>0.010028713744324597</v>
      </c>
      <c r="Z169" s="13">
        <f t="shared" si="92"/>
        <v>2.1379620895022233</v>
      </c>
      <c r="AA169" s="8">
        <f t="shared" si="93"/>
        <v>2.070287798205752</v>
      </c>
      <c r="AB169" s="8">
        <f t="shared" si="94"/>
        <v>59.83215368239947</v>
      </c>
      <c r="AC169" s="8">
        <f t="shared" si="95"/>
        <v>7.1123245340655945</v>
      </c>
      <c r="AD169" s="8">
        <f t="shared" si="96"/>
        <v>0.8438062695362507</v>
      </c>
      <c r="AF169" s="32">
        <f t="shared" si="97"/>
        <v>0.0031492074481705764</v>
      </c>
      <c r="AG169" s="32">
        <f t="shared" si="97"/>
        <v>0.010028713744324597</v>
      </c>
      <c r="AH169" s="32">
        <f t="shared" si="97"/>
        <v>0.035237865734260125</v>
      </c>
      <c r="AI169" s="32">
        <f t="shared" si="97"/>
        <v>0.006711673803968752</v>
      </c>
      <c r="AJ169" s="32">
        <f t="shared" si="97"/>
        <v>0.03192082579526496</v>
      </c>
      <c r="BA169" s="32">
        <f t="shared" si="98"/>
        <v>0.00026529611634006767</v>
      </c>
      <c r="BB169" s="32">
        <f t="shared" si="99"/>
        <v>0.00023553518766800704</v>
      </c>
      <c r="BC169" s="32">
        <f t="shared" si="100"/>
        <v>-0.001790042462740504</v>
      </c>
      <c r="BD169" s="32">
        <f t="shared" si="101"/>
        <v>0.006206262821458197</v>
      </c>
      <c r="BE169" s="32">
        <f t="shared" si="102"/>
        <v>0.004917051662725768</v>
      </c>
    </row>
    <row r="170" spans="3:57" ht="12.75">
      <c r="C170" s="17">
        <f t="shared" si="77"/>
        <v>0.0006090282921233677</v>
      </c>
      <c r="D170" s="17">
        <f t="shared" si="78"/>
        <v>-0.00207486080335794</v>
      </c>
      <c r="E170" s="17">
        <f t="shared" si="79"/>
        <v>0.00584454078463865</v>
      </c>
      <c r="F170" s="17">
        <f t="shared" si="70"/>
        <v>0.004378708273404077</v>
      </c>
      <c r="G170" s="8">
        <f t="shared" si="80"/>
        <v>-0.007329162556172862</v>
      </c>
      <c r="H170" s="13">
        <f t="shared" si="81"/>
        <v>0.0030451414606168384</v>
      </c>
      <c r="I170" s="13">
        <f t="shared" si="82"/>
        <v>-0.0103743040167897</v>
      </c>
      <c r="J170" s="8">
        <f t="shared" si="71"/>
        <v>0.049799534447320326</v>
      </c>
      <c r="K170" s="17">
        <f t="shared" si="76"/>
        <v>0.00021805763349615285</v>
      </c>
      <c r="L170" s="17">
        <f t="shared" si="83"/>
        <v>0.19346739268466406</v>
      </c>
      <c r="M170" s="13">
        <f t="shared" si="72"/>
        <v>2.1877616239495437</v>
      </c>
      <c r="N170" s="8">
        <f t="shared" si="73"/>
        <v>0.7828789316179714</v>
      </c>
      <c r="O170" s="17">
        <f t="shared" si="74"/>
        <v>0.011488644682773982</v>
      </c>
      <c r="P170" s="17">
        <f t="shared" si="75"/>
        <v>0.03922163990864278</v>
      </c>
      <c r="Q170" s="17">
        <f t="shared" si="84"/>
        <v>-0.9801930218540413</v>
      </c>
      <c r="R170" s="17">
        <f t="shared" si="85"/>
        <v>0.21313522211147506</v>
      </c>
      <c r="S170" s="6">
        <f t="shared" si="86"/>
        <v>-0.9801930218540413</v>
      </c>
      <c r="U170" s="32">
        <f t="shared" si="87"/>
        <v>0.017893586204984217</v>
      </c>
      <c r="V170" s="32">
        <f t="shared" si="88"/>
        <v>0.0026174535107022627</v>
      </c>
      <c r="W170" s="32">
        <f t="shared" si="89"/>
        <v>-0.012954710404623971</v>
      </c>
      <c r="X170" s="32">
        <f t="shared" si="90"/>
        <v>0.004930766032941151</v>
      </c>
      <c r="Y170" s="32">
        <f t="shared" si="91"/>
        <v>0.01248709534400366</v>
      </c>
      <c r="Z170" s="13">
        <f t="shared" si="92"/>
        <v>2.1877616239495437</v>
      </c>
      <c r="AA170" s="8">
        <f t="shared" si="93"/>
        <v>2.8517760408587334</v>
      </c>
      <c r="AB170" s="8">
        <f t="shared" si="94"/>
        <v>29.380550027648972</v>
      </c>
      <c r="AC170" s="8">
        <f t="shared" si="95"/>
        <v>4.982144767105323</v>
      </c>
      <c r="AD170" s="8">
        <f t="shared" si="96"/>
        <v>0.8436532851136577</v>
      </c>
      <c r="AF170" s="32">
        <f t="shared" si="97"/>
        <v>0.004503625085211479</v>
      </c>
      <c r="AG170" s="32">
        <f t="shared" si="97"/>
        <v>0.01248709534400366</v>
      </c>
      <c r="AH170" s="32">
        <f t="shared" si="97"/>
        <v>0.03839651615749202</v>
      </c>
      <c r="AI170" s="32">
        <f t="shared" si="97"/>
        <v>0.007252188322599135</v>
      </c>
      <c r="AJ170" s="32">
        <f t="shared" si="97"/>
        <v>0.033161609138234883</v>
      </c>
      <c r="BA170" s="32">
        <f t="shared" si="98"/>
        <v>0.0006106102908658014</v>
      </c>
      <c r="BB170" s="32">
        <f t="shared" si="99"/>
        <v>0.0005301151613436444</v>
      </c>
      <c r="BC170" s="32">
        <f t="shared" si="100"/>
        <v>-0.0026237288907816664</v>
      </c>
      <c r="BD170" s="32">
        <f t="shared" si="101"/>
        <v>0.005926934981393057</v>
      </c>
      <c r="BE170" s="32">
        <f t="shared" si="102"/>
        <v>0.004443931542820837</v>
      </c>
    </row>
    <row r="171" spans="3:57" ht="12.75">
      <c r="C171" s="17">
        <f t="shared" si="77"/>
        <v>0.0010756669124769732</v>
      </c>
      <c r="D171" s="17">
        <f t="shared" si="78"/>
        <v>-0.002417827227482602</v>
      </c>
      <c r="E171" s="17">
        <f t="shared" si="79"/>
        <v>0.005582459650448104</v>
      </c>
      <c r="F171" s="17">
        <f t="shared" si="70"/>
        <v>0.004240299335442475</v>
      </c>
      <c r="G171" s="8">
        <f t="shared" si="80"/>
        <v>-0.0067108015750281455</v>
      </c>
      <c r="H171" s="13">
        <f t="shared" si="81"/>
        <v>0.005378334562384866</v>
      </c>
      <c r="I171" s="13">
        <f t="shared" si="82"/>
        <v>-0.012089136137413012</v>
      </c>
      <c r="J171" s="8">
        <f t="shared" si="71"/>
        <v>0.050959514618786894</v>
      </c>
      <c r="K171" s="17">
        <f t="shared" si="76"/>
        <v>0.00021608359597251317</v>
      </c>
      <c r="L171" s="17">
        <f t="shared" si="83"/>
        <v>0.19368347628063656</v>
      </c>
      <c r="M171" s="13">
        <f t="shared" si="72"/>
        <v>2.2387211385683305</v>
      </c>
      <c r="N171" s="8">
        <f t="shared" si="73"/>
        <v>0.8059047825479119</v>
      </c>
      <c r="O171" s="17">
        <f t="shared" si="74"/>
        <v>0.0109734704133622</v>
      </c>
      <c r="P171" s="17">
        <f t="shared" si="75"/>
        <v>0.06927333401166086</v>
      </c>
      <c r="Q171" s="17">
        <f t="shared" si="84"/>
        <v>-0.9647417612959124</v>
      </c>
      <c r="R171" s="17">
        <f t="shared" si="85"/>
        <v>0.20835597769633837</v>
      </c>
      <c r="S171" s="6">
        <f t="shared" si="86"/>
        <v>-0.9647417612959124</v>
      </c>
      <c r="U171" s="32">
        <f t="shared" si="87"/>
        <v>0.019927341961756186</v>
      </c>
      <c r="V171" s="32">
        <f t="shared" si="88"/>
        <v>0.0035873614721050593</v>
      </c>
      <c r="W171" s="32">
        <f t="shared" si="89"/>
        <v>-0.013149316321005551</v>
      </c>
      <c r="X171" s="32">
        <f t="shared" si="90"/>
        <v>0.0047088450048651245</v>
      </c>
      <c r="Y171" s="32">
        <f t="shared" si="91"/>
        <v>0.015074232117720819</v>
      </c>
      <c r="Z171" s="13">
        <f t="shared" si="92"/>
        <v>2.2387211385683305</v>
      </c>
      <c r="AA171" s="8">
        <f t="shared" si="93"/>
        <v>3.554992448698866</v>
      </c>
      <c r="AB171" s="8">
        <f t="shared" si="94"/>
        <v>18.525569328770043</v>
      </c>
      <c r="AC171" s="8">
        <f t="shared" si="95"/>
        <v>3.954771763760898</v>
      </c>
      <c r="AD171" s="8">
        <f t="shared" si="96"/>
        <v>0.8435072171971983</v>
      </c>
      <c r="AF171" s="32">
        <f t="shared" si="97"/>
        <v>0.006040245487614323</v>
      </c>
      <c r="AG171" s="32">
        <f t="shared" si="97"/>
        <v>0.015074232117720819</v>
      </c>
      <c r="AH171" s="32">
        <f t="shared" si="97"/>
        <v>0.0413728647636543</v>
      </c>
      <c r="AI171" s="32">
        <f t="shared" si="97"/>
        <v>0.007899509173510698</v>
      </c>
      <c r="AJ171" s="32">
        <f t="shared" si="97"/>
        <v>0.034198141822387305</v>
      </c>
      <c r="BA171" s="32">
        <f t="shared" si="98"/>
        <v>0.001077786638198889</v>
      </c>
      <c r="BB171" s="32">
        <f t="shared" si="99"/>
        <v>0.0009146916912097013</v>
      </c>
      <c r="BC171" s="32">
        <f t="shared" si="100"/>
        <v>-0.0033527623233501843</v>
      </c>
      <c r="BD171" s="32">
        <f t="shared" si="101"/>
        <v>0.005660178965061467</v>
      </c>
      <c r="BE171" s="32">
        <f t="shared" si="102"/>
        <v>0.004299894971119872</v>
      </c>
    </row>
    <row r="172" spans="3:57" ht="12.75">
      <c r="C172" s="17">
        <f t="shared" si="77"/>
        <v>0.0016475162352522312</v>
      </c>
      <c r="D172" s="17">
        <f t="shared" si="78"/>
        <v>-0.0025840099711572167</v>
      </c>
      <c r="E172" s="17">
        <f t="shared" si="79"/>
        <v>0.005332089185328594</v>
      </c>
      <c r="F172" s="17">
        <f t="shared" si="70"/>
        <v>0.004395595449423609</v>
      </c>
      <c r="G172" s="8">
        <f t="shared" si="80"/>
        <v>-0.004682468679524928</v>
      </c>
      <c r="H172" s="13">
        <f t="shared" si="81"/>
        <v>0.008237581176261156</v>
      </c>
      <c r="I172" s="13">
        <f t="shared" si="82"/>
        <v>-0.012920049855786084</v>
      </c>
      <c r="J172" s="8">
        <f t="shared" si="71"/>
        <v>0.05214651419943328</v>
      </c>
      <c r="K172" s="17">
        <f t="shared" si="76"/>
        <v>0.00022921498051833253</v>
      </c>
      <c r="L172" s="17">
        <f t="shared" si="83"/>
        <v>0.1939126912611549</v>
      </c>
      <c r="M172" s="13">
        <f t="shared" si="72"/>
        <v>2.290867652767764</v>
      </c>
      <c r="N172" s="8">
        <f t="shared" si="73"/>
        <v>0.8289306334778523</v>
      </c>
      <c r="O172" s="17">
        <f t="shared" si="74"/>
        <v>0.010481315867982165</v>
      </c>
      <c r="P172" s="17">
        <f t="shared" si="75"/>
        <v>0.10610063499253074</v>
      </c>
      <c r="Q172" s="17">
        <f t="shared" si="84"/>
        <v>-0.9454625138034132</v>
      </c>
      <c r="R172" s="17">
        <f t="shared" si="85"/>
        <v>0.20368070979508834</v>
      </c>
      <c r="S172" s="6">
        <f t="shared" si="86"/>
        <v>-0.9454625138034132</v>
      </c>
      <c r="U172" s="32">
        <f t="shared" si="87"/>
        <v>0.021887360826677475</v>
      </c>
      <c r="V172" s="32">
        <f t="shared" si="88"/>
        <v>0.00454698056691753</v>
      </c>
      <c r="W172" s="32">
        <f t="shared" si="89"/>
        <v>-0.01319800902060403</v>
      </c>
      <c r="X172" s="32">
        <f t="shared" si="90"/>
        <v>0.0044969120683702665</v>
      </c>
      <c r="Y172" s="32">
        <f t="shared" si="91"/>
        <v>0.01773324444136124</v>
      </c>
      <c r="Z172" s="13">
        <f t="shared" si="92"/>
        <v>2.290867652767764</v>
      </c>
      <c r="AA172" s="8">
        <f t="shared" si="93"/>
        <v>4.034321321286877</v>
      </c>
      <c r="AB172" s="8">
        <f t="shared" si="94"/>
        <v>13.285065335533137</v>
      </c>
      <c r="AC172" s="8">
        <f t="shared" si="95"/>
        <v>3.347908309274923</v>
      </c>
      <c r="AD172" s="8">
        <f t="shared" si="96"/>
        <v>0.8433677517517255</v>
      </c>
      <c r="AF172" s="32">
        <f t="shared" si="97"/>
        <v>0.007719469539872962</v>
      </c>
      <c r="AG172" s="32">
        <f t="shared" si="97"/>
        <v>0.01773324444136124</v>
      </c>
      <c r="AH172" s="32">
        <f t="shared" si="97"/>
        <v>0.044129262486118016</v>
      </c>
      <c r="AI172" s="32">
        <f t="shared" si="97"/>
        <v>0.008639283307526181</v>
      </c>
      <c r="AJ172" s="32">
        <f t="shared" si="97"/>
        <v>0.03503530135601336</v>
      </c>
      <c r="BA172" s="32">
        <f t="shared" si="98"/>
        <v>0.0016501520104036</v>
      </c>
      <c r="BB172" s="32">
        <f t="shared" si="99"/>
        <v>0.001368819739552621</v>
      </c>
      <c r="BC172" s="32">
        <f t="shared" si="100"/>
        <v>-0.003973119085143435</v>
      </c>
      <c r="BD172" s="32">
        <f t="shared" si="101"/>
        <v>0.005405428947188185</v>
      </c>
      <c r="BE172" s="32">
        <f t="shared" si="102"/>
        <v>0.004451281612000971</v>
      </c>
    </row>
    <row r="173" spans="3:57" ht="12.75">
      <c r="C173" s="17">
        <f t="shared" si="77"/>
        <v>0.002307534631456062</v>
      </c>
      <c r="D173" s="17">
        <f t="shared" si="78"/>
        <v>-0.002591408184988181</v>
      </c>
      <c r="E173" s="17">
        <f t="shared" si="79"/>
        <v>0.005092909779442745</v>
      </c>
      <c r="F173" s="17">
        <f t="shared" si="70"/>
        <v>0.004809036225910626</v>
      </c>
      <c r="G173" s="8">
        <f t="shared" si="80"/>
        <v>-0.001419367767660596</v>
      </c>
      <c r="H173" s="13">
        <f t="shared" si="81"/>
        <v>0.011537673157280309</v>
      </c>
      <c r="I173" s="13">
        <f t="shared" si="82"/>
        <v>-0.012957040924940905</v>
      </c>
      <c r="J173" s="8">
        <f t="shared" si="71"/>
        <v>0.053361162552148844</v>
      </c>
      <c r="K173" s="17">
        <f t="shared" si="76"/>
        <v>0.00025661576376998933</v>
      </c>
      <c r="L173" s="17">
        <f t="shared" si="83"/>
        <v>0.19416930702492488</v>
      </c>
      <c r="M173" s="13">
        <f t="shared" si="72"/>
        <v>2.3442288153199127</v>
      </c>
      <c r="N173" s="8">
        <f t="shared" si="73"/>
        <v>0.8519564844077928</v>
      </c>
      <c r="O173" s="17">
        <f t="shared" si="74"/>
        <v>0.010011159646832723</v>
      </c>
      <c r="P173" s="17">
        <f t="shared" si="75"/>
        <v>0.14860605584700687</v>
      </c>
      <c r="Q173" s="17">
        <f t="shared" si="84"/>
        <v>-0.9227101084051226</v>
      </c>
      <c r="R173" s="17">
        <f t="shared" si="85"/>
        <v>0.19910737132872156</v>
      </c>
      <c r="S173" s="6">
        <f t="shared" si="86"/>
        <v>-0.9227101084051226</v>
      </c>
      <c r="U173" s="32">
        <f t="shared" si="87"/>
        <v>0.02375197607980179</v>
      </c>
      <c r="V173" s="32">
        <f t="shared" si="88"/>
        <v>0.005478170378070215</v>
      </c>
      <c r="W173" s="32">
        <f t="shared" si="89"/>
        <v>-0.013112411187845832</v>
      </c>
      <c r="X173" s="32">
        <f t="shared" si="90"/>
        <v>0.004294517685283926</v>
      </c>
      <c r="Y173" s="32">
        <f t="shared" si="91"/>
        <v>0.0204122529553101</v>
      </c>
      <c r="Z173" s="13">
        <f t="shared" si="92"/>
        <v>2.3442288153199127</v>
      </c>
      <c r="AA173" s="8">
        <f t="shared" si="93"/>
        <v>4.244562111079729</v>
      </c>
      <c r="AB173" s="8">
        <f t="shared" si="94"/>
        <v>10.293226266690619</v>
      </c>
      <c r="AC173" s="8">
        <f t="shared" si="95"/>
        <v>2.9459815917847907</v>
      </c>
      <c r="AD173" s="8">
        <f t="shared" si="96"/>
        <v>0.843234589118094</v>
      </c>
      <c r="AF173" s="32">
        <f t="shared" si="97"/>
        <v>0.00950274402591974</v>
      </c>
      <c r="AG173" s="32">
        <f t="shared" si="97"/>
        <v>0.0204122529553101</v>
      </c>
      <c r="AH173" s="32">
        <f t="shared" si="97"/>
        <v>0.04663707533413338</v>
      </c>
      <c r="AI173" s="32">
        <f t="shared" si="97"/>
        <v>0.00945591219916967</v>
      </c>
      <c r="AJ173" s="32">
        <f t="shared" si="97"/>
        <v>0.03568073458248732</v>
      </c>
      <c r="BA173" s="32">
        <f t="shared" si="98"/>
        <v>0.0023106588341121346</v>
      </c>
      <c r="BB173" s="32">
        <f t="shared" si="99"/>
        <v>0.001873317796632195</v>
      </c>
      <c r="BC173" s="32">
        <f t="shared" si="100"/>
        <v>-0.004483926482696165</v>
      </c>
      <c r="BD173" s="32">
        <f t="shared" si="101"/>
        <v>0.005162144568830373</v>
      </c>
      <c r="BE173" s="32">
        <f t="shared" si="102"/>
        <v>0.004862194716878538</v>
      </c>
    </row>
    <row r="174" spans="3:57" ht="12.75">
      <c r="C174" s="17">
        <f t="shared" si="77"/>
        <v>0.0030387566886586736</v>
      </c>
      <c r="D174" s="17">
        <f t="shared" si="78"/>
        <v>-0.002459128195484876</v>
      </c>
      <c r="E174" s="17">
        <f t="shared" si="79"/>
        <v>0.004864424555088693</v>
      </c>
      <c r="F174" s="17">
        <f t="shared" si="70"/>
        <v>0.00544405304826249</v>
      </c>
      <c r="G174" s="8">
        <f t="shared" si="80"/>
        <v>0.002898142465868987</v>
      </c>
      <c r="H174" s="13">
        <f t="shared" si="81"/>
        <v>0.015193783443293368</v>
      </c>
      <c r="I174" s="13">
        <f t="shared" si="82"/>
        <v>-0.012295640977424381</v>
      </c>
      <c r="J174" s="8">
        <f t="shared" si="71"/>
        <v>0.05460410369956792</v>
      </c>
      <c r="K174" s="17">
        <f t="shared" si="76"/>
        <v>0.0002972676371932738</v>
      </c>
      <c r="L174" s="17">
        <f t="shared" si="83"/>
        <v>0.19446657466211814</v>
      </c>
      <c r="M174" s="13">
        <f t="shared" si="72"/>
        <v>2.3988329190194806</v>
      </c>
      <c r="N174" s="8">
        <f t="shared" si="73"/>
        <v>0.8749823353377333</v>
      </c>
      <c r="O174" s="17">
        <f t="shared" si="74"/>
        <v>0.00956202503479153</v>
      </c>
      <c r="P174" s="17">
        <f t="shared" si="75"/>
        <v>0.19569701794478792</v>
      </c>
      <c r="Q174" s="17">
        <f t="shared" si="84"/>
        <v>-0.8968294052132836</v>
      </c>
      <c r="R174" s="17">
        <f t="shared" si="85"/>
        <v>0.1946339406375522</v>
      </c>
      <c r="S174" s="6">
        <f t="shared" si="86"/>
        <v>-0.8968294052132836</v>
      </c>
      <c r="U174" s="32">
        <f t="shared" si="87"/>
        <v>0.02550331602890147</v>
      </c>
      <c r="V174" s="32">
        <f t="shared" si="88"/>
        <v>0.006365871062954884</v>
      </c>
      <c r="W174" s="32">
        <f t="shared" si="89"/>
        <v>-0.01290552193831683</v>
      </c>
      <c r="X174" s="32">
        <f t="shared" si="90"/>
        <v>0.0041012325499840884</v>
      </c>
      <c r="Y174" s="32">
        <f t="shared" si="91"/>
        <v>0.023064897703523615</v>
      </c>
      <c r="Z174" s="13">
        <f t="shared" si="92"/>
        <v>2.3988329190194806</v>
      </c>
      <c r="AA174" s="8">
        <f t="shared" si="93"/>
        <v>4.236714355839157</v>
      </c>
      <c r="AB174" s="8">
        <f t="shared" si="94"/>
        <v>8.392681165980022</v>
      </c>
      <c r="AC174" s="8">
        <f t="shared" si="95"/>
        <v>2.65933711279029</v>
      </c>
      <c r="AD174" s="8">
        <f t="shared" si="96"/>
        <v>0.8431074433447167</v>
      </c>
      <c r="AF174" s="32">
        <f t="shared" si="97"/>
        <v>0.011353384422342693</v>
      </c>
      <c r="AG174" s="32">
        <f t="shared" si="97"/>
        <v>0.023064897703523615</v>
      </c>
      <c r="AH174" s="32">
        <f t="shared" si="97"/>
        <v>0.04887594158283988</v>
      </c>
      <c r="AI174" s="32">
        <f t="shared" si="97"/>
        <v>0.010333155577613842</v>
      </c>
      <c r="AJ174" s="32">
        <f t="shared" si="97"/>
        <v>0.03614419946215276</v>
      </c>
      <c r="BA174" s="32">
        <f t="shared" si="98"/>
        <v>0.0030423369492651297</v>
      </c>
      <c r="BB174" s="32">
        <f t="shared" si="99"/>
        <v>0.0024105772382705</v>
      </c>
      <c r="BC174" s="32">
        <f t="shared" si="100"/>
        <v>-0.004886960028698215</v>
      </c>
      <c r="BD174" s="32">
        <f t="shared" si="101"/>
        <v>0.004929809791203828</v>
      </c>
      <c r="BE174" s="32">
        <f t="shared" si="102"/>
        <v>0.005495763950041243</v>
      </c>
    </row>
    <row r="175" spans="3:57" ht="12.75">
      <c r="C175" s="17">
        <f t="shared" si="77"/>
        <v>0.0038246676906643195</v>
      </c>
      <c r="D175" s="17">
        <f t="shared" si="78"/>
        <v>-0.0022066958769195698</v>
      </c>
      <c r="E175" s="17">
        <f t="shared" si="79"/>
        <v>0.004646158400888725</v>
      </c>
      <c r="F175" s="17">
        <f t="shared" si="70"/>
        <v>0.006264130214633475</v>
      </c>
      <c r="G175" s="8">
        <f t="shared" si="80"/>
        <v>0.00808985906872375</v>
      </c>
      <c r="H175" s="13">
        <f t="shared" si="81"/>
        <v>0.0191233384533216</v>
      </c>
      <c r="I175" s="13">
        <f t="shared" si="82"/>
        <v>-0.011033479384597849</v>
      </c>
      <c r="J175" s="8">
        <f t="shared" si="71"/>
        <v>0.05587599666553977</v>
      </c>
      <c r="K175" s="17">
        <f t="shared" si="76"/>
        <v>0.000350014518985367</v>
      </c>
      <c r="L175" s="17">
        <f t="shared" si="83"/>
        <v>0.1948165891811035</v>
      </c>
      <c r="M175" s="13">
        <f t="shared" si="72"/>
        <v>2.4547089156850204</v>
      </c>
      <c r="N175" s="8">
        <f t="shared" si="73"/>
        <v>0.8980081862676738</v>
      </c>
      <c r="O175" s="17">
        <f t="shared" si="74"/>
        <v>0.00913297810291457</v>
      </c>
      <c r="P175" s="17">
        <f t="shared" si="75"/>
        <v>0.24630996765429347</v>
      </c>
      <c r="Q175" s="17">
        <f t="shared" si="84"/>
        <v>-0.8681532309135909</v>
      </c>
      <c r="R175" s="17">
        <f t="shared" si="85"/>
        <v>0.19025842229858056</v>
      </c>
      <c r="S175" s="6">
        <f t="shared" si="86"/>
        <v>-0.8681532309135909</v>
      </c>
      <c r="T175">
        <f>1.2</f>
        <v>1.2</v>
      </c>
      <c r="U175" s="32">
        <f t="shared" si="87"/>
        <v>0.027127152316861664</v>
      </c>
      <c r="V175" s="32">
        <f t="shared" si="88"/>
        <v>0.007197977824185781</v>
      </c>
      <c r="W175" s="32">
        <f t="shared" si="89"/>
        <v>-0.01259116445917538</v>
      </c>
      <c r="X175" s="32">
        <f t="shared" si="90"/>
        <v>0.003916646678784593</v>
      </c>
      <c r="Y175" s="32">
        <f t="shared" si="91"/>
        <v>0.02565061236065666</v>
      </c>
      <c r="Z175" s="13">
        <f t="shared" si="92"/>
        <v>2.4547089156850204</v>
      </c>
      <c r="AA175" s="8">
        <f t="shared" si="93"/>
        <v>4.094840222308106</v>
      </c>
      <c r="AB175" s="8">
        <f t="shared" si="94"/>
        <v>7.092682165061471</v>
      </c>
      <c r="AC175" s="8">
        <f t="shared" si="95"/>
        <v>2.44400992968646</v>
      </c>
      <c r="AD175" s="8">
        <f t="shared" si="96"/>
        <v>0.8429860415511038</v>
      </c>
      <c r="AF175" s="32">
        <f t="shared" si="97"/>
        <v>0.01323720344958424</v>
      </c>
      <c r="AG175" s="32">
        <f t="shared" si="97"/>
        <v>0.02565061236065666</v>
      </c>
      <c r="AH175" s="32">
        <f t="shared" si="97"/>
        <v>0.050832941281219735</v>
      </c>
      <c r="AI175" s="32">
        <f t="shared" si="97"/>
        <v>0.011254656712285097</v>
      </c>
      <c r="AJ175" s="32">
        <f t="shared" si="97"/>
        <v>0.0364369856387535</v>
      </c>
      <c r="BA175" s="32">
        <f t="shared" si="98"/>
        <v>0.0038286680178823184</v>
      </c>
      <c r="BB175" s="32">
        <f t="shared" si="99"/>
        <v>0.00296476408072519</v>
      </c>
      <c r="BC175" s="32">
        <f t="shared" si="100"/>
        <v>-0.005186155477950425</v>
      </c>
      <c r="BD175" s="32">
        <f t="shared" si="101"/>
        <v>0.004707931801095538</v>
      </c>
      <c r="BE175" s="32">
        <f t="shared" si="102"/>
        <v>0.006315208421752621</v>
      </c>
    </row>
    <row r="176" spans="3:57" ht="12.75">
      <c r="C176" s="17">
        <f t="shared" si="77"/>
        <v>0.004649504116685476</v>
      </c>
      <c r="D176" s="17">
        <f t="shared" si="78"/>
        <v>-0.00185348725531885</v>
      </c>
      <c r="E176" s="17">
        <f t="shared" si="79"/>
        <v>0.004437657044437476</v>
      </c>
      <c r="F176" s="17">
        <f t="shared" si="70"/>
        <v>0.007233673905804101</v>
      </c>
      <c r="G176" s="8">
        <f t="shared" si="80"/>
        <v>0.01398008430683313</v>
      </c>
      <c r="H176" s="13">
        <f t="shared" si="81"/>
        <v>0.02324752058342738</v>
      </c>
      <c r="I176" s="13">
        <f t="shared" si="82"/>
        <v>-0.00926743627659425</v>
      </c>
      <c r="J176" s="8">
        <f t="shared" si="71"/>
        <v>0.05717751582454955</v>
      </c>
      <c r="K176" s="17">
        <f t="shared" si="76"/>
        <v>0.00041360350421874517</v>
      </c>
      <c r="L176" s="17">
        <f t="shared" si="83"/>
        <v>0.19523019268532224</v>
      </c>
      <c r="M176" s="13">
        <f t="shared" si="72"/>
        <v>2.51188643150957</v>
      </c>
      <c r="N176" s="8">
        <f t="shared" si="73"/>
        <v>0.9210340371976142</v>
      </c>
      <c r="O176" s="17">
        <f t="shared" si="74"/>
        <v>0.0087231258855358</v>
      </c>
      <c r="P176" s="17">
        <f t="shared" si="75"/>
        <v>0.2994297285969927</v>
      </c>
      <c r="Q176" s="17">
        <f t="shared" si="84"/>
        <v>-0.8370007594996598</v>
      </c>
      <c r="R176" s="17">
        <f t="shared" si="85"/>
        <v>0.1859788478329823</v>
      </c>
      <c r="S176" s="6">
        <f t="shared" si="86"/>
        <v>-0.8370007594996598</v>
      </c>
      <c r="U176" s="32">
        <f t="shared" si="87"/>
        <v>0.02861268523332874</v>
      </c>
      <c r="V176" s="32">
        <f t="shared" si="88"/>
        <v>0.007965153958850864</v>
      </c>
      <c r="W176" s="32">
        <f t="shared" si="89"/>
        <v>-0.012183514047453636</v>
      </c>
      <c r="X176" s="32">
        <f t="shared" si="90"/>
        <v>0.003740368540304766</v>
      </c>
      <c r="Y176" s="32">
        <f t="shared" si="91"/>
        <v>0.028134693685030736</v>
      </c>
      <c r="Z176" s="13">
        <f t="shared" si="92"/>
        <v>2.51188643150957</v>
      </c>
      <c r="AA176" s="8">
        <f t="shared" si="93"/>
        <v>3.8894058608940374</v>
      </c>
      <c r="AB176" s="8">
        <f t="shared" si="94"/>
        <v>6.153921905488292</v>
      </c>
      <c r="AC176" s="8">
        <f t="shared" si="95"/>
        <v>2.275904555856846</v>
      </c>
      <c r="AD176" s="8">
        <f t="shared" si="96"/>
        <v>0.8428701233217767</v>
      </c>
      <c r="AF176" s="32">
        <f t="shared" si="97"/>
        <v>0.01512296296859448</v>
      </c>
      <c r="AG176" s="32">
        <f t="shared" si="97"/>
        <v>0.028134693685030736</v>
      </c>
      <c r="AH176" s="32">
        <f t="shared" si="97"/>
        <v>0.05250172178166841</v>
      </c>
      <c r="AI176" s="32">
        <f t="shared" si="97"/>
        <v>0.012204385767329004</v>
      </c>
      <c r="AJ176" s="32">
        <f t="shared" si="97"/>
        <v>0.036571413870501404</v>
      </c>
      <c r="BA176" s="32">
        <f t="shared" si="98"/>
        <v>0.004653885935558084</v>
      </c>
      <c r="BB176" s="32">
        <f t="shared" si="99"/>
        <v>0.003521929167180122</v>
      </c>
      <c r="BC176" s="32">
        <f t="shared" si="100"/>
        <v>-0.005387149288532557</v>
      </c>
      <c r="BD176" s="32">
        <f t="shared" si="101"/>
        <v>0.004496039965540785</v>
      </c>
      <c r="BE176" s="32">
        <f t="shared" si="102"/>
        <v>0.007284705779746434</v>
      </c>
    </row>
    <row r="177" spans="3:57" ht="12.75">
      <c r="C177" s="17">
        <f t="shared" si="77"/>
        <v>0.005498485367386397</v>
      </c>
      <c r="D177" s="17">
        <f t="shared" si="78"/>
        <v>-0.0014182713649701058</v>
      </c>
      <c r="E177" s="17">
        <f t="shared" si="79"/>
        <v>0.0042384861621151786</v>
      </c>
      <c r="F177" s="17">
        <f t="shared" si="70"/>
        <v>0.00831870016453147</v>
      </c>
      <c r="G177" s="8">
        <f t="shared" si="80"/>
        <v>0.020401070012081458</v>
      </c>
      <c r="H177" s="13">
        <f t="shared" si="81"/>
        <v>0.027492426836931986</v>
      </c>
      <c r="I177" s="13">
        <f t="shared" si="82"/>
        <v>-0.007091356824850529</v>
      </c>
      <c r="J177" s="8">
        <f t="shared" si="71"/>
        <v>0.05850935125928336</v>
      </c>
      <c r="K177" s="17">
        <f t="shared" si="76"/>
        <v>0.00048672174994723004</v>
      </c>
      <c r="L177" s="17">
        <f t="shared" si="83"/>
        <v>0.19571691443526948</v>
      </c>
      <c r="M177" s="13">
        <f t="shared" si="72"/>
        <v>2.5703957827688533</v>
      </c>
      <c r="N177" s="8">
        <f t="shared" si="73"/>
        <v>0.9440598881275547</v>
      </c>
      <c r="O177" s="17">
        <f t="shared" si="74"/>
        <v>0.008331614630422377</v>
      </c>
      <c r="P177" s="17">
        <f t="shared" si="75"/>
        <v>0.35410442488751515</v>
      </c>
      <c r="Q177" s="17">
        <f t="shared" si="84"/>
        <v>-0.803676287514124</v>
      </c>
      <c r="R177" s="17">
        <f t="shared" si="85"/>
        <v>0.18179327631210684</v>
      </c>
      <c r="S177" s="6">
        <f t="shared" si="86"/>
        <v>-0.803676287514124</v>
      </c>
      <c r="U177" s="32">
        <f t="shared" si="87"/>
        <v>0.02995228392309116</v>
      </c>
      <c r="V177" s="32">
        <f t="shared" si="88"/>
        <v>0.0086606015133728</v>
      </c>
      <c r="W177" s="32">
        <f t="shared" si="89"/>
        <v>-0.011696704931143574</v>
      </c>
      <c r="X177" s="32">
        <f t="shared" si="90"/>
        <v>0.003572024224978872</v>
      </c>
      <c r="Y177" s="32">
        <f t="shared" si="91"/>
        <v>0.03048820473029926</v>
      </c>
      <c r="Z177" s="13">
        <f t="shared" si="92"/>
        <v>2.5703957827688533</v>
      </c>
      <c r="AA177" s="8">
        <f t="shared" si="93"/>
        <v>3.6650202708702184</v>
      </c>
      <c r="AB177" s="8">
        <f t="shared" si="94"/>
        <v>5.447369943139163</v>
      </c>
      <c r="AC177" s="8">
        <f t="shared" si="95"/>
        <v>2.140706985108431</v>
      </c>
      <c r="AD177" s="8">
        <f t="shared" si="96"/>
        <v>0.8427594401290401</v>
      </c>
      <c r="AF177" s="32">
        <f t="shared" si="97"/>
        <v>0.016982669397674156</v>
      </c>
      <c r="AG177" s="32">
        <f t="shared" si="97"/>
        <v>0.03048820473029926</v>
      </c>
      <c r="AH177" s="32">
        <f t="shared" si="97"/>
        <v>0.05388161459383183</v>
      </c>
      <c r="AI177" s="32">
        <f t="shared" si="97"/>
        <v>0.013167001703553657</v>
      </c>
      <c r="AJ177" s="32">
        <f t="shared" si="97"/>
        <v>0.036560411574191515</v>
      </c>
      <c r="BA177" s="32">
        <f t="shared" si="98"/>
        <v>0.005503208458931978</v>
      </c>
      <c r="BB177" s="32">
        <f t="shared" si="99"/>
        <v>0.004070042557729039</v>
      </c>
      <c r="BC177" s="32">
        <f t="shared" si="100"/>
        <v>-0.005496856861667758</v>
      </c>
      <c r="BD177" s="32">
        <f t="shared" si="101"/>
        <v>0.0042936848335475225</v>
      </c>
      <c r="BE177" s="32">
        <f t="shared" si="102"/>
        <v>0.008370078988540783</v>
      </c>
    </row>
    <row r="178" spans="3:57" ht="12.75">
      <c r="C178" s="17">
        <f t="shared" si="77"/>
        <v>0.006357983095978009</v>
      </c>
      <c r="D178" s="17">
        <f t="shared" si="78"/>
        <v>-0.0009188565950903441</v>
      </c>
      <c r="E178" s="17">
        <f t="shared" si="79"/>
        <v>0.004048230524791965</v>
      </c>
      <c r="F178" s="17">
        <f t="shared" si="70"/>
        <v>0.00948735702567963</v>
      </c>
      <c r="G178" s="8">
        <f t="shared" si="80"/>
        <v>0.027195632504438325</v>
      </c>
      <c r="H178" s="13">
        <f t="shared" si="81"/>
        <v>0.031789915479890046</v>
      </c>
      <c r="I178" s="13">
        <f t="shared" si="82"/>
        <v>-0.00459428297545172</v>
      </c>
      <c r="J178" s="8">
        <f t="shared" si="71"/>
        <v>0.05987220912651825</v>
      </c>
      <c r="K178" s="17">
        <f t="shared" si="76"/>
        <v>0.0005680290238994331</v>
      </c>
      <c r="L178" s="17">
        <f t="shared" si="83"/>
        <v>0.19628494345916891</v>
      </c>
      <c r="M178" s="13">
        <f t="shared" si="72"/>
        <v>2.6302679918953715</v>
      </c>
      <c r="N178" s="8">
        <f t="shared" si="73"/>
        <v>0.9670857390574952</v>
      </c>
      <c r="O178" s="17">
        <f t="shared" si="74"/>
        <v>0.00795762811948108</v>
      </c>
      <c r="P178" s="17">
        <f t="shared" si="75"/>
        <v>0.40945638611674473</v>
      </c>
      <c r="Q178" s="17">
        <f t="shared" si="84"/>
        <v>-0.7684683558112562</v>
      </c>
      <c r="R178" s="17">
        <f t="shared" si="85"/>
        <v>0.17769979486980986</v>
      </c>
      <c r="S178" s="6">
        <f t="shared" si="86"/>
        <v>-0.7684683558112562</v>
      </c>
      <c r="U178" s="32">
        <f t="shared" si="87"/>
        <v>0.03114119703242582</v>
      </c>
      <c r="V178" s="32">
        <f t="shared" si="88"/>
        <v>0.00927980570769705</v>
      </c>
      <c r="W178" s="32">
        <f t="shared" si="89"/>
        <v>-0.011144511778740077</v>
      </c>
      <c r="X178" s="32">
        <f t="shared" si="90"/>
        <v>0.003411256651943788</v>
      </c>
      <c r="Y178" s="32">
        <f t="shared" si="91"/>
        <v>0.03268774761332658</v>
      </c>
      <c r="Z178" s="13">
        <f t="shared" si="92"/>
        <v>2.6302679918953715</v>
      </c>
      <c r="AA178" s="8">
        <f t="shared" si="93"/>
        <v>3.4454008134035603</v>
      </c>
      <c r="AB178" s="8">
        <f t="shared" si="94"/>
        <v>4.897967887351793</v>
      </c>
      <c r="AC178" s="8">
        <f t="shared" si="95"/>
        <v>2.0293765980530227</v>
      </c>
      <c r="AD178" s="8">
        <f t="shared" si="96"/>
        <v>0.8426537547831691</v>
      </c>
      <c r="AF178" s="32">
        <f t="shared" si="97"/>
        <v>0.018791733979232398</v>
      </c>
      <c r="AG178" s="32">
        <f t="shared" si="97"/>
        <v>0.03268774761332658</v>
      </c>
      <c r="AH178" s="32">
        <f t="shared" si="97"/>
        <v>0.054976771171571646</v>
      </c>
      <c r="AI178" s="32">
        <f t="shared" si="97"/>
        <v>0.014128136197932486</v>
      </c>
      <c r="AJ178" s="32">
        <f t="shared" si="97"/>
        <v>0.036417159763790834</v>
      </c>
      <c r="BA178" s="32">
        <f t="shared" si="98"/>
        <v>0.006363006432281651</v>
      </c>
      <c r="BB178" s="32">
        <f t="shared" si="99"/>
        <v>0.004598967040808127</v>
      </c>
      <c r="BC178" s="32">
        <f t="shared" si="100"/>
        <v>-0.005523094337396745</v>
      </c>
      <c r="BD178" s="32">
        <f t="shared" si="101"/>
        <v>0.004100437182750566</v>
      </c>
      <c r="BE178" s="32">
        <f t="shared" si="102"/>
        <v>0.009539316318443597</v>
      </c>
    </row>
    <row r="179" spans="3:57" ht="12.75">
      <c r="C179" s="17">
        <f t="shared" si="77"/>
        <v>0.00721563518797557</v>
      </c>
      <c r="D179" s="17">
        <f t="shared" si="78"/>
        <v>-0.000371830035774501</v>
      </c>
      <c r="E179" s="17">
        <f t="shared" si="79"/>
        <v>0.003866493178171893</v>
      </c>
      <c r="F179" s="17">
        <f t="shared" si="70"/>
        <v>0.010710298330372962</v>
      </c>
      <c r="G179" s="8">
        <f t="shared" si="80"/>
        <v>0.03421902576100534</v>
      </c>
      <c r="H179" s="13">
        <f t="shared" si="81"/>
        <v>0.036078175939877846</v>
      </c>
      <c r="I179" s="13">
        <f t="shared" si="82"/>
        <v>-0.001859150178872505</v>
      </c>
      <c r="J179" s="8">
        <f t="shared" si="71"/>
        <v>0.06126681203153339</v>
      </c>
      <c r="K179" s="17">
        <f t="shared" si="76"/>
        <v>0.0006561858346086062</v>
      </c>
      <c r="L179" s="17">
        <f t="shared" si="83"/>
        <v>0.19694112929377752</v>
      </c>
      <c r="M179" s="13">
        <f t="shared" si="72"/>
        <v>2.691534803926905</v>
      </c>
      <c r="N179" s="8">
        <f t="shared" si="73"/>
        <v>0.9901115899874356</v>
      </c>
      <c r="O179" s="17">
        <f t="shared" si="74"/>
        <v>0.007600386057556239</v>
      </c>
      <c r="P179" s="17">
        <f t="shared" si="75"/>
        <v>0.46468948768899243</v>
      </c>
      <c r="Q179" s="17">
        <f t="shared" si="84"/>
        <v>-0.7316491729722706</v>
      </c>
      <c r="R179" s="17">
        <f t="shared" si="85"/>
        <v>0.1736965191284194</v>
      </c>
      <c r="S179" s="6">
        <f t="shared" si="86"/>
        <v>-0.7316491729722706</v>
      </c>
      <c r="U179" s="32">
        <f t="shared" si="87"/>
        <v>0.03217724697781468</v>
      </c>
      <c r="V179" s="32">
        <f t="shared" si="88"/>
        <v>0.009820266499275962</v>
      </c>
      <c r="W179" s="32">
        <f t="shared" si="89"/>
        <v>-0.010540100106506694</v>
      </c>
      <c r="X179" s="32">
        <f t="shared" si="90"/>
        <v>0.0032577248116226233</v>
      </c>
      <c r="Y179" s="32">
        <f t="shared" si="91"/>
        <v>0.034715138182206576</v>
      </c>
      <c r="Z179" s="13">
        <f t="shared" si="92"/>
        <v>2.691534803926905</v>
      </c>
      <c r="AA179" s="8">
        <f t="shared" si="93"/>
        <v>3.2412858270958824</v>
      </c>
      <c r="AB179" s="8">
        <f t="shared" si="94"/>
        <v>4.459378299977827</v>
      </c>
      <c r="AC179" s="8">
        <f t="shared" si="95"/>
        <v>1.935921087524195</v>
      </c>
      <c r="AD179" s="8">
        <f t="shared" si="96"/>
        <v>0.8425528409086448</v>
      </c>
      <c r="AF179" s="32">
        <f t="shared" si="97"/>
        <v>0.020529019268516805</v>
      </c>
      <c r="AG179" s="32">
        <f t="shared" si="97"/>
        <v>0.034715138182206576</v>
      </c>
      <c r="AH179" s="32">
        <f t="shared" si="97"/>
        <v>0.055795338395515245</v>
      </c>
      <c r="AI179" s="32">
        <f t="shared" si="97"/>
        <v>0.01507460518365465</v>
      </c>
      <c r="AJ179" s="32">
        <f t="shared" si="97"/>
        <v>0.03615480540502</v>
      </c>
      <c r="BA179" s="32">
        <f t="shared" si="98"/>
        <v>0.007220917660931648</v>
      </c>
      <c r="BB179" s="32">
        <f t="shared" si="99"/>
        <v>0.005100384436665068</v>
      </c>
      <c r="BC179" s="32">
        <f t="shared" si="100"/>
        <v>-0.005474246808687131</v>
      </c>
      <c r="BD179" s="32">
        <f t="shared" si="101"/>
        <v>0.003915887108973414</v>
      </c>
      <c r="BE179" s="32">
        <f t="shared" si="102"/>
        <v>0.010762942397883</v>
      </c>
    </row>
    <row r="180" spans="3:57" ht="12.75">
      <c r="C180" s="17">
        <f t="shared" si="77"/>
        <v>0.008060411692946018</v>
      </c>
      <c r="D180" s="17">
        <f t="shared" si="78"/>
        <v>0.00020762154725521896</v>
      </c>
      <c r="E180" s="17">
        <f t="shared" si="79"/>
        <v>0.0036928946565500153</v>
      </c>
      <c r="F180" s="17">
        <f t="shared" si="70"/>
        <v>0.011960927896751253</v>
      </c>
      <c r="G180" s="8">
        <f t="shared" si="80"/>
        <v>0.04134016620100618</v>
      </c>
      <c r="H180" s="13">
        <f t="shared" si="81"/>
        <v>0.04030205846473009</v>
      </c>
      <c r="I180" s="13">
        <f t="shared" si="82"/>
        <v>0.0010381077362760947</v>
      </c>
      <c r="J180" s="8">
        <f t="shared" si="71"/>
        <v>0.0626938994112507</v>
      </c>
      <c r="K180" s="17">
        <f t="shared" si="76"/>
        <v>0.0007498772104241454</v>
      </c>
      <c r="L180" s="17">
        <f t="shared" si="83"/>
        <v>0.19769100650420166</v>
      </c>
      <c r="M180" s="13">
        <f t="shared" si="72"/>
        <v>2.7542287033381556</v>
      </c>
      <c r="N180" s="8">
        <f t="shared" si="73"/>
        <v>1.0131374409173761</v>
      </c>
      <c r="O180" s="17">
        <f t="shared" si="74"/>
        <v>0.007259142526907848</v>
      </c>
      <c r="P180" s="17">
        <f t="shared" si="75"/>
        <v>0.519093396850114</v>
      </c>
      <c r="Q180" s="17">
        <f t="shared" si="84"/>
        <v>-0.6934742988387428</v>
      </c>
      <c r="R180" s="17">
        <f t="shared" si="85"/>
        <v>0.16978159354514125</v>
      </c>
      <c r="S180" s="6">
        <f t="shared" si="86"/>
        <v>-0.6934742988387428</v>
      </c>
      <c r="U180" s="32">
        <f t="shared" si="87"/>
        <v>0.03306051875243455</v>
      </c>
      <c r="V180" s="32">
        <f t="shared" si="88"/>
        <v>0.010281228037327214</v>
      </c>
      <c r="W180" s="32">
        <f t="shared" si="89"/>
        <v>-0.009895838744001647</v>
      </c>
      <c r="X180" s="32">
        <f t="shared" si="90"/>
        <v>0.0031111030423976844</v>
      </c>
      <c r="Y180" s="32">
        <f t="shared" si="91"/>
        <v>0.0365570110881578</v>
      </c>
      <c r="Z180" s="13">
        <f t="shared" si="92"/>
        <v>2.7542287033381556</v>
      </c>
      <c r="AA180" s="8">
        <f t="shared" si="93"/>
        <v>3.05636915494551</v>
      </c>
      <c r="AB180" s="8">
        <f t="shared" si="94"/>
        <v>4.101591830770518</v>
      </c>
      <c r="AC180" s="8">
        <f t="shared" si="95"/>
        <v>1.8562104869193885</v>
      </c>
      <c r="AD180" s="8">
        <f t="shared" si="96"/>
        <v>0.8424564824451685</v>
      </c>
      <c r="AF180" s="32">
        <f t="shared" si="97"/>
        <v>0.022176792430572776</v>
      </c>
      <c r="AG180" s="32">
        <f t="shared" si="97"/>
        <v>0.0365570110881578</v>
      </c>
      <c r="AH180" s="32">
        <f t="shared" si="97"/>
        <v>0.056348688576003</v>
      </c>
      <c r="AI180" s="32">
        <f t="shared" si="97"/>
        <v>0.015994555013503373</v>
      </c>
      <c r="AJ180" s="32">
        <f t="shared" si="97"/>
        <v>0.03578623250978344</v>
      </c>
      <c r="BA180" s="32">
        <f t="shared" si="98"/>
        <v>0.008065912738064106</v>
      </c>
      <c r="BB180" s="32">
        <f t="shared" si="99"/>
        <v>0.005567686883430004</v>
      </c>
      <c r="BC180" s="32">
        <f t="shared" si="100"/>
        <v>-0.005358983515926354</v>
      </c>
      <c r="BD180" s="32">
        <f t="shared" si="101"/>
        <v>0.003739643156766526</v>
      </c>
      <c r="BE180" s="32">
        <f t="shared" si="102"/>
        <v>0.01201425926233428</v>
      </c>
    </row>
    <row r="181" spans="3:57" ht="12.75">
      <c r="C181" s="17">
        <f t="shared" si="77"/>
        <v>0.008882639956404738</v>
      </c>
      <c r="D181" s="17">
        <f t="shared" si="78"/>
        <v>0.0008058206981014173</v>
      </c>
      <c r="E181" s="17">
        <f t="shared" si="79"/>
        <v>0.0035270722287823013</v>
      </c>
      <c r="F181" s="17">
        <f t="shared" si="70"/>
        <v>0.013215532883288457</v>
      </c>
      <c r="G181" s="8">
        <f t="shared" si="80"/>
        <v>0.048442303272530775</v>
      </c>
      <c r="H181" s="13">
        <f t="shared" si="81"/>
        <v>0.04441319978202369</v>
      </c>
      <c r="I181" s="13">
        <f t="shared" si="82"/>
        <v>0.004029103490507086</v>
      </c>
      <c r="J181" s="8">
        <f t="shared" si="71"/>
        <v>0.06415422792628656</v>
      </c>
      <c r="K181" s="17">
        <f t="shared" si="76"/>
        <v>0.0008478323087618226</v>
      </c>
      <c r="L181" s="17">
        <f t="shared" si="83"/>
        <v>0.19853883881296347</v>
      </c>
      <c r="M181" s="13">
        <f t="shared" si="72"/>
        <v>2.818382931264442</v>
      </c>
      <c r="N181" s="8">
        <f t="shared" si="73"/>
        <v>1.0361632918473165</v>
      </c>
      <c r="O181" s="17">
        <f t="shared" si="74"/>
        <v>0.0069331845050106655</v>
      </c>
      <c r="P181" s="17">
        <f t="shared" si="75"/>
        <v>0.5720451911906534</v>
      </c>
      <c r="Q181" s="17">
        <f t="shared" si="84"/>
        <v>-0.6541825500648474</v>
      </c>
      <c r="R181" s="17">
        <f t="shared" si="85"/>
        <v>0.16595319168524775</v>
      </c>
      <c r="S181" s="6">
        <f t="shared" si="86"/>
        <v>-0.6541825500648474</v>
      </c>
      <c r="U181" s="32">
        <f t="shared" si="87"/>
        <v>0.03379305206937936</v>
      </c>
      <c r="V181" s="32">
        <f t="shared" si="88"/>
        <v>0.010663414376799553</v>
      </c>
      <c r="W181" s="32">
        <f t="shared" si="89"/>
        <v>-0.00922316698986409</v>
      </c>
      <c r="X181" s="32">
        <f t="shared" si="90"/>
        <v>0.0029710803398385224</v>
      </c>
      <c r="Y181" s="32">
        <f t="shared" si="91"/>
        <v>0.03820437979615334</v>
      </c>
      <c r="Z181" s="13">
        <f t="shared" si="92"/>
        <v>2.818382931264442</v>
      </c>
      <c r="AA181" s="8">
        <f t="shared" si="93"/>
        <v>2.8908694135568482</v>
      </c>
      <c r="AB181" s="8">
        <f t="shared" si="94"/>
        <v>3.8043928646475447</v>
      </c>
      <c r="AC181" s="8">
        <f t="shared" si="95"/>
        <v>1.7873050299263962</v>
      </c>
      <c r="AD181" s="8">
        <f t="shared" si="96"/>
        <v>0.8423644731722062</v>
      </c>
      <c r="AF181" s="32">
        <f t="shared" si="97"/>
        <v>0.023720604562782615</v>
      </c>
      <c r="AG181" s="32">
        <f t="shared" si="97"/>
        <v>0.03820437979615334</v>
      </c>
      <c r="AH181" s="32">
        <f t="shared" si="97"/>
        <v>0.05665071377529072</v>
      </c>
      <c r="AI181" s="32">
        <f t="shared" si="97"/>
        <v>0.01687755104255424</v>
      </c>
      <c r="AJ181" s="32">
        <f t="shared" si="97"/>
        <v>0.035323885030440025</v>
      </c>
      <c r="BA181" s="32">
        <f t="shared" si="98"/>
        <v>0.008888320075606847</v>
      </c>
      <c r="BB181" s="32">
        <f t="shared" si="99"/>
        <v>0.005995843709963763</v>
      </c>
      <c r="BC181" s="32">
        <f t="shared" si="100"/>
        <v>-0.005186018832995929</v>
      </c>
      <c r="BD181" s="32">
        <f t="shared" si="101"/>
        <v>0.003571331489077832</v>
      </c>
      <c r="BE181" s="32">
        <f t="shared" si="102"/>
        <v>0.013269476441652514</v>
      </c>
    </row>
    <row r="182" spans="3:57" ht="12.75">
      <c r="C182" s="17">
        <f t="shared" si="77"/>
        <v>0.009673995910156526</v>
      </c>
      <c r="D182" s="17">
        <f t="shared" si="78"/>
        <v>0.0014106495287407167</v>
      </c>
      <c r="E182" s="17">
        <f t="shared" si="79"/>
        <v>0.0033686791752956346</v>
      </c>
      <c r="F182" s="17">
        <f t="shared" si="70"/>
        <v>0.014453324614192877</v>
      </c>
      <c r="G182" s="8">
        <f t="shared" si="80"/>
        <v>0.05542322719448621</v>
      </c>
      <c r="H182" s="13">
        <f t="shared" si="81"/>
        <v>0.04836997955078263</v>
      </c>
      <c r="I182" s="13">
        <f t="shared" si="82"/>
        <v>0.007053247643703584</v>
      </c>
      <c r="J182" s="8">
        <f t="shared" si="71"/>
        <v>0.06564857186215178</v>
      </c>
      <c r="K182" s="17">
        <f t="shared" si="76"/>
        <v>0.0009488401195818483</v>
      </c>
      <c r="L182" s="17">
        <f t="shared" si="83"/>
        <v>0.19948767893254532</v>
      </c>
      <c r="M182" s="13">
        <f t="shared" si="72"/>
        <v>2.884031503126594</v>
      </c>
      <c r="N182" s="8">
        <f t="shared" si="73"/>
        <v>1.0591891427772568</v>
      </c>
      <c r="O182" s="17">
        <f t="shared" si="74"/>
        <v>0.006621830443368946</v>
      </c>
      <c r="P182" s="17">
        <f t="shared" si="75"/>
        <v>0.6230087977406854</v>
      </c>
      <c r="Q182" s="17">
        <f t="shared" si="84"/>
        <v>-0.6139960930326143</v>
      </c>
      <c r="R182" s="17">
        <f t="shared" si="85"/>
        <v>0.16220951642796075</v>
      </c>
      <c r="S182" s="6">
        <f t="shared" si="86"/>
        <v>-0.6139960930326143</v>
      </c>
      <c r="U182" s="32">
        <f t="shared" si="87"/>
        <v>0.03437854371785267</v>
      </c>
      <c r="V182" s="32">
        <f t="shared" si="88"/>
        <v>0.010968777715475988</v>
      </c>
      <c r="W182" s="32">
        <f t="shared" si="89"/>
        <v>-0.008532508965887324</v>
      </c>
      <c r="X182" s="32">
        <f t="shared" si="90"/>
        <v>0.002837359697019838</v>
      </c>
      <c r="Y182" s="32">
        <f t="shared" si="91"/>
        <v>0.03965217216446117</v>
      </c>
      <c r="Z182" s="13">
        <f t="shared" si="92"/>
        <v>2.884031503126594</v>
      </c>
      <c r="AA182" s="8">
        <f t="shared" si="93"/>
        <v>2.74346375127585</v>
      </c>
      <c r="AB182" s="8">
        <f t="shared" si="94"/>
        <v>3.5537066623895672</v>
      </c>
      <c r="AC182" s="8">
        <f t="shared" si="95"/>
        <v>1.727054594321181</v>
      </c>
      <c r="AD182" s="8">
        <f t="shared" si="96"/>
        <v>0.8422766162559341</v>
      </c>
      <c r="AF182" s="32">
        <f t="shared" si="97"/>
        <v>0.025149113513007155</v>
      </c>
      <c r="AG182" s="32">
        <f t="shared" si="97"/>
        <v>0.03965217216446117</v>
      </c>
      <c r="AH182" s="32">
        <f t="shared" si="97"/>
        <v>0.056717190095236444</v>
      </c>
      <c r="AI182" s="32">
        <f t="shared" si="97"/>
        <v>0.017714616733509193</v>
      </c>
      <c r="AJ182" s="32">
        <f t="shared" si="97"/>
        <v>0.034779634673283405</v>
      </c>
      <c r="BA182" s="32">
        <f t="shared" si="98"/>
        <v>0.009679817099352419</v>
      </c>
      <c r="BB182" s="32">
        <f t="shared" si="99"/>
        <v>0.006381252902482101</v>
      </c>
      <c r="BC182" s="32">
        <f t="shared" si="100"/>
        <v>-0.004963916583631878</v>
      </c>
      <c r="BD182" s="32">
        <f t="shared" si="101"/>
        <v>0.003410595094294224</v>
      </c>
      <c r="BE182" s="32">
        <f t="shared" si="102"/>
        <v>0.014507748512496865</v>
      </c>
    </row>
    <row r="183" spans="3:57" ht="12.75">
      <c r="C183" s="17">
        <f t="shared" si="77"/>
        <v>0.010427468023617263</v>
      </c>
      <c r="D183" s="17">
        <f t="shared" si="78"/>
        <v>0.002011551932453727</v>
      </c>
      <c r="E183" s="17">
        <f t="shared" si="79"/>
        <v>0.003217384094993974</v>
      </c>
      <c r="F183" s="17">
        <f t="shared" si="70"/>
        <v>0.015656404051064964</v>
      </c>
      <c r="G183" s="8">
        <f t="shared" si="80"/>
        <v>0.06219509978035495</v>
      </c>
      <c r="H183" s="13">
        <f t="shared" si="81"/>
        <v>0.052137340118086316</v>
      </c>
      <c r="I183" s="13">
        <f t="shared" si="82"/>
        <v>0.010057759662268635</v>
      </c>
      <c r="J183" s="8">
        <f t="shared" si="71"/>
        <v>0.06717772353977924</v>
      </c>
      <c r="K183" s="17">
        <f t="shared" si="76"/>
        <v>0.0010517615829695218</v>
      </c>
      <c r="L183" s="17">
        <f t="shared" si="83"/>
        <v>0.20053944051551484</v>
      </c>
      <c r="M183" s="13">
        <f t="shared" si="72"/>
        <v>2.951209226666373</v>
      </c>
      <c r="N183" s="8">
        <f t="shared" si="73"/>
        <v>1.0822149937071972</v>
      </c>
      <c r="O183" s="17">
        <f t="shared" si="74"/>
        <v>0.006324428905098219</v>
      </c>
      <c r="P183" s="17">
        <f t="shared" si="75"/>
        <v>0.6715326714220329</v>
      </c>
      <c r="Q183" s="17">
        <f t="shared" si="84"/>
        <v>-0.573120692854452</v>
      </c>
      <c r="R183" s="17">
        <f t="shared" si="85"/>
        <v>0.15854880011053477</v>
      </c>
      <c r="S183" s="6">
        <f t="shared" si="86"/>
        <v>-0.573120692854452</v>
      </c>
      <c r="U183" s="32">
        <f t="shared" si="87"/>
        <v>0.034822065301927635</v>
      </c>
      <c r="V183" s="32">
        <f t="shared" si="88"/>
        <v>0.01120026360017901</v>
      </c>
      <c r="W183" s="32">
        <f t="shared" si="89"/>
        <v>-0.007833227856490528</v>
      </c>
      <c r="X183" s="32">
        <f t="shared" si="90"/>
        <v>0.0027096574745299733</v>
      </c>
      <c r="Y183" s="32">
        <f t="shared" si="91"/>
        <v>0.040898758520146086</v>
      </c>
      <c r="Z183" s="13">
        <f t="shared" si="92"/>
        <v>2.951209226666373</v>
      </c>
      <c r="AA183" s="8">
        <f t="shared" si="93"/>
        <v>2.612270249717023</v>
      </c>
      <c r="AB183" s="8">
        <f t="shared" si="94"/>
        <v>3.3394554865149275</v>
      </c>
      <c r="AC183" s="8">
        <f t="shared" si="95"/>
        <v>1.6738497720917953</v>
      </c>
      <c r="AD183" s="8">
        <f t="shared" si="96"/>
        <v>0.8421927238174678</v>
      </c>
      <c r="AF183" s="32">
        <f t="shared" si="97"/>
        <v>0.02645386570351392</v>
      </c>
      <c r="AG183" s="32">
        <f t="shared" si="97"/>
        <v>0.040898758520146086</v>
      </c>
      <c r="AH183" s="32">
        <f t="shared" si="97"/>
        <v>0.056565214231745965</v>
      </c>
      <c r="AI183" s="32">
        <f t="shared" si="97"/>
        <v>0.018498231319788075</v>
      </c>
      <c r="AJ183" s="32">
        <f t="shared" si="97"/>
        <v>0.0341646870405768</v>
      </c>
      <c r="BA183" s="32">
        <f t="shared" si="98"/>
        <v>0.010433394112137794</v>
      </c>
      <c r="BB183" s="32">
        <f t="shared" si="99"/>
        <v>0.006721584633174691</v>
      </c>
      <c r="BC183" s="32">
        <f t="shared" si="100"/>
        <v>-0.004700934359036082</v>
      </c>
      <c r="BD183" s="32">
        <f t="shared" si="101"/>
        <v>0.003257093028972065</v>
      </c>
      <c r="BE183" s="32">
        <f t="shared" si="102"/>
        <v>0.015711137415248468</v>
      </c>
    </row>
    <row r="184" spans="3:57" ht="12.75">
      <c r="C184" s="17">
        <f t="shared" si="77"/>
        <v>0.011137299854494739</v>
      </c>
      <c r="D184" s="17">
        <f t="shared" si="78"/>
        <v>0.0025994975711106662</v>
      </c>
      <c r="E184" s="17">
        <f t="shared" si="79"/>
        <v>0.003072870240946065</v>
      </c>
      <c r="F184" s="17">
        <f t="shared" si="70"/>
        <v>0.01680966766655147</v>
      </c>
      <c r="G184" s="8">
        <f t="shared" si="80"/>
        <v>0.06868398712802704</v>
      </c>
      <c r="H184" s="13">
        <f t="shared" si="81"/>
        <v>0.0556864992724737</v>
      </c>
      <c r="I184" s="13">
        <f t="shared" si="82"/>
        <v>0.012997487855553332</v>
      </c>
      <c r="J184" s="8">
        <f t="shared" si="71"/>
        <v>0.06874249373563002</v>
      </c>
      <c r="K184" s="17">
        <f t="shared" si="76"/>
        <v>0.0011555384742659369</v>
      </c>
      <c r="L184" s="17">
        <f t="shared" si="83"/>
        <v>0.20169497898978078</v>
      </c>
      <c r="M184" s="13">
        <f t="shared" si="72"/>
        <v>3.019951720402003</v>
      </c>
      <c r="N184" s="8">
        <f t="shared" si="73"/>
        <v>1.1052408446371376</v>
      </c>
      <c r="O184" s="17">
        <f t="shared" si="74"/>
        <v>0.006040357259083118</v>
      </c>
      <c r="P184" s="17">
        <f t="shared" si="75"/>
        <v>0.7172460952915588</v>
      </c>
      <c r="Q184" s="17">
        <f t="shared" si="84"/>
        <v>-0.5317460904496065</v>
      </c>
      <c r="R184" s="17">
        <f t="shared" si="85"/>
        <v>0.15496930461566585</v>
      </c>
      <c r="S184" s="6">
        <f t="shared" si="86"/>
        <v>-0.5317460904496065</v>
      </c>
      <c r="T184">
        <f>0.8</f>
        <v>0.8</v>
      </c>
      <c r="U184" s="32">
        <f t="shared" si="87"/>
        <v>0.035129800048744046</v>
      </c>
      <c r="V184" s="32">
        <f t="shared" si="88"/>
        <v>0.01136159601603559</v>
      </c>
      <c r="W184" s="32">
        <f t="shared" si="89"/>
        <v>-0.007133613116240584</v>
      </c>
      <c r="X184" s="32">
        <f t="shared" si="90"/>
        <v>0.002587702798833693</v>
      </c>
      <c r="Y184" s="32">
        <f t="shared" si="91"/>
        <v>0.041945485747372745</v>
      </c>
      <c r="Z184" s="13">
        <f t="shared" si="92"/>
        <v>3.019951720402003</v>
      </c>
      <c r="AA184" s="8">
        <f t="shared" si="93"/>
        <v>2.49531915677533</v>
      </c>
      <c r="AB184" s="8">
        <f t="shared" si="94"/>
        <v>3.1542474843726622</v>
      </c>
      <c r="AC184" s="8">
        <f t="shared" si="95"/>
        <v>1.6264615696442255</v>
      </c>
      <c r="AD184" s="8">
        <f t="shared" si="96"/>
        <v>0.8421126165213536</v>
      </c>
      <c r="AF184" s="32">
        <f t="shared" si="97"/>
        <v>0.02762905042883312</v>
      </c>
      <c r="AG184" s="32">
        <f t="shared" si="97"/>
        <v>0.041945485747372745</v>
      </c>
      <c r="AH184" s="32">
        <f t="shared" si="97"/>
        <v>0.05621271197811956</v>
      </c>
      <c r="AI184" s="32">
        <f t="shared" si="97"/>
        <v>0.019222293715301566</v>
      </c>
      <c r="AJ184" s="32">
        <f t="shared" si="97"/>
        <v>0.03348951995536959</v>
      </c>
      <c r="BA184" s="32">
        <f t="shared" si="98"/>
        <v>0.011143296764278558</v>
      </c>
      <c r="BB184" s="32">
        <f t="shared" si="99"/>
        <v>0.007015622885836088</v>
      </c>
      <c r="BC184" s="32">
        <f t="shared" si="100"/>
        <v>-0.004404903973558177</v>
      </c>
      <c r="BD184" s="32">
        <f t="shared" si="101"/>
        <v>0.003110499694650425</v>
      </c>
      <c r="BE184" s="32">
        <f t="shared" si="102"/>
        <v>0.016864515371206895</v>
      </c>
    </row>
    <row r="185" spans="3:57" ht="12.75">
      <c r="C185" s="17">
        <f t="shared" si="77"/>
        <v>0.011798916511418681</v>
      </c>
      <c r="D185" s="17">
        <f t="shared" si="78"/>
        <v>0.0031669164515296376</v>
      </c>
      <c r="E185" s="17">
        <f t="shared" si="79"/>
        <v>0.0029348348837702565</v>
      </c>
      <c r="F185" s="17">
        <f t="shared" si="70"/>
        <v>0.017900667846718576</v>
      </c>
      <c r="G185" s="8">
        <f t="shared" si="80"/>
        <v>0.07482916481474158</v>
      </c>
      <c r="H185" s="13">
        <f t="shared" si="81"/>
        <v>0.0589945825570934</v>
      </c>
      <c r="I185" s="13">
        <f t="shared" si="82"/>
        <v>0.015834582257648187</v>
      </c>
      <c r="J185" s="8">
        <f t="shared" si="71"/>
        <v>0.07034371211157353</v>
      </c>
      <c r="K185" s="17">
        <f t="shared" si="76"/>
        <v>0.0012591994256144724</v>
      </c>
      <c r="L185" s="17">
        <f t="shared" si="83"/>
        <v>0.20295417841539526</v>
      </c>
      <c r="M185" s="13">
        <f t="shared" si="72"/>
        <v>3.0902954325135767</v>
      </c>
      <c r="N185" s="8">
        <f t="shared" si="73"/>
        <v>1.128266695567078</v>
      </c>
      <c r="O185" s="17">
        <f t="shared" si="74"/>
        <v>0.005769020428579556</v>
      </c>
      <c r="P185" s="17">
        <f t="shared" si="75"/>
        <v>0.7598544447082299</v>
      </c>
      <c r="Q185" s="17">
        <f t="shared" si="84"/>
        <v>-0.4900464827868578</v>
      </c>
      <c r="R185" s="17">
        <f t="shared" si="85"/>
        <v>0.15146932140699895</v>
      </c>
      <c r="S185" s="6">
        <f t="shared" si="86"/>
        <v>-0.4900464827868578</v>
      </c>
      <c r="T185">
        <f>0.77</f>
        <v>0.77</v>
      </c>
      <c r="U185" s="32">
        <f t="shared" si="87"/>
        <v>0.035308801111208314</v>
      </c>
      <c r="V185" s="32">
        <f t="shared" si="88"/>
        <v>0.01145708401158251</v>
      </c>
      <c r="W185" s="32">
        <f t="shared" si="89"/>
        <v>-0.006440894268142953</v>
      </c>
      <c r="X185" s="32">
        <f t="shared" si="90"/>
        <v>0.002471236987713097</v>
      </c>
      <c r="Y185" s="32">
        <f t="shared" si="91"/>
        <v>0.042796227842360965</v>
      </c>
      <c r="Z185" s="13">
        <f t="shared" si="92"/>
        <v>3.0902954325135767</v>
      </c>
      <c r="AA185" s="8">
        <f t="shared" si="93"/>
        <v>2.3907615184427917</v>
      </c>
      <c r="AB185" s="8">
        <f t="shared" si="94"/>
        <v>2.9925460593807394</v>
      </c>
      <c r="AC185" s="8">
        <f t="shared" si="95"/>
        <v>1.5839349790919526</v>
      </c>
      <c r="AD185" s="8">
        <f t="shared" si="96"/>
        <v>0.842036123183327</v>
      </c>
      <c r="AF185" s="32">
        <f t="shared" si="97"/>
        <v>0.028671238070168394</v>
      </c>
      <c r="AG185" s="32">
        <f t="shared" si="97"/>
        <v>0.042796227842360965</v>
      </c>
      <c r="AH185" s="32">
        <f t="shared" si="97"/>
        <v>0.0556780163765892</v>
      </c>
      <c r="AI185" s="32">
        <f t="shared" si="97"/>
        <v>0.019882059819195944</v>
      </c>
      <c r="AJ185" s="32">
        <f t="shared" si="97"/>
        <v>0.03276384836282373</v>
      </c>
      <c r="BA185" s="32">
        <f t="shared" si="98"/>
        <v>0.011804952444269996</v>
      </c>
      <c r="BB185" s="32">
        <f t="shared" si="99"/>
        <v>0.007263109915277679</v>
      </c>
      <c r="BC185" s="32">
        <f t="shared" si="100"/>
        <v>-0.004083143928674278</v>
      </c>
      <c r="BD185" s="32">
        <f t="shared" si="101"/>
        <v>0.0029705041472130973</v>
      </c>
      <c r="BE185" s="32">
        <f t="shared" si="102"/>
        <v>0.017955422578086497</v>
      </c>
    </row>
    <row r="186" spans="3:57" ht="12.75">
      <c r="C186" s="17">
        <f t="shared" si="77"/>
        <v>0.012408839690683836</v>
      </c>
      <c r="D186" s="17">
        <f t="shared" si="78"/>
        <v>0.0037076118391607136</v>
      </c>
      <c r="E186" s="17">
        <f t="shared" si="79"/>
        <v>0.0028029887016623473</v>
      </c>
      <c r="F186" s="17">
        <f t="shared" si="70"/>
        <v>0.0189194402315069</v>
      </c>
      <c r="G186" s="8">
        <f t="shared" si="80"/>
        <v>0.08058225764922275</v>
      </c>
      <c r="H186" s="13">
        <f t="shared" si="81"/>
        <v>0.06204419845341918</v>
      </c>
      <c r="I186" s="13">
        <f t="shared" si="82"/>
        <v>0.018538059195803567</v>
      </c>
      <c r="J186" s="8">
        <f t="shared" si="71"/>
        <v>0.07198222765478812</v>
      </c>
      <c r="K186" s="17">
        <f t="shared" si="76"/>
        <v>0.0013618634538454868</v>
      </c>
      <c r="L186" s="17">
        <f t="shared" si="83"/>
        <v>0.20431604186924074</v>
      </c>
      <c r="M186" s="13">
        <f t="shared" si="72"/>
        <v>3.162277660168365</v>
      </c>
      <c r="N186" s="8">
        <f t="shared" si="73"/>
        <v>1.1512925464970183</v>
      </c>
      <c r="O186" s="17">
        <f t="shared" si="74"/>
        <v>0.005509849692189232</v>
      </c>
      <c r="P186" s="17">
        <f t="shared" si="75"/>
        <v>0.7991337156689733</v>
      </c>
      <c r="Q186" s="17">
        <f t="shared" si="84"/>
        <v>-0.4481810843074779</v>
      </c>
      <c r="R186" s="17">
        <f t="shared" si="85"/>
        <v>0.1480471715171717</v>
      </c>
      <c r="S186" s="6">
        <f t="shared" si="86"/>
        <v>-0.4481810843074779</v>
      </c>
      <c r="T186">
        <f>0.75</f>
        <v>0.75</v>
      </c>
      <c r="U186" s="32">
        <f t="shared" si="87"/>
        <v>0.03536677273870963</v>
      </c>
      <c r="V186" s="32">
        <f t="shared" si="88"/>
        <v>0.01149145050004016</v>
      </c>
      <c r="W186" s="32">
        <f t="shared" si="89"/>
        <v>-0.005761275541835737</v>
      </c>
      <c r="X186" s="32">
        <f t="shared" si="90"/>
        <v>0.0023600130015679543</v>
      </c>
      <c r="Y186" s="32">
        <f t="shared" si="91"/>
        <v>0.04345696069848201</v>
      </c>
      <c r="Z186" s="13">
        <f t="shared" si="92"/>
        <v>3.162277660168365</v>
      </c>
      <c r="AA186" s="8">
        <f t="shared" si="93"/>
        <v>2.296947487173131</v>
      </c>
      <c r="AB186" s="8">
        <f t="shared" si="94"/>
        <v>2.8501272979827346</v>
      </c>
      <c r="AC186" s="8">
        <f t="shared" si="95"/>
        <v>1.5455164150898695</v>
      </c>
      <c r="AD186" s="8">
        <f t="shared" si="96"/>
        <v>0.8419630803964067</v>
      </c>
      <c r="AF186" s="32">
        <f t="shared" si="97"/>
        <v>0.029579111731609528</v>
      </c>
      <c r="AG186" s="32">
        <f t="shared" si="97"/>
        <v>0.04345696069848201</v>
      </c>
      <c r="AH186" s="32">
        <f t="shared" si="97"/>
        <v>0.054979511779802925</v>
      </c>
      <c r="AI186" s="32">
        <f t="shared" si="97"/>
        <v>0.02047405969840169</v>
      </c>
      <c r="AJ186" s="32">
        <f t="shared" si="97"/>
        <v>0.03199661078915035</v>
      </c>
      <c r="BA186" s="32">
        <f t="shared" si="98"/>
        <v>0.012414885252024693</v>
      </c>
      <c r="BB186" s="32">
        <f t="shared" si="99"/>
        <v>0.0074645971293948385</v>
      </c>
      <c r="BC186" s="32">
        <f t="shared" si="100"/>
        <v>-0.003742399697156546</v>
      </c>
      <c r="BD186" s="32">
        <f t="shared" si="101"/>
        <v>0.0028368094373344365</v>
      </c>
      <c r="BE186" s="32">
        <f t="shared" si="102"/>
        <v>0.018973892121597422</v>
      </c>
    </row>
    <row r="187" spans="3:57" ht="12.75">
      <c r="C187" s="17">
        <f t="shared" si="77"/>
        <v>0.012964595302536323</v>
      </c>
      <c r="D187" s="17">
        <f t="shared" si="78"/>
        <v>0.004216658183879778</v>
      </c>
      <c r="E187" s="17">
        <f t="shared" si="79"/>
        <v>0.002677055196043055</v>
      </c>
      <c r="F187" s="17">
        <f t="shared" si="70"/>
        <v>0.019858308682459157</v>
      </c>
      <c r="G187" s="8">
        <f t="shared" si="80"/>
        <v>0.08590626743208049</v>
      </c>
      <c r="H187" s="13">
        <f t="shared" si="81"/>
        <v>0.06482297651268161</v>
      </c>
      <c r="I187" s="13">
        <f t="shared" si="82"/>
        <v>0.021083290919398888</v>
      </c>
      <c r="J187" s="8">
        <f t="shared" si="71"/>
        <v>0.07365890912790274</v>
      </c>
      <c r="K187" s="17">
        <f t="shared" si="76"/>
        <v>0.001462741354675101</v>
      </c>
      <c r="L187" s="17">
        <f t="shared" si="83"/>
        <v>0.20577878322391585</v>
      </c>
      <c r="M187" s="13">
        <f t="shared" si="72"/>
        <v>3.2359365692962676</v>
      </c>
      <c r="N187" s="8">
        <f t="shared" si="73"/>
        <v>1.1743183974269586</v>
      </c>
      <c r="O187" s="17">
        <f t="shared" si="74"/>
        <v>0.005262301535194786</v>
      </c>
      <c r="P187" s="17">
        <f t="shared" si="75"/>
        <v>0.834924575908468</v>
      </c>
      <c r="Q187" s="17">
        <f t="shared" si="84"/>
        <v>-0.40629475026331807</v>
      </c>
      <c r="R187" s="17">
        <f t="shared" si="85"/>
        <v>0.1447012054925248</v>
      </c>
      <c r="S187" s="6">
        <f t="shared" si="86"/>
        <v>-0.40629475026331807</v>
      </c>
      <c r="T187">
        <f>0.72</f>
        <v>0.72</v>
      </c>
      <c r="U187" s="32">
        <f t="shared" si="87"/>
        <v>0.035311874832272695</v>
      </c>
      <c r="V187" s="32">
        <f t="shared" si="88"/>
        <v>0.01146968308696885</v>
      </c>
      <c r="W187" s="32">
        <f t="shared" si="89"/>
        <v>-0.0050999862678275465</v>
      </c>
      <c r="X187" s="32">
        <f t="shared" si="90"/>
        <v>0.0022537949194115924</v>
      </c>
      <c r="Y187" s="32">
        <f t="shared" si="91"/>
        <v>0.04393536657082559</v>
      </c>
      <c r="Z187" s="13">
        <f t="shared" si="92"/>
        <v>3.2359365692962676</v>
      </c>
      <c r="AA187" s="8">
        <f t="shared" si="93"/>
        <v>2.2124425233471015</v>
      </c>
      <c r="AB187" s="8">
        <f t="shared" si="94"/>
        <v>2.723715936228605</v>
      </c>
      <c r="AC187" s="8">
        <f t="shared" si="95"/>
        <v>1.510603075082671</v>
      </c>
      <c r="AD187" s="8">
        <f t="shared" si="96"/>
        <v>0.8418933321744423</v>
      </c>
      <c r="AF187" s="32">
        <f t="shared" si="97"/>
        <v>0.030353200003066377</v>
      </c>
      <c r="AG187" s="32">
        <f t="shared" si="97"/>
        <v>0.04393536657082559</v>
      </c>
      <c r="AH187" s="32">
        <f t="shared" si="97"/>
        <v>0.05413533910386779</v>
      </c>
      <c r="AI187" s="32">
        <f t="shared" si="97"/>
        <v>0.02099600039688789</v>
      </c>
      <c r="AJ187" s="32">
        <f t="shared" si="97"/>
        <v>0.031195972939339976</v>
      </c>
      <c r="BA187" s="32">
        <f t="shared" si="98"/>
        <v>0.012970623569935408</v>
      </c>
      <c r="BB187" s="32">
        <f t="shared" si="99"/>
        <v>0.0076213049900076026</v>
      </c>
      <c r="BC187" s="32">
        <f t="shared" si="100"/>
        <v>-0.003388807737514944</v>
      </c>
      <c r="BD187" s="32">
        <f t="shared" si="101"/>
        <v>0.002709131980610028</v>
      </c>
      <c r="BE187" s="32">
        <f t="shared" si="102"/>
        <v>0.019912252803038093</v>
      </c>
    </row>
    <row r="188" spans="3:57" ht="12.75">
      <c r="C188" s="17">
        <f t="shared" si="77"/>
        <v>0.013464617080263237</v>
      </c>
      <c r="D188" s="17">
        <f t="shared" si="78"/>
        <v>0.004690289694483698</v>
      </c>
      <c r="E188" s="17">
        <f t="shared" si="79"/>
        <v>0.002556770131832457</v>
      </c>
      <c r="F188" s="17">
        <f t="shared" si="70"/>
        <v>0.020711676906579393</v>
      </c>
      <c r="G188" s="8">
        <f t="shared" si="80"/>
        <v>0.09077453387373467</v>
      </c>
      <c r="H188" s="13">
        <f t="shared" si="81"/>
        <v>0.06732308540131618</v>
      </c>
      <c r="I188" s="13">
        <f t="shared" si="82"/>
        <v>0.023451448472418493</v>
      </c>
      <c r="J188" s="8">
        <f t="shared" si="71"/>
        <v>0.07537464552962758</v>
      </c>
      <c r="K188" s="17">
        <f t="shared" si="76"/>
        <v>0.0015611353051575953</v>
      </c>
      <c r="L188" s="17">
        <f t="shared" si="83"/>
        <v>0.20733991852907344</v>
      </c>
      <c r="M188" s="13">
        <f t="shared" si="72"/>
        <v>3.311311214825895</v>
      </c>
      <c r="N188" s="8">
        <f t="shared" si="73"/>
        <v>1.197344248356899</v>
      </c>
      <c r="O188" s="17">
        <f t="shared" si="74"/>
        <v>0.005025856549304307</v>
      </c>
      <c r="P188" s="17">
        <f t="shared" si="75"/>
        <v>0.8671261572900303</v>
      </c>
      <c r="Q188" s="17">
        <f t="shared" si="84"/>
        <v>-0.3645186452158101</v>
      </c>
      <c r="R188" s="17">
        <f t="shared" si="85"/>
        <v>0.14142980329831648</v>
      </c>
      <c r="S188" s="6">
        <f t="shared" si="86"/>
        <v>-0.3645186452158101</v>
      </c>
      <c r="T188">
        <f>0.7</f>
        <v>0.7</v>
      </c>
      <c r="U188" s="32">
        <f t="shared" si="87"/>
        <v>0.03515255071908021</v>
      </c>
      <c r="V188" s="32">
        <f t="shared" si="88"/>
        <v>0.01139690617851313</v>
      </c>
      <c r="W188" s="32">
        <f t="shared" si="89"/>
        <v>-0.004461342616641462</v>
      </c>
      <c r="X188" s="32">
        <f t="shared" si="90"/>
        <v>0.0021523574384508504</v>
      </c>
      <c r="Y188" s="32">
        <f t="shared" si="91"/>
        <v>0.04424047171940273</v>
      </c>
      <c r="Z188" s="13">
        <f t="shared" si="92"/>
        <v>3.311311214825895</v>
      </c>
      <c r="AA188" s="8">
        <f t="shared" si="93"/>
        <v>2.1360159256515363</v>
      </c>
      <c r="AB188" s="8">
        <f t="shared" si="94"/>
        <v>2.6107352707866958</v>
      </c>
      <c r="AC188" s="8">
        <f t="shared" si="95"/>
        <v>1.4787068632516795</v>
      </c>
      <c r="AD188" s="8">
        <f t="shared" si="96"/>
        <v>0.8418267296122702</v>
      </c>
      <c r="AF188" s="32">
        <f t="shared" si="97"/>
        <v>0.030995616922036603</v>
      </c>
      <c r="AG188" s="32">
        <f t="shared" si="97"/>
        <v>0.04424047171940273</v>
      </c>
      <c r="AH188" s="32">
        <f t="shared" si="97"/>
        <v>0.05316315694984064</v>
      </c>
      <c r="AI188" s="32">
        <f t="shared" si="97"/>
        <v>0.021446659362376466</v>
      </c>
      <c r="AJ188" s="32">
        <f t="shared" si="97"/>
        <v>0.030369344602164554</v>
      </c>
      <c r="BA188" s="32">
        <f t="shared" si="98"/>
        <v>0.013470603624695206</v>
      </c>
      <c r="BB188" s="32">
        <f t="shared" si="99"/>
        <v>0.007734993688016093</v>
      </c>
      <c r="BC188" s="32">
        <f t="shared" si="100"/>
        <v>-0.0030278793594755186</v>
      </c>
      <c r="BD188" s="32">
        <f t="shared" si="101"/>
        <v>0.002587200956036147</v>
      </c>
      <c r="BE188" s="32">
        <f t="shared" si="102"/>
        <v>0.02076491890927193</v>
      </c>
    </row>
    <row r="189" spans="3:57" ht="12.75">
      <c r="C189" s="17">
        <f t="shared" si="77"/>
        <v>0.013908148982333708</v>
      </c>
      <c r="D189" s="17">
        <f t="shared" si="78"/>
        <v>0.005125784224503402</v>
      </c>
      <c r="E189" s="17">
        <f t="shared" si="79"/>
        <v>0.0024418810013894106</v>
      </c>
      <c r="F189" s="17">
        <f t="shared" si="70"/>
        <v>0.02147581420822652</v>
      </c>
      <c r="G189" s="8">
        <f t="shared" si="80"/>
        <v>0.09516966603418554</v>
      </c>
      <c r="H189" s="13">
        <f t="shared" si="81"/>
        <v>0.06954074491166853</v>
      </c>
      <c r="I189" s="13">
        <f t="shared" si="82"/>
        <v>0.025628921122517013</v>
      </c>
      <c r="J189" s="8">
        <f t="shared" si="71"/>
        <v>0.07713034656611395</v>
      </c>
      <c r="K189" s="17">
        <f t="shared" si="76"/>
        <v>0.0016564369926699853</v>
      </c>
      <c r="L189" s="17">
        <f t="shared" si="83"/>
        <v>0.20899635552174342</v>
      </c>
      <c r="M189" s="13">
        <f t="shared" si="72"/>
        <v>3.388441561392009</v>
      </c>
      <c r="N189" s="8">
        <f t="shared" si="73"/>
        <v>1.2203700992868394</v>
      </c>
      <c r="O189" s="17">
        <f t="shared" si="74"/>
        <v>0.004800018378914221</v>
      </c>
      <c r="P189" s="17">
        <f t="shared" si="75"/>
        <v>0.8956897704685779</v>
      </c>
      <c r="Q189" s="17">
        <f t="shared" si="84"/>
        <v>-0.3229709422400444</v>
      </c>
      <c r="R189" s="17">
        <f t="shared" si="85"/>
        <v>0.13823137418800852</v>
      </c>
      <c r="S189" s="6">
        <f t="shared" si="86"/>
        <v>-0.3229709422400444</v>
      </c>
      <c r="T189">
        <f>0.67</f>
        <v>0.67</v>
      </c>
      <c r="U189" s="32">
        <f t="shared" si="87"/>
        <v>0.034897377455096176</v>
      </c>
      <c r="V189" s="32">
        <f t="shared" si="88"/>
        <v>0.01127827319423763</v>
      </c>
      <c r="W189" s="32">
        <f t="shared" si="89"/>
        <v>-0.003848816924570047</v>
      </c>
      <c r="X189" s="32">
        <f t="shared" si="90"/>
        <v>0.0020554853961886515</v>
      </c>
      <c r="Y189" s="32">
        <f t="shared" si="91"/>
        <v>0.04438231912095241</v>
      </c>
      <c r="Z189" s="13">
        <f t="shared" si="92"/>
        <v>3.388441561392009</v>
      </c>
      <c r="AA189" s="8">
        <f t="shared" si="93"/>
        <v>2.0666186944358707</v>
      </c>
      <c r="AB189" s="8">
        <f t="shared" si="94"/>
        <v>2.5091316967788617</v>
      </c>
      <c r="AC189" s="8">
        <f t="shared" si="95"/>
        <v>1.44942821317988</v>
      </c>
      <c r="AD189" s="8">
        <f t="shared" si="96"/>
        <v>0.8417631305616845</v>
      </c>
      <c r="AF189" s="32">
        <f t="shared" si="97"/>
        <v>0.03150981375690857</v>
      </c>
      <c r="AG189" s="32">
        <f t="shared" si="97"/>
        <v>0.04438231912095241</v>
      </c>
      <c r="AH189" s="32">
        <f t="shared" si="97"/>
        <v>0.052079952967044894</v>
      </c>
      <c r="AI189" s="32">
        <f t="shared" si="97"/>
        <v>0.02182577273247715</v>
      </c>
      <c r="AJ189" s="32">
        <f t="shared" si="97"/>
        <v>0.029523406587822477</v>
      </c>
      <c r="BA189" s="32">
        <f t="shared" si="98"/>
        <v>0.013914071849659893</v>
      </c>
      <c r="BB189" s="32">
        <f t="shared" si="99"/>
        <v>0.007807845651678925</v>
      </c>
      <c r="BC189" s="32">
        <f t="shared" si="100"/>
        <v>-0.00266450084787504</v>
      </c>
      <c r="BD189" s="32">
        <f t="shared" si="101"/>
        <v>0.0024707577315620914</v>
      </c>
      <c r="BE189" s="32">
        <f t="shared" si="102"/>
        <v>0.02152817438502587</v>
      </c>
    </row>
    <row r="190" spans="3:57" ht="12.75">
      <c r="C190" s="17">
        <f t="shared" si="77"/>
        <v>0.014295148663429208</v>
      </c>
      <c r="D190" s="17">
        <f t="shared" si="78"/>
        <v>0.005521346240713081</v>
      </c>
      <c r="E190" s="17">
        <f t="shared" si="79"/>
        <v>0.002332146511184504</v>
      </c>
      <c r="F190" s="17">
        <f t="shared" si="70"/>
        <v>0.022148641415326794</v>
      </c>
      <c r="G190" s="8">
        <f t="shared" si="80"/>
        <v>0.09908247452071145</v>
      </c>
      <c r="H190" s="13">
        <f t="shared" si="81"/>
        <v>0.07147574331714604</v>
      </c>
      <c r="I190" s="13">
        <f t="shared" si="82"/>
        <v>0.027606731203565407</v>
      </c>
      <c r="J190" s="8">
        <f t="shared" si="71"/>
        <v>0.07892694313329018</v>
      </c>
      <c r="K190" s="17">
        <f t="shared" si="76"/>
        <v>0.0017481245614671336</v>
      </c>
      <c r="L190" s="17">
        <f t="shared" si="83"/>
        <v>0.21074448008321056</v>
      </c>
      <c r="M190" s="13">
        <f t="shared" si="72"/>
        <v>3.4673685045252993</v>
      </c>
      <c r="N190" s="8">
        <f t="shared" si="73"/>
        <v>1.2433959502167797</v>
      </c>
      <c r="O190" s="17">
        <f t="shared" si="74"/>
        <v>0.004584312712059599</v>
      </c>
      <c r="P190" s="17">
        <f t="shared" si="75"/>
        <v>0.9206126883904479</v>
      </c>
      <c r="Q190" s="17">
        <f t="shared" si="84"/>
        <v>-0.2817575404661818</v>
      </c>
      <c r="R190" s="17">
        <f t="shared" si="85"/>
        <v>0.13510435653993763</v>
      </c>
      <c r="S190" s="6">
        <f t="shared" si="86"/>
        <v>-0.2817575404661818</v>
      </c>
      <c r="T190">
        <f>0.65</f>
        <v>0.65</v>
      </c>
      <c r="U190" s="32">
        <f t="shared" si="87"/>
        <v>0.03455493757300874</v>
      </c>
      <c r="V190" s="32">
        <f t="shared" si="88"/>
        <v>0.011118877417045148</v>
      </c>
      <c r="W190" s="32">
        <f t="shared" si="89"/>
        <v>-0.0032651114628409346</v>
      </c>
      <c r="X190" s="32">
        <f t="shared" si="90"/>
        <v>0.001962973314035497</v>
      </c>
      <c r="Y190" s="32">
        <f t="shared" si="91"/>
        <v>0.04437167684124845</v>
      </c>
      <c r="Z190" s="13">
        <f t="shared" si="92"/>
        <v>3.4673685045252993</v>
      </c>
      <c r="AA190" s="8">
        <f t="shared" si="93"/>
        <v>2.003358852093898</v>
      </c>
      <c r="AB190" s="8">
        <f t="shared" si="94"/>
        <v>2.4172492631300475</v>
      </c>
      <c r="AC190" s="8">
        <f t="shared" si="95"/>
        <v>1.422436777518575</v>
      </c>
      <c r="AD190" s="8">
        <f t="shared" si="96"/>
        <v>0.8417023993224583</v>
      </c>
      <c r="AF190" s="32">
        <f t="shared" si="97"/>
        <v>0.031900345973161194</v>
      </c>
      <c r="AG190" s="32">
        <f t="shared" si="97"/>
        <v>0.04437167684124845</v>
      </c>
      <c r="AH190" s="32">
        <f t="shared" si="97"/>
        <v>0.05090189976370865</v>
      </c>
      <c r="AI190" s="32">
        <f t="shared" si="97"/>
        <v>0.022133922007158156</v>
      </c>
      <c r="AJ190" s="32">
        <f t="shared" si="97"/>
        <v>0.028664144938740435</v>
      </c>
      <c r="BA190" s="32">
        <f t="shared" si="98"/>
        <v>0.014300988323036551</v>
      </c>
      <c r="BB190" s="32">
        <f t="shared" si="99"/>
        <v>0.007842360382139922</v>
      </c>
      <c r="BC190" s="32">
        <f t="shared" si="100"/>
        <v>-0.0023029465852551453</v>
      </c>
      <c r="BD190" s="32">
        <f t="shared" si="101"/>
        <v>0.0023595553154969386</v>
      </c>
      <c r="BE190" s="32">
        <f t="shared" si="102"/>
        <v>0.022199957435418263</v>
      </c>
    </row>
    <row r="191" spans="3:57" ht="12.75">
      <c r="C191" s="17">
        <f t="shared" si="77"/>
        <v>0.014626193809709734</v>
      </c>
      <c r="D191" s="17">
        <f t="shared" si="78"/>
        <v>0.00587599184749249</v>
      </c>
      <c r="E191" s="17">
        <f t="shared" si="79"/>
        <v>0.0022273360903053074</v>
      </c>
      <c r="F191" s="17">
        <f t="shared" si="70"/>
        <v>0.02272952174750753</v>
      </c>
      <c r="G191" s="8">
        <f t="shared" si="80"/>
        <v>0.10251092828601112</v>
      </c>
      <c r="H191" s="13">
        <f t="shared" si="81"/>
        <v>0.07313096904854867</v>
      </c>
      <c r="I191" s="13">
        <f t="shared" si="82"/>
        <v>0.02937995923746245</v>
      </c>
      <c r="J191" s="8">
        <f t="shared" si="71"/>
        <v>0.08076538781043752</v>
      </c>
      <c r="K191" s="17">
        <f t="shared" si="76"/>
        <v>0.0018357586386832192</v>
      </c>
      <c r="L191" s="17">
        <f t="shared" si="83"/>
        <v>0.21258023872189377</v>
      </c>
      <c r="M191" s="13">
        <f t="shared" si="72"/>
        <v>3.548133892335737</v>
      </c>
      <c r="N191" s="8">
        <f t="shared" si="73"/>
        <v>1.26642180114672</v>
      </c>
      <c r="O191" s="17">
        <f t="shared" si="74"/>
        <v>0.0043782863142803365</v>
      </c>
      <c r="P191" s="17">
        <f t="shared" si="75"/>
        <v>0.9419321142510262</v>
      </c>
      <c r="Q191" s="17">
        <f t="shared" si="84"/>
        <v>-0.2409727904743061</v>
      </c>
      <c r="R191" s="17">
        <f t="shared" si="85"/>
        <v>0.13204721766444794</v>
      </c>
      <c r="S191" s="6">
        <f t="shared" si="86"/>
        <v>-0.2409727904743061</v>
      </c>
      <c r="T191">
        <f>0.64</f>
        <v>0.64</v>
      </c>
      <c r="U191" s="32">
        <f t="shared" si="87"/>
        <v>0.03413371091589852</v>
      </c>
      <c r="V191" s="32">
        <f t="shared" si="88"/>
        <v>0.010923679834721322</v>
      </c>
      <c r="W191" s="32">
        <f t="shared" si="89"/>
        <v>-0.0027122340727450812</v>
      </c>
      <c r="X191" s="32">
        <f t="shared" si="90"/>
        <v>0.0018746249614618276</v>
      </c>
      <c r="Y191" s="32">
        <f t="shared" si="91"/>
        <v>0.04421978163933659</v>
      </c>
      <c r="Z191" s="13">
        <f t="shared" si="92"/>
        <v>3.548133892335737</v>
      </c>
      <c r="AA191" s="8">
        <f t="shared" si="93"/>
        <v>1.9454778736902212</v>
      </c>
      <c r="AB191" s="8">
        <f t="shared" si="94"/>
        <v>2.3337384530785132</v>
      </c>
      <c r="AC191" s="8">
        <f t="shared" si="95"/>
        <v>1.3974569698357184</v>
      </c>
      <c r="AD191" s="8">
        <f t="shared" si="96"/>
        <v>0.8416444063477044</v>
      </c>
      <c r="AF191" s="32">
        <f t="shared" si="97"/>
        <v>0.03217265766696048</v>
      </c>
      <c r="AG191" s="32">
        <f t="shared" si="97"/>
        <v>0.04421978163933659</v>
      </c>
      <c r="AH191" s="32">
        <f t="shared" si="97"/>
        <v>0.04964424978145836</v>
      </c>
      <c r="AI191" s="32">
        <f t="shared" si="97"/>
        <v>0.022372421969893946</v>
      </c>
      <c r="AJ191" s="32">
        <f t="shared" si="97"/>
        <v>0.027796890120977653</v>
      </c>
      <c r="BA191" s="32">
        <f t="shared" si="98"/>
        <v>0.014631933076635394</v>
      </c>
      <c r="BB191" s="32">
        <f t="shared" si="99"/>
        <v>0.007841261663939062</v>
      </c>
      <c r="BC191" s="32">
        <f t="shared" si="100"/>
        <v>-0.0019469022692011066</v>
      </c>
      <c r="BD191" s="32">
        <f t="shared" si="101"/>
        <v>0.0022533578326070468</v>
      </c>
      <c r="BE191" s="32">
        <f t="shared" si="102"/>
        <v>0.0227796503039804</v>
      </c>
    </row>
    <row r="192" spans="3:57" ht="12.75">
      <c r="C192" s="17">
        <f t="shared" si="77"/>
        <v>0.014902392709187902</v>
      </c>
      <c r="D192" s="17">
        <f t="shared" si="78"/>
        <v>0.006189438138947579</v>
      </c>
      <c r="E192" s="17">
        <f t="shared" si="79"/>
        <v>0.00212722941992265</v>
      </c>
      <c r="F192" s="17">
        <f t="shared" si="70"/>
        <v>0.02321906026805813</v>
      </c>
      <c r="G192" s="8">
        <f t="shared" si="80"/>
        <v>0.1054591542406774</v>
      </c>
      <c r="H192" s="13">
        <f t="shared" si="81"/>
        <v>0.0745119635459395</v>
      </c>
      <c r="I192" s="13">
        <f t="shared" si="82"/>
        <v>0.0309471906947379</v>
      </c>
      <c r="J192" s="8">
        <f t="shared" si="71"/>
        <v>0.08264665536525806</v>
      </c>
      <c r="K192" s="17">
        <f t="shared" si="76"/>
        <v>0.0019189776718793567</v>
      </c>
      <c r="L192" s="17">
        <f t="shared" si="83"/>
        <v>0.21449921639377312</v>
      </c>
      <c r="M192" s="13">
        <f t="shared" si="72"/>
        <v>3.630780547700995</v>
      </c>
      <c r="N192" s="8">
        <f t="shared" si="73"/>
        <v>1.2894476520766605</v>
      </c>
      <c r="O192" s="17">
        <f t="shared" si="74"/>
        <v>0.004181506103690527</v>
      </c>
      <c r="P192" s="17">
        <f t="shared" si="75"/>
        <v>0.9597194221948445</v>
      </c>
      <c r="Q192" s="17">
        <f t="shared" si="84"/>
        <v>-0.20070021874715402</v>
      </c>
      <c r="R192" s="17">
        <f t="shared" si="85"/>
        <v>0.12905845358434026</v>
      </c>
      <c r="S192" s="6">
        <f t="shared" si="86"/>
        <v>-0.20070021874715402</v>
      </c>
      <c r="T192">
        <f>0.62</f>
        <v>0.62</v>
      </c>
      <c r="U192" s="32">
        <f t="shared" si="87"/>
        <v>0.03364198501611613</v>
      </c>
      <c r="V192" s="32">
        <f t="shared" si="88"/>
        <v>0.010697452240624562</v>
      </c>
      <c r="W192" s="32">
        <f t="shared" si="89"/>
        <v>-0.0021915735990696416</v>
      </c>
      <c r="X192" s="32">
        <f t="shared" si="90"/>
        <v>0.0017902529397667657</v>
      </c>
      <c r="Y192" s="32">
        <f t="shared" si="91"/>
        <v>0.043938116597437814</v>
      </c>
      <c r="Z192" s="13">
        <f t="shared" si="92"/>
        <v>3.630780547700995</v>
      </c>
      <c r="AA192" s="8">
        <f t="shared" si="93"/>
        <v>1.8923296675310481</v>
      </c>
      <c r="AB192" s="8">
        <f t="shared" si="94"/>
        <v>2.257488825628286</v>
      </c>
      <c r="AC192" s="8">
        <f t="shared" si="95"/>
        <v>1.3742569924127583</v>
      </c>
      <c r="AD192" s="8">
        <f t="shared" si="96"/>
        <v>0.8415890279628901</v>
      </c>
      <c r="AF192" s="32">
        <f t="shared" si="97"/>
        <v>0.03233288484882195</v>
      </c>
      <c r="AG192" s="32">
        <f t="shared" si="97"/>
        <v>0.043938116597437814</v>
      </c>
      <c r="AH192" s="32">
        <f t="shared" si="97"/>
        <v>0.048321263792087926</v>
      </c>
      <c r="AI192" s="32">
        <f t="shared" si="97"/>
        <v>0.022543212116188694</v>
      </c>
      <c r="AJ192" s="32">
        <f t="shared" si="97"/>
        <v>0.02692635931961514</v>
      </c>
      <c r="BA192" s="32">
        <f t="shared" si="98"/>
        <v>0.014908016645421879</v>
      </c>
      <c r="BB192" s="32">
        <f t="shared" si="99"/>
        <v>0.007807416855571378</v>
      </c>
      <c r="BC192" s="32">
        <f t="shared" si="100"/>
        <v>-0.0015994956810952365</v>
      </c>
      <c r="BD192" s="32">
        <f t="shared" si="101"/>
        <v>0.002151940023793062</v>
      </c>
      <c r="BE192" s="32">
        <f t="shared" si="102"/>
        <v>0.023267877843691085</v>
      </c>
    </row>
    <row r="193" spans="3:57" ht="12.75">
      <c r="C193" s="17">
        <f t="shared" si="77"/>
        <v>0.015125300059291023</v>
      </c>
      <c r="D193" s="17">
        <f t="shared" si="78"/>
        <v>0.00646199854566609</v>
      </c>
      <c r="E193" s="17">
        <f t="shared" si="79"/>
        <v>0.002031615982876095</v>
      </c>
      <c r="F193" s="17">
        <f t="shared" si="70"/>
        <v>0.023618914587833207</v>
      </c>
      <c r="G193" s="8">
        <f t="shared" si="80"/>
        <v>0.10793649302478556</v>
      </c>
      <c r="H193" s="13">
        <f t="shared" si="81"/>
        <v>0.07562650029645511</v>
      </c>
      <c r="I193" s="13">
        <f t="shared" si="82"/>
        <v>0.03230999272833045</v>
      </c>
      <c r="J193" s="8">
        <f t="shared" si="71"/>
        <v>0.08457174327071115</v>
      </c>
      <c r="K193" s="17">
        <f t="shared" si="76"/>
        <v>0.0019974927808550846</v>
      </c>
      <c r="L193" s="17">
        <f t="shared" si="83"/>
        <v>0.2164967091746282</v>
      </c>
      <c r="M193" s="13">
        <f t="shared" si="72"/>
        <v>3.715352290971706</v>
      </c>
      <c r="N193" s="8">
        <f t="shared" si="73"/>
        <v>1.3124735030066008</v>
      </c>
      <c r="O193" s="17">
        <f t="shared" si="74"/>
        <v>0.003993558265596252</v>
      </c>
      <c r="P193" s="17">
        <f t="shared" si="75"/>
        <v>0.9740747352924558</v>
      </c>
      <c r="Q193" s="17">
        <f t="shared" si="84"/>
        <v>-0.16101324388864466</v>
      </c>
      <c r="R193" s="17">
        <f t="shared" si="85"/>
        <v>0.12613658879128672</v>
      </c>
      <c r="S193" s="6">
        <f t="shared" si="86"/>
        <v>-0.16101324388864466</v>
      </c>
      <c r="T193">
        <f>0.6</f>
        <v>0.6</v>
      </c>
      <c r="U193" s="32">
        <f t="shared" si="87"/>
        <v>0.03308778237658661</v>
      </c>
      <c r="V193" s="32">
        <f t="shared" si="88"/>
        <v>0.010444733844988292</v>
      </c>
      <c r="W193" s="32">
        <f t="shared" si="89"/>
        <v>-0.0017039735052198106</v>
      </c>
      <c r="X193" s="32">
        <f t="shared" si="90"/>
        <v>0.0017096782845803424</v>
      </c>
      <c r="Y193" s="32">
        <f t="shared" si="91"/>
        <v>0.04353822100093544</v>
      </c>
      <c r="Z193" s="13">
        <f t="shared" si="92"/>
        <v>3.715352290971706</v>
      </c>
      <c r="AA193" s="8">
        <f t="shared" si="93"/>
        <v>1.8433624813294025</v>
      </c>
      <c r="AB193" s="8">
        <f t="shared" si="94"/>
        <v>2.1875785767477565</v>
      </c>
      <c r="AC193" s="8">
        <f t="shared" si="95"/>
        <v>1.3526404065241864</v>
      </c>
      <c r="AD193" s="8">
        <f t="shared" si="96"/>
        <v>0.841536146097849</v>
      </c>
      <c r="AF193" s="32">
        <f t="shared" si="97"/>
        <v>0.03238767821991355</v>
      </c>
      <c r="AG193" s="32">
        <f t="shared" si="97"/>
        <v>0.04353822100093544</v>
      </c>
      <c r="AH193" s="32">
        <f t="shared" si="97"/>
        <v>0.046946168007789536</v>
      </c>
      <c r="AI193" s="32">
        <f t="shared" si="97"/>
        <v>0.02264875331095885</v>
      </c>
      <c r="AJ193" s="32">
        <f t="shared" si="97"/>
        <v>0.026056700326381955</v>
      </c>
      <c r="BA193" s="32">
        <f t="shared" si="98"/>
        <v>0.015130795859310488</v>
      </c>
      <c r="BB193" s="32">
        <f t="shared" si="99"/>
        <v>0.00774376771164163</v>
      </c>
      <c r="BC193" s="32">
        <f t="shared" si="100"/>
        <v>-0.0012633328150860861</v>
      </c>
      <c r="BD193" s="32">
        <f t="shared" si="101"/>
        <v>0.0020550867682851675</v>
      </c>
      <c r="BE193" s="32">
        <f t="shared" si="102"/>
        <v>0.0236663175241512</v>
      </c>
    </row>
    <row r="194" spans="3:57" ht="12.75">
      <c r="C194" s="17">
        <f t="shared" si="77"/>
        <v>0.015296838698475184</v>
      </c>
      <c r="D194" s="17">
        <f t="shared" si="78"/>
        <v>0.006694485330089491</v>
      </c>
      <c r="E194" s="17">
        <f t="shared" si="79"/>
        <v>0.0019402946325658109</v>
      </c>
      <c r="F194" s="17">
        <f t="shared" si="70"/>
        <v>0.023931618661130485</v>
      </c>
      <c r="G194" s="8">
        <f t="shared" si="80"/>
        <v>0.10995662014282338</v>
      </c>
      <c r="H194" s="13">
        <f t="shared" si="81"/>
        <v>0.07648419349237592</v>
      </c>
      <c r="I194" s="13">
        <f t="shared" si="82"/>
        <v>0.03347242665044746</v>
      </c>
      <c r="J194" s="8">
        <f t="shared" si="71"/>
        <v>0.08654167223388587</v>
      </c>
      <c r="K194" s="17">
        <f t="shared" si="76"/>
        <v>0.002071082298197901</v>
      </c>
      <c r="L194" s="17">
        <f t="shared" si="83"/>
        <v>0.21856779147282612</v>
      </c>
      <c r="M194" s="13">
        <f t="shared" si="72"/>
        <v>3.801893963205592</v>
      </c>
      <c r="N194" s="8">
        <f t="shared" si="73"/>
        <v>1.3354993539365412</v>
      </c>
      <c r="O194" s="17">
        <f t="shared" si="74"/>
        <v>0.003814047405064059</v>
      </c>
      <c r="P194" s="17">
        <f t="shared" si="75"/>
        <v>0.9851218850283779</v>
      </c>
      <c r="Q194" s="17">
        <f t="shared" si="84"/>
        <v>-0.12197587864664924</v>
      </c>
      <c r="R194" s="17">
        <f t="shared" si="85"/>
        <v>0.12328017598066582</v>
      </c>
      <c r="S194" s="6">
        <f t="shared" si="86"/>
        <v>-0.12197587864664924</v>
      </c>
      <c r="T194">
        <f>0.57</f>
        <v>0.57</v>
      </c>
      <c r="U194" s="32">
        <f t="shared" si="87"/>
        <v>0.03247880297268453</v>
      </c>
      <c r="V194" s="32">
        <f t="shared" si="88"/>
        <v>0.0101697996860191</v>
      </c>
      <c r="W194" s="32">
        <f t="shared" si="89"/>
        <v>-0.0012498024457903417</v>
      </c>
      <c r="X194" s="32">
        <f t="shared" si="90"/>
        <v>0.0016327300862560737</v>
      </c>
      <c r="Y194" s="32">
        <f t="shared" si="91"/>
        <v>0.043031530299169354</v>
      </c>
      <c r="Z194" s="13">
        <f t="shared" si="92"/>
        <v>3.801893963205592</v>
      </c>
      <c r="AA194" s="8">
        <f t="shared" si="93"/>
        <v>1.798103626356907</v>
      </c>
      <c r="AB194" s="8">
        <f t="shared" si="94"/>
        <v>2.123236285149694</v>
      </c>
      <c r="AC194" s="8">
        <f t="shared" si="95"/>
        <v>1.3324395827915745</v>
      </c>
      <c r="AD194" s="8">
        <f t="shared" si="96"/>
        <v>0.8414856480311862</v>
      </c>
      <c r="AF194" s="32">
        <f t="shared" si="97"/>
        <v>0.03234404548963558</v>
      </c>
      <c r="AG194" s="32">
        <f t="shared" si="97"/>
        <v>0.043031530299169354</v>
      </c>
      <c r="AH194" s="32">
        <f t="shared" si="97"/>
        <v>0.045531135187090996</v>
      </c>
      <c r="AI194" s="32">
        <f t="shared" si="97"/>
        <v>0.022691930927131166</v>
      </c>
      <c r="AJ194" s="32">
        <f t="shared" si="97"/>
        <v>0.025191535823396248</v>
      </c>
      <c r="BA194" s="32">
        <f t="shared" si="98"/>
        <v>0.015302195563440191</v>
      </c>
      <c r="BB194" s="32">
        <f t="shared" si="99"/>
        <v>0.00765327200984593</v>
      </c>
      <c r="BC194" s="32">
        <f t="shared" si="100"/>
        <v>-0.0009405375102278334</v>
      </c>
      <c r="BD194" s="32">
        <f t="shared" si="101"/>
        <v>0.001962592627343088</v>
      </c>
      <c r="BE194" s="32">
        <f t="shared" si="102"/>
        <v>0.023977522690401376</v>
      </c>
    </row>
    <row r="195" spans="3:57" ht="12.75">
      <c r="C195" s="17">
        <f t="shared" si="77"/>
        <v>0.01541922768378648</v>
      </c>
      <c r="D195" s="17">
        <f t="shared" si="78"/>
        <v>0.006888119957388545</v>
      </c>
      <c r="E195" s="17">
        <f t="shared" si="79"/>
        <v>0.001853073180366535</v>
      </c>
      <c r="F195" s="17">
        <f t="shared" si="70"/>
        <v>0.02416042082154156</v>
      </c>
      <c r="G195" s="8">
        <f t="shared" si="80"/>
        <v>0.11153673820587512</v>
      </c>
      <c r="H195" s="13">
        <f t="shared" si="81"/>
        <v>0.0770961384189324</v>
      </c>
      <c r="I195" s="13">
        <f t="shared" si="82"/>
        <v>0.03444059978694272</v>
      </c>
      <c r="J195" s="8">
        <f t="shared" si="71"/>
        <v>0.08855748673719299</v>
      </c>
      <c r="K195" s="17">
        <f t="shared" si="76"/>
        <v>0.002139586146468668</v>
      </c>
      <c r="L195" s="17">
        <f t="shared" si="83"/>
        <v>0.2207073776192948</v>
      </c>
      <c r="M195" s="13">
        <f t="shared" si="72"/>
        <v>3.890451449942785</v>
      </c>
      <c r="N195" s="8">
        <f t="shared" si="73"/>
        <v>1.3585252048664815</v>
      </c>
      <c r="O195" s="17">
        <f t="shared" si="74"/>
        <v>0.0036425957358984054</v>
      </c>
      <c r="P195" s="17">
        <f t="shared" si="75"/>
        <v>0.9930037794703055</v>
      </c>
      <c r="Q195" s="17">
        <f t="shared" si="84"/>
        <v>-0.08364341294862702</v>
      </c>
      <c r="R195" s="17">
        <f t="shared" si="85"/>
        <v>0.12048779576709369</v>
      </c>
      <c r="S195" s="6">
        <f t="shared" si="86"/>
        <v>-0.08364341294862702</v>
      </c>
      <c r="T195">
        <f>0.53</f>
        <v>0.53</v>
      </c>
      <c r="U195" s="32">
        <f t="shared" si="87"/>
        <v>0.0318223803033298</v>
      </c>
      <c r="V195" s="32">
        <f t="shared" si="88"/>
        <v>0.00987663920690098</v>
      </c>
      <c r="W195" s="32">
        <f t="shared" si="89"/>
        <v>-0.0008290209081993949</v>
      </c>
      <c r="X195" s="32">
        <f t="shared" si="90"/>
        <v>0.0015592451273486905</v>
      </c>
      <c r="Y195" s="32">
        <f t="shared" si="91"/>
        <v>0.042429243729380076</v>
      </c>
      <c r="Z195" s="13">
        <f t="shared" si="92"/>
        <v>3.890451449942785</v>
      </c>
      <c r="AA195" s="8">
        <f t="shared" si="93"/>
        <v>1.7561467179226422</v>
      </c>
      <c r="AB195" s="8">
        <f t="shared" si="94"/>
        <v>2.0638115576172114</v>
      </c>
      <c r="AC195" s="8">
        <f t="shared" si="95"/>
        <v>1.3135105594374343</v>
      </c>
      <c r="AD195" s="8">
        <f t="shared" si="96"/>
        <v>0.8414374261464808</v>
      </c>
      <c r="AF195" s="32">
        <f t="shared" si="97"/>
        <v>0.03220921281869182</v>
      </c>
      <c r="AG195" s="32">
        <f t="shared" si="97"/>
        <v>0.042429243729380076</v>
      </c>
      <c r="AH195" s="32">
        <f t="shared" si="97"/>
        <v>0.04408728554206747</v>
      </c>
      <c r="AI195" s="32">
        <f t="shared" si="97"/>
        <v>0.02267596531557812</v>
      </c>
      <c r="AJ195" s="32">
        <f t="shared" si="97"/>
        <v>0.024334007136368446</v>
      </c>
      <c r="BA195" s="32">
        <f t="shared" si="98"/>
        <v>0.015424436688229971</v>
      </c>
      <c r="BB195" s="32">
        <f t="shared" si="99"/>
        <v>0.00753885513992819</v>
      </c>
      <c r="BC195" s="32">
        <f t="shared" si="100"/>
        <v>-0.000632793038599613</v>
      </c>
      <c r="BD195" s="32">
        <f t="shared" si="101"/>
        <v>0.0018742614084929804</v>
      </c>
      <c r="BE195" s="32">
        <f t="shared" si="102"/>
        <v>0.02420476019805153</v>
      </c>
    </row>
    <row r="196" spans="3:57" ht="12.75">
      <c r="C196" s="17">
        <f t="shared" si="77"/>
        <v>0.01549491691743296</v>
      </c>
      <c r="D196" s="17">
        <f t="shared" si="78"/>
        <v>0.00704445171973731</v>
      </c>
      <c r="E196" s="17">
        <f t="shared" si="79"/>
        <v>0.0017697680008071787</v>
      </c>
      <c r="F196" s="17">
        <f t="shared" si="70"/>
        <v>0.02430913663797745</v>
      </c>
      <c r="G196" s="8">
        <f t="shared" si="80"/>
        <v>0.11269684318585135</v>
      </c>
      <c r="H196" s="13">
        <f t="shared" si="81"/>
        <v>0.0774745845871648</v>
      </c>
      <c r="I196" s="13">
        <f t="shared" si="82"/>
        <v>0.03522225859868655</v>
      </c>
      <c r="J196" s="8">
        <f t="shared" si="71"/>
        <v>0.09062025559216558</v>
      </c>
      <c r="K196" s="17">
        <f t="shared" si="76"/>
        <v>0.002202900175358393</v>
      </c>
      <c r="L196" s="17">
        <f t="shared" si="83"/>
        <v>0.2229102777946532</v>
      </c>
      <c r="M196" s="13">
        <f t="shared" si="72"/>
        <v>3.9810717055349505</v>
      </c>
      <c r="N196" s="8">
        <f t="shared" si="73"/>
        <v>1.381551055796422</v>
      </c>
      <c r="O196" s="17">
        <f t="shared" si="74"/>
        <v>0.003478842304541128</v>
      </c>
      <c r="P196" s="17">
        <f t="shared" si="75"/>
        <v>0.9978781931969539</v>
      </c>
      <c r="Q196" s="17">
        <f t="shared" si="84"/>
        <v>-0.04606307418145224</v>
      </c>
      <c r="R196" s="17">
        <f t="shared" si="85"/>
        <v>0.11775805638275902</v>
      </c>
      <c r="S196" s="6">
        <f t="shared" si="86"/>
        <v>-0.04606307418145224</v>
      </c>
      <c r="T196">
        <f>0.5</f>
        <v>0.5</v>
      </c>
      <c r="U196" s="32">
        <f t="shared" si="87"/>
        <v>0.031125449368269113</v>
      </c>
      <c r="V196" s="32">
        <f t="shared" si="88"/>
        <v>0.009568943468866494</v>
      </c>
      <c r="W196" s="32">
        <f t="shared" si="89"/>
        <v>-0.0004412433178679405</v>
      </c>
      <c r="X196" s="32">
        <f t="shared" si="90"/>
        <v>0.0014890675364080492</v>
      </c>
      <c r="Y196" s="32">
        <f t="shared" si="91"/>
        <v>0.04174221705567571</v>
      </c>
      <c r="Z196" s="13">
        <f t="shared" si="92"/>
        <v>3.9810717055349505</v>
      </c>
      <c r="AA196" s="8">
        <f t="shared" si="93"/>
        <v>1.7171410765145427</v>
      </c>
      <c r="AB196" s="8">
        <f t="shared" si="94"/>
        <v>2.0087522594748872</v>
      </c>
      <c r="AC196" s="8">
        <f t="shared" si="95"/>
        <v>1.2957289671564287</v>
      </c>
      <c r="AD196" s="8">
        <f t="shared" si="96"/>
        <v>0.8413913776997302</v>
      </c>
      <c r="AF196" s="32">
        <f t="shared" si="97"/>
        <v>0.03199050462017782</v>
      </c>
      <c r="AG196" s="32">
        <f t="shared" si="97"/>
        <v>0.04174221705567571</v>
      </c>
      <c r="AH196" s="32">
        <f t="shared" si="97"/>
        <v>0.04262470368766735</v>
      </c>
      <c r="AI196" s="32">
        <f t="shared" si="97"/>
        <v>0.022604330117942727</v>
      </c>
      <c r="AJ196" s="32">
        <f t="shared" si="97"/>
        <v>0.02348681675778486</v>
      </c>
      <c r="BA196" s="32">
        <f t="shared" si="98"/>
        <v>0.015499970871717405</v>
      </c>
      <c r="BB196" s="32">
        <f t="shared" si="99"/>
        <v>0.0074033707461646555</v>
      </c>
      <c r="BC196" s="32">
        <f t="shared" si="100"/>
        <v>-0.00034138438397850657</v>
      </c>
      <c r="BD196" s="32">
        <f t="shared" si="101"/>
        <v>0.0017899057493768905</v>
      </c>
      <c r="BE196" s="32">
        <f t="shared" si="102"/>
        <v>0.024351862983280445</v>
      </c>
    </row>
    <row r="197" spans="3:57" ht="12.75">
      <c r="C197" s="17">
        <f t="shared" si="77"/>
        <v>0.015526528348194981</v>
      </c>
      <c r="D197" s="17">
        <f t="shared" si="78"/>
        <v>0.007165284712597874</v>
      </c>
      <c r="E197" s="17">
        <f t="shared" si="79"/>
        <v>0.0016902036537869648</v>
      </c>
      <c r="F197" s="17">
        <f t="shared" si="70"/>
        <v>0.02438201671457982</v>
      </c>
      <c r="G197" s="8">
        <f t="shared" si="80"/>
        <v>0.11345906530396428</v>
      </c>
      <c r="H197" s="13">
        <f t="shared" si="81"/>
        <v>0.07763264174097491</v>
      </c>
      <c r="I197" s="13">
        <f t="shared" si="82"/>
        <v>0.035826423562989373</v>
      </c>
      <c r="J197" s="8">
        <f t="shared" si="71"/>
        <v>0.09273107250615364</v>
      </c>
      <c r="K197" s="17">
        <f t="shared" si="76"/>
        <v>0.0022609705598059513</v>
      </c>
      <c r="L197" s="17">
        <f t="shared" si="83"/>
        <v>0.22517124835445915</v>
      </c>
      <c r="M197" s="13">
        <f t="shared" si="72"/>
        <v>4.073802778041104</v>
      </c>
      <c r="N197" s="8">
        <f t="shared" si="73"/>
        <v>1.4045769067263623</v>
      </c>
      <c r="O197" s="17">
        <f t="shared" si="74"/>
        <v>0.0033224422474597095</v>
      </c>
      <c r="P197" s="17">
        <f t="shared" si="75"/>
        <v>0.9999139806478492</v>
      </c>
      <c r="Q197" s="17">
        <f t="shared" si="84"/>
        <v>-0.0092746618348474</v>
      </c>
      <c r="R197" s="17">
        <f t="shared" si="85"/>
        <v>0.11508959336051204</v>
      </c>
      <c r="S197" s="6">
        <f t="shared" si="86"/>
        <v>-0.0092746618348474</v>
      </c>
      <c r="T197">
        <f>0.48</f>
        <v>0.48</v>
      </c>
      <c r="U197" s="32">
        <f t="shared" si="87"/>
        <v>0.0303945250246122</v>
      </c>
      <c r="V197" s="32">
        <f t="shared" si="88"/>
        <v>0.009250099591827153</v>
      </c>
      <c r="W197" s="32">
        <f t="shared" si="89"/>
        <v>-8.579523573991548E-05</v>
      </c>
      <c r="X197" s="32">
        <f t="shared" si="90"/>
        <v>0.0014220484573548924</v>
      </c>
      <c r="Y197" s="32">
        <f t="shared" si="91"/>
        <v>0.04098087783805433</v>
      </c>
      <c r="Z197" s="13">
        <f t="shared" si="92"/>
        <v>4.073802778041104</v>
      </c>
      <c r="AA197" s="8">
        <f t="shared" si="93"/>
        <v>1.6807829441585456</v>
      </c>
      <c r="AB197" s="8">
        <f t="shared" si="94"/>
        <v>1.9575866763638556</v>
      </c>
      <c r="AC197" s="8">
        <f t="shared" si="95"/>
        <v>1.27898677075242</v>
      </c>
      <c r="AD197" s="8">
        <f t="shared" si="96"/>
        <v>0.8413474045975107</v>
      </c>
      <c r="AF197" s="32">
        <f aca="true" t="shared" si="103" ref="AF197:AJ236">$U197+$V197*AF$34/$B$10+$W197*AF$35/$B$11+$X197</f>
        <v>0.03169524069598426</v>
      </c>
      <c r="AG197" s="32">
        <f t="shared" si="103"/>
        <v>0.04098087783805433</v>
      </c>
      <c r="AH197" s="32">
        <f t="shared" si="103"/>
        <v>0.041152468305774896</v>
      </c>
      <c r="AI197" s="32">
        <f t="shared" si="103"/>
        <v>0.02248067865440002</v>
      </c>
      <c r="AJ197" s="32">
        <f t="shared" si="103"/>
        <v>0.022652269129709506</v>
      </c>
      <c r="BA197" s="32">
        <f t="shared" si="98"/>
        <v>0.015531421659490062</v>
      </c>
      <c r="BB197" s="32">
        <f t="shared" si="99"/>
        <v>0.007249569489412595</v>
      </c>
      <c r="BC197" s="32">
        <f t="shared" si="100"/>
        <v>-6.724019749004607E-05</v>
      </c>
      <c r="BD197" s="32">
        <f t="shared" si="101"/>
        <v>0.0017093467203320733</v>
      </c>
      <c r="BE197" s="32">
        <f t="shared" si="102"/>
        <v>0.024423097671744682</v>
      </c>
    </row>
    <row r="198" spans="3:57" ht="12.75">
      <c r="C198" s="17">
        <f t="shared" si="77"/>
        <v>0.015516803633158244</v>
      </c>
      <c r="D198" s="17">
        <f t="shared" si="78"/>
        <v>0.0072526130434805835</v>
      </c>
      <c r="E198" s="17">
        <f t="shared" si="79"/>
        <v>0.0016142125231256048</v>
      </c>
      <c r="F198" s="17">
        <f t="shared" si="70"/>
        <v>0.024383629199764435</v>
      </c>
      <c r="G198" s="8">
        <f t="shared" si="80"/>
        <v>0.11384708338319413</v>
      </c>
      <c r="H198" s="13">
        <f t="shared" si="81"/>
        <v>0.07758401816579122</v>
      </c>
      <c r="I198" s="13">
        <f t="shared" si="82"/>
        <v>0.03626306521740292</v>
      </c>
      <c r="J198" s="8">
        <f t="shared" si="71"/>
        <v>0.09489105666222653</v>
      </c>
      <c r="K198" s="17">
        <f t="shared" si="76"/>
        <v>0.0023137883400255682</v>
      </c>
      <c r="L198" s="17">
        <f t="shared" si="83"/>
        <v>0.22748503669448472</v>
      </c>
      <c r="M198" s="13">
        <f t="shared" si="72"/>
        <v>4.168693834703331</v>
      </c>
      <c r="N198" s="8">
        <f t="shared" si="73"/>
        <v>1.4276027576563026</v>
      </c>
      <c r="O198" s="17">
        <f t="shared" si="74"/>
        <v>0.00317306608064345</v>
      </c>
      <c r="P198" s="17">
        <f t="shared" si="75"/>
        <v>0.9992877055202106</v>
      </c>
      <c r="Q198" s="17">
        <f t="shared" si="84"/>
        <v>0.026688845606159386</v>
      </c>
      <c r="R198" s="17">
        <f t="shared" si="85"/>
        <v>0.1124810692035121</v>
      </c>
      <c r="S198" s="6">
        <f t="shared" si="86"/>
        <v>0.026688845606159386</v>
      </c>
      <c r="T198">
        <f>0.47</f>
        <v>0.47</v>
      </c>
      <c r="U198" s="32">
        <f t="shared" si="87"/>
        <v>0.02963568927120315</v>
      </c>
      <c r="V198" s="32">
        <f t="shared" si="88"/>
        <v>0.008923191144814237</v>
      </c>
      <c r="W198" s="32">
        <f t="shared" si="89"/>
        <v>0.00023823453241483716</v>
      </c>
      <c r="X198" s="32">
        <f t="shared" si="90"/>
        <v>0.0013580457337371422</v>
      </c>
      <c r="Y198" s="32">
        <f t="shared" si="91"/>
        <v>0.04015516068216937</v>
      </c>
      <c r="Z198" s="13">
        <f t="shared" si="92"/>
        <v>4.168693834703331</v>
      </c>
      <c r="AA198" s="8">
        <f t="shared" si="93"/>
        <v>1.6468082069816459</v>
      </c>
      <c r="AB198" s="8">
        <f t="shared" si="94"/>
        <v>1.9099094099427738</v>
      </c>
      <c r="AC198" s="8">
        <f t="shared" si="95"/>
        <v>1.2631896424509141</v>
      </c>
      <c r="AD198" s="8">
        <f t="shared" si="96"/>
        <v>0.8413054131853431</v>
      </c>
      <c r="AF198" s="32">
        <f t="shared" si="103"/>
        <v>0.03133064951174152</v>
      </c>
      <c r="AG198" s="32">
        <f t="shared" si="103"/>
        <v>0.04015516068216937</v>
      </c>
      <c r="AH198" s="32">
        <f t="shared" si="103"/>
        <v>0.03967869161358161</v>
      </c>
      <c r="AI198" s="32">
        <f t="shared" si="103"/>
        <v>0.022308778392540893</v>
      </c>
      <c r="AJ198" s="32">
        <f t="shared" si="103"/>
        <v>0.021832309331273846</v>
      </c>
      <c r="BA198" s="32">
        <f t="shared" si="98"/>
        <v>0.01552153216722153</v>
      </c>
      <c r="BB198" s="32">
        <f t="shared" si="99"/>
        <v>0.0070800750002648905</v>
      </c>
      <c r="BC198" s="32">
        <f t="shared" si="100"/>
        <v>0.00018902636173274512</v>
      </c>
      <c r="BD198" s="32">
        <f t="shared" si="101"/>
        <v>0.0016324134448571866</v>
      </c>
      <c r="BE198" s="32">
        <f t="shared" si="102"/>
        <v>0.02442304697407635</v>
      </c>
    </row>
    <row r="199" spans="3:57" ht="12.75">
      <c r="C199" s="17">
        <f t="shared" si="77"/>
        <v>0.015468558037137859</v>
      </c>
      <c r="D199" s="17">
        <f t="shared" si="78"/>
        <v>0.007308563988241372</v>
      </c>
      <c r="E199" s="17">
        <f t="shared" si="79"/>
        <v>0.0015416344707710312</v>
      </c>
      <c r="F199" s="17">
        <f t="shared" si="70"/>
        <v>0.02431875649615026</v>
      </c>
      <c r="G199" s="8">
        <f t="shared" si="80"/>
        <v>0.11388561012689616</v>
      </c>
      <c r="H199" s="13">
        <f t="shared" si="81"/>
        <v>0.07734279018568929</v>
      </c>
      <c r="I199" s="13">
        <f t="shared" si="82"/>
        <v>0.03654281994120686</v>
      </c>
      <c r="J199" s="8">
        <f t="shared" si="71"/>
        <v>0.09710135331257153</v>
      </c>
      <c r="K199" s="17">
        <f t="shared" si="76"/>
        <v>0.0023613841666550806</v>
      </c>
      <c r="L199" s="17">
        <f t="shared" si="83"/>
        <v>0.2298464208611398</v>
      </c>
      <c r="M199" s="13">
        <f t="shared" si="72"/>
        <v>4.265795188015902</v>
      </c>
      <c r="N199" s="8">
        <f t="shared" si="73"/>
        <v>1.450628608586243</v>
      </c>
      <c r="O199" s="17">
        <f t="shared" si="74"/>
        <v>0.0030303990198777826</v>
      </c>
      <c r="P199" s="17">
        <f t="shared" si="75"/>
        <v>0.9961806718753663</v>
      </c>
      <c r="Q199" s="17">
        <f t="shared" si="84"/>
        <v>0.061800712978360324</v>
      </c>
      <c r="R199" s="17">
        <f t="shared" si="85"/>
        <v>0.10993117304310195</v>
      </c>
      <c r="S199" s="6">
        <f t="shared" si="86"/>
        <v>0.061800712978360324</v>
      </c>
      <c r="T199">
        <f>0.45</f>
        <v>0.45</v>
      </c>
      <c r="U199" s="32">
        <f t="shared" si="87"/>
        <v>0.028854586117422688</v>
      </c>
      <c r="V199" s="32">
        <f t="shared" si="88"/>
        <v>0.008591003342542914</v>
      </c>
      <c r="W199" s="32">
        <f t="shared" si="89"/>
        <v>0.0005319469434339261</v>
      </c>
      <c r="X199" s="32">
        <f t="shared" si="90"/>
        <v>0.0012969236071970118</v>
      </c>
      <c r="Y199" s="32">
        <f t="shared" si="91"/>
        <v>0.03927446001059654</v>
      </c>
      <c r="Z199" s="13">
        <f t="shared" si="92"/>
        <v>4.265795188015902</v>
      </c>
      <c r="AA199" s="8">
        <f t="shared" si="93"/>
        <v>1.614986359060498</v>
      </c>
      <c r="AB199" s="8">
        <f t="shared" si="94"/>
        <v>1.865370130050056</v>
      </c>
      <c r="AC199" s="8">
        <f t="shared" si="95"/>
        <v>1.2482548282610106</v>
      </c>
      <c r="AD199" s="8">
        <f t="shared" si="96"/>
        <v>0.8412653140457933</v>
      </c>
      <c r="AF199" s="32">
        <f t="shared" si="103"/>
        <v>0.03090379630656402</v>
      </c>
      <c r="AG199" s="32">
        <f t="shared" si="103"/>
        <v>0.03927446001059654</v>
      </c>
      <c r="AH199" s="32">
        <f t="shared" si="103"/>
        <v>0.03821056611998639</v>
      </c>
      <c r="AI199" s="32">
        <f t="shared" si="103"/>
        <v>0.022092453325510714</v>
      </c>
      <c r="AJ199" s="32">
        <f t="shared" si="103"/>
        <v>0.021028559441948744</v>
      </c>
      <c r="BA199" s="32">
        <f t="shared" si="98"/>
        <v>0.015473118982755019</v>
      </c>
      <c r="BB199" s="32">
        <f t="shared" si="99"/>
        <v>0.006897366123644638</v>
      </c>
      <c r="BC199" s="32">
        <f t="shared" si="100"/>
        <v>0.0004270785007204348</v>
      </c>
      <c r="BD199" s="32">
        <f t="shared" si="101"/>
        <v>0.0015589427371603258</v>
      </c>
      <c r="BE199" s="32">
        <f t="shared" si="102"/>
        <v>0.024356506344280417</v>
      </c>
    </row>
    <row r="200" spans="3:57" ht="12.75">
      <c r="C200" s="17">
        <f t="shared" si="77"/>
        <v>0.015384640266790615</v>
      </c>
      <c r="D200" s="17">
        <f t="shared" si="78"/>
        <v>0.007335348689367887</v>
      </c>
      <c r="E200" s="17">
        <f t="shared" si="79"/>
        <v>0.0014723165060135047</v>
      </c>
      <c r="F200" s="17">
        <f t="shared" si="70"/>
        <v>0.024192305462172006</v>
      </c>
      <c r="G200" s="8">
        <f t="shared" si="80"/>
        <v>0.11359994478079252</v>
      </c>
      <c r="H200" s="13">
        <f t="shared" si="81"/>
        <v>0.07692320133395308</v>
      </c>
      <c r="I200" s="13">
        <f t="shared" si="82"/>
        <v>0.03667674344683943</v>
      </c>
      <c r="J200" s="8">
        <f t="shared" si="71"/>
        <v>0.09936313438573219</v>
      </c>
      <c r="K200" s="17">
        <f t="shared" si="76"/>
        <v>0.00240382329873848</v>
      </c>
      <c r="L200" s="17">
        <f t="shared" si="83"/>
        <v>0.23225024415987827</v>
      </c>
      <c r="M200" s="13">
        <f t="shared" si="72"/>
        <v>4.365158322401634</v>
      </c>
      <c r="N200" s="8">
        <f t="shared" si="73"/>
        <v>1.4736544595161833</v>
      </c>
      <c r="O200" s="17">
        <f t="shared" si="74"/>
        <v>0.0028941403305166973</v>
      </c>
      <c r="P200" s="17">
        <f t="shared" si="75"/>
        <v>0.9907763374412132</v>
      </c>
      <c r="Q200" s="17">
        <f t="shared" si="84"/>
        <v>0.09603990086826815</v>
      </c>
      <c r="R200" s="17">
        <f t="shared" si="85"/>
        <v>0.10743862028644958</v>
      </c>
      <c r="S200" s="6">
        <f t="shared" si="86"/>
        <v>0.09603990086826815</v>
      </c>
      <c r="T200">
        <f>0.43</f>
        <v>0.43</v>
      </c>
      <c r="U200" s="32">
        <f t="shared" si="87"/>
        <v>0.028056422807957785</v>
      </c>
      <c r="V200" s="32">
        <f t="shared" si="88"/>
        <v>0.00825603203712813</v>
      </c>
      <c r="W200" s="32">
        <f t="shared" si="89"/>
        <v>0.0007965907510253937</v>
      </c>
      <c r="X200" s="32">
        <f t="shared" si="90"/>
        <v>0.001238552429509324</v>
      </c>
      <c r="Y200" s="32">
        <f t="shared" si="91"/>
        <v>0.03834759802562063</v>
      </c>
      <c r="Z200" s="13">
        <f t="shared" si="92"/>
        <v>4.365158322401634</v>
      </c>
      <c r="AA200" s="8">
        <f t="shared" si="93"/>
        <v>1.585115485813552</v>
      </c>
      <c r="AB200" s="8">
        <f t="shared" si="94"/>
        <v>1.8236645330291252</v>
      </c>
      <c r="AC200" s="8">
        <f t="shared" si="95"/>
        <v>1.234109402498441</v>
      </c>
      <c r="AD200" s="8">
        <f t="shared" si="96"/>
        <v>0.8412270218058422</v>
      </c>
      <c r="AF200" s="32">
        <f t="shared" si="103"/>
        <v>0.03042152468134372</v>
      </c>
      <c r="AG200" s="32">
        <f t="shared" si="103"/>
        <v>0.03834759802562063</v>
      </c>
      <c r="AH200" s="32">
        <f t="shared" si="103"/>
        <v>0.03675441651985639</v>
      </c>
      <c r="AI200" s="32">
        <f t="shared" si="103"/>
        <v>0.021835533951364373</v>
      </c>
      <c r="AJ200" s="32">
        <f t="shared" si="103"/>
        <v>0.0202423524523735</v>
      </c>
      <c r="BA200" s="32">
        <f t="shared" si="98"/>
        <v>0.015389032004353216</v>
      </c>
      <c r="BB200" s="32">
        <f t="shared" si="99"/>
        <v>0.006703764600755322</v>
      </c>
      <c r="BC200" s="32">
        <f t="shared" si="100"/>
        <v>0.0006468188173202281</v>
      </c>
      <c r="BD200" s="32">
        <f t="shared" si="101"/>
        <v>0.0014887787560200758</v>
      </c>
      <c r="BE200" s="32">
        <f t="shared" si="102"/>
        <v>0.024228394178448843</v>
      </c>
    </row>
    <row r="201" spans="3:57" ht="12.75">
      <c r="C201" s="17">
        <f t="shared" si="77"/>
        <v>0.015267897879585626</v>
      </c>
      <c r="D201" s="17">
        <f t="shared" si="78"/>
        <v>0.00733521990754158</v>
      </c>
      <c r="E201" s="17">
        <f t="shared" si="79"/>
        <v>0.0014061124690795416</v>
      </c>
      <c r="F201" s="17">
        <f aca="true" t="shared" si="104" ref="F201:F236">SUM(C201:E201)</f>
        <v>0.024009230256206746</v>
      </c>
      <c r="G201" s="8">
        <f t="shared" si="80"/>
        <v>0.11301558893563603</v>
      </c>
      <c r="H201" s="13">
        <f t="shared" si="81"/>
        <v>0.07633948939792813</v>
      </c>
      <c r="I201" s="13">
        <f t="shared" si="82"/>
        <v>0.036676099537707896</v>
      </c>
      <c r="J201" s="8">
        <f aca="true" t="shared" si="105" ref="J201:J236">M201-M200</f>
        <v>0.10167759910796992</v>
      </c>
      <c r="K201" s="17">
        <f t="shared" si="76"/>
        <v>0.0024412008888815315</v>
      </c>
      <c r="L201" s="17">
        <f t="shared" si="83"/>
        <v>0.2346914450487598</v>
      </c>
      <c r="M201" s="13">
        <f aca="true" t="shared" si="106" ref="M201:M236">EXP(N201)</f>
        <v>4.466835921509604</v>
      </c>
      <c r="N201" s="8">
        <f aca="true" t="shared" si="107" ref="N201:N236">N200+$O$30</f>
        <v>1.4966803104461237</v>
      </c>
      <c r="O201" s="17">
        <f aca="true" t="shared" si="108" ref="O201:O236">SIN($M$31/M201)^2</f>
        <v>0.002764002705521653</v>
      </c>
      <c r="P201" s="17">
        <f aca="true" t="shared" si="109" ref="P201:P236">SIN($O$31/M201)^2</f>
        <v>0.9832580859375508</v>
      </c>
      <c r="Q201" s="17">
        <f t="shared" si="84"/>
        <v>0.12939054858237975</v>
      </c>
      <c r="R201" s="17">
        <f t="shared" si="85"/>
        <v>0.1050021522553804</v>
      </c>
      <c r="S201" s="6">
        <f t="shared" si="86"/>
        <v>0.12939054858237975</v>
      </c>
      <c r="T201">
        <f>0.4</f>
        <v>0.4</v>
      </c>
      <c r="U201" s="32">
        <f t="shared" si="87"/>
        <v>0.027245976292518594</v>
      </c>
      <c r="V201" s="32">
        <f t="shared" si="88"/>
        <v>0.00792049562193857</v>
      </c>
      <c r="W201" s="32">
        <f t="shared" si="89"/>
        <v>0.0010335253873675735</v>
      </c>
      <c r="X201" s="32">
        <f t="shared" si="90"/>
        <v>0.001182808387580242</v>
      </c>
      <c r="Y201" s="32">
        <f t="shared" si="91"/>
        <v>0.03738280568940498</v>
      </c>
      <c r="Z201" s="13">
        <f t="shared" si="92"/>
        <v>4.466835921509604</v>
      </c>
      <c r="AA201" s="8">
        <f t="shared" si="93"/>
        <v>1.557018083898836</v>
      </c>
      <c r="AB201" s="8">
        <f t="shared" si="94"/>
        <v>1.7845270192007636</v>
      </c>
      <c r="AC201" s="8">
        <f t="shared" si="95"/>
        <v>1.2206888303512513</v>
      </c>
      <c r="AD201" s="8">
        <f t="shared" si="96"/>
        <v>0.8411904549530969</v>
      </c>
      <c r="AF201" s="32">
        <f t="shared" si="103"/>
        <v>0.029890410300120858</v>
      </c>
      <c r="AG201" s="32">
        <f t="shared" si="103"/>
        <v>0.03738280568940498</v>
      </c>
      <c r="AH201" s="32">
        <f t="shared" si="103"/>
        <v>0.035315754910996824</v>
      </c>
      <c r="AI201" s="32">
        <f t="shared" si="103"/>
        <v>0.02154181444552784</v>
      </c>
      <c r="AJ201" s="32">
        <f t="shared" si="103"/>
        <v>0.01947476367361778</v>
      </c>
      <c r="BA201" s="32">
        <f t="shared" si="98"/>
        <v>0.015272119854951477</v>
      </c>
      <c r="BB201" s="32">
        <f t="shared" si="99"/>
        <v>0.006501427391307356</v>
      </c>
      <c r="BC201" s="32">
        <f t="shared" si="100"/>
        <v>0.0008483547727027835</v>
      </c>
      <c r="BD201" s="32">
        <f t="shared" si="101"/>
        <v>0.0014217726742253892</v>
      </c>
      <c r="BE201" s="32">
        <f t="shared" si="102"/>
        <v>0.024043674693187005</v>
      </c>
    </row>
    <row r="202" spans="3:57" ht="12.75">
      <c r="C202" s="17">
        <f t="shared" si="77"/>
        <v>0.015121147870661836</v>
      </c>
      <c r="D202" s="17">
        <f t="shared" si="78"/>
        <v>0.0073104362853941025</v>
      </c>
      <c r="E202" s="17">
        <f t="shared" si="79"/>
        <v>0.0013428827285030217</v>
      </c>
      <c r="F202" s="17">
        <f t="shared" si="104"/>
        <v>0.02377446688455896</v>
      </c>
      <c r="G202" s="8">
        <f t="shared" si="80"/>
        <v>0.1121579207802797</v>
      </c>
      <c r="H202" s="13">
        <f t="shared" si="81"/>
        <v>0.07560573935330918</v>
      </c>
      <c r="I202" s="13">
        <f t="shared" si="82"/>
        <v>0.03655218142697051</v>
      </c>
      <c r="J202" s="8">
        <f t="shared" si="105"/>
        <v>0.10404597463911802</v>
      </c>
      <c r="K202" s="17">
        <f t="shared" si="76"/>
        <v>0.0024736375785293727</v>
      </c>
      <c r="L202" s="17">
        <f t="shared" si="83"/>
        <v>0.23716508262728916</v>
      </c>
      <c r="M202" s="13">
        <f t="shared" si="106"/>
        <v>4.570881896148722</v>
      </c>
      <c r="N202" s="8">
        <f t="shared" si="107"/>
        <v>1.519706161376064</v>
      </c>
      <c r="O202" s="17">
        <f t="shared" si="108"/>
        <v>0.002639711670582365</v>
      </c>
      <c r="P202" s="17">
        <f t="shared" si="109"/>
        <v>0.9738073328591814</v>
      </c>
      <c r="Q202" s="17">
        <f t="shared" si="84"/>
        <v>0.1618414876995965</v>
      </c>
      <c r="R202" s="17">
        <f t="shared" si="85"/>
        <v>0.10262053581771158</v>
      </c>
      <c r="S202" s="6">
        <f t="shared" si="86"/>
        <v>0.1618414876995965</v>
      </c>
      <c r="T202">
        <f>0.38</f>
        <v>0.38</v>
      </c>
      <c r="U202" s="32">
        <f t="shared" si="87"/>
        <v>0.026427603946002066</v>
      </c>
      <c r="V202" s="32">
        <f t="shared" si="88"/>
        <v>0.007586349085383244</v>
      </c>
      <c r="W202" s="32">
        <f t="shared" si="89"/>
        <v>0.0012441884473591055</v>
      </c>
      <c r="X202" s="32">
        <f t="shared" si="90"/>
        <v>0.0011295732408231</v>
      </c>
      <c r="Y202" s="32">
        <f t="shared" si="91"/>
        <v>0.03638771471956752</v>
      </c>
      <c r="Z202" s="13">
        <f t="shared" si="92"/>
        <v>4.570881896148722</v>
      </c>
      <c r="AA202" s="8">
        <f t="shared" si="93"/>
        <v>1.5305375677298831</v>
      </c>
      <c r="AB202" s="8">
        <f t="shared" si="94"/>
        <v>1.747724721168629</v>
      </c>
      <c r="AC202" s="8">
        <f t="shared" si="95"/>
        <v>1.207935776744999</v>
      </c>
      <c r="AD202" s="8">
        <f t="shared" si="96"/>
        <v>0.8411555356604308</v>
      </c>
      <c r="AF202" s="32">
        <f t="shared" si="103"/>
        <v>0.02931672536340878</v>
      </c>
      <c r="AG202" s="32">
        <f t="shared" si="103"/>
        <v>0.03638771471956752</v>
      </c>
      <c r="AH202" s="32">
        <f t="shared" si="103"/>
        <v>0.033899337821226956</v>
      </c>
      <c r="AI202" s="32">
        <f t="shared" si="103"/>
        <v>0.021215016548801025</v>
      </c>
      <c r="AJ202" s="32">
        <f t="shared" si="103"/>
        <v>0.01872663965668441</v>
      </c>
      <c r="BA202" s="32">
        <f t="shared" si="98"/>
        <v>0.01512520047515286</v>
      </c>
      <c r="BB202" s="32">
        <f t="shared" si="99"/>
        <v>0.0062923429030192456</v>
      </c>
      <c r="BC202" s="32">
        <f t="shared" si="100"/>
        <v>0.001031966794388965</v>
      </c>
      <c r="BD202" s="32">
        <f t="shared" si="101"/>
        <v>0.0013577823628931173</v>
      </c>
      <c r="BE202" s="32">
        <f t="shared" si="102"/>
        <v>0.02380729253545419</v>
      </c>
    </row>
    <row r="203" spans="3:57" ht="12.75">
      <c r="C203" s="17">
        <f t="shared" si="77"/>
        <v>0.014947152019661899</v>
      </c>
      <c r="D203" s="17">
        <f t="shared" si="78"/>
        <v>0.0072632325548914935</v>
      </c>
      <c r="E203" s="17">
        <f t="shared" si="79"/>
        <v>0.0012824938916940684</v>
      </c>
      <c r="F203" s="17">
        <f t="shared" si="104"/>
        <v>0.02349287846624746</v>
      </c>
      <c r="G203" s="8">
        <f t="shared" si="80"/>
        <v>0.11105192287276697</v>
      </c>
      <c r="H203" s="13">
        <f t="shared" si="81"/>
        <v>0.0747357600983095</v>
      </c>
      <c r="I203" s="13">
        <f t="shared" si="82"/>
        <v>0.03631616277445747</v>
      </c>
      <c r="J203" s="8">
        <f t="shared" si="105"/>
        <v>0.10646951672323102</v>
      </c>
      <c r="K203" s="17">
        <f t="shared" si="76"/>
        <v>0.002501275416738968</v>
      </c>
      <c r="L203" s="17">
        <f t="shared" si="83"/>
        <v>0.23966635804402814</v>
      </c>
      <c r="M203" s="13">
        <f t="shared" si="106"/>
        <v>4.677351412871953</v>
      </c>
      <c r="N203" s="8">
        <f t="shared" si="107"/>
        <v>1.5427320123060044</v>
      </c>
      <c r="O203" s="17">
        <f t="shared" si="108"/>
        <v>0.0025210050151805276</v>
      </c>
      <c r="P203" s="17">
        <f t="shared" si="109"/>
        <v>0.9626019378031911</v>
      </c>
      <c r="Q203" s="17">
        <f t="shared" si="84"/>
        <v>0.19338578592236016</v>
      </c>
      <c r="R203" s="17">
        <f t="shared" si="85"/>
        <v>0.10029256301229841</v>
      </c>
      <c r="S203" s="6">
        <f t="shared" si="86"/>
        <v>0.19338578592236016</v>
      </c>
      <c r="T203">
        <f>0.36</f>
        <v>0.36</v>
      </c>
      <c r="U203" s="32">
        <f t="shared" si="87"/>
        <v>0.025605257657623053</v>
      </c>
      <c r="V203" s="32">
        <f t="shared" si="88"/>
        <v>0.007255299564518939</v>
      </c>
      <c r="W203" s="32">
        <f t="shared" si="89"/>
        <v>0.0014300674859718727</v>
      </c>
      <c r="X203" s="32">
        <f t="shared" si="90"/>
        <v>0.0010787340703542667</v>
      </c>
      <c r="Y203" s="32">
        <f t="shared" si="91"/>
        <v>0.035369358778468134</v>
      </c>
      <c r="Z203" s="13">
        <f t="shared" si="92"/>
        <v>4.677351412871953</v>
      </c>
      <c r="AA203" s="8">
        <f t="shared" si="93"/>
        <v>1.505535340391931</v>
      </c>
      <c r="AB203" s="8">
        <f t="shared" si="94"/>
        <v>1.7130526018562724</v>
      </c>
      <c r="AC203" s="8">
        <f t="shared" si="95"/>
        <v>1.1957991135285306</v>
      </c>
      <c r="AD203" s="8">
        <f t="shared" si="96"/>
        <v>0.8411221896186564</v>
      </c>
      <c r="AF203" s="32">
        <f t="shared" si="103"/>
        <v>0.028706412561954938</v>
      </c>
      <c r="AG203" s="32">
        <f t="shared" si="103"/>
        <v>0.035369358778468134</v>
      </c>
      <c r="AH203" s="32">
        <f t="shared" si="103"/>
        <v>0.03250922380296159</v>
      </c>
      <c r="AI203" s="32">
        <f t="shared" si="103"/>
        <v>0.020858759649430254</v>
      </c>
      <c r="AJ203" s="32">
        <f t="shared" si="103"/>
        <v>0.01799862467987606</v>
      </c>
      <c r="BA203" s="32">
        <f t="shared" si="98"/>
        <v>0.01495103647680506</v>
      </c>
      <c r="BB203" s="32">
        <f t="shared" si="99"/>
        <v>0.006078330463079219</v>
      </c>
      <c r="BC203" s="32">
        <f t="shared" si="100"/>
        <v>0.0011980790988632732</v>
      </c>
      <c r="BD203" s="32">
        <f t="shared" si="101"/>
        <v>0.0012966720899935935</v>
      </c>
      <c r="BE203" s="32">
        <f t="shared" si="102"/>
        <v>0.023524118128741146</v>
      </c>
    </row>
    <row r="204" spans="3:57" ht="12.75">
      <c r="C204" s="17">
        <f t="shared" si="77"/>
        <v>0.014748596571800167</v>
      </c>
      <c r="D204" s="17">
        <f t="shared" si="78"/>
        <v>0.007195795112007822</v>
      </c>
      <c r="E204" s="17">
        <f t="shared" si="79"/>
        <v>0.0012248185281487957</v>
      </c>
      <c r="F204" s="17">
        <f t="shared" si="104"/>
        <v>0.023169210211956785</v>
      </c>
      <c r="G204" s="8">
        <f t="shared" si="80"/>
        <v>0.10972195841903995</v>
      </c>
      <c r="H204" s="13">
        <f t="shared" si="81"/>
        <v>0.07374298285900084</v>
      </c>
      <c r="I204" s="13">
        <f t="shared" si="82"/>
        <v>0.03597897556003911</v>
      </c>
      <c r="J204" s="8">
        <f t="shared" si="105"/>
        <v>0.10894951035440048</v>
      </c>
      <c r="K204" s="17">
        <f t="shared" si="76"/>
        <v>0.002524274107890867</v>
      </c>
      <c r="L204" s="17">
        <f t="shared" si="83"/>
        <v>0.242190632151919</v>
      </c>
      <c r="M204" s="13">
        <f t="shared" si="106"/>
        <v>4.786300923226354</v>
      </c>
      <c r="N204" s="8">
        <f t="shared" si="107"/>
        <v>1.5657578632359448</v>
      </c>
      <c r="O204" s="17">
        <f t="shared" si="108"/>
        <v>0.002407632248501747</v>
      </c>
      <c r="P204" s="17">
        <f t="shared" si="109"/>
        <v>0.9498148959224592</v>
      </c>
      <c r="Q204" s="17">
        <f t="shared" si="84"/>
        <v>0.22402032067993485</v>
      </c>
      <c r="R204" s="17">
        <f t="shared" si="85"/>
        <v>0.098017050668906</v>
      </c>
      <c r="S204" s="6">
        <f t="shared" si="86"/>
        <v>0.22402032067993485</v>
      </c>
      <c r="T204">
        <f>0.35</f>
        <v>0.35</v>
      </c>
      <c r="U204" s="32">
        <f t="shared" si="87"/>
        <v>0.024782500515183055</v>
      </c>
      <c r="V204" s="32">
        <f t="shared" si="88"/>
        <v>0.0069288228508367295</v>
      </c>
      <c r="W204" s="32">
        <f t="shared" si="89"/>
        <v>0.0015926758109937227</v>
      </c>
      <c r="X204" s="32">
        <f t="shared" si="90"/>
        <v>0.0010301830394770508</v>
      </c>
      <c r="Y204" s="32">
        <f t="shared" si="91"/>
        <v>0.03433418221649056</v>
      </c>
      <c r="Z204" s="13">
        <f t="shared" si="92"/>
        <v>4.786300923226354</v>
      </c>
      <c r="AA204" s="8">
        <f t="shared" si="93"/>
        <v>1.4818883294853071</v>
      </c>
      <c r="AB204" s="8">
        <f t="shared" si="94"/>
        <v>1.6803294058885618</v>
      </c>
      <c r="AC204" s="8">
        <f t="shared" si="95"/>
        <v>1.1842330874055034</v>
      </c>
      <c r="AD204" s="8">
        <f t="shared" si="96"/>
        <v>0.8410903458768548</v>
      </c>
      <c r="AF204" s="32">
        <f t="shared" si="103"/>
        <v>0.028065067287261984</v>
      </c>
      <c r="AG204" s="32">
        <f t="shared" si="103"/>
        <v>0.03433418221649056</v>
      </c>
      <c r="AH204" s="32">
        <f t="shared" si="103"/>
        <v>0.031148830591007537</v>
      </c>
      <c r="AI204" s="32">
        <f t="shared" si="103"/>
        <v>0.0204765365148171</v>
      </c>
      <c r="AJ204" s="32">
        <f t="shared" si="103"/>
        <v>0.017291184895018578</v>
      </c>
      <c r="BA204" s="32">
        <f t="shared" si="98"/>
        <v>0.014752314831204698</v>
      </c>
      <c r="BB204" s="32">
        <f t="shared" si="99"/>
        <v>0.00586104243485667</v>
      </c>
      <c r="BC204" s="32">
        <f t="shared" si="100"/>
        <v>0.0013472332478635528</v>
      </c>
      <c r="BD204" s="32">
        <f t="shared" si="101"/>
        <v>0.0012383122324448024</v>
      </c>
      <c r="BE204" s="32">
        <f t="shared" si="102"/>
        <v>0.02319890274636972</v>
      </c>
    </row>
    <row r="205" spans="3:57" ht="12.75">
      <c r="C205" s="17">
        <f t="shared" si="77"/>
        <v>0.014528075829984954</v>
      </c>
      <c r="D205" s="17">
        <f t="shared" si="78"/>
        <v>0.007110242389834131</v>
      </c>
      <c r="E205" s="17">
        <f t="shared" si="79"/>
        <v>0.0011697349047648314</v>
      </c>
      <c r="F205" s="17">
        <f t="shared" si="104"/>
        <v>0.022808053124583914</v>
      </c>
      <c r="G205" s="8">
        <f t="shared" si="80"/>
        <v>0.10819159109909543</v>
      </c>
      <c r="H205" s="13">
        <f t="shared" si="81"/>
        <v>0.07264037914992477</v>
      </c>
      <c r="I205" s="13">
        <f t="shared" si="82"/>
        <v>0.03555121194917066</v>
      </c>
      <c r="J205" s="8">
        <f t="shared" si="105"/>
        <v>0.11148727045807671</v>
      </c>
      <c r="K205" s="17">
        <f t="shared" si="76"/>
        <v>0.0025428075873226686</v>
      </c>
      <c r="L205" s="17">
        <f t="shared" si="83"/>
        <v>0.24473343973924166</v>
      </c>
      <c r="M205" s="13">
        <f t="shared" si="106"/>
        <v>4.8977881936844305</v>
      </c>
      <c r="N205" s="8">
        <f t="shared" si="107"/>
        <v>1.5887837141658852</v>
      </c>
      <c r="O205" s="17">
        <f t="shared" si="108"/>
        <v>0.002299354079143873</v>
      </c>
      <c r="P205" s="17">
        <f t="shared" si="109"/>
        <v>0.9356132812524611</v>
      </c>
      <c r="Q205" s="17">
        <f t="shared" si="84"/>
        <v>0.2537453817265229</v>
      </c>
      <c r="R205" s="17">
        <f t="shared" si="85"/>
        <v>0.09579284002393075</v>
      </c>
      <c r="S205" s="6">
        <f t="shared" si="86"/>
        <v>0.2537453817265229</v>
      </c>
      <c r="T205">
        <f>0.33</f>
        <v>0.33</v>
      </c>
      <c r="U205" s="32">
        <f t="shared" si="87"/>
        <v>0.023962525411645903</v>
      </c>
      <c r="V205" s="32">
        <f t="shared" si="88"/>
        <v>0.006608180393035138</v>
      </c>
      <c r="W205" s="32">
        <f t="shared" si="89"/>
        <v>0.0017335319387644214</v>
      </c>
      <c r="X205" s="32">
        <f t="shared" si="90"/>
        <v>0.0009838171649456124</v>
      </c>
      <c r="Y205" s="32">
        <f t="shared" si="91"/>
        <v>0.033288054908391075</v>
      </c>
      <c r="Z205" s="13">
        <f t="shared" si="92"/>
        <v>4.8977881936844305</v>
      </c>
      <c r="AA205" s="8">
        <f t="shared" si="93"/>
        <v>1.4594869069517895</v>
      </c>
      <c r="AB205" s="8">
        <f t="shared" si="94"/>
        <v>1.6493942964001393</v>
      </c>
      <c r="AC205" s="8">
        <f t="shared" si="95"/>
        <v>1.1731966189684506</v>
      </c>
      <c r="AD205" s="8">
        <f t="shared" si="96"/>
        <v>0.8410599366900172</v>
      </c>
      <c r="AF205" s="32">
        <f t="shared" si="103"/>
        <v>0.0273979269554505</v>
      </c>
      <c r="AG205" s="32">
        <f t="shared" si="103"/>
        <v>0.033288054908391075</v>
      </c>
      <c r="AH205" s="32">
        <f t="shared" si="103"/>
        <v>0.029820991027440402</v>
      </c>
      <c r="AI205" s="32">
        <f t="shared" si="103"/>
        <v>0.0200716941223208</v>
      </c>
      <c r="AJ205" s="32">
        <f t="shared" si="103"/>
        <v>0.01660463024679157</v>
      </c>
      <c r="BA205" s="32">
        <f t="shared" si="98"/>
        <v>0.014531630468570759</v>
      </c>
      <c r="BB205" s="32">
        <f t="shared" si="99"/>
        <v>0.005641968450629953</v>
      </c>
      <c r="BC205" s="32">
        <f t="shared" si="100"/>
        <v>0.0014800643936682917</v>
      </c>
      <c r="BD205" s="32">
        <f t="shared" si="101"/>
        <v>0.0011825790011644399</v>
      </c>
      <c r="BE205" s="32">
        <f t="shared" si="102"/>
        <v>0.022836242314033445</v>
      </c>
    </row>
    <row r="206" spans="3:57" ht="12.75">
      <c r="C206" s="42">
        <f t="shared" si="77"/>
        <v>0.014288079245425276</v>
      </c>
      <c r="D206" s="42">
        <f t="shared" si="78"/>
        <v>0.007008609480222623</v>
      </c>
      <c r="E206" s="42">
        <f t="shared" si="79"/>
        <v>0.0011171267327486586</v>
      </c>
      <c r="F206" s="42">
        <f t="shared" si="104"/>
        <v>0.022413815458396557</v>
      </c>
      <c r="G206" s="43">
        <f t="shared" si="80"/>
        <v>0.1064834436282395</v>
      </c>
      <c r="H206" s="44">
        <f t="shared" si="81"/>
        <v>0.07144039622712638</v>
      </c>
      <c r="I206" s="44">
        <f t="shared" si="82"/>
        <v>0.035043047401113116</v>
      </c>
      <c r="J206" s="43">
        <f t="shared" si="105"/>
        <v>0.1140841425882595</v>
      </c>
      <c r="K206" s="42">
        <f t="shared" si="76"/>
        <v>0.0025570609187026477</v>
      </c>
      <c r="L206" s="42">
        <f t="shared" si="83"/>
        <v>0.2472905006579443</v>
      </c>
      <c r="M206" s="44">
        <f t="shared" si="106"/>
        <v>5.01187233627269</v>
      </c>
      <c r="N206" s="43">
        <f t="shared" si="107"/>
        <v>1.6118095650958255</v>
      </c>
      <c r="O206" s="42">
        <f t="shared" si="108"/>
        <v>0.00219594191761142</v>
      </c>
      <c r="P206" s="42">
        <f t="shared" si="109"/>
        <v>0.9201574153417243</v>
      </c>
      <c r="Q206" s="42">
        <f t="shared" si="84"/>
        <v>0.28256430181159764</v>
      </c>
      <c r="R206" s="42">
        <f t="shared" si="85"/>
        <v>0.09361879633291377</v>
      </c>
      <c r="S206" s="45">
        <f t="shared" si="86"/>
        <v>0.28256430181159764</v>
      </c>
      <c r="T206" s="45">
        <f>0.3</f>
        <v>0.3</v>
      </c>
      <c r="U206" s="46">
        <f t="shared" si="87"/>
        <v>0.02314817499472334</v>
      </c>
      <c r="V206" s="46">
        <f t="shared" si="88"/>
        <v>0.006294436424006855</v>
      </c>
      <c r="W206" s="32">
        <f t="shared" si="89"/>
        <v>0.0018541423765119803</v>
      </c>
      <c r="X206" s="46">
        <f t="shared" si="90"/>
        <v>0.0009395380985236881</v>
      </c>
      <c r="Y206" s="46">
        <f t="shared" si="91"/>
        <v>0.03223629189376586</v>
      </c>
      <c r="Z206" s="44">
        <f t="shared" si="92"/>
        <v>5.01187233627269</v>
      </c>
      <c r="AA206" s="43">
        <f t="shared" si="93"/>
        <v>1.438233126956957</v>
      </c>
      <c r="AB206" s="43">
        <f t="shared" si="94"/>
        <v>1.6201040459748897</v>
      </c>
      <c r="AC206" s="43">
        <f t="shared" si="95"/>
        <v>1.1626527092874923</v>
      </c>
      <c r="AD206" s="43">
        <f t="shared" si="96"/>
        <v>0.8410308973736411</v>
      </c>
      <c r="AF206" s="48">
        <f t="shared" si="103"/>
        <v>0.02670986638894986</v>
      </c>
      <c r="AG206" s="48">
        <f t="shared" si="103"/>
        <v>0.03223629189376586</v>
      </c>
      <c r="AH206" s="48">
        <f t="shared" si="103"/>
        <v>0.028528007137399298</v>
      </c>
      <c r="AI206" s="48">
        <f t="shared" si="103"/>
        <v>0.01964741904575215</v>
      </c>
      <c r="AJ206" s="48">
        <f t="shared" si="103"/>
        <v>0.015939134294549632</v>
      </c>
      <c r="BA206" s="32">
        <f t="shared" si="98"/>
        <v>0.01429147337606939</v>
      </c>
      <c r="BB206" s="32">
        <f t="shared" si="99"/>
        <v>0.005422441295951331</v>
      </c>
      <c r="BC206" s="32">
        <f t="shared" si="100"/>
        <v>0.0015972801238608482</v>
      </c>
      <c r="BD206" s="32">
        <f t="shared" si="101"/>
        <v>0.0011293541784966755</v>
      </c>
      <c r="BE206" s="32">
        <f t="shared" si="102"/>
        <v>0.022440548974378246</v>
      </c>
    </row>
    <row r="207" spans="3:57" ht="12.75">
      <c r="C207" s="17">
        <f t="shared" si="77"/>
        <v>0.01403098161080647</v>
      </c>
      <c r="D207" s="17">
        <f t="shared" si="78"/>
        <v>0.006892836481317079</v>
      </c>
      <c r="E207" s="17">
        <f t="shared" si="79"/>
        <v>0.00106688292562122</v>
      </c>
      <c r="F207" s="17">
        <f t="shared" si="104"/>
        <v>0.02199070101774477</v>
      </c>
      <c r="G207" s="8">
        <f t="shared" si="80"/>
        <v>0.10461909046061775</v>
      </c>
      <c r="H207" s="13">
        <f t="shared" si="81"/>
        <v>0.07015490805403235</v>
      </c>
      <c r="I207" s="13">
        <f t="shared" si="82"/>
        <v>0.0344641824065854</v>
      </c>
      <c r="J207" s="8">
        <f t="shared" si="105"/>
        <v>0.11674150364092473</v>
      </c>
      <c r="K207" s="17">
        <f t="shared" si="76"/>
        <v>0.002567227502929538</v>
      </c>
      <c r="L207" s="17">
        <f t="shared" si="83"/>
        <v>0.24985772816087384</v>
      </c>
      <c r="M207" s="13">
        <f t="shared" si="106"/>
        <v>5.128613839913615</v>
      </c>
      <c r="N207" s="8">
        <f t="shared" si="107"/>
        <v>1.6348354160257659</v>
      </c>
      <c r="O207" s="17">
        <f t="shared" si="108"/>
        <v>0.0020971774006259066</v>
      </c>
      <c r="P207" s="17">
        <f t="shared" si="109"/>
        <v>0.903600235688829</v>
      </c>
      <c r="Q207" s="17">
        <f t="shared" si="84"/>
        <v>0.3104831143736661</v>
      </c>
      <c r="R207" s="17">
        <f t="shared" si="85"/>
        <v>0.09149380848071001</v>
      </c>
      <c r="S207" s="6">
        <f t="shared" si="86"/>
        <v>0.3104831143736661</v>
      </c>
      <c r="T207">
        <f>0.29</f>
        <v>0.29</v>
      </c>
      <c r="U207" s="32">
        <f t="shared" si="87"/>
        <v>0.022341962465815515</v>
      </c>
      <c r="V207" s="32">
        <f t="shared" si="88"/>
        <v>0.00598847491193251</v>
      </c>
      <c r="W207" s="32">
        <f t="shared" si="89"/>
        <v>0.0019559873991864805</v>
      </c>
      <c r="X207" s="32">
        <f t="shared" si="90"/>
        <v>0.0008972519183747998</v>
      </c>
      <c r="Y207" s="32">
        <f t="shared" si="91"/>
        <v>0.031183676695309304</v>
      </c>
      <c r="Z207" s="13">
        <f t="shared" si="92"/>
        <v>5.128613839913615</v>
      </c>
      <c r="AA207" s="8">
        <f t="shared" si="93"/>
        <v>1.4180392280421859</v>
      </c>
      <c r="AB207" s="8">
        <f t="shared" si="94"/>
        <v>1.5923306783189026</v>
      </c>
      <c r="AC207" s="8">
        <f t="shared" si="95"/>
        <v>1.152567935225553</v>
      </c>
      <c r="AD207" s="8">
        <f t="shared" si="96"/>
        <v>0.8410031661649771</v>
      </c>
      <c r="AF207" s="32">
        <f t="shared" si="103"/>
        <v>0.02600539829223439</v>
      </c>
      <c r="AG207" s="32">
        <f t="shared" si="103"/>
        <v>0.031183676695309304</v>
      </c>
      <c r="AH207" s="32">
        <f t="shared" si="103"/>
        <v>0.027271701893677468</v>
      </c>
      <c r="AI207" s="32">
        <f t="shared" si="103"/>
        <v>0.019206726871444285</v>
      </c>
      <c r="AJ207" s="32">
        <f t="shared" si="103"/>
        <v>0.01529475207472548</v>
      </c>
      <c r="BA207" s="32">
        <f t="shared" si="98"/>
        <v>0.01403421879835392</v>
      </c>
      <c r="BB207" s="32">
        <f t="shared" si="99"/>
        <v>0.005203644042453364</v>
      </c>
      <c r="BC207" s="32">
        <f t="shared" si="100"/>
        <v>0.0016996417830205126</v>
      </c>
      <c r="BD207" s="32">
        <f t="shared" si="101"/>
        <v>0.0010785248674566544</v>
      </c>
      <c r="BE207" s="32">
        <f t="shared" si="102"/>
        <v>0.022016029491284454</v>
      </c>
    </row>
    <row r="208" spans="3:57" ht="12.75">
      <c r="C208" s="17">
        <f t="shared" si="77"/>
        <v>0.013759035981128556</v>
      </c>
      <c r="D208" s="17">
        <f t="shared" si="78"/>
        <v>0.00676476008124966</v>
      </c>
      <c r="E208" s="17">
        <f t="shared" si="79"/>
        <v>0.0010188973678479877</v>
      </c>
      <c r="F208" s="17">
        <f t="shared" si="104"/>
        <v>0.021542693430226204</v>
      </c>
      <c r="G208" s="8">
        <f t="shared" si="80"/>
        <v>0.10261898031189108</v>
      </c>
      <c r="H208" s="13">
        <f t="shared" si="81"/>
        <v>0.06879517990564278</v>
      </c>
      <c r="I208" s="13">
        <f t="shared" si="82"/>
        <v>0.0338238004062483</v>
      </c>
      <c r="J208" s="8">
        <f t="shared" si="105"/>
        <v>0.11946076258407601</v>
      </c>
      <c r="K208" s="17">
        <f t="shared" si="76"/>
        <v>0.0025735065852897864</v>
      </c>
      <c r="L208" s="17">
        <f t="shared" si="83"/>
        <v>0.25243123474616364</v>
      </c>
      <c r="M208" s="13">
        <f t="shared" si="106"/>
        <v>5.248074602497691</v>
      </c>
      <c r="N208" s="8">
        <f t="shared" si="107"/>
        <v>1.6578612669557062</v>
      </c>
      <c r="O208" s="17">
        <f t="shared" si="108"/>
        <v>0.002002851936320763</v>
      </c>
      <c r="P208" s="17">
        <f t="shared" si="109"/>
        <v>0.8860868398418661</v>
      </c>
      <c r="Q208" s="17">
        <f t="shared" si="84"/>
        <v>0.33751023711605244</v>
      </c>
      <c r="R208" s="17">
        <f t="shared" si="85"/>
        <v>0.08941678859010625</v>
      </c>
      <c r="S208" s="6">
        <f t="shared" si="86"/>
        <v>0.33751023711605244</v>
      </c>
      <c r="T208">
        <f>0.27</f>
        <v>0.27</v>
      </c>
      <c r="U208" s="32">
        <f t="shared" si="87"/>
        <v>0.02154609281226336</v>
      </c>
      <c r="V208" s="32">
        <f t="shared" si="88"/>
        <v>0.005691016098767601</v>
      </c>
      <c r="W208" s="32">
        <f t="shared" si="89"/>
        <v>0.0020405094992297116</v>
      </c>
      <c r="X208" s="32">
        <f t="shared" si="90"/>
        <v>0.0008568689298414445</v>
      </c>
      <c r="Y208" s="32">
        <f t="shared" si="91"/>
        <v>0.030134487340102118</v>
      </c>
      <c r="Z208" s="13">
        <f t="shared" si="92"/>
        <v>5.248074602497691</v>
      </c>
      <c r="AA208" s="8">
        <f t="shared" si="93"/>
        <v>1.3988263555670764</v>
      </c>
      <c r="AB208" s="8">
        <f t="shared" si="94"/>
        <v>1.5659594786884252</v>
      </c>
      <c r="AC208" s="8">
        <f t="shared" si="95"/>
        <v>1.1429120183326682</v>
      </c>
      <c r="AD208" s="8">
        <f t="shared" si="96"/>
        <v>0.8409766840906034</v>
      </c>
      <c r="AF208" s="32">
        <f t="shared" si="103"/>
        <v>0.02528867795036253</v>
      </c>
      <c r="AG208" s="32">
        <f t="shared" si="103"/>
        <v>0.030134487340102118</v>
      </c>
      <c r="AH208" s="32">
        <f t="shared" si="103"/>
        <v>0.02605346833847117</v>
      </c>
      <c r="AI208" s="32">
        <f t="shared" si="103"/>
        <v>0.018752455142566914</v>
      </c>
      <c r="AJ208" s="32">
        <f t="shared" si="103"/>
        <v>0.014671436145604955</v>
      </c>
      <c r="BA208" s="32">
        <f t="shared" si="98"/>
        <v>0.013762120165616936</v>
      </c>
      <c r="BB208" s="32">
        <f t="shared" si="99"/>
        <v>0.0049866180827301205</v>
      </c>
      <c r="BC208" s="32">
        <f t="shared" si="100"/>
        <v>0.001787948125651047</v>
      </c>
      <c r="BD208" s="32">
        <f t="shared" si="101"/>
        <v>0.0010299832522608573</v>
      </c>
      <c r="BE208" s="32">
        <f t="shared" si="102"/>
        <v>0.021566669626258958</v>
      </c>
    </row>
    <row r="209" spans="3:57" ht="12.75">
      <c r="C209" s="17">
        <f t="shared" si="77"/>
        <v>0.013474368971261115</v>
      </c>
      <c r="D209" s="17">
        <f t="shared" si="78"/>
        <v>0.006626107924760731</v>
      </c>
      <c r="E209" s="17">
        <f t="shared" si="79"/>
        <v>0.0009730686936387645</v>
      </c>
      <c r="F209" s="17">
        <f t="shared" si="104"/>
        <v>0.02107354558966061</v>
      </c>
      <c r="G209" s="8">
        <f t="shared" si="80"/>
        <v>0.10050238448010923</v>
      </c>
      <c r="H209" s="13">
        <f t="shared" si="81"/>
        <v>0.06737184485630558</v>
      </c>
      <c r="I209" s="13">
        <f t="shared" si="82"/>
        <v>0.033130539623803655</v>
      </c>
      <c r="J209" s="8">
        <f t="shared" si="105"/>
        <v>0.1222433612048004</v>
      </c>
      <c r="K209" s="17">
        <f t="shared" si="76"/>
        <v>0.0025761010453827105</v>
      </c>
      <c r="L209" s="17">
        <f t="shared" si="83"/>
        <v>0.25500733579154633</v>
      </c>
      <c r="M209" s="13">
        <f t="shared" si="106"/>
        <v>5.370317963702491</v>
      </c>
      <c r="N209" s="8">
        <f t="shared" si="107"/>
        <v>1.6808871178856466</v>
      </c>
      <c r="O209" s="17">
        <f t="shared" si="108"/>
        <v>0.0019127662694269308</v>
      </c>
      <c r="P209" s="17">
        <f t="shared" si="109"/>
        <v>0.8677541825592893</v>
      </c>
      <c r="Q209" s="17">
        <f t="shared" si="84"/>
        <v>0.36365618025919866</v>
      </c>
      <c r="R209" s="17">
        <f t="shared" si="85"/>
        <v>0.08738667162961349</v>
      </c>
      <c r="S209" s="6">
        <f t="shared" si="86"/>
        <v>0.36365618025919866</v>
      </c>
      <c r="T209">
        <f>0.26</f>
        <v>0.26</v>
      </c>
      <c r="U209" s="32">
        <f t="shared" si="87"/>
        <v>0.020762484126546073</v>
      </c>
      <c r="V209" s="32">
        <f t="shared" si="88"/>
        <v>0.005402632444141767</v>
      </c>
      <c r="W209" s="32">
        <f t="shared" si="89"/>
        <v>0.0021091042028078266</v>
      </c>
      <c r="X209" s="32">
        <f t="shared" si="90"/>
        <v>0.0008183034751907016</v>
      </c>
      <c r="Y209" s="32">
        <f t="shared" si="91"/>
        <v>0.029092524248686368</v>
      </c>
      <c r="Z209" s="13">
        <f t="shared" si="92"/>
        <v>5.370317963702491</v>
      </c>
      <c r="AA209" s="8">
        <f t="shared" si="93"/>
        <v>1.3805234683887337</v>
      </c>
      <c r="AB209" s="8">
        <f t="shared" si="94"/>
        <v>1.540887307660155</v>
      </c>
      <c r="AC209" s="8">
        <f t="shared" si="95"/>
        <v>1.1336574550618783</v>
      </c>
      <c r="AD209" s="8">
        <f t="shared" si="96"/>
        <v>0.8409513948400472</v>
      </c>
      <c r="AF209" s="32">
        <f t="shared" si="103"/>
        <v>0.024563511370111583</v>
      </c>
      <c r="AG209" s="32">
        <f t="shared" si="103"/>
        <v>0.029092524248686368</v>
      </c>
      <c r="AH209" s="32">
        <f t="shared" si="103"/>
        <v>0.02487431583998935</v>
      </c>
      <c r="AI209" s="32">
        <f t="shared" si="103"/>
        <v>0.018287259360402836</v>
      </c>
      <c r="AJ209" s="32">
        <f t="shared" si="103"/>
        <v>0.01406905095613821</v>
      </c>
      <c r="BA209" s="32">
        <f t="shared" si="98"/>
        <v>0.013477304398132432</v>
      </c>
      <c r="BB209" s="32">
        <f t="shared" si="99"/>
        <v>0.004772271773007261</v>
      </c>
      <c r="BC209" s="32">
        <f t="shared" si="100"/>
        <v>0.0018630211396862258</v>
      </c>
      <c r="BD209" s="32">
        <f t="shared" si="101"/>
        <v>0.0009836263696353653</v>
      </c>
      <c r="BE209" s="32">
        <f t="shared" si="102"/>
        <v>0.021096223680461285</v>
      </c>
    </row>
    <row r="210" spans="3:57" ht="12.75">
      <c r="C210" s="17">
        <f t="shared" si="77"/>
        <v>0.013178978105026887</v>
      </c>
      <c r="D210" s="17">
        <f t="shared" si="78"/>
        <v>0.0064784953478186766</v>
      </c>
      <c r="E210" s="17">
        <f t="shared" si="79"/>
        <v>0.000929300075480902</v>
      </c>
      <c r="F210" s="17">
        <f t="shared" si="104"/>
        <v>0.02058677352832647</v>
      </c>
      <c r="G210" s="8">
        <f t="shared" si="80"/>
        <v>0.09828736726422782</v>
      </c>
      <c r="H210" s="13">
        <f t="shared" si="81"/>
        <v>0.06589489052513443</v>
      </c>
      <c r="I210" s="13">
        <f t="shared" si="82"/>
        <v>0.03239247673909338</v>
      </c>
      <c r="J210" s="8">
        <f t="shared" si="105"/>
        <v>0.12509077487371645</v>
      </c>
      <c r="K210" s="17">
        <f t="shared" si="76"/>
        <v>0.0025752154528080715</v>
      </c>
      <c r="L210" s="17">
        <f t="shared" si="83"/>
        <v>0.2575825512443544</v>
      </c>
      <c r="M210" s="13">
        <f t="shared" si="106"/>
        <v>5.495408738576208</v>
      </c>
      <c r="N210" s="8">
        <f t="shared" si="107"/>
        <v>1.703912968815587</v>
      </c>
      <c r="O210" s="17">
        <f t="shared" si="108"/>
        <v>0.0018267300655914944</v>
      </c>
      <c r="P210" s="17">
        <f t="shared" si="109"/>
        <v>0.8487309050899494</v>
      </c>
      <c r="Q210" s="17">
        <f t="shared" si="84"/>
        <v>0.3889332782239784</v>
      </c>
      <c r="R210" s="17">
        <f t="shared" si="85"/>
        <v>0.08540241502109781</v>
      </c>
      <c r="S210" s="6">
        <f t="shared" si="86"/>
        <v>0.3889332782239784</v>
      </c>
      <c r="T210">
        <f>0.25</f>
        <v>0.25</v>
      </c>
      <c r="U210" s="32">
        <f t="shared" si="87"/>
        <v>0.019992788728054926</v>
      </c>
      <c r="V210" s="32">
        <f t="shared" si="88"/>
        <v>0.005123763839458009</v>
      </c>
      <c r="W210" s="32">
        <f t="shared" si="89"/>
        <v>0.0021631129642639977</v>
      </c>
      <c r="X210" s="32">
        <f t="shared" si="90"/>
        <v>0.0007814737519226965</v>
      </c>
      <c r="Y210" s="32">
        <f t="shared" si="91"/>
        <v>0.02806113928369963</v>
      </c>
      <c r="Z210" s="13">
        <f t="shared" si="92"/>
        <v>5.495408738576208</v>
      </c>
      <c r="AA210" s="8">
        <f t="shared" si="93"/>
        <v>1.3630664001373878</v>
      </c>
      <c r="AB210" s="8">
        <f t="shared" si="94"/>
        <v>1.5170211657327992</v>
      </c>
      <c r="AC210" s="8">
        <f t="shared" si="95"/>
        <v>1.1247791983327602</v>
      </c>
      <c r="AD210" s="8">
        <f t="shared" si="96"/>
        <v>0.8409272446451626</v>
      </c>
      <c r="AF210" s="32">
        <f t="shared" si="103"/>
        <v>0.023833366171298553</v>
      </c>
      <c r="AG210" s="32">
        <f t="shared" si="103"/>
        <v>0.02806113928369963</v>
      </c>
      <c r="AH210" s="32">
        <f t="shared" si="103"/>
        <v>0.023734913352182505</v>
      </c>
      <c r="AI210" s="32">
        <f t="shared" si="103"/>
        <v>0.01781361160478361</v>
      </c>
      <c r="AJ210" s="32">
        <f t="shared" si="103"/>
        <v>0.013487385677470097</v>
      </c>
      <c r="BA210" s="32">
        <f t="shared" si="98"/>
        <v>0.013181769262042332</v>
      </c>
      <c r="BB210" s="32">
        <f t="shared" si="99"/>
        <v>0.004561389436479763</v>
      </c>
      <c r="BC210" s="32">
        <f t="shared" si="100"/>
        <v>0.0019256938715875582</v>
      </c>
      <c r="BD210" s="32">
        <f t="shared" si="101"/>
        <v>0.0009393558904169544</v>
      </c>
      <c r="BE210" s="32">
        <f t="shared" si="102"/>
        <v>0.02060820846052661</v>
      </c>
    </row>
    <row r="211" spans="3:57" ht="12.75">
      <c r="C211" s="17">
        <f t="shared" si="77"/>
        <v>0.012874730917252681</v>
      </c>
      <c r="D211" s="17">
        <f t="shared" si="78"/>
        <v>0.006323424104144258</v>
      </c>
      <c r="E211" s="17">
        <f t="shared" si="79"/>
        <v>0.0008874990219873642</v>
      </c>
      <c r="F211" s="17">
        <f t="shared" si="104"/>
        <v>0.0200856540433843</v>
      </c>
      <c r="G211" s="8">
        <f t="shared" si="80"/>
        <v>0.0959907751069847</v>
      </c>
      <c r="H211" s="13">
        <f t="shared" si="81"/>
        <v>0.0643736545862634</v>
      </c>
      <c r="I211" s="13">
        <f t="shared" si="82"/>
        <v>0.03161712052072129</v>
      </c>
      <c r="J211" s="8">
        <f t="shared" si="105"/>
        <v>0.1280045133272445</v>
      </c>
      <c r="K211" s="17">
        <f t="shared" si="76"/>
        <v>0.002571054370682808</v>
      </c>
      <c r="L211" s="17">
        <f t="shared" si="83"/>
        <v>0.26015360561503725</v>
      </c>
      <c r="M211" s="13">
        <f t="shared" si="106"/>
        <v>5.623413251903452</v>
      </c>
      <c r="N211" s="8">
        <f t="shared" si="107"/>
        <v>1.7269388197455273</v>
      </c>
      <c r="O211" s="17">
        <f t="shared" si="108"/>
        <v>0.0017445615140065517</v>
      </c>
      <c r="P211" s="17">
        <f t="shared" si="109"/>
        <v>0.829137277344853</v>
      </c>
      <c r="Q211" s="17">
        <f t="shared" si="84"/>
        <v>0.4133554434807251</v>
      </c>
      <c r="R211" s="17">
        <f t="shared" si="85"/>
        <v>0.08346299824785589</v>
      </c>
      <c r="S211" s="6">
        <f t="shared" si="86"/>
        <v>0.4133554434807251</v>
      </c>
      <c r="T211">
        <f>0.23</f>
        <v>0.23</v>
      </c>
      <c r="U211" s="32">
        <f t="shared" si="87"/>
        <v>0.019238413857776335</v>
      </c>
      <c r="V211" s="32">
        <f t="shared" si="88"/>
        <v>0.004854731996518514</v>
      </c>
      <c r="W211" s="32">
        <f t="shared" si="89"/>
        <v>0.002203817870773027</v>
      </c>
      <c r="X211" s="32">
        <f t="shared" si="90"/>
        <v>0.0007463016392565299</v>
      </c>
      <c r="Y211" s="32">
        <f t="shared" si="91"/>
        <v>0.027043265364324408</v>
      </c>
      <c r="Z211" s="13">
        <f t="shared" si="92"/>
        <v>5.623413251903452</v>
      </c>
      <c r="AA211" s="8">
        <f t="shared" si="93"/>
        <v>1.3463970506467906</v>
      </c>
      <c r="AB211" s="8">
        <f t="shared" si="94"/>
        <v>1.4942769663633164</v>
      </c>
      <c r="AC211" s="8">
        <f t="shared" si="95"/>
        <v>1.1162543822840374</v>
      </c>
      <c r="AD211" s="8">
        <f t="shared" si="96"/>
        <v>0.8409041821650091</v>
      </c>
      <c r="AF211" s="32">
        <f t="shared" si="103"/>
        <v>0.0231013846191999</v>
      </c>
      <c r="AG211" s="32">
        <f t="shared" si="103"/>
        <v>0.027043265364324408</v>
      </c>
      <c r="AH211" s="32">
        <f t="shared" si="103"/>
        <v>0.02263562961988289</v>
      </c>
      <c r="AI211" s="32">
        <f t="shared" si="103"/>
        <v>0.01733380137128738</v>
      </c>
      <c r="AJ211" s="32">
        <f t="shared" si="103"/>
        <v>0.012926165630828747</v>
      </c>
      <c r="BA211" s="32">
        <f t="shared" si="98"/>
        <v>0.012877382477783535</v>
      </c>
      <c r="BB211" s="32">
        <f t="shared" si="99"/>
        <v>0.0043546405224497</v>
      </c>
      <c r="BC211" s="32">
        <f t="shared" si="100"/>
        <v>0.0019768000810444822</v>
      </c>
      <c r="BD211" s="32">
        <f t="shared" si="101"/>
        <v>0.0008970779109837558</v>
      </c>
      <c r="BE211" s="32">
        <f t="shared" si="102"/>
        <v>0.020105900992261474</v>
      </c>
    </row>
    <row r="212" spans="3:57" ht="12.75">
      <c r="C212" s="17">
        <f t="shared" si="77"/>
        <v>0.012563365536983246</v>
      </c>
      <c r="D212" s="17">
        <f t="shared" si="78"/>
        <v>0.006162282745853877</v>
      </c>
      <c r="E212" s="17">
        <f t="shared" si="79"/>
        <v>0.0008475771846582163</v>
      </c>
      <c r="F212" s="17">
        <f t="shared" si="104"/>
        <v>0.01957322546749534</v>
      </c>
      <c r="G212" s="8">
        <f t="shared" si="80"/>
        <v>0.0936282414141856</v>
      </c>
      <c r="H212" s="13">
        <f t="shared" si="81"/>
        <v>0.06281682768491623</v>
      </c>
      <c r="I212" s="13">
        <f t="shared" si="82"/>
        <v>0.030811413729269384</v>
      </c>
      <c r="J212" s="8">
        <f t="shared" si="105"/>
        <v>0.13098612146807653</v>
      </c>
      <c r="K212" s="17">
        <f t="shared" si="76"/>
        <v>0.002563820888607394</v>
      </c>
      <c r="L212" s="17">
        <f t="shared" si="83"/>
        <v>0.26271742650364466</v>
      </c>
      <c r="M212" s="13">
        <f t="shared" si="106"/>
        <v>5.754399373371529</v>
      </c>
      <c r="N212" s="8">
        <f t="shared" si="107"/>
        <v>1.7499646706754677</v>
      </c>
      <c r="O212" s="17">
        <f t="shared" si="108"/>
        <v>0.0016660869475592511</v>
      </c>
      <c r="P212" s="17">
        <f t="shared" si="109"/>
        <v>0.809085235456343</v>
      </c>
      <c r="Q212" s="17">
        <f t="shared" si="84"/>
        <v>0.43693794129562263</v>
      </c>
      <c r="R212" s="17">
        <f t="shared" si="85"/>
        <v>0.08156742246368764</v>
      </c>
      <c r="S212" s="6">
        <f t="shared" si="86"/>
        <v>0.43693794129562263</v>
      </c>
      <c r="T212">
        <f>0.21</f>
        <v>0.21</v>
      </c>
      <c r="U212" s="32">
        <f t="shared" si="87"/>
        <v>0.01850054176408067</v>
      </c>
      <c r="V212" s="32">
        <f t="shared" si="88"/>
        <v>0.004595753948056806</v>
      </c>
      <c r="W212" s="32">
        <f t="shared" si="89"/>
        <v>0.0022324379104811673</v>
      </c>
      <c r="X212" s="32">
        <f t="shared" si="90"/>
        <v>0.0007127125324256306</v>
      </c>
      <c r="Y212" s="32">
        <f t="shared" si="91"/>
        <v>0.026041446155044275</v>
      </c>
      <c r="Z212" s="13">
        <f t="shared" si="92"/>
        <v>5.754399373371529</v>
      </c>
      <c r="AA212" s="8">
        <f t="shared" si="93"/>
        <v>1.3304626873220518</v>
      </c>
      <c r="AB212" s="8">
        <f t="shared" si="94"/>
        <v>1.472578483020329</v>
      </c>
      <c r="AC212" s="8">
        <f t="shared" si="95"/>
        <v>1.1080620835082804</v>
      </c>
      <c r="AD212" s="8">
        <f t="shared" si="96"/>
        <v>0.8408821583759719</v>
      </c>
      <c r="AF212" s="32">
        <f t="shared" si="103"/>
        <v>0.022370398266988393</v>
      </c>
      <c r="AG212" s="32">
        <f t="shared" si="103"/>
        <v>0.026041446155044275</v>
      </c>
      <c r="AH212" s="32">
        <f t="shared" si="103"/>
        <v>0.021576570331280968</v>
      </c>
      <c r="AI212" s="32">
        <f t="shared" si="103"/>
        <v>0.016849938258930663</v>
      </c>
      <c r="AJ212" s="32">
        <f t="shared" si="103"/>
        <v>0.012385062438937774</v>
      </c>
      <c r="BA212" s="32">
        <f t="shared" si="98"/>
        <v>0.012565882309321968</v>
      </c>
      <c r="BB212" s="32">
        <f t="shared" si="99"/>
        <v>0.004152588753872321</v>
      </c>
      <c r="BC212" s="32">
        <f t="shared" si="100"/>
        <v>0.002017165554457514</v>
      </c>
      <c r="BD212" s="32">
        <f t="shared" si="101"/>
        <v>0.000856702754073085</v>
      </c>
      <c r="BE212" s="32">
        <f t="shared" si="102"/>
        <v>0.01959233937172489</v>
      </c>
    </row>
    <row r="213" spans="3:57" ht="12.75">
      <c r="C213" s="17">
        <f t="shared" si="77"/>
        <v>0.0122464925063682</v>
      </c>
      <c r="D213" s="17">
        <f t="shared" si="78"/>
        <v>0.005996348357464807</v>
      </c>
      <c r="E213" s="17">
        <f t="shared" si="79"/>
        <v>0.0008094501731705942</v>
      </c>
      <c r="F213" s="17">
        <f t="shared" si="104"/>
        <v>0.019052291037003604</v>
      </c>
      <c r="G213" s="8">
        <f t="shared" si="80"/>
        <v>0.09121420431916503</v>
      </c>
      <c r="H213" s="13">
        <f t="shared" si="81"/>
        <v>0.061232462531841</v>
      </c>
      <c r="I213" s="13">
        <f t="shared" si="82"/>
        <v>0.029981741787324035</v>
      </c>
      <c r="J213" s="8">
        <f t="shared" si="105"/>
        <v>0.1340371801843192</v>
      </c>
      <c r="K213" s="17">
        <f t="shared" si="76"/>
        <v>0.002553715366650942</v>
      </c>
      <c r="L213" s="17">
        <f t="shared" si="83"/>
        <v>0.2652711418702956</v>
      </c>
      <c r="M213" s="13">
        <f t="shared" si="106"/>
        <v>5.888436553555848</v>
      </c>
      <c r="N213" s="8">
        <f t="shared" si="107"/>
        <v>1.772990521605408</v>
      </c>
      <c r="O213" s="17">
        <f t="shared" si="108"/>
        <v>0.0015911404797463117</v>
      </c>
      <c r="P213" s="17">
        <f t="shared" si="109"/>
        <v>0.788678498915069</v>
      </c>
      <c r="Q213" s="17">
        <f t="shared" si="84"/>
        <v>0.4596971841168172</v>
      </c>
      <c r="R213" s="17">
        <f t="shared" si="85"/>
        <v>0.07971471010346896</v>
      </c>
      <c r="S213" s="6">
        <f t="shared" si="86"/>
        <v>0.4596971841168172</v>
      </c>
      <c r="T213">
        <f>0.19</f>
        <v>0.19</v>
      </c>
      <c r="U213" s="32">
        <f t="shared" si="87"/>
        <v>0.017780149039350004</v>
      </c>
      <c r="V213" s="32">
        <f t="shared" si="88"/>
        <v>0.004346954624851292</v>
      </c>
      <c r="W213" s="32">
        <f t="shared" si="89"/>
        <v>0.0022501265790682468</v>
      </c>
      <c r="X213" s="32">
        <f t="shared" si="90"/>
        <v>0.0006806351844310394</v>
      </c>
      <c r="Y213" s="32">
        <f t="shared" si="91"/>
        <v>0.025057865427700582</v>
      </c>
      <c r="Z213" s="13">
        <f t="shared" si="92"/>
        <v>5.888436553555848</v>
      </c>
      <c r="AA213" s="8">
        <f t="shared" si="93"/>
        <v>1.3152153396687503</v>
      </c>
      <c r="AB213" s="8">
        <f t="shared" si="94"/>
        <v>1.4518564421694042</v>
      </c>
      <c r="AC213" s="8">
        <f t="shared" si="95"/>
        <v>1.1001831132287176</v>
      </c>
      <c r="AD213" s="8">
        <f t="shared" si="96"/>
        <v>0.8408611264668832</v>
      </c>
      <c r="AF213" s="32">
        <f t="shared" si="103"/>
        <v>0.02164294374928187</v>
      </c>
      <c r="AG213" s="32">
        <f t="shared" si="103"/>
        <v>0.025057865427700582</v>
      </c>
      <c r="AH213" s="32">
        <f t="shared" si="103"/>
        <v>0.02055761226685792</v>
      </c>
      <c r="AI213" s="32">
        <f t="shared" si="103"/>
        <v>0.016363956177997997</v>
      </c>
      <c r="AJ213" s="32">
        <f t="shared" si="103"/>
        <v>0.011863703020721636</v>
      </c>
      <c r="BA213" s="32">
        <f t="shared" si="98"/>
        <v>0.012248879388685354</v>
      </c>
      <c r="BB213" s="32">
        <f t="shared" si="99"/>
        <v>0.003955701128840958</v>
      </c>
      <c r="BC213" s="32">
        <f t="shared" si="100"/>
        <v>0.0020476009107548024</v>
      </c>
      <c r="BD213" s="32">
        <f t="shared" si="101"/>
        <v>0.0008181447785639418</v>
      </c>
      <c r="BE213" s="32">
        <f t="shared" si="102"/>
        <v>0.019070326206845054</v>
      </c>
    </row>
    <row r="214" spans="3:57" ht="12.75">
      <c r="C214" s="17">
        <f t="shared" si="77"/>
        <v>0.011925597615171642</v>
      </c>
      <c r="D214" s="17">
        <f t="shared" si="78"/>
        <v>0.005826789377706079</v>
      </c>
      <c r="E214" s="17">
        <f t="shared" si="79"/>
        <v>0.0007730373788281411</v>
      </c>
      <c r="F214" s="17">
        <f t="shared" si="104"/>
        <v>0.01852542437170586</v>
      </c>
      <c r="G214" s="8">
        <f t="shared" si="80"/>
        <v>0.08876193496438861</v>
      </c>
      <c r="H214" s="13">
        <f t="shared" si="81"/>
        <v>0.059627988075858215</v>
      </c>
      <c r="I214" s="13">
        <f t="shared" si="82"/>
        <v>0.029133946888530396</v>
      </c>
      <c r="J214" s="8">
        <f t="shared" si="105"/>
        <v>0.13715930718768643</v>
      </c>
      <c r="K214" s="17">
        <f t="shared" si="76"/>
        <v>0.0025409343721810567</v>
      </c>
      <c r="L214" s="17">
        <f t="shared" si="83"/>
        <v>0.26781207624247666</v>
      </c>
      <c r="M214" s="13">
        <f t="shared" si="106"/>
        <v>6.025595860743534</v>
      </c>
      <c r="N214" s="8">
        <f t="shared" si="107"/>
        <v>1.7960163725353484</v>
      </c>
      <c r="O214" s="17">
        <f t="shared" si="108"/>
        <v>0.0015195636576276464</v>
      </c>
      <c r="P214" s="17">
        <f t="shared" si="109"/>
        <v>0.7680127531134191</v>
      </c>
      <c r="Q214" s="17">
        <f t="shared" si="84"/>
        <v>0.48165054436446025</v>
      </c>
      <c r="R214" s="17">
        <f t="shared" si="85"/>
        <v>0.07790390449568144</v>
      </c>
      <c r="S214" s="6">
        <f t="shared" si="86"/>
        <v>0.48165054436446025</v>
      </c>
      <c r="T214">
        <f>0.18</f>
        <v>0.18</v>
      </c>
      <c r="U214" s="32">
        <f t="shared" si="87"/>
        <v>0.017078025102922022</v>
      </c>
      <c r="V214" s="32">
        <f t="shared" si="88"/>
        <v>0.004108378496330092</v>
      </c>
      <c r="W214" s="32">
        <f t="shared" si="89"/>
        <v>0.002257970621117205</v>
      </c>
      <c r="X214" s="32">
        <f t="shared" si="90"/>
        <v>0.0006500015549169755</v>
      </c>
      <c r="Y214" s="32">
        <f t="shared" si="91"/>
        <v>0.02409437577528629</v>
      </c>
      <c r="Z214" s="13">
        <f t="shared" si="92"/>
        <v>6.025595860743534</v>
      </c>
      <c r="AA214" s="8">
        <f t="shared" si="93"/>
        <v>1.3006112730181756</v>
      </c>
      <c r="AB214" s="8">
        <f t="shared" si="94"/>
        <v>1.4320477391586235</v>
      </c>
      <c r="AC214" s="8">
        <f t="shared" si="95"/>
        <v>1.0925998358213584</v>
      </c>
      <c r="AD214" s="8">
        <f t="shared" si="96"/>
        <v>0.8408410417389164</v>
      </c>
      <c r="AF214" s="32">
        <f t="shared" si="103"/>
        <v>0.020921279333990423</v>
      </c>
      <c r="AG214" s="32">
        <f t="shared" si="103"/>
        <v>0.02409437577528629</v>
      </c>
      <c r="AH214" s="32">
        <f t="shared" si="103"/>
        <v>0.019578434530440364</v>
      </c>
      <c r="AI214" s="32">
        <f t="shared" si="103"/>
        <v>0.01587761878262611</v>
      </c>
      <c r="AJ214" s="32">
        <f t="shared" si="103"/>
        <v>0.01136167754115075</v>
      </c>
      <c r="BA214" s="32">
        <f t="shared" si="98"/>
        <v>0.011927859555735136</v>
      </c>
      <c r="BB214" s="32">
        <f t="shared" si="99"/>
        <v>0.0037643566701962158</v>
      </c>
      <c r="BC214" s="32">
        <f t="shared" si="100"/>
        <v>0.0020688957398404995</v>
      </c>
      <c r="BD214" s="32">
        <f t="shared" si="101"/>
        <v>0.0007813221978207139</v>
      </c>
      <c r="BE214" s="32">
        <f t="shared" si="102"/>
        <v>0.018542434163592567</v>
      </c>
    </row>
    <row r="215" spans="3:57" ht="12.75">
      <c r="C215" s="17">
        <f t="shared" si="77"/>
        <v>0.011602045555102105</v>
      </c>
      <c r="D215" s="17">
        <f t="shared" si="78"/>
        <v>0.00565466927658056</v>
      </c>
      <c r="E215" s="17">
        <f t="shared" si="79"/>
        <v>0.0007382618058161814</v>
      </c>
      <c r="F215" s="17">
        <f t="shared" si="104"/>
        <v>0.017994976637498848</v>
      </c>
      <c r="G215" s="8">
        <f t="shared" si="80"/>
        <v>0.08628357415841333</v>
      </c>
      <c r="H215" s="13">
        <f t="shared" si="81"/>
        <v>0.05801022777551053</v>
      </c>
      <c r="I215" s="13">
        <f t="shared" si="82"/>
        <v>0.028273346382902798</v>
      </c>
      <c r="J215" s="8">
        <f t="shared" si="105"/>
        <v>0.1403541578712426</v>
      </c>
      <c r="K215" s="17">
        <f t="shared" si="76"/>
        <v>0.002525669791868836</v>
      </c>
      <c r="L215" s="17">
        <f t="shared" si="83"/>
        <v>0.2703377460343455</v>
      </c>
      <c r="M215" s="13">
        <f t="shared" si="106"/>
        <v>6.165950018614777</v>
      </c>
      <c r="N215" s="8">
        <f t="shared" si="107"/>
        <v>1.8190422234652888</v>
      </c>
      <c r="O215" s="17">
        <f t="shared" si="108"/>
        <v>0.0014512051301237663</v>
      </c>
      <c r="P215" s="17">
        <f t="shared" si="109"/>
        <v>0.7471758846856772</v>
      </c>
      <c r="Q215" s="17">
        <f t="shared" si="84"/>
        <v>0.5028161844196375</v>
      </c>
      <c r="R215" s="17">
        <f t="shared" si="85"/>
        <v>0.07613406947731269</v>
      </c>
      <c r="S215" s="6">
        <f t="shared" si="86"/>
        <v>0.5028161844196375</v>
      </c>
      <c r="T215">
        <f>0.16</f>
        <v>0.16</v>
      </c>
      <c r="U215" s="32">
        <f t="shared" si="87"/>
        <v>0.016394789756317342</v>
      </c>
      <c r="V215" s="32">
        <f t="shared" si="88"/>
        <v>0.003880000279405228</v>
      </c>
      <c r="W215" s="32">
        <f t="shared" si="89"/>
        <v>0.002256989723498596</v>
      </c>
      <c r="X215" s="32">
        <f t="shared" si="90"/>
        <v>0.0006207466658481169</v>
      </c>
      <c r="Y215" s="32">
        <f t="shared" si="91"/>
        <v>0.023152526425069285</v>
      </c>
      <c r="Z215" s="13">
        <f t="shared" si="92"/>
        <v>6.165950018614777</v>
      </c>
      <c r="AA215" s="8">
        <f t="shared" si="93"/>
        <v>1.2866105297865669</v>
      </c>
      <c r="AB215" s="8">
        <f t="shared" si="94"/>
        <v>1.413094758028043</v>
      </c>
      <c r="AC215" s="8">
        <f t="shared" si="95"/>
        <v>1.08529600985169</v>
      </c>
      <c r="AD215" s="8">
        <f t="shared" si="96"/>
        <v>0.8408218615100286</v>
      </c>
      <c r="AF215" s="32">
        <f t="shared" si="103"/>
        <v>0.02020740189960121</v>
      </c>
      <c r="AG215" s="32">
        <f t="shared" si="103"/>
        <v>0.023152526425069285</v>
      </c>
      <c r="AH215" s="32">
        <f t="shared" si="103"/>
        <v>0.018638546975554657</v>
      </c>
      <c r="AI215" s="32">
        <f t="shared" si="103"/>
        <v>0.015392525866258827</v>
      </c>
      <c r="AJ215" s="32">
        <f t="shared" si="103"/>
        <v>0.010878546419927405</v>
      </c>
      <c r="BA215" s="32">
        <f t="shared" si="98"/>
        <v>0.011604187517373542</v>
      </c>
      <c r="BB215" s="32">
        <f t="shared" si="99"/>
        <v>0.0035788548421565977</v>
      </c>
      <c r="BC215" s="32">
        <f t="shared" si="100"/>
        <v>0.00208181392241519</v>
      </c>
      <c r="BD215" s="32">
        <f t="shared" si="101"/>
        <v>0.0007461569062127556</v>
      </c>
      <c r="BE215" s="32">
        <f t="shared" si="102"/>
        <v>0.018011013188158086</v>
      </c>
    </row>
    <row r="216" spans="3:57" ht="12.75">
      <c r="C216" s="17">
        <f t="shared" si="77"/>
        <v>0.011277084220999257</v>
      </c>
      <c r="D216" s="17">
        <f t="shared" si="78"/>
        <v>0.0054809508856994505</v>
      </c>
      <c r="E216" s="17">
        <f t="shared" si="79"/>
        <v>0.0007050499099236436</v>
      </c>
      <c r="F216" s="17">
        <f t="shared" si="104"/>
        <v>0.01746308501662235</v>
      </c>
      <c r="G216" s="8">
        <f t="shared" si="80"/>
        <v>0.08379017553349354</v>
      </c>
      <c r="H216" s="13">
        <f t="shared" si="81"/>
        <v>0.05638542110499628</v>
      </c>
      <c r="I216" s="13">
        <f t="shared" si="82"/>
        <v>0.02740475442849725</v>
      </c>
      <c r="J216" s="8">
        <f t="shared" si="105"/>
        <v>0.14362342618710855</v>
      </c>
      <c r="K216" s="17">
        <f t="shared" si="76"/>
        <v>0.0025081081018840613</v>
      </c>
      <c r="L216" s="17">
        <f t="shared" si="83"/>
        <v>0.2728458541362296</v>
      </c>
      <c r="M216" s="13">
        <f t="shared" si="106"/>
        <v>6.309573444801885</v>
      </c>
      <c r="N216" s="8">
        <f t="shared" si="107"/>
        <v>1.8420680743952291</v>
      </c>
      <c r="O216" s="17">
        <f t="shared" si="108"/>
        <v>0.0013859203309906146</v>
      </c>
      <c r="P216" s="17">
        <f t="shared" si="109"/>
        <v>0.7262482585059853</v>
      </c>
      <c r="Q216" s="17">
        <f t="shared" si="84"/>
        <v>0.5232129026448168</v>
      </c>
      <c r="R216" s="17">
        <f t="shared" si="85"/>
        <v>0.07440428901150152</v>
      </c>
      <c r="S216" s="6">
        <f t="shared" si="86"/>
        <v>0.5232129026448168</v>
      </c>
      <c r="T216">
        <f>0.14</f>
        <v>0.14</v>
      </c>
      <c r="U216" s="32">
        <f t="shared" si="87"/>
        <v>0.01573090976248682</v>
      </c>
      <c r="V216" s="32">
        <f t="shared" si="88"/>
        <v>0.003661734734300975</v>
      </c>
      <c r="W216" s="32">
        <f t="shared" si="89"/>
        <v>0.0022481369978701415</v>
      </c>
      <c r="X216" s="32">
        <f t="shared" si="90"/>
        <v>0.0005928084636824775</v>
      </c>
      <c r="Y216" s="32">
        <f t="shared" si="91"/>
        <v>0.022233589958340415</v>
      </c>
      <c r="Z216" s="13">
        <f t="shared" si="92"/>
        <v>6.309573444801885</v>
      </c>
      <c r="AA216" s="8">
        <f t="shared" si="93"/>
        <v>1.273176528498672</v>
      </c>
      <c r="AB216" s="8">
        <f t="shared" si="94"/>
        <v>1.3949447795374286</v>
      </c>
      <c r="AC216" s="8">
        <f t="shared" si="95"/>
        <v>1.0782566484204006</v>
      </c>
      <c r="AD216" s="8">
        <f t="shared" si="96"/>
        <v>0.8408035450237533</v>
      </c>
      <c r="AF216" s="32">
        <f t="shared" si="103"/>
        <v>0.019503064058956035</v>
      </c>
      <c r="AG216" s="32">
        <f t="shared" si="103"/>
        <v>0.022233589958340415</v>
      </c>
      <c r="AH216" s="32">
        <f t="shared" si="103"/>
        <v>0.017737315960175862</v>
      </c>
      <c r="AI216" s="32">
        <f t="shared" si="103"/>
        <v>0.014910120489738467</v>
      </c>
      <c r="AJ216" s="32">
        <f t="shared" si="103"/>
        <v>0.01041384649457805</v>
      </c>
      <c r="BA216" s="32">
        <f t="shared" si="98"/>
        <v>0.011279111153226388</v>
      </c>
      <c r="BB216" s="32">
        <f t="shared" si="99"/>
        <v>0.0033994235739798003</v>
      </c>
      <c r="BC216" s="32">
        <f t="shared" si="100"/>
        <v>0.00208708998948141</v>
      </c>
      <c r="BD216" s="32">
        <f t="shared" si="101"/>
        <v>0.0007125743134418738</v>
      </c>
      <c r="BE216" s="32">
        <f t="shared" si="102"/>
        <v>0.01747819903012947</v>
      </c>
    </row>
    <row r="217" spans="3:57" ht="12.75">
      <c r="C217" s="17">
        <f t="shared" si="77"/>
        <v>0.010951849507202923</v>
      </c>
      <c r="D217" s="17">
        <f t="shared" si="78"/>
        <v>0.005306501207944043</v>
      </c>
      <c r="E217" s="17">
        <f t="shared" si="79"/>
        <v>0.0006733314444069274</v>
      </c>
      <c r="F217" s="17">
        <f t="shared" si="104"/>
        <v>0.016931682159553894</v>
      </c>
      <c r="G217" s="8">
        <f t="shared" si="80"/>
        <v>0.08129175357573483</v>
      </c>
      <c r="H217" s="13">
        <f t="shared" si="81"/>
        <v>0.05475924753601462</v>
      </c>
      <c r="I217" s="13">
        <f t="shared" si="82"/>
        <v>0.026532506039720214</v>
      </c>
      <c r="J217" s="8">
        <f t="shared" si="105"/>
        <v>0.1469688455446212</v>
      </c>
      <c r="K217" s="17">
        <f t="shared" si="76"/>
        <v>0.0024884297801180946</v>
      </c>
      <c r="L217" s="17">
        <f t="shared" si="83"/>
        <v>0.2753342839163477</v>
      </c>
      <c r="M217" s="13">
        <f t="shared" si="106"/>
        <v>6.456542290346507</v>
      </c>
      <c r="N217" s="8">
        <f t="shared" si="107"/>
        <v>1.8650939253251695</v>
      </c>
      <c r="O217" s="17">
        <f t="shared" si="108"/>
        <v>0.0013235711758333541</v>
      </c>
      <c r="P217" s="17">
        <f t="shared" si="109"/>
        <v>0.705303026576224</v>
      </c>
      <c r="Q217" s="17">
        <f t="shared" si="84"/>
        <v>0.5428599943114025</v>
      </c>
      <c r="R217" s="17">
        <f t="shared" si="85"/>
        <v>0.07271366680826535</v>
      </c>
      <c r="S217" s="6">
        <f t="shared" si="86"/>
        <v>0.5428599943114025</v>
      </c>
      <c r="T217">
        <f>0.12</f>
        <v>0.12</v>
      </c>
      <c r="U217" s="32">
        <f t="shared" si="87"/>
        <v>0.01508671442237339</v>
      </c>
      <c r="V217" s="32">
        <f t="shared" si="88"/>
        <v>0.003453445576917465</v>
      </c>
      <c r="W217" s="32">
        <f t="shared" si="89"/>
        <v>0.0022323001081435497</v>
      </c>
      <c r="X217" s="32">
        <f t="shared" si="90"/>
        <v>0.0005661276877475238</v>
      </c>
      <c r="Y217" s="32">
        <f t="shared" si="91"/>
        <v>0.02133858779518193</v>
      </c>
      <c r="Z217" s="13">
        <f t="shared" si="92"/>
        <v>6.456542290346507</v>
      </c>
      <c r="AA217" s="8">
        <f t="shared" si="93"/>
        <v>1.2602757123657313</v>
      </c>
      <c r="AB217" s="8">
        <f t="shared" si="94"/>
        <v>1.3775494643576875</v>
      </c>
      <c r="AC217" s="8">
        <f t="shared" si="95"/>
        <v>1.071467896125083</v>
      </c>
      <c r="AD217" s="8">
        <f t="shared" si="96"/>
        <v>0.8407860533621313</v>
      </c>
      <c r="AF217" s="32">
        <f t="shared" si="103"/>
        <v>0.018809791198668203</v>
      </c>
      <c r="AG217" s="32">
        <f t="shared" si="103"/>
        <v>0.02133858779518193</v>
      </c>
      <c r="AH217" s="32">
        <f t="shared" si="103"/>
        <v>0.0168739875765625</v>
      </c>
      <c r="AI217" s="32">
        <f t="shared" si="103"/>
        <v>0.014431696641346999</v>
      </c>
      <c r="AJ217" s="32">
        <f t="shared" si="103"/>
        <v>0.009967096425560823</v>
      </c>
      <c r="BA217" s="32">
        <f t="shared" si="98"/>
        <v>0.010953766316136069</v>
      </c>
      <c r="BB217" s="32">
        <f t="shared" si="99"/>
        <v>0.003226226848525603</v>
      </c>
      <c r="BC217" s="32">
        <f t="shared" si="100"/>
        <v>0.0020854263900946506</v>
      </c>
      <c r="BD217" s="32">
        <f t="shared" si="101"/>
        <v>0.0006805031863263043</v>
      </c>
      <c r="BE217" s="32">
        <f t="shared" si="102"/>
        <v>0.016945922741082625</v>
      </c>
    </row>
    <row r="218" spans="3:57" ht="12.75">
      <c r="C218" s="17">
        <f t="shared" si="77"/>
        <v>0.01062737046709399</v>
      </c>
      <c r="D218" s="17">
        <f t="shared" si="78"/>
        <v>0.005132096557973683</v>
      </c>
      <c r="E218" s="17">
        <f t="shared" si="79"/>
        <v>0.0006430393126845305</v>
      </c>
      <c r="F218" s="17">
        <f t="shared" si="104"/>
        <v>0.016402506337752202</v>
      </c>
      <c r="G218" s="8">
        <f t="shared" si="80"/>
        <v>0.07879733512533837</v>
      </c>
      <c r="H218" s="13">
        <f t="shared" si="81"/>
        <v>0.053136852335469956</v>
      </c>
      <c r="I218" s="13">
        <f t="shared" si="82"/>
        <v>0.025660482789868416</v>
      </c>
      <c r="J218" s="8">
        <f t="shared" si="105"/>
        <v>0.15039218972940294</v>
      </c>
      <c r="K218" s="17">
        <f t="shared" si="76"/>
        <v>0.0024668088451849633</v>
      </c>
      <c r="L218" s="17">
        <f t="shared" si="83"/>
        <v>0.27780109276153264</v>
      </c>
      <c r="M218" s="13">
        <f t="shared" si="106"/>
        <v>6.6069344800759096</v>
      </c>
      <c r="N218" s="8">
        <f t="shared" si="107"/>
        <v>1.8881197762551098</v>
      </c>
      <c r="O218" s="17">
        <f t="shared" si="108"/>
        <v>0.001264025772547419</v>
      </c>
      <c r="P218" s="17">
        <f t="shared" si="109"/>
        <v>0.6844064603022937</v>
      </c>
      <c r="Q218" s="17">
        <f t="shared" si="84"/>
        <v>0.5617771263568021</v>
      </c>
      <c r="R218" s="17">
        <f t="shared" si="85"/>
        <v>0.071061325948613</v>
      </c>
      <c r="S218" s="6">
        <f t="shared" si="86"/>
        <v>0.5617771263568021</v>
      </c>
      <c r="T218">
        <f>0.1</f>
        <v>0.1</v>
      </c>
      <c r="U218" s="32">
        <f t="shared" si="87"/>
        <v>0.014462410139916046</v>
      </c>
      <c r="V218" s="32">
        <f t="shared" si="88"/>
        <v>0.0032549535452942157</v>
      </c>
      <c r="W218" s="32">
        <f t="shared" si="89"/>
        <v>0.0022103029162487326</v>
      </c>
      <c r="X218" s="32">
        <f t="shared" si="90"/>
        <v>0.000540647744540344</v>
      </c>
      <c r="Y218" s="32">
        <f t="shared" si="91"/>
        <v>0.02046831434599934</v>
      </c>
      <c r="Z218" s="13">
        <f t="shared" si="92"/>
        <v>6.6069344800759096</v>
      </c>
      <c r="AA218" s="8">
        <f t="shared" si="93"/>
        <v>1.2478772404976444</v>
      </c>
      <c r="AB218" s="8">
        <f t="shared" si="94"/>
        <v>1.3608644005303723</v>
      </c>
      <c r="AC218" s="8">
        <f t="shared" si="95"/>
        <v>1.0649169203669089</v>
      </c>
      <c r="AD218" s="8">
        <f t="shared" si="96"/>
        <v>0.8407693493625966</v>
      </c>
      <c r="AF218" s="32">
        <f t="shared" si="103"/>
        <v>0.018128898245888713</v>
      </c>
      <c r="AG218" s="32">
        <f t="shared" si="103"/>
        <v>0.02046831434599934</v>
      </c>
      <c r="AH218" s="32">
        <f t="shared" si="103"/>
        <v>0.016047708511259987</v>
      </c>
      <c r="AI218" s="32">
        <f t="shared" si="103"/>
        <v>0.013958407255410907</v>
      </c>
      <c r="AJ218" s="32">
        <f t="shared" si="103"/>
        <v>0.009537801423341964</v>
      </c>
      <c r="BA218" s="32">
        <f t="shared" si="98"/>
        <v>0.010629181995467205</v>
      </c>
      <c r="BB218" s="32">
        <f t="shared" si="99"/>
        <v>0.003059371828546215</v>
      </c>
      <c r="BC218" s="32">
        <f t="shared" si="100"/>
        <v>0.002077491546477259</v>
      </c>
      <c r="BD218" s="32">
        <f t="shared" si="101"/>
        <v>0.0006498754977055847</v>
      </c>
      <c r="BE218" s="32">
        <f t="shared" si="102"/>
        <v>0.016415920868196265</v>
      </c>
    </row>
    <row r="219" spans="3:57" ht="12.75">
      <c r="C219" s="17">
        <f t="shared" si="77"/>
        <v>0.010304574721811247</v>
      </c>
      <c r="D219" s="17">
        <f t="shared" si="78"/>
        <v>0.004958427908032291</v>
      </c>
      <c r="E219" s="17">
        <f t="shared" si="79"/>
        <v>0.0006141094275643554</v>
      </c>
      <c r="F219" s="17">
        <f t="shared" si="104"/>
        <v>0.015877112057407893</v>
      </c>
      <c r="G219" s="8">
        <f t="shared" si="80"/>
        <v>0.07631501314921768</v>
      </c>
      <c r="H219" s="13">
        <f t="shared" si="81"/>
        <v>0.05152287360905623</v>
      </c>
      <c r="I219" s="13">
        <f t="shared" si="82"/>
        <v>0.024792139540161455</v>
      </c>
      <c r="J219" s="8">
        <f t="shared" si="105"/>
        <v>0.15389527384385637</v>
      </c>
      <c r="K219" s="17">
        <f t="shared" si="76"/>
        <v>0.0024434125079243816</v>
      </c>
      <c r="L219" s="17">
        <f t="shared" si="83"/>
        <v>0.28024450526945704</v>
      </c>
      <c r="M219" s="13">
        <f t="shared" si="106"/>
        <v>6.760829753919766</v>
      </c>
      <c r="N219" s="8">
        <f t="shared" si="107"/>
        <v>1.9111456271850502</v>
      </c>
      <c r="O219" s="17">
        <f t="shared" si="108"/>
        <v>0.001207158144600887</v>
      </c>
      <c r="P219" s="17">
        <f t="shared" si="109"/>
        <v>0.6636182988174127</v>
      </c>
      <c r="Q219" s="17">
        <f t="shared" si="84"/>
        <v>0.5799842249428748</v>
      </c>
      <c r="R219" s="17">
        <f t="shared" si="85"/>
        <v>0.06944640851231433</v>
      </c>
      <c r="S219" s="6">
        <f t="shared" si="86"/>
        <v>0.5799842249428748</v>
      </c>
      <c r="T219">
        <f>0.08</f>
        <v>0.08</v>
      </c>
      <c r="U219" s="32">
        <f t="shared" si="87"/>
        <v>0.013858093981184047</v>
      </c>
      <c r="V219" s="32">
        <f t="shared" si="88"/>
        <v>0.003066043663452379</v>
      </c>
      <c r="W219" s="32">
        <f t="shared" si="89"/>
        <v>0.0021829075356556314</v>
      </c>
      <c r="X219" s="32">
        <f t="shared" si="90"/>
        <v>0.0005163145876852398</v>
      </c>
      <c r="Y219" s="32">
        <f t="shared" si="91"/>
        <v>0.0196233597679773</v>
      </c>
      <c r="Z219" s="13">
        <f t="shared" si="92"/>
        <v>6.760829753919766</v>
      </c>
      <c r="AA219" s="8">
        <f t="shared" si="93"/>
        <v>1.2359527158984491</v>
      </c>
      <c r="AB219" s="8">
        <f t="shared" si="94"/>
        <v>1.3448487060655905</v>
      </c>
      <c r="AC219" s="8">
        <f t="shared" si="95"/>
        <v>1.0585918150801572</v>
      </c>
      <c r="AD219" s="8">
        <f t="shared" si="96"/>
        <v>0.8407533975386379</v>
      </c>
      <c r="AF219" s="32">
        <f t="shared" si="103"/>
        <v>0.0174615060115165</v>
      </c>
      <c r="AG219" s="32">
        <f t="shared" si="103"/>
        <v>0.0196233597679773</v>
      </c>
      <c r="AH219" s="32">
        <f t="shared" si="103"/>
        <v>0.015257544694512877</v>
      </c>
      <c r="AI219" s="32">
        <f t="shared" si="103"/>
        <v>0.01349127244107254</v>
      </c>
      <c r="AJ219" s="32">
        <f t="shared" si="103"/>
        <v>0.009125457370123545</v>
      </c>
      <c r="BA219" s="32">
        <f t="shared" si="98"/>
        <v>0.010306285729243943</v>
      </c>
      <c r="BB219" s="32">
        <f t="shared" si="99"/>
        <v>0.002898915505909204</v>
      </c>
      <c r="BC219" s="32">
        <f t="shared" si="100"/>
        <v>0.0020639185861928426</v>
      </c>
      <c r="BD219" s="32">
        <f t="shared" si="101"/>
        <v>0.0006206262821458242</v>
      </c>
      <c r="BE219" s="32">
        <f t="shared" si="102"/>
        <v>0.015889746103491812</v>
      </c>
    </row>
    <row r="220" spans="3:57" ht="12.75">
      <c r="C220" s="17">
        <f t="shared" si="77"/>
        <v>0.009984294020526153</v>
      </c>
      <c r="D220" s="17">
        <f t="shared" si="78"/>
        <v>0.004786106333996128</v>
      </c>
      <c r="E220" s="17">
        <f t="shared" si="79"/>
        <v>0.0005864805767182219</v>
      </c>
      <c r="F220" s="17">
        <f t="shared" si="104"/>
        <v>0.015356880931240503</v>
      </c>
      <c r="G220" s="8">
        <f t="shared" si="80"/>
        <v>0.0738520017726114</v>
      </c>
      <c r="H220" s="13">
        <f t="shared" si="81"/>
        <v>0.04992147010263077</v>
      </c>
      <c r="I220" s="13">
        <f t="shared" si="82"/>
        <v>0.02393053166998064</v>
      </c>
      <c r="J220" s="8">
        <f t="shared" si="105"/>
        <v>0.15747995526954472</v>
      </c>
      <c r="K220" s="17">
        <f t="shared" si="76"/>
        <v>0.0024184009221314786</v>
      </c>
      <c r="L220" s="17">
        <f t="shared" si="83"/>
        <v>0.2826629061915885</v>
      </c>
      <c r="M220" s="13">
        <f t="shared" si="106"/>
        <v>6.918309709189311</v>
      </c>
      <c r="N220" s="8">
        <f t="shared" si="107"/>
        <v>1.9341714781149906</v>
      </c>
      <c r="O220" s="17">
        <f t="shared" si="108"/>
        <v>0.00115284796659702</v>
      </c>
      <c r="P220" s="17">
        <f t="shared" si="109"/>
        <v>0.6429921070658038</v>
      </c>
      <c r="Q220" s="17">
        <f t="shared" si="84"/>
        <v>0.5975013748387498</v>
      </c>
      <c r="R220" s="17">
        <f t="shared" si="85"/>
        <v>0.06786807520956913</v>
      </c>
      <c r="S220" s="6">
        <f t="shared" si="86"/>
        <v>0.5975013748387498</v>
      </c>
      <c r="T220">
        <f>0.07</f>
        <v>0.07</v>
      </c>
      <c r="U220" s="32">
        <f t="shared" si="87"/>
        <v>0.013273766245036686</v>
      </c>
      <c r="V220" s="32">
        <f t="shared" si="88"/>
        <v>0.0028864717496916246</v>
      </c>
      <c r="W220" s="32">
        <f t="shared" si="89"/>
        <v>0.0021508166968704145</v>
      </c>
      <c r="X220" s="32">
        <f t="shared" si="90"/>
        <v>0.0004930766032941187</v>
      </c>
      <c r="Y220" s="32">
        <f t="shared" si="91"/>
        <v>0.018804131294892844</v>
      </c>
      <c r="Z220" s="13">
        <f t="shared" si="92"/>
        <v>6.918309709189311</v>
      </c>
      <c r="AA220" s="8">
        <f t="shared" si="93"/>
        <v>1.224475945283889</v>
      </c>
      <c r="AB220" s="8">
        <f t="shared" si="94"/>
        <v>1.3294646789996258</v>
      </c>
      <c r="AC220" s="8">
        <f t="shared" si="95"/>
        <v>1.0524815152521254</v>
      </c>
      <c r="AD220" s="8">
        <f t="shared" si="96"/>
        <v>0.8407381640040575</v>
      </c>
      <c r="AF220" s="32">
        <f t="shared" si="103"/>
        <v>0.01680855699153538</v>
      </c>
      <c r="AG220" s="32">
        <f t="shared" si="103"/>
        <v>0.018804131294892844</v>
      </c>
      <c r="AH220" s="32">
        <f t="shared" si="103"/>
        <v>0.014502497899085686</v>
      </c>
      <c r="AI220" s="32">
        <f t="shared" si="103"/>
        <v>0.013031187795509595</v>
      </c>
      <c r="AJ220" s="32">
        <f t="shared" si="103"/>
        <v>0.008729554402070537</v>
      </c>
      <c r="BA220" s="32">
        <f t="shared" si="98"/>
        <v>0.009985909167518554</v>
      </c>
      <c r="BB220" s="32">
        <f t="shared" si="99"/>
        <v>0.002744870869074461</v>
      </c>
      <c r="BC220" s="32">
        <f t="shared" si="100"/>
        <v>0.0020453046514622144</v>
      </c>
      <c r="BD220" s="32">
        <f t="shared" si="101"/>
        <v>0.0005926934981393101</v>
      </c>
      <c r="BE220" s="32">
        <f t="shared" si="102"/>
        <v>0.015368778186194539</v>
      </c>
    </row>
    <row r="221" spans="3:57" ht="12.75">
      <c r="C221" s="17">
        <f t="shared" si="77"/>
        <v>0.00966726986944426</v>
      </c>
      <c r="D221" s="17">
        <f t="shared" si="78"/>
        <v>0.00461566847477557</v>
      </c>
      <c r="E221" s="17">
        <f t="shared" si="79"/>
        <v>0.0005600942941301926</v>
      </c>
      <c r="F221" s="17">
        <f t="shared" si="104"/>
        <v>0.014843032638350025</v>
      </c>
      <c r="G221" s="8">
        <f t="shared" si="80"/>
        <v>0.07141469172109915</v>
      </c>
      <c r="H221" s="13">
        <f t="shared" si="81"/>
        <v>0.0483363493472213</v>
      </c>
      <c r="I221" s="13">
        <f t="shared" si="82"/>
        <v>0.02307834237387785</v>
      </c>
      <c r="J221" s="8">
        <f t="shared" si="105"/>
        <v>0.16114813465201294</v>
      </c>
      <c r="K221" s="17">
        <f t="shared" si="76"/>
        <v>0.0023919270222490527</v>
      </c>
      <c r="L221" s="17">
        <f t="shared" si="83"/>
        <v>0.28505483321383757</v>
      </c>
      <c r="M221" s="13">
        <f t="shared" si="106"/>
        <v>7.079457843841324</v>
      </c>
      <c r="N221" s="8">
        <f t="shared" si="107"/>
        <v>1.957197329044931</v>
      </c>
      <c r="O221" s="17">
        <f t="shared" si="108"/>
        <v>0.001100980311579556</v>
      </c>
      <c r="P221" s="17">
        <f t="shared" si="109"/>
        <v>0.6225756383123975</v>
      </c>
      <c r="Q221" s="17">
        <f t="shared" si="84"/>
        <v>0.614348729702929</v>
      </c>
      <c r="R221" s="17">
        <f t="shared" si="85"/>
        <v>0.06632550501679034</v>
      </c>
      <c r="S221" s="6">
        <f t="shared" si="86"/>
        <v>0.614348729702929</v>
      </c>
      <c r="T221">
        <f>0.06</f>
        <v>0.06</v>
      </c>
      <c r="U221" s="32">
        <f t="shared" si="87"/>
        <v>0.012709342071940424</v>
      </c>
      <c r="V221" s="32">
        <f t="shared" si="88"/>
        <v>0.002715970218641049</v>
      </c>
      <c r="W221" s="32">
        <f t="shared" si="89"/>
        <v>0.0021146763425164456</v>
      </c>
      <c r="X221" s="32">
        <f t="shared" si="90"/>
        <v>0.00047088450048651614</v>
      </c>
      <c r="Y221" s="32">
        <f t="shared" si="91"/>
        <v>0.018010873133584435</v>
      </c>
      <c r="Z221" s="13">
        <f t="shared" si="92"/>
        <v>7.079457843841324</v>
      </c>
      <c r="AA221" s="8">
        <f t="shared" si="93"/>
        <v>1.2134227265019712</v>
      </c>
      <c r="AB221" s="8">
        <f t="shared" si="94"/>
        <v>1.3146774884304582</v>
      </c>
      <c r="AC221" s="8">
        <f t="shared" si="95"/>
        <v>1.0465757208423374</v>
      </c>
      <c r="AD221" s="8">
        <f t="shared" si="96"/>
        <v>0.8407236164006702</v>
      </c>
      <c r="AF221" s="32">
        <f t="shared" si="103"/>
        <v>0.01617083053634992</v>
      </c>
      <c r="AG221" s="32">
        <f t="shared" si="103"/>
        <v>0.018010873133584435</v>
      </c>
      <c r="AH221" s="32">
        <f t="shared" si="103"/>
        <v>0.01378152044656998</v>
      </c>
      <c r="AI221" s="32">
        <f t="shared" si="103"/>
        <v>0.012578932696302336</v>
      </c>
      <c r="AJ221" s="32">
        <f t="shared" si="103"/>
        <v>0.008349580011516101</v>
      </c>
      <c r="BA221" s="32">
        <f t="shared" si="98"/>
        <v>0.00966879370415842</v>
      </c>
      <c r="BB221" s="32">
        <f t="shared" si="99"/>
        <v>0.002597212592291017</v>
      </c>
      <c r="BC221" s="32">
        <f t="shared" si="100"/>
        <v>0.0020222106957239424</v>
      </c>
      <c r="BD221" s="32">
        <f t="shared" si="101"/>
        <v>0.0005660178965061509</v>
      </c>
      <c r="BE221" s="32">
        <f t="shared" si="102"/>
        <v>0.014854234888679528</v>
      </c>
    </row>
    <row r="222" spans="3:57" ht="12.75">
      <c r="C222" s="17">
        <f t="shared" si="77"/>
        <v>0.009354159159962865</v>
      </c>
      <c r="D222" s="17">
        <f t="shared" si="78"/>
        <v>0.004447581934179348</v>
      </c>
      <c r="E222" s="17">
        <f t="shared" si="79"/>
        <v>0.0005348947372569599</v>
      </c>
      <c r="F222" s="17">
        <f t="shared" si="104"/>
        <v>0.014336635831399174</v>
      </c>
      <c r="G222" s="8">
        <f t="shared" si="80"/>
        <v>0.06900870547071106</v>
      </c>
      <c r="H222" s="13">
        <f t="shared" si="81"/>
        <v>0.04677079579981432</v>
      </c>
      <c r="I222" s="13">
        <f t="shared" si="82"/>
        <v>0.02223790967089674</v>
      </c>
      <c r="J222" s="8">
        <f t="shared" si="105"/>
        <v>0.16490175690851938</v>
      </c>
      <c r="K222" s="17">
        <f t="shared" si="76"/>
        <v>0.002364136436755355</v>
      </c>
      <c r="L222" s="17">
        <f t="shared" si="83"/>
        <v>0.28741896965059294</v>
      </c>
      <c r="M222" s="13">
        <f t="shared" si="106"/>
        <v>7.244359600749843</v>
      </c>
      <c r="N222" s="8">
        <f t="shared" si="107"/>
        <v>1.9802231799748713</v>
      </c>
      <c r="O222" s="17">
        <f t="shared" si="108"/>
        <v>0.0010514454095662364</v>
      </c>
      <c r="P222" s="17">
        <f t="shared" si="109"/>
        <v>0.6024111965981999</v>
      </c>
      <c r="Q222" s="17">
        <f t="shared" si="84"/>
        <v>0.6305464323916202</v>
      </c>
      <c r="R222" s="17">
        <f t="shared" si="85"/>
        <v>0.06481789481669206</v>
      </c>
      <c r="S222" s="6">
        <f t="shared" si="86"/>
        <v>0.6305464323916202</v>
      </c>
      <c r="T222">
        <f>0.055</f>
        <v>0.055</v>
      </c>
      <c r="U222" s="32">
        <f t="shared" si="87"/>
        <v>0.012164662124688534</v>
      </c>
      <c r="V222" s="32">
        <f t="shared" si="88"/>
        <v>0.0025542532273118835</v>
      </c>
      <c r="W222" s="32">
        <f t="shared" si="89"/>
        <v>0.00207507838167888</v>
      </c>
      <c r="X222" s="32">
        <f t="shared" si="90"/>
        <v>0.00044969120683703036</v>
      </c>
      <c r="Y222" s="32">
        <f t="shared" si="91"/>
        <v>0.017243684940516327</v>
      </c>
      <c r="Z222" s="13">
        <f t="shared" si="92"/>
        <v>7.244359600749843</v>
      </c>
      <c r="AA222" s="8">
        <f t="shared" si="93"/>
        <v>1.2027706599584767</v>
      </c>
      <c r="AB222" s="8">
        <f t="shared" si="94"/>
        <v>1.3004549010407074</v>
      </c>
      <c r="AC222" s="8">
        <f t="shared" si="95"/>
        <v>1.0408648289117919</v>
      </c>
      <c r="AD222" s="8">
        <f t="shared" si="96"/>
        <v>0.8407097238292732</v>
      </c>
      <c r="AF222" s="32">
        <f t="shared" si="103"/>
        <v>0.015548957322183999</v>
      </c>
      <c r="AG222" s="32">
        <f t="shared" si="103"/>
        <v>0.017243684940516327</v>
      </c>
      <c r="AH222" s="32">
        <f t="shared" si="103"/>
        <v>0.013093528175259583</v>
      </c>
      <c r="AI222" s="32">
        <f t="shared" si="103"/>
        <v>0.01213517848589256</v>
      </c>
      <c r="AJ222" s="32">
        <f t="shared" si="103"/>
        <v>0.007985021722731361</v>
      </c>
      <c r="BA222" s="32">
        <f t="shared" si="98"/>
        <v>0.009355596107500431</v>
      </c>
      <c r="BB222" s="32">
        <f t="shared" si="99"/>
        <v>0.0024558822564198397</v>
      </c>
      <c r="BC222" s="32">
        <f t="shared" si="100"/>
        <v>0.001995161687084872</v>
      </c>
      <c r="BD222" s="32">
        <f t="shared" si="101"/>
        <v>0.0005405428947188227</v>
      </c>
      <c r="BE222" s="32">
        <f t="shared" si="102"/>
        <v>0.014347182945723966</v>
      </c>
    </row>
    <row r="223" spans="3:57" ht="12.75">
      <c r="C223" s="17">
        <f t="shared" si="77"/>
        <v>0.00904553973823093</v>
      </c>
      <c r="D223" s="17">
        <f t="shared" si="78"/>
        <v>0.004282250568330416</v>
      </c>
      <c r="E223" s="17">
        <f t="shared" si="79"/>
        <v>0.0005108285696496773</v>
      </c>
      <c r="F223" s="17">
        <f t="shared" si="104"/>
        <v>0.013838618876211023</v>
      </c>
      <c r="G223" s="8">
        <f t="shared" si="80"/>
        <v>0.06663895153280672</v>
      </c>
      <c r="H223" s="13">
        <f t="shared" si="81"/>
        <v>0.045227698691154644</v>
      </c>
      <c r="I223" s="13">
        <f t="shared" si="82"/>
        <v>0.02141125284165208</v>
      </c>
      <c r="J223" s="8">
        <f t="shared" si="105"/>
        <v>0.168742812259274</v>
      </c>
      <c r="K223" s="17">
        <f t="shared" si="76"/>
        <v>0.002335167466956122</v>
      </c>
      <c r="L223" s="17">
        <f t="shared" si="83"/>
        <v>0.28975413711754905</v>
      </c>
      <c r="M223" s="13">
        <f t="shared" si="106"/>
        <v>7.413102413009117</v>
      </c>
      <c r="N223" s="8">
        <f t="shared" si="107"/>
        <v>2.003249030904812</v>
      </c>
      <c r="O223" s="17">
        <f t="shared" si="108"/>
        <v>0.0010041384168179178</v>
      </c>
      <c r="P223" s="17">
        <f t="shared" si="109"/>
        <v>0.5825359954219439</v>
      </c>
      <c r="Q223" s="17">
        <f t="shared" si="84"/>
        <v>0.6461145444718421</v>
      </c>
      <c r="R223" s="17">
        <f t="shared" si="85"/>
        <v>0.06334445904284883</v>
      </c>
      <c r="S223" s="6">
        <f t="shared" si="86"/>
        <v>0.6461145444718421</v>
      </c>
      <c r="T223">
        <f>0.05</f>
        <v>0.05</v>
      </c>
      <c r="U223" s="32">
        <f t="shared" si="87"/>
        <v>0.011639502380070317</v>
      </c>
      <c r="V223" s="32">
        <f t="shared" si="88"/>
        <v>0.002401021215330136</v>
      </c>
      <c r="W223" s="32">
        <f t="shared" si="89"/>
        <v>0.002032563543992844</v>
      </c>
      <c r="X223" s="32">
        <f t="shared" si="90"/>
        <v>0.00042945176852839584</v>
      </c>
      <c r="Y223" s="32">
        <f t="shared" si="91"/>
        <v>0.01650253890792169</v>
      </c>
      <c r="Z223" s="13">
        <f t="shared" si="92"/>
        <v>7.413102413009117</v>
      </c>
      <c r="AA223" s="8">
        <f t="shared" si="93"/>
        <v>1.1924989809705664</v>
      </c>
      <c r="AB223" s="8">
        <f t="shared" si="94"/>
        <v>1.2867670384417214</v>
      </c>
      <c r="AC223" s="8">
        <f t="shared" si="95"/>
        <v>1.0353398729424577</v>
      </c>
      <c r="AD223" s="8">
        <f t="shared" si="96"/>
        <v>0.840696456783752</v>
      </c>
      <c r="AF223" s="32">
        <f t="shared" si="103"/>
        <v>0.014943433079193299</v>
      </c>
      <c r="AG223" s="32">
        <f t="shared" si="103"/>
        <v>0.01650253890792169</v>
      </c>
      <c r="AH223" s="32">
        <f t="shared" si="103"/>
        <v>0.012437411818117318</v>
      </c>
      <c r="AI223" s="32">
        <f t="shared" si="103"/>
        <v>0.01170049647726142</v>
      </c>
      <c r="AJ223" s="32">
        <f t="shared" si="103"/>
        <v>0.007635369389426877</v>
      </c>
      <c r="BA223" s="32">
        <f t="shared" si="98"/>
        <v>0.00904689409213844</v>
      </c>
      <c r="BB223" s="32">
        <f t="shared" si="99"/>
        <v>0.0023207931162678593</v>
      </c>
      <c r="BC223" s="32">
        <f t="shared" si="100"/>
        <v>0.0019646471472876998</v>
      </c>
      <c r="BD223" s="32">
        <f t="shared" si="101"/>
        <v>0.0005162144568830411</v>
      </c>
      <c r="BE223" s="32">
        <f t="shared" si="102"/>
        <v>0.01384854881257704</v>
      </c>
    </row>
    <row r="224" spans="3:57" ht="12.75">
      <c r="C224" s="17">
        <f t="shared" si="77"/>
        <v>0.008741915868821486</v>
      </c>
      <c r="D224" s="17">
        <f t="shared" si="78"/>
        <v>0.004120019613855541</v>
      </c>
      <c r="E224" s="17">
        <f t="shared" si="79"/>
        <v>0.000487844848797348</v>
      </c>
      <c r="F224" s="17">
        <f t="shared" si="104"/>
        <v>0.013349780331474376</v>
      </c>
      <c r="G224" s="8">
        <f t="shared" si="80"/>
        <v>0.06430967741338514</v>
      </c>
      <c r="H224" s="13">
        <f t="shared" si="81"/>
        <v>0.043709579344107435</v>
      </c>
      <c r="I224" s="13">
        <f t="shared" si="82"/>
        <v>0.020600098069277706</v>
      </c>
      <c r="J224" s="8">
        <f t="shared" si="105"/>
        <v>0.1726733372826601</v>
      </c>
      <c r="K224" s="17">
        <f t="shared" si="76"/>
        <v>0.002305151121826097</v>
      </c>
      <c r="L224" s="17">
        <f t="shared" si="83"/>
        <v>0.29205928823937516</v>
      </c>
      <c r="M224" s="13">
        <f t="shared" si="106"/>
        <v>7.585775750291777</v>
      </c>
      <c r="N224" s="8">
        <f t="shared" si="107"/>
        <v>2.0262748818347522</v>
      </c>
      <c r="O224" s="17">
        <f t="shared" si="108"/>
        <v>0.0009589591953717283</v>
      </c>
      <c r="P224" s="17">
        <f t="shared" si="109"/>
        <v>0.5629825096025467</v>
      </c>
      <c r="Q224" s="17">
        <f t="shared" si="84"/>
        <v>0.6610729841685057</v>
      </c>
      <c r="R224" s="17">
        <f t="shared" si="85"/>
        <v>0.06190442932887243</v>
      </c>
      <c r="S224" s="6">
        <f t="shared" si="86"/>
        <v>0.6610729841685057</v>
      </c>
      <c r="T224">
        <f>0.045</f>
        <v>0.045</v>
      </c>
      <c r="U224" s="32">
        <f t="shared" si="87"/>
        <v>0.01113358307430662</v>
      </c>
      <c r="V224" s="32">
        <f t="shared" si="88"/>
        <v>0.0022559648886596143</v>
      </c>
      <c r="W224" s="32">
        <f t="shared" si="89"/>
        <v>0.0019876242835598933</v>
      </c>
      <c r="X224" s="32">
        <f t="shared" si="90"/>
        <v>0.000410123254998412</v>
      </c>
      <c r="Y224" s="32">
        <f t="shared" si="91"/>
        <v>0.01578729550152454</v>
      </c>
      <c r="Z224" s="13">
        <f t="shared" si="92"/>
        <v>7.585775750291777</v>
      </c>
      <c r="AA224" s="8">
        <f t="shared" si="93"/>
        <v>1.1825884104102677</v>
      </c>
      <c r="AB224" s="8">
        <f t="shared" si="94"/>
        <v>1.273586161360251</v>
      </c>
      <c r="AC224" s="8">
        <f t="shared" si="95"/>
        <v>1.0299924684699084</v>
      </c>
      <c r="AD224" s="8">
        <f t="shared" si="96"/>
        <v>0.8406837870881738</v>
      </c>
      <c r="AF224" s="32">
        <f t="shared" si="103"/>
        <v>0.014354631548305805</v>
      </c>
      <c r="AG224" s="32">
        <f t="shared" si="103"/>
        <v>0.01578729550152454</v>
      </c>
      <c r="AH224" s="32">
        <f t="shared" si="103"/>
        <v>0.011812046932664003</v>
      </c>
      <c r="AI224" s="32">
        <f t="shared" si="103"/>
        <v>0.011275365724205311</v>
      </c>
      <c r="AJ224" s="32">
        <f t="shared" si="103"/>
        <v>0.007300117157195601</v>
      </c>
      <c r="BA224" s="32">
        <f t="shared" si="98"/>
        <v>0.00874319178457368</v>
      </c>
      <c r="BB224" s="32">
        <f t="shared" si="99"/>
        <v>0.0021918344330557715</v>
      </c>
      <c r="BC224" s="32">
        <f t="shared" si="100"/>
        <v>0.0019311219631936874</v>
      </c>
      <c r="BD224" s="32">
        <f t="shared" si="101"/>
        <v>0.0004929809791203866</v>
      </c>
      <c r="BE224" s="32">
        <f t="shared" si="102"/>
        <v>0.013359129159943525</v>
      </c>
    </row>
    <row r="225" spans="3:57" ht="12.75">
      <c r="C225" s="17">
        <f t="shared" si="77"/>
        <v>0.008443723554435265</v>
      </c>
      <c r="D225" s="17">
        <f t="shared" si="78"/>
        <v>0.0039611806225228864</v>
      </c>
      <c r="E225" s="17">
        <f t="shared" si="79"/>
        <v>0.00046589491896214977</v>
      </c>
      <c r="F225" s="17">
        <f t="shared" si="104"/>
        <v>0.0128707990959203</v>
      </c>
      <c r="G225" s="8">
        <f t="shared" si="80"/>
        <v>0.062024520884790754</v>
      </c>
      <c r="H225" s="13">
        <f t="shared" si="81"/>
        <v>0.04221861777217632</v>
      </c>
      <c r="I225" s="13">
        <f t="shared" si="82"/>
        <v>0.01980590311261443</v>
      </c>
      <c r="J225" s="8">
        <f t="shared" si="105"/>
        <v>0.176695415995078</v>
      </c>
      <c r="K225" s="17">
        <f t="shared" si="76"/>
        <v>0.002274211200442711</v>
      </c>
      <c r="L225" s="17">
        <f t="shared" si="83"/>
        <v>0.29433349943981785</v>
      </c>
      <c r="M225" s="13">
        <f t="shared" si="106"/>
        <v>7.762471166286855</v>
      </c>
      <c r="N225" s="8">
        <f t="shared" si="107"/>
        <v>2.0493007327646926</v>
      </c>
      <c r="O225" s="17">
        <f t="shared" si="108"/>
        <v>0.0009158121023869023</v>
      </c>
      <c r="P225" s="17">
        <f t="shared" si="109"/>
        <v>0.5437788178699267</v>
      </c>
      <c r="Q225" s="17">
        <f t="shared" si="84"/>
        <v>0.6754414720240929</v>
      </c>
      <c r="R225" s="17">
        <f t="shared" si="85"/>
        <v>0.06049705416233171</v>
      </c>
      <c r="S225" s="6">
        <f t="shared" si="86"/>
        <v>0.6754414720240929</v>
      </c>
      <c r="T225">
        <f>0.04</f>
        <v>0.04</v>
      </c>
      <c r="U225" s="32">
        <f t="shared" si="87"/>
        <v>0.0106465768475517</v>
      </c>
      <c r="V225" s="32">
        <f t="shared" si="88"/>
        <v>0.0021187686946461033</v>
      </c>
      <c r="W225" s="32">
        <f t="shared" si="89"/>
        <v>0.001940707691265681</v>
      </c>
      <c r="X225" s="32">
        <f t="shared" si="90"/>
        <v>0.00039166466787846234</v>
      </c>
      <c r="Y225" s="32">
        <f t="shared" si="91"/>
        <v>0.015097717901341947</v>
      </c>
      <c r="Z225" s="13">
        <f t="shared" si="92"/>
        <v>7.762471166286855</v>
      </c>
      <c r="AA225" s="8">
        <f t="shared" si="93"/>
        <v>1.1730210213698014</v>
      </c>
      <c r="AB225" s="8">
        <f t="shared" si="94"/>
        <v>1.2608864772650372</v>
      </c>
      <c r="AC225" s="8">
        <f t="shared" si="95"/>
        <v>1.02481476427255</v>
      </c>
      <c r="AD225" s="8">
        <f t="shared" si="96"/>
        <v>0.8406716878367201</v>
      </c>
      <c r="AF225" s="32">
        <f t="shared" si="103"/>
        <v>0.013782816653301328</v>
      </c>
      <c r="AG225" s="32">
        <f t="shared" si="103"/>
        <v>0.015097717901341947</v>
      </c>
      <c r="AH225" s="32">
        <f t="shared" si="103"/>
        <v>0.01121630251714536</v>
      </c>
      <c r="AI225" s="32">
        <f t="shared" si="103"/>
        <v>0.010860180512049742</v>
      </c>
      <c r="AJ225" s="32">
        <f t="shared" si="103"/>
        <v>0.0069787651295914205</v>
      </c>
      <c r="BA225" s="32">
        <f t="shared" si="98"/>
        <v>0.008444925044666101</v>
      </c>
      <c r="BB225" s="32">
        <f t="shared" si="99"/>
        <v>0.0020688753933326243</v>
      </c>
      <c r="BC225" s="32">
        <f t="shared" si="100"/>
        <v>0.0018950074155128914</v>
      </c>
      <c r="BD225" s="32">
        <f t="shared" si="101"/>
        <v>0.0004707931801095576</v>
      </c>
      <c r="BE225" s="32">
        <f t="shared" si="102"/>
        <v>0.012879601033621176</v>
      </c>
    </row>
    <row r="226" spans="3:57" ht="12.75">
      <c r="C226" s="17">
        <f t="shared" si="77"/>
        <v>0.00815133568160811</v>
      </c>
      <c r="D226" s="17">
        <f t="shared" si="78"/>
        <v>0.003805976176938527</v>
      </c>
      <c r="E226" s="17">
        <f t="shared" si="79"/>
        <v>0.00044493230878693985</v>
      </c>
      <c r="F226" s="17">
        <f t="shared" si="104"/>
        <v>0.012402244167333576</v>
      </c>
      <c r="G226" s="8">
        <f t="shared" si="80"/>
        <v>0.05978655929273319</v>
      </c>
      <c r="H226" s="13">
        <f t="shared" si="81"/>
        <v>0.04075667840804055</v>
      </c>
      <c r="I226" s="13">
        <f t="shared" si="82"/>
        <v>0.019029880884692638</v>
      </c>
      <c r="J226" s="8">
        <f t="shared" si="105"/>
        <v>0.180811180955895</v>
      </c>
      <c r="K226" s="17">
        <f t="shared" si="76"/>
        <v>0.0022424644143989444</v>
      </c>
      <c r="L226" s="17">
        <f t="shared" si="83"/>
        <v>0.2965759638542168</v>
      </c>
      <c r="M226" s="13">
        <f t="shared" si="106"/>
        <v>7.94328234724275</v>
      </c>
      <c r="N226" s="8">
        <f t="shared" si="107"/>
        <v>2.072326583694633</v>
      </c>
      <c r="O226" s="17">
        <f t="shared" si="108"/>
        <v>0.0008746057888713095</v>
      </c>
      <c r="P226" s="17">
        <f t="shared" si="109"/>
        <v>0.5249489342504022</v>
      </c>
      <c r="Q226" s="17">
        <f t="shared" si="84"/>
        <v>0.6892394835973907</v>
      </c>
      <c r="R226" s="17">
        <f t="shared" si="85"/>
        <v>0.05912159854352324</v>
      </c>
      <c r="S226" s="6">
        <f t="shared" si="86"/>
        <v>0.6892394835973907</v>
      </c>
      <c r="T226">
        <f>0.03</f>
        <v>0.03</v>
      </c>
      <c r="U226" s="32">
        <f t="shared" si="87"/>
        <v>0.010178116134177257</v>
      </c>
      <c r="V226" s="32">
        <f t="shared" si="88"/>
        <v>0.001989113834278736</v>
      </c>
      <c r="W226" s="32">
        <f t="shared" si="89"/>
        <v>0.0018922183815280767</v>
      </c>
      <c r="X226" s="32">
        <f t="shared" si="90"/>
        <v>0.0003740368540304797</v>
      </c>
      <c r="Y226" s="32">
        <f t="shared" si="91"/>
        <v>0.014433485204014551</v>
      </c>
      <c r="Z226" s="13">
        <f t="shared" si="92"/>
        <v>7.94328234724275</v>
      </c>
      <c r="AA226" s="8">
        <f t="shared" si="93"/>
        <v>1.1637801198940338</v>
      </c>
      <c r="AB226" s="8">
        <f t="shared" si="94"/>
        <v>1.2486439685145319</v>
      </c>
      <c r="AC226" s="8">
        <f t="shared" si="95"/>
        <v>1.0197993984631035</v>
      </c>
      <c r="AD226" s="8">
        <f t="shared" si="96"/>
        <v>0.8406601333363518</v>
      </c>
      <c r="AF226" s="32">
        <f t="shared" si="103"/>
        <v>0.01322815388661084</v>
      </c>
      <c r="AG226" s="32">
        <f t="shared" si="103"/>
        <v>0.014433485204014551</v>
      </c>
      <c r="AH226" s="32">
        <f t="shared" si="103"/>
        <v>0.010649048439366248</v>
      </c>
      <c r="AI226" s="32">
        <f t="shared" si="103"/>
        <v>0.010455257535457077</v>
      </c>
      <c r="AJ226" s="32">
        <f t="shared" si="103"/>
        <v>0.00667082077244067</v>
      </c>
      <c r="BA226" s="32">
        <f t="shared" si="98"/>
        <v>0.008152466612878072</v>
      </c>
      <c r="BB226" s="32">
        <f t="shared" si="99"/>
        <v>0.001951768637467045</v>
      </c>
      <c r="BC226" s="32">
        <f t="shared" si="100"/>
        <v>0.0018566923766051408</v>
      </c>
      <c r="BD226" s="32">
        <f t="shared" si="101"/>
        <v>0.00044960399655408234</v>
      </c>
      <c r="BE226" s="32">
        <f t="shared" si="102"/>
        <v>0.01241053162350434</v>
      </c>
    </row>
    <row r="227" spans="3:57" ht="12.75">
      <c r="C227" s="17">
        <f t="shared" si="77"/>
        <v>0.007865066969392638</v>
      </c>
      <c r="D227" s="17">
        <f t="shared" si="78"/>
        <v>0.0036546043694922568</v>
      </c>
      <c r="E227" s="17">
        <f t="shared" si="79"/>
        <v>0.00042491263346464044</v>
      </c>
      <c r="F227" s="17">
        <f t="shared" si="104"/>
        <v>0.011944583972349534</v>
      </c>
      <c r="G227" s="8">
        <f t="shared" si="80"/>
        <v>0.05759835669442447</v>
      </c>
      <c r="H227" s="13">
        <f t="shared" si="81"/>
        <v>0.03932533484696319</v>
      </c>
      <c r="I227" s="13">
        <f t="shared" si="82"/>
        <v>0.018273021847461282</v>
      </c>
      <c r="J227" s="8">
        <f t="shared" si="105"/>
        <v>0.18502281439817558</v>
      </c>
      <c r="K227" s="17">
        <f t="shared" si="76"/>
        <v>0.002210020543379451</v>
      </c>
      <c r="L227" s="17">
        <f t="shared" si="83"/>
        <v>0.29878598439759624</v>
      </c>
      <c r="M227" s="13">
        <f t="shared" si="106"/>
        <v>8.128305161640926</v>
      </c>
      <c r="N227" s="8">
        <f t="shared" si="107"/>
        <v>2.0953524346245733</v>
      </c>
      <c r="O227" s="17">
        <f t="shared" si="108"/>
        <v>0.0008352530073753007</v>
      </c>
      <c r="P227" s="17">
        <f t="shared" si="109"/>
        <v>0.506513126763561</v>
      </c>
      <c r="Q227" s="17">
        <f t="shared" si="84"/>
        <v>0.7024862085738331</v>
      </c>
      <c r="R227" s="17">
        <f t="shared" si="85"/>
        <v>0.05777734364918385</v>
      </c>
      <c r="S227" s="6">
        <f t="shared" si="86"/>
        <v>0.7024862085738331</v>
      </c>
      <c r="T227">
        <f>0.027</f>
        <v>0.027</v>
      </c>
      <c r="U227" s="32">
        <f t="shared" si="87"/>
        <v>0.009727799846090863</v>
      </c>
      <c r="V227" s="32">
        <f t="shared" si="88"/>
        <v>0.0018666808553049793</v>
      </c>
      <c r="W227" s="32">
        <f t="shared" si="89"/>
        <v>0.0018425213260154813</v>
      </c>
      <c r="X227" s="32">
        <f t="shared" si="90"/>
        <v>0.0003572024224978901</v>
      </c>
      <c r="Y227" s="32">
        <f t="shared" si="91"/>
        <v>0.013794204449909213</v>
      </c>
      <c r="Z227" s="13">
        <f t="shared" si="92"/>
        <v>8.128305161640926</v>
      </c>
      <c r="AA227" s="8">
        <f t="shared" si="93"/>
        <v>1.1548501380911513</v>
      </c>
      <c r="AB227" s="8">
        <f t="shared" si="94"/>
        <v>1.236836238514835</v>
      </c>
      <c r="AC227" s="8">
        <f t="shared" si="95"/>
        <v>1.014939458914889</v>
      </c>
      <c r="AD227" s="8">
        <f t="shared" si="96"/>
        <v>0.8406490990520645</v>
      </c>
      <c r="AF227" s="32">
        <f t="shared" si="103"/>
        <v>0.012690720917068727</v>
      </c>
      <c r="AG227" s="32">
        <f t="shared" si="103"/>
        <v>0.013794204449909213</v>
      </c>
      <c r="AH227" s="32">
        <f t="shared" si="103"/>
        <v>0.01010916179635671</v>
      </c>
      <c r="AI227" s="32">
        <f t="shared" si="103"/>
        <v>0.010060842739299256</v>
      </c>
      <c r="AJ227" s="32">
        <f t="shared" si="103"/>
        <v>0.006375800087278202</v>
      </c>
      <c r="BA227" s="32">
        <f t="shared" si="98"/>
        <v>0.007866131060298804</v>
      </c>
      <c r="BB227" s="32">
        <f t="shared" si="99"/>
        <v>0.001840353421939658</v>
      </c>
      <c r="BC227" s="32">
        <f t="shared" si="100"/>
        <v>0.0018165346356302462</v>
      </c>
      <c r="BD227" s="32">
        <f t="shared" si="101"/>
        <v>0.0004293684833547558</v>
      </c>
      <c r="BE227" s="32">
        <f t="shared" si="102"/>
        <v>0.011952387601223465</v>
      </c>
    </row>
    <row r="228" spans="3:57" ht="12.75">
      <c r="C228" s="17">
        <f t="shared" si="77"/>
        <v>0.007585178704025142</v>
      </c>
      <c r="D228" s="17">
        <f t="shared" si="78"/>
        <v>0.003507223033115897</v>
      </c>
      <c r="E228" s="17">
        <f t="shared" si="79"/>
        <v>0.00040579350126828154</v>
      </c>
      <c r="F228" s="17">
        <f t="shared" si="104"/>
        <v>0.011498195238409321</v>
      </c>
      <c r="G228" s="8">
        <f t="shared" si="80"/>
        <v>0.055462008685705194</v>
      </c>
      <c r="H228" s="13">
        <f t="shared" si="81"/>
        <v>0.03792589352012571</v>
      </c>
      <c r="I228" s="13">
        <f t="shared" si="82"/>
        <v>0.017536115165579486</v>
      </c>
      <c r="J228" s="8">
        <f t="shared" si="105"/>
        <v>0.18933254938571586</v>
      </c>
      <c r="K228" s="17">
        <f aca="true" t="shared" si="110" ref="K228:K236">F228*J228</f>
        <v>0.0021769826178227357</v>
      </c>
      <c r="L228" s="17">
        <f t="shared" si="83"/>
        <v>0.30096296701541897</v>
      </c>
      <c r="M228" s="13">
        <f t="shared" si="106"/>
        <v>8.317637711026642</v>
      </c>
      <c r="N228" s="8">
        <f t="shared" si="107"/>
        <v>2.1183782855545137</v>
      </c>
      <c r="O228" s="17">
        <f t="shared" si="108"/>
        <v>0.0007976704282573191</v>
      </c>
      <c r="P228" s="17">
        <f t="shared" si="109"/>
        <v>0.4884882223365022</v>
      </c>
      <c r="Q228" s="17">
        <f t="shared" si="84"/>
        <v>0.715200515704161</v>
      </c>
      <c r="R228" s="17">
        <f t="shared" si="85"/>
        <v>0.05646358650122052</v>
      </c>
      <c r="S228" s="6">
        <f t="shared" si="86"/>
        <v>0.715200515704161</v>
      </c>
      <c r="T228">
        <f>0.022</f>
        <v>0.022</v>
      </c>
      <c r="U228" s="32">
        <f t="shared" si="87"/>
        <v>0.009295199396165289</v>
      </c>
      <c r="V228" s="32">
        <f t="shared" si="88"/>
        <v>0.0017511518673590195</v>
      </c>
      <c r="W228" s="32">
        <f t="shared" si="89"/>
        <v>0.001791944612525503</v>
      </c>
      <c r="X228" s="32">
        <f t="shared" si="90"/>
        <v>0.00034112566519438174</v>
      </c>
      <c r="Y228" s="32">
        <f t="shared" si="91"/>
        <v>0.013179421541244192</v>
      </c>
      <c r="Z228" s="13">
        <f t="shared" si="92"/>
        <v>8.317637711026642</v>
      </c>
      <c r="AA228" s="8">
        <f t="shared" si="93"/>
        <v>1.1462165381588576</v>
      </c>
      <c r="AB228" s="8">
        <f t="shared" si="94"/>
        <v>1.2254423737218887</v>
      </c>
      <c r="AC228" s="8">
        <f t="shared" si="95"/>
        <v>1.0102284475295416</v>
      </c>
      <c r="AD228" s="8">
        <f t="shared" si="96"/>
        <v>0.8406385615546217</v>
      </c>
      <c r="AF228" s="32">
        <f t="shared" si="103"/>
        <v>0.012170517435674523</v>
      </c>
      <c r="AG228" s="32">
        <f t="shared" si="103"/>
        <v>0.013179421541244192</v>
      </c>
      <c r="AH228" s="32">
        <f t="shared" si="103"/>
        <v>0.009595532314739785</v>
      </c>
      <c r="AI228" s="32">
        <f t="shared" si="103"/>
        <v>0.009677117806526154</v>
      </c>
      <c r="AJ228" s="32">
        <f t="shared" si="103"/>
        <v>0.006093228581458414</v>
      </c>
      <c r="BA228" s="32">
        <f t="shared" si="98"/>
        <v>0.007586179524477949</v>
      </c>
      <c r="BB228" s="32">
        <f t="shared" si="99"/>
        <v>0.0017344584401663662</v>
      </c>
      <c r="BC228" s="32">
        <f t="shared" si="100"/>
        <v>0.001774862315164523</v>
      </c>
      <c r="BD228" s="32">
        <f t="shared" si="101"/>
        <v>0.00041004371827506016</v>
      </c>
      <c r="BE228" s="32">
        <f t="shared" si="102"/>
        <v>0.011505543998083899</v>
      </c>
    </row>
    <row r="229" spans="3:57" ht="12.75">
      <c r="C229" s="17">
        <f aca="true" t="shared" si="111" ref="C229:C236">$H$27*P229</f>
        <v>0.007311883247765487</v>
      </c>
      <c r="D229" s="17">
        <f aca="true" t="shared" si="112" ref="D229:D236">$H$28*R229*($B$10*P229+$B$11*SQRT(P229)*S229)</f>
        <v>0.003363953717724148</v>
      </c>
      <c r="E229" s="17">
        <f aca="true" t="shared" si="113" ref="E229:E236">$H$29*O229</f>
        <v>0.00038753442424916567</v>
      </c>
      <c r="F229" s="17">
        <f t="shared" si="104"/>
        <v>0.011063371389738801</v>
      </c>
      <c r="G229" s="8">
        <f aca="true" t="shared" si="114" ref="G229:G236">H229+I229</f>
        <v>0.053379184827448176</v>
      </c>
      <c r="H229" s="13">
        <f aca="true" t="shared" si="115" ref="H229:H236">$H$35*C229</f>
        <v>0.036559416238827434</v>
      </c>
      <c r="I229" s="13">
        <f aca="true" t="shared" si="116" ref="I229:I236">$I$35*D229</f>
        <v>0.01681976858862074</v>
      </c>
      <c r="J229" s="8">
        <f t="shared" si="105"/>
        <v>0.193742670997052</v>
      </c>
      <c r="K229" s="17">
        <f t="shared" si="110"/>
        <v>0.0021434471232803626</v>
      </c>
      <c r="L229" s="17">
        <f aca="true" t="shared" si="117" ref="L229:L236">K229+L228</f>
        <v>0.3031064141386993</v>
      </c>
      <c r="M229" s="13">
        <f t="shared" si="106"/>
        <v>8.511380382023694</v>
      </c>
      <c r="N229" s="8">
        <f t="shared" si="107"/>
        <v>2.141404136484454</v>
      </c>
      <c r="O229" s="17">
        <f t="shared" si="108"/>
        <v>0.0007617784641428116</v>
      </c>
      <c r="P229" s="17">
        <f t="shared" si="109"/>
        <v>0.4708878971747392</v>
      </c>
      <c r="Q229" s="17">
        <f aca="true" t="shared" si="118" ref="Q229:Q236">COS($O$31/M229)</f>
        <v>0.7274009230302507</v>
      </c>
      <c r="R229" s="17">
        <f aca="true" t="shared" si="119" ref="R229:R236">SIN(2*$M$31/M229)</f>
        <v>0.05517963964051885</v>
      </c>
      <c r="S229" s="6">
        <f aca="true" t="shared" si="120" ref="S229:S236">COS($O$31/M229)</f>
        <v>0.7274009230302507</v>
      </c>
      <c r="T229">
        <f>0.019</f>
        <v>0.019</v>
      </c>
      <c r="U229" s="32">
        <f aca="true" t="shared" si="121" ref="U229:U236">$U$35*$H$27*(SIN(($F$15*M229-1)*$F$16/M229))^2/($F$15*M229-1)^2</f>
        <v>0.008879864108108197</v>
      </c>
      <c r="V229" s="32">
        <f aca="true" t="shared" si="122" ref="V229:V236">$V$35*8*$F$7*$I$30*SIN($F$16/M229)*$F$17*SIN((1-$F$15*M229)*$F$16/M229)/(($F$15*M229)*(1-$F$15*M229))</f>
        <v>0.001642212417657335</v>
      </c>
      <c r="W229" s="32">
        <f aca="true" t="shared" si="123" ref="W229:W236">$W$35*8*$F$7*$I$31*COS($F$16/M229)*$F$17*SIN((1-$F$15*M229)*$F$16/M229)/($F$15*M229*(1-$F$15*M229))</f>
        <v>0.0017407821120875473</v>
      </c>
      <c r="X229" s="32">
        <f aca="true" t="shared" si="124" ref="X229:X236">$X$35*$F$8*(1-$B$15)*$B$20*$F$19/($F$15*M229)^2</f>
        <v>0.00032577248116226525</v>
      </c>
      <c r="Y229" s="32">
        <f aca="true" t="shared" si="125" ref="Y229:Y236">$Y$35*SUM(U229:X229)</f>
        <v>0.012588631119015344</v>
      </c>
      <c r="Z229" s="13">
        <f aca="true" t="shared" si="126" ref="Z229:Z236">M229</f>
        <v>8.511380382023694</v>
      </c>
      <c r="AA229" s="8">
        <f aca="true" t="shared" si="127" ref="AA229:AA236">Y229/F229</f>
        <v>1.1378657260562735</v>
      </c>
      <c r="AB229" s="8">
        <f aca="true" t="shared" si="128" ref="AB229:AB236">U229/C229</f>
        <v>1.2144428196144796</v>
      </c>
      <c r="AC229" s="8">
        <f aca="true" t="shared" si="129" ref="AC229:AC236">(V229+W229)/D229</f>
        <v>1.0056602479161385</v>
      </c>
      <c r="AD229" s="8">
        <f aca="true" t="shared" si="130" ref="AD229:AD236">X229/E229</f>
        <v>0.8406284984706532</v>
      </c>
      <c r="AF229" s="32">
        <f t="shared" si="103"/>
        <v>0.011667474261573618</v>
      </c>
      <c r="AG229" s="32">
        <f t="shared" si="103"/>
        <v>0.012588631119015344</v>
      </c>
      <c r="AH229" s="32">
        <f t="shared" si="103"/>
        <v>0.00910706689345252</v>
      </c>
      <c r="AI229" s="32">
        <f t="shared" si="103"/>
        <v>0.009304206283700675</v>
      </c>
      <c r="AJ229" s="32">
        <f t="shared" si="103"/>
        <v>0.005822642059485147</v>
      </c>
      <c r="BA229" s="32">
        <f aca="true" t="shared" si="131" ref="BA229:BA236">$BA$35*$H$27*(SIN(($G$15*M229-1)*$G$16/M229))^2/($G$15*M229-1)^2</f>
        <v>0.007312824219272255</v>
      </c>
      <c r="BB229" s="32">
        <f aca="true" t="shared" si="132" ref="BB229:BB236">$BB$35*8*$F$7*$I$30*SIN($G$16/M229)*$G$17*SIN((1-$G$15*M229)*$G$16/M229)/(($G$15*M229)*(1-$G$15*M229))</f>
        <v>0.0016339043266119927</v>
      </c>
      <c r="BC229" s="32">
        <f aca="true" t="shared" si="133" ref="BC229:BC236">$BC$35*8*$F$7*$I$31*COS($G$16/M229)*$G$17*SIN((1-$G$15*M229)*$G$16/M229)/($G$15*M229*(1-$G$15*M229))</f>
        <v>0.0017319753486495031</v>
      </c>
      <c r="BD229" s="32">
        <f aca="true" t="shared" si="134" ref="BD229:BD236">$BD$35*$F$8*(1-$B$15)*$B$20*$G$19/($G$15*M229)^2</f>
        <v>0.00039158871089734496</v>
      </c>
      <c r="BE229" s="32">
        <f aca="true" t="shared" si="135" ref="BE229:BE236">$BE$35*SUM(BA229:BD229)</f>
        <v>0.011070292605431095</v>
      </c>
    </row>
    <row r="230" spans="3:57" ht="12.75">
      <c r="C230" s="17">
        <f t="shared" si="111"/>
        <v>0.007045348314500292</v>
      </c>
      <c r="D230" s="17">
        <f t="shared" si="112"/>
        <v>0.0032248854105793824</v>
      </c>
      <c r="E230" s="17">
        <f t="shared" si="113"/>
        <v>0.00037009673291896574</v>
      </c>
      <c r="F230" s="17">
        <f t="shared" si="104"/>
        <v>0.010640330457998639</v>
      </c>
      <c r="G230" s="8">
        <f t="shared" si="114"/>
        <v>0.051351168625398375</v>
      </c>
      <c r="H230" s="13">
        <f t="shared" si="115"/>
        <v>0.03522674157250146</v>
      </c>
      <c r="I230" s="13">
        <f t="shared" si="116"/>
        <v>0.016124427052896913</v>
      </c>
      <c r="J230" s="8">
        <f t="shared" si="105"/>
        <v>0.19825551753703863</v>
      </c>
      <c r="K230" s="17">
        <f t="shared" si="110"/>
        <v>0.0021095042217156353</v>
      </c>
      <c r="L230" s="17">
        <f t="shared" si="117"/>
        <v>0.30521591836041495</v>
      </c>
      <c r="M230" s="13">
        <f t="shared" si="106"/>
        <v>8.709635899560732</v>
      </c>
      <c r="N230" s="8">
        <f t="shared" si="107"/>
        <v>2.1644299874143944</v>
      </c>
      <c r="O230" s="17">
        <f t="shared" si="108"/>
        <v>0.0007275011022143771</v>
      </c>
      <c r="P230" s="17">
        <f t="shared" si="109"/>
        <v>0.4537229521125745</v>
      </c>
      <c r="Q230" s="17">
        <f t="shared" si="118"/>
        <v>0.7391055728970155</v>
      </c>
      <c r="R230" s="17">
        <f t="shared" si="119"/>
        <v>0.05392483080587843</v>
      </c>
      <c r="S230" s="6">
        <f t="shared" si="120"/>
        <v>0.7391055728970155</v>
      </c>
      <c r="T230">
        <f>0.017</f>
        <v>0.017</v>
      </c>
      <c r="U230" s="32">
        <f t="shared" si="121"/>
        <v>0.008481326057907449</v>
      </c>
      <c r="V230" s="32">
        <f t="shared" si="122"/>
        <v>0.0015395530631508749</v>
      </c>
      <c r="W230" s="32">
        <f t="shared" si="123"/>
        <v>0.0016892960415291203</v>
      </c>
      <c r="X230" s="32">
        <f t="shared" si="124"/>
        <v>0.00031111030423977126</v>
      </c>
      <c r="Y230" s="32">
        <f t="shared" si="125"/>
        <v>0.012021285466827215</v>
      </c>
      <c r="Z230" s="13">
        <f t="shared" si="126"/>
        <v>8.709635899560732</v>
      </c>
      <c r="AA230" s="8">
        <f t="shared" si="127"/>
        <v>1.1297849737167207</v>
      </c>
      <c r="AB230" s="8">
        <f t="shared" si="128"/>
        <v>1.2038192690135303</v>
      </c>
      <c r="AC230" s="8">
        <f t="shared" si="129"/>
        <v>1.001229096106054</v>
      </c>
      <c r="AD230" s="8">
        <f t="shared" si="130"/>
        <v>0.8406188884350141</v>
      </c>
      <c r="AF230" s="32">
        <f t="shared" si="103"/>
        <v>0.011181461735185885</v>
      </c>
      <c r="AG230" s="32">
        <f t="shared" si="103"/>
        <v>0.012021285466827215</v>
      </c>
      <c r="AH230" s="32">
        <f t="shared" si="103"/>
        <v>0.008642693382444479</v>
      </c>
      <c r="AI230" s="32">
        <f t="shared" si="103"/>
        <v>0.008942179340525467</v>
      </c>
      <c r="AJ230" s="32">
        <f t="shared" si="103"/>
        <v>0.005563587257405799</v>
      </c>
      <c r="BA230" s="32">
        <f t="shared" si="131"/>
        <v>0.007046232711311067</v>
      </c>
      <c r="BB230" s="32">
        <f t="shared" si="132"/>
        <v>0.001538505868606741</v>
      </c>
      <c r="BC230" s="32">
        <f t="shared" si="133"/>
        <v>0.0016881469927301812</v>
      </c>
      <c r="BD230" s="32">
        <f t="shared" si="134"/>
        <v>0.00037396431567665594</v>
      </c>
      <c r="BE230" s="32">
        <f t="shared" si="135"/>
        <v>0.010646849888324645</v>
      </c>
    </row>
    <row r="231" spans="3:57" ht="12.75">
      <c r="C231" s="17">
        <f t="shared" si="111"/>
        <v>0.006785701008412253</v>
      </c>
      <c r="D231" s="17">
        <f t="shared" si="112"/>
        <v>0.003090078002377097</v>
      </c>
      <c r="E231" s="17">
        <f t="shared" si="113"/>
        <v>0.0003534434947395528</v>
      </c>
      <c r="F231" s="17">
        <f t="shared" si="104"/>
        <v>0.010229222505528903</v>
      </c>
      <c r="G231" s="8">
        <f t="shared" si="114"/>
        <v>0.049378895053946756</v>
      </c>
      <c r="H231" s="13">
        <f t="shared" si="115"/>
        <v>0.03392850504206127</v>
      </c>
      <c r="I231" s="13">
        <f t="shared" si="116"/>
        <v>0.015450390011885484</v>
      </c>
      <c r="J231" s="8">
        <f t="shared" si="105"/>
        <v>0.20287348177664555</v>
      </c>
      <c r="K231" s="17">
        <f t="shared" si="110"/>
        <v>0.0020752379855646704</v>
      </c>
      <c r="L231" s="17">
        <f t="shared" si="117"/>
        <v>0.30729115634597964</v>
      </c>
      <c r="M231" s="13">
        <f t="shared" si="106"/>
        <v>8.912509381337378</v>
      </c>
      <c r="N231" s="8">
        <f t="shared" si="107"/>
        <v>2.1874558383443348</v>
      </c>
      <c r="O231" s="17">
        <f t="shared" si="108"/>
        <v>0.0006947657439867915</v>
      </c>
      <c r="P231" s="17">
        <f t="shared" si="109"/>
        <v>0.4370015727048485</v>
      </c>
      <c r="Q231" s="17">
        <f t="shared" si="118"/>
        <v>0.7503322112872081</v>
      </c>
      <c r="R231" s="17">
        <f t="shared" si="119"/>
        <v>0.052698502618111424</v>
      </c>
      <c r="S231" s="6">
        <f t="shared" si="120"/>
        <v>0.7503322112872081</v>
      </c>
      <c r="T231">
        <f>0.015</f>
        <v>0.015</v>
      </c>
      <c r="U231" s="32">
        <f t="shared" si="121"/>
        <v>0.008099104390448782</v>
      </c>
      <c r="V231" s="32">
        <f t="shared" si="122"/>
        <v>0.0014428706723566343</v>
      </c>
      <c r="W231" s="32">
        <f t="shared" si="123"/>
        <v>0.0016377194122997026</v>
      </c>
      <c r="X231" s="32">
        <f t="shared" si="124"/>
        <v>0.000297108033983855</v>
      </c>
      <c r="Y231" s="32">
        <f t="shared" si="125"/>
        <v>0.011476802509088974</v>
      </c>
      <c r="Z231" s="13">
        <f t="shared" si="126"/>
        <v>8.912509381337378</v>
      </c>
      <c r="AA231" s="8">
        <f t="shared" si="127"/>
        <v>1.1219623488379251</v>
      </c>
      <c r="AB231" s="8">
        <f t="shared" si="128"/>
        <v>1.1935545613354168</v>
      </c>
      <c r="AC231" s="8">
        <f t="shared" si="129"/>
        <v>0.9969295539745401</v>
      </c>
      <c r="AD231" s="8">
        <f t="shared" si="130"/>
        <v>0.8406097110452957</v>
      </c>
      <c r="AF231" s="32">
        <f t="shared" si="103"/>
        <v>0.01071229742890609</v>
      </c>
      <c r="AG231" s="32">
        <f t="shared" si="103"/>
        <v>0.011476802509088974</v>
      </c>
      <c r="AH231" s="32">
        <f t="shared" si="103"/>
        <v>0.008201363683225889</v>
      </c>
      <c r="AI231" s="32">
        <f t="shared" si="103"/>
        <v>0.008591061164375705</v>
      </c>
      <c r="AJ231" s="32">
        <f t="shared" si="103"/>
        <v>0.005315622339696372</v>
      </c>
      <c r="BA231" s="32">
        <f t="shared" si="131"/>
        <v>0.006786531959397872</v>
      </c>
      <c r="BB231" s="32">
        <f t="shared" si="132"/>
        <v>0.001448073949637876</v>
      </c>
      <c r="BC231" s="32">
        <f t="shared" si="133"/>
        <v>0.0016436253527102518</v>
      </c>
      <c r="BD231" s="32">
        <f t="shared" si="134"/>
        <v>0.0003571331489077865</v>
      </c>
      <c r="BE231" s="32">
        <f t="shared" si="135"/>
        <v>0.010235364410653787</v>
      </c>
    </row>
    <row r="232" spans="3:57" ht="12.75">
      <c r="C232" s="17">
        <f t="shared" si="111"/>
        <v>0.006533031625119059</v>
      </c>
      <c r="D232" s="17">
        <f t="shared" si="112"/>
        <v>0.0029595655036967978</v>
      </c>
      <c r="E232" s="17">
        <f t="shared" si="113"/>
        <v>0.0003375394362520104</v>
      </c>
      <c r="F232" s="17">
        <f t="shared" si="104"/>
        <v>0.009830136565067865</v>
      </c>
      <c r="G232" s="8">
        <f t="shared" si="114"/>
        <v>0.04746298564407929</v>
      </c>
      <c r="H232" s="13">
        <f t="shared" si="115"/>
        <v>0.0326651581255953</v>
      </c>
      <c r="I232" s="13">
        <f t="shared" si="116"/>
        <v>0.014797827518483988</v>
      </c>
      <c r="J232" s="8">
        <f t="shared" si="105"/>
        <v>0.20759901222164068</v>
      </c>
      <c r="K232" s="17">
        <f t="shared" si="110"/>
        <v>0.002040726640911921</v>
      </c>
      <c r="L232" s="17">
        <f t="shared" si="117"/>
        <v>0.30933188298689157</v>
      </c>
      <c r="M232" s="13">
        <f t="shared" si="106"/>
        <v>9.120108393559018</v>
      </c>
      <c r="N232" s="8">
        <f t="shared" si="107"/>
        <v>2.210481689274275</v>
      </c>
      <c r="O232" s="17">
        <f t="shared" si="108"/>
        <v>0.0006635030522355991</v>
      </c>
      <c r="P232" s="17">
        <f t="shared" si="109"/>
        <v>0.420729574021646</v>
      </c>
      <c r="Q232" s="17">
        <f t="shared" si="118"/>
        <v>0.761098171051773</v>
      </c>
      <c r="R232" s="17">
        <f t="shared" si="119"/>
        <v>0.05150001226932953</v>
      </c>
      <c r="S232" s="6">
        <f t="shared" si="120"/>
        <v>0.761098171051773</v>
      </c>
      <c r="T232">
        <f>0.014</f>
        <v>0.014</v>
      </c>
      <c r="U232" s="32">
        <f t="shared" si="121"/>
        <v>0.007732709153109297</v>
      </c>
      <c r="V232" s="32">
        <f t="shared" si="122"/>
        <v>0.0013518694874666223</v>
      </c>
      <c r="W232" s="32">
        <f t="shared" si="123"/>
        <v>0.0015862583593482936</v>
      </c>
      <c r="X232" s="32">
        <f t="shared" si="124"/>
        <v>0.0002837359697019863</v>
      </c>
      <c r="Y232" s="32">
        <f t="shared" si="125"/>
        <v>0.0109545729696262</v>
      </c>
      <c r="Z232" s="13">
        <f t="shared" si="126"/>
        <v>9.120108393559018</v>
      </c>
      <c r="AA232" s="8">
        <f t="shared" si="127"/>
        <v>1.1143866514076828</v>
      </c>
      <c r="AB232" s="8">
        <f t="shared" si="128"/>
        <v>1.1836325915487016</v>
      </c>
      <c r="AC232" s="8">
        <f t="shared" si="129"/>
        <v>0.9927564850802917</v>
      </c>
      <c r="AD232" s="8">
        <f t="shared" si="130"/>
        <v>0.8406009468183923</v>
      </c>
      <c r="AF232" s="32">
        <f t="shared" si="103"/>
        <v>0.010259753208259389</v>
      </c>
      <c r="AG232" s="32">
        <f t="shared" si="103"/>
        <v>0.010954572969626198</v>
      </c>
      <c r="AH232" s="32">
        <f t="shared" si="103"/>
        <v>0.007782056249724371</v>
      </c>
      <c r="AI232" s="32">
        <f t="shared" si="103"/>
        <v>0.008250833994692954</v>
      </c>
      <c r="AJ232" s="32">
        <f t="shared" si="103"/>
        <v>0.005078317275900219</v>
      </c>
      <c r="BA232" s="32">
        <f t="shared" si="131"/>
        <v>0.006533812116264713</v>
      </c>
      <c r="BB232" s="32">
        <f t="shared" si="132"/>
        <v>0.001362417247026901</v>
      </c>
      <c r="BC232" s="32">
        <f t="shared" si="133"/>
        <v>0.0015986349030383527</v>
      </c>
      <c r="BD232" s="32">
        <f t="shared" si="134"/>
        <v>0.00034105950942942557</v>
      </c>
      <c r="BE232" s="32">
        <f t="shared" si="135"/>
        <v>0.00983592377575939</v>
      </c>
    </row>
    <row r="233" spans="3:57" ht="12.75">
      <c r="C233" s="17">
        <f t="shared" si="111"/>
        <v>0.006287397217246696</v>
      </c>
      <c r="D233" s="17">
        <f t="shared" si="112"/>
        <v>0.002833359018701993</v>
      </c>
      <c r="E233" s="17">
        <f t="shared" si="113"/>
        <v>0.00032235086868362536</v>
      </c>
      <c r="F233" s="17">
        <f t="shared" si="104"/>
        <v>0.009443107104632314</v>
      </c>
      <c r="G233" s="8">
        <f t="shared" si="114"/>
        <v>0.04560378117974344</v>
      </c>
      <c r="H233" s="13">
        <f t="shared" si="115"/>
        <v>0.03143698608623348</v>
      </c>
      <c r="I233" s="13">
        <f t="shared" si="116"/>
        <v>0.014166795093509963</v>
      </c>
      <c r="J233" s="8">
        <f t="shared" si="105"/>
        <v>0.21243461441081024</v>
      </c>
      <c r="K233" s="17">
        <f t="shared" si="110"/>
        <v>0.0020060428166125484</v>
      </c>
      <c r="L233" s="17">
        <f t="shared" si="117"/>
        <v>0.3113379258035041</v>
      </c>
      <c r="M233" s="13">
        <f t="shared" si="106"/>
        <v>9.332543007969829</v>
      </c>
      <c r="N233" s="8">
        <f t="shared" si="107"/>
        <v>2.2335075402042155</v>
      </c>
      <c r="O233" s="17">
        <f t="shared" si="108"/>
        <v>0.0006336468047623822</v>
      </c>
      <c r="P233" s="17">
        <f t="shared" si="109"/>
        <v>0.40491063027249263</v>
      </c>
      <c r="Q233" s="17">
        <f t="shared" si="118"/>
        <v>0.7714203586421007</v>
      </c>
      <c r="R233" s="17">
        <f t="shared" si="119"/>
        <v>0.05032873121743471</v>
      </c>
      <c r="S233" s="6">
        <f t="shared" si="120"/>
        <v>0.7714203586421007</v>
      </c>
      <c r="T233">
        <f>0.014</f>
        <v>0.014</v>
      </c>
      <c r="U233" s="32">
        <f t="shared" si="121"/>
        <v>0.00738164468615591</v>
      </c>
      <c r="V233" s="32">
        <f t="shared" si="122"/>
        <v>0.0012662619747827516</v>
      </c>
      <c r="W233" s="32">
        <f t="shared" si="123"/>
        <v>0.001535094346366113</v>
      </c>
      <c r="X233" s="32">
        <f t="shared" si="124"/>
        <v>0.0002709657474529998</v>
      </c>
      <c r="Y233" s="32">
        <f t="shared" si="125"/>
        <v>0.010453966754757776</v>
      </c>
      <c r="Z233" s="13">
        <f t="shared" si="126"/>
        <v>9.332543007969829</v>
      </c>
      <c r="AA233" s="8">
        <f t="shared" si="127"/>
        <v>1.1070473562276535</v>
      </c>
      <c r="AB233" s="8">
        <f t="shared" si="128"/>
        <v>1.1740382277594343</v>
      </c>
      <c r="AC233" s="8">
        <f t="shared" si="129"/>
        <v>0.9887050326690371</v>
      </c>
      <c r="AD233" s="8">
        <f t="shared" si="130"/>
        <v>0.8405925771490381</v>
      </c>
      <c r="AF233" s="32">
        <f t="shared" si="103"/>
        <v>0.009823561677984764</v>
      </c>
      <c r="AG233" s="32">
        <f t="shared" si="103"/>
        <v>0.010453966754757776</v>
      </c>
      <c r="AH233" s="32">
        <f t="shared" si="103"/>
        <v>0.007383778060876412</v>
      </c>
      <c r="AI233" s="32">
        <f t="shared" si="103"/>
        <v>0.007921442805192271</v>
      </c>
      <c r="AJ233" s="32">
        <f t="shared" si="103"/>
        <v>0.004851254112349768</v>
      </c>
      <c r="BA233" s="32">
        <f t="shared" si="131"/>
        <v>0.006288130094656735</v>
      </c>
      <c r="BB233" s="32">
        <f t="shared" si="132"/>
        <v>0.001281343705877979</v>
      </c>
      <c r="BC233" s="32">
        <f t="shared" si="133"/>
        <v>0.0015533779879811666</v>
      </c>
      <c r="BD233" s="32">
        <f t="shared" si="134"/>
        <v>0.0003257093028972095</v>
      </c>
      <c r="BE233" s="32">
        <f t="shared" si="135"/>
        <v>0.00944856109141309</v>
      </c>
    </row>
    <row r="234" spans="3:57" ht="12.75">
      <c r="C234" s="17">
        <f t="shared" si="111"/>
        <v>0.006048824928489969</v>
      </c>
      <c r="D234" s="17">
        <f t="shared" si="112"/>
        <v>0.002711449484690658</v>
      </c>
      <c r="E234" s="17">
        <f t="shared" si="113"/>
        <v>0.00030784561687868036</v>
      </c>
      <c r="F234" s="17">
        <f t="shared" si="104"/>
        <v>0.009068120030059308</v>
      </c>
      <c r="G234" s="8">
        <f t="shared" si="114"/>
        <v>0.043801372065903135</v>
      </c>
      <c r="H234" s="13">
        <f t="shared" si="115"/>
        <v>0.030244124642449847</v>
      </c>
      <c r="I234" s="13">
        <f t="shared" si="116"/>
        <v>0.013557247423453291</v>
      </c>
      <c r="J234" s="8">
        <f t="shared" si="105"/>
        <v>0.2173828522444463</v>
      </c>
      <c r="K234" s="17">
        <f t="shared" si="110"/>
        <v>0.0019712537966292865</v>
      </c>
      <c r="L234" s="17">
        <f t="shared" si="117"/>
        <v>0.3133091796001334</v>
      </c>
      <c r="M234" s="13">
        <f t="shared" si="106"/>
        <v>9.549925860214275</v>
      </c>
      <c r="N234" s="8">
        <f t="shared" si="107"/>
        <v>2.256533391134156</v>
      </c>
      <c r="O234" s="17">
        <f t="shared" si="108"/>
        <v>0.0006051337546936449</v>
      </c>
      <c r="P234" s="17">
        <f t="shared" si="109"/>
        <v>0.3895464895210452</v>
      </c>
      <c r="Q234" s="17">
        <f t="shared" si="118"/>
        <v>0.7813152439821937</v>
      </c>
      <c r="R234" s="17">
        <f t="shared" si="119"/>
        <v>0.049184044885819435</v>
      </c>
      <c r="S234" s="6">
        <f t="shared" si="120"/>
        <v>0.7813152439821937</v>
      </c>
      <c r="T234">
        <f>0.013</f>
        <v>0.013</v>
      </c>
      <c r="U234" s="32">
        <f t="shared" si="121"/>
        <v>0.007045412607684093</v>
      </c>
      <c r="V234" s="32">
        <f t="shared" si="122"/>
        <v>0.0011857694890769542</v>
      </c>
      <c r="W234" s="32">
        <f t="shared" si="123"/>
        <v>0.001484386245793912</v>
      </c>
      <c r="X234" s="32">
        <f t="shared" si="124"/>
        <v>0.0002587702798833717</v>
      </c>
      <c r="Y234" s="32">
        <f t="shared" si="125"/>
        <v>0.009974338622438331</v>
      </c>
      <c r="Z234" s="13">
        <f t="shared" si="126"/>
        <v>9.549925860214275</v>
      </c>
      <c r="AA234" s="8">
        <f t="shared" si="127"/>
        <v>1.0999345607882405</v>
      </c>
      <c r="AB234" s="8">
        <f t="shared" si="128"/>
        <v>1.1647572364840972</v>
      </c>
      <c r="AC234" s="8">
        <f t="shared" si="129"/>
        <v>0.9847705996173102</v>
      </c>
      <c r="AD234" s="8">
        <f t="shared" si="130"/>
        <v>0.8405845842702094</v>
      </c>
      <c r="AF234" s="32">
        <f t="shared" si="103"/>
        <v>0.00940342204838458</v>
      </c>
      <c r="AG234" s="32">
        <f t="shared" si="103"/>
        <v>0.009974338622438331</v>
      </c>
      <c r="AH234" s="32">
        <f t="shared" si="103"/>
        <v>0.0070055661297551905</v>
      </c>
      <c r="AI234" s="32">
        <f t="shared" si="103"/>
        <v>0.007602799644284423</v>
      </c>
      <c r="AJ234" s="32">
        <f t="shared" si="103"/>
        <v>0.004634027152574104</v>
      </c>
      <c r="BA234" s="32">
        <f t="shared" si="131"/>
        <v>0.006049512901811071</v>
      </c>
      <c r="BB234" s="32">
        <f t="shared" si="132"/>
        <v>0.0012046618100459254</v>
      </c>
      <c r="BC234" s="32">
        <f t="shared" si="133"/>
        <v>0.0015080362904744302</v>
      </c>
      <c r="BD234" s="32">
        <f t="shared" si="134"/>
        <v>0.0003110499694650453</v>
      </c>
      <c r="BE234" s="32">
        <f t="shared" si="135"/>
        <v>0.009073260971796473</v>
      </c>
    </row>
    <row r="235" spans="3:57" ht="12.75">
      <c r="C235" s="17">
        <f t="shared" si="111"/>
        <v>0.00581731510188866</v>
      </c>
      <c r="D235" s="17">
        <f t="shared" si="112"/>
        <v>0.0025938101873724914</v>
      </c>
      <c r="E235" s="17">
        <f t="shared" si="113"/>
        <v>0.00029399295140559734</v>
      </c>
      <c r="F235" s="17">
        <f t="shared" si="104"/>
        <v>0.008705118240666748</v>
      </c>
      <c r="G235" s="8">
        <f t="shared" si="114"/>
        <v>0.042055626446305755</v>
      </c>
      <c r="H235" s="13">
        <f t="shared" si="115"/>
        <v>0.0290865755094433</v>
      </c>
      <c r="I235" s="13">
        <f t="shared" si="116"/>
        <v>0.012969050936862457</v>
      </c>
      <c r="J235" s="8">
        <f t="shared" si="105"/>
        <v>0.22244634934374297</v>
      </c>
      <c r="K235" s="17">
        <f t="shared" si="110"/>
        <v>0.0019364217732419447</v>
      </c>
      <c r="L235" s="17">
        <f t="shared" si="117"/>
        <v>0.3152456013733753</v>
      </c>
      <c r="M235" s="13">
        <f t="shared" si="106"/>
        <v>9.772372209558018</v>
      </c>
      <c r="N235" s="8">
        <f t="shared" si="107"/>
        <v>2.279559242064096</v>
      </c>
      <c r="O235" s="17">
        <f t="shared" si="108"/>
        <v>0.0005779034970234657</v>
      </c>
      <c r="P235" s="17">
        <f t="shared" si="109"/>
        <v>0.37463717385918827</v>
      </c>
      <c r="Q235" s="17">
        <f t="shared" si="118"/>
        <v>0.7907988531483918</v>
      </c>
      <c r="R235" s="17">
        <f t="shared" si="119"/>
        <v>0.04806535236827433</v>
      </c>
      <c r="S235" s="6">
        <f t="shared" si="120"/>
        <v>0.7907988531483918</v>
      </c>
      <c r="T235">
        <f>0.012</f>
        <v>0.012</v>
      </c>
      <c r="U235" s="32">
        <f t="shared" si="121"/>
        <v>0.006723514428671045</v>
      </c>
      <c r="V235" s="32">
        <f t="shared" si="122"/>
        <v>0.001110122775144676</v>
      </c>
      <c r="W235" s="32">
        <f t="shared" si="123"/>
        <v>0.0014342722937083737</v>
      </c>
      <c r="X235" s="32">
        <f t="shared" si="124"/>
        <v>0.0002471236987713119</v>
      </c>
      <c r="Y235" s="32">
        <f t="shared" si="125"/>
        <v>0.009515033196295406</v>
      </c>
      <c r="Z235" s="13">
        <f t="shared" si="126"/>
        <v>9.772372209558018</v>
      </c>
      <c r="AA235" s="8">
        <f t="shared" si="127"/>
        <v>1.0930389379256293</v>
      </c>
      <c r="AB235" s="8">
        <f t="shared" si="128"/>
        <v>1.1557762147847512</v>
      </c>
      <c r="AC235" s="8">
        <f t="shared" si="129"/>
        <v>0.9809488301187147</v>
      </c>
      <c r="AD235" s="8">
        <f t="shared" si="130"/>
        <v>0.8405769512153239</v>
      </c>
      <c r="AF235" s="32">
        <f t="shared" si="103"/>
        <v>0.008999005457548719</v>
      </c>
      <c r="AG235" s="32">
        <f t="shared" si="103"/>
        <v>0.009515033196295406</v>
      </c>
      <c r="AH235" s="32">
        <f t="shared" si="103"/>
        <v>0.00664648860783493</v>
      </c>
      <c r="AI235" s="32">
        <f t="shared" si="103"/>
        <v>0.007294787646006055</v>
      </c>
      <c r="AJ235" s="32">
        <f t="shared" si="103"/>
        <v>0.004426243058456339</v>
      </c>
      <c r="BA235" s="32">
        <f t="shared" si="131"/>
        <v>0.005817960748069042</v>
      </c>
      <c r="BB235" s="32">
        <f t="shared" si="132"/>
        <v>0.0011321816696628778</v>
      </c>
      <c r="BC235" s="32">
        <f t="shared" si="133"/>
        <v>0.001462772259609145</v>
      </c>
      <c r="BD235" s="32">
        <f t="shared" si="134"/>
        <v>0.00029705041472131245</v>
      </c>
      <c r="BE235" s="32">
        <f t="shared" si="135"/>
        <v>0.008709965092062377</v>
      </c>
    </row>
    <row r="236" spans="3:57" ht="12.75">
      <c r="C236" s="17">
        <f t="shared" si="111"/>
        <v>0.005592844169365021</v>
      </c>
      <c r="D236" s="17">
        <f t="shared" si="112"/>
        <v>0.002480399062650592</v>
      </c>
      <c r="E236" s="17">
        <f t="shared" si="113"/>
        <v>0.0002807635236994352</v>
      </c>
      <c r="F236" s="17">
        <f t="shared" si="104"/>
        <v>0.008354006755715047</v>
      </c>
      <c r="G236" s="8">
        <f t="shared" si="114"/>
        <v>0.040366216160078065</v>
      </c>
      <c r="H236" s="13">
        <f t="shared" si="115"/>
        <v>0.027964220846825105</v>
      </c>
      <c r="I236" s="13">
        <f t="shared" si="116"/>
        <v>0.01240199531325296</v>
      </c>
      <c r="J236" s="8">
        <f t="shared" si="105"/>
        <v>0.22762779044189152</v>
      </c>
      <c r="K236" s="17">
        <f t="shared" si="110"/>
        <v>0.0019016040991400507</v>
      </c>
      <c r="L236" s="17">
        <f t="shared" si="117"/>
        <v>0.31714720547251535</v>
      </c>
      <c r="M236" s="13">
        <f t="shared" si="106"/>
        <v>9.99999999999991</v>
      </c>
      <c r="N236" s="8">
        <f t="shared" si="107"/>
        <v>2.3025850929940366</v>
      </c>
      <c r="O236" s="17">
        <f t="shared" si="108"/>
        <v>0.0005518983411227632</v>
      </c>
      <c r="P236" s="17">
        <f t="shared" si="109"/>
        <v>0.3601811654942829</v>
      </c>
      <c r="Q236" s="17">
        <f t="shared" si="118"/>
        <v>0.7998867635520149</v>
      </c>
      <c r="R236" s="17">
        <f t="shared" si="119"/>
        <v>0.04697206613909289</v>
      </c>
      <c r="S236" s="6">
        <f t="shared" si="120"/>
        <v>0.7998867635520149</v>
      </c>
      <c r="T236">
        <f>0.01</f>
        <v>0.01</v>
      </c>
      <c r="U236" s="32">
        <f t="shared" si="121"/>
        <v>0.006415453831529337</v>
      </c>
      <c r="V236" s="32">
        <f t="shared" si="122"/>
        <v>0.0010390623276185418</v>
      </c>
      <c r="W236" s="32">
        <f t="shared" si="123"/>
        <v>0.001384871921093024</v>
      </c>
      <c r="X236" s="32">
        <f t="shared" si="124"/>
        <v>0.00023600130015679756</v>
      </c>
      <c r="Y236" s="32">
        <f t="shared" si="125"/>
        <v>0.009075389380397703</v>
      </c>
      <c r="Z236" s="13">
        <f t="shared" si="126"/>
        <v>9.99999999999991</v>
      </c>
      <c r="AA236" s="8">
        <f t="shared" si="127"/>
        <v>1.086351692759783</v>
      </c>
      <c r="AB236" s="8">
        <f t="shared" si="128"/>
        <v>1.1470825285406998</v>
      </c>
      <c r="AC236" s="8">
        <f t="shared" si="129"/>
        <v>0.9772355929377401</v>
      </c>
      <c r="AD236" s="8">
        <f t="shared" si="130"/>
        <v>0.8405696617821451</v>
      </c>
      <c r="AF236" s="32">
        <f t="shared" si="103"/>
        <v>0.00860995978484642</v>
      </c>
      <c r="AG236" s="32">
        <f t="shared" si="103"/>
        <v>0.009075389380397703</v>
      </c>
      <c r="AH236" s="32">
        <f t="shared" si="103"/>
        <v>0.006305645537217338</v>
      </c>
      <c r="AI236" s="32">
        <f t="shared" si="103"/>
        <v>0.006997264725160617</v>
      </c>
      <c r="AJ236" s="32">
        <f t="shared" si="103"/>
        <v>0.004227520882832716</v>
      </c>
      <c r="BA236" s="32">
        <f t="shared" si="131"/>
        <v>0.005593449936676979</v>
      </c>
      <c r="BB236" s="32">
        <f t="shared" si="132"/>
        <v>0.0010637159435148936</v>
      </c>
      <c r="BC236" s="32">
        <f t="shared" si="133"/>
        <v>0.001417730489343229</v>
      </c>
      <c r="BD236" s="32">
        <f t="shared" si="134"/>
        <v>0.00028368094373344623</v>
      </c>
      <c r="BE236" s="32">
        <f t="shared" si="135"/>
        <v>0.008358577313268549</v>
      </c>
    </row>
    <row r="238" ht="12.75">
      <c r="P238" s="26"/>
    </row>
  </sheetData>
  <printOptions/>
  <pageMargins left="0.25" right="0.25" top="0.25" bottom="0.25" header="0.25" footer="0.25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tkirk</dc:creator>
  <cp:keywords/>
  <dc:description/>
  <cp:lastModifiedBy>tkirk</cp:lastModifiedBy>
  <cp:lastPrinted>2005-05-18T18:56:37Z</cp:lastPrinted>
  <dcterms:created xsi:type="dcterms:W3CDTF">2005-04-19T18:54:54Z</dcterms:created>
  <dcterms:modified xsi:type="dcterms:W3CDTF">2005-05-19T19:38:19Z</dcterms:modified>
  <cp:category/>
  <cp:version/>
  <cp:contentType/>
  <cp:contentStatus/>
</cp:coreProperties>
</file>