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7340" windowHeight="11565" activeTab="2"/>
  </bookViews>
  <sheets>
    <sheet name="PS 2-fold p &lt; 0.001" sheetId="1" r:id="rId1"/>
    <sheet name="Table" sheetId="2" r:id="rId2"/>
    <sheet name="EASE_summary" sheetId="3" r:id="rId3"/>
    <sheet name="Ease_Gene_List" sheetId="4" r:id="rId4"/>
  </sheets>
  <definedNames>
    <definedName name="_xlnm._FilterDatabase" localSheetId="3" hidden="1">'Ease_Gene_List'!$A$1:$AG$19</definedName>
  </definedNames>
  <calcPr fullCalcOnLoad="1"/>
</workbook>
</file>

<file path=xl/sharedStrings.xml><?xml version="1.0" encoding="utf-8"?>
<sst xmlns="http://schemas.openxmlformats.org/spreadsheetml/2006/main" count="785" uniqueCount="252">
  <si>
    <t>Probe set</t>
  </si>
  <si>
    <t>E/MMT Ratio</t>
  </si>
  <si>
    <t>E/PS Ratio</t>
  </si>
  <si>
    <t>MMT/PS Ratio</t>
  </si>
  <si>
    <t>2-fold in E, PS or MMT vs. other two cases</t>
  </si>
  <si>
    <t>Gene</t>
  </si>
  <si>
    <t>Description</t>
  </si>
  <si>
    <t>UniGene</t>
  </si>
  <si>
    <t>Map</t>
  </si>
  <si>
    <t>LocusLinkID</t>
  </si>
  <si>
    <t>GB Accession</t>
  </si>
  <si>
    <t>201387_s_at</t>
  </si>
  <si>
    <t>E, PS, MMT</t>
  </si>
  <si>
    <t>UCHL1</t>
  </si>
  <si>
    <t>ubiquitin carboxyl-terminal esterase L1 (ubiquitin thiolesterase)</t>
  </si>
  <si>
    <t>Hs.76118</t>
  </si>
  <si>
    <t>4p14</t>
  </si>
  <si>
    <t>NM_004181.1</t>
  </si>
  <si>
    <t>218857_s_at</t>
  </si>
  <si>
    <t>ASRGL1</t>
  </si>
  <si>
    <t>asparaginase like 1</t>
  </si>
  <si>
    <t>Hs.433197</t>
  </si>
  <si>
    <t>11q12.3</t>
  </si>
  <si>
    <t>NM_025080.1</t>
  </si>
  <si>
    <t>205532_s_at</t>
  </si>
  <si>
    <t>PS</t>
  </si>
  <si>
    <t>CDH6</t>
  </si>
  <si>
    <t>cadherin 6, type 2, K-cadherin (fetal kidney)</t>
  </si>
  <si>
    <t>Hs.32963</t>
  </si>
  <si>
    <t>5p15.1-p14</t>
  </si>
  <si>
    <t>AU151483</t>
  </si>
  <si>
    <t>214803_at</t>
  </si>
  <si>
    <t>Homo sapiens mRNA; cDNA DKFZp564N1116 (from clone DKFZp564N1116)</t>
  </si>
  <si>
    <t>Hs.124776</t>
  </si>
  <si>
    <t>BF344237</t>
  </si>
  <si>
    <t>235278_at</t>
  </si>
  <si>
    <t xml:space="preserve"> ESTs, Weakly similar to JC5314 CDC28/cdc2-like kinase associating arginine-serine cyclophilin [H.sapiens]</t>
  </si>
  <si>
    <t>BF032500</t>
  </si>
  <si>
    <t>205128_x_at</t>
  </si>
  <si>
    <t>PTGS1</t>
  </si>
  <si>
    <t>prostaglandin-endoperoxide synthase 1 (prostaglandin G/H synthase and cyclooxygenase)</t>
  </si>
  <si>
    <t>Hs.88474</t>
  </si>
  <si>
    <t>9q32-q33.3</t>
  </si>
  <si>
    <t>NM_000962.1</t>
  </si>
  <si>
    <t>210248_at</t>
  </si>
  <si>
    <t>WNT7A</t>
  </si>
  <si>
    <t>wingless-type MMTV integration site family, member 7A</t>
  </si>
  <si>
    <t>Hs.72290</t>
  </si>
  <si>
    <t>3p25</t>
  </si>
  <si>
    <t>D83175.1</t>
  </si>
  <si>
    <t>210973_s_at</t>
  </si>
  <si>
    <t>FGFR1</t>
  </si>
  <si>
    <t>fibroblast growth factor receptor 1 (fms-related tyrosine kinase 2, Pfeiffer syndrome)</t>
  </si>
  <si>
    <t>Hs.748</t>
  </si>
  <si>
    <t>8p11.2-p11.1</t>
  </si>
  <si>
    <t>M63889.1</t>
  </si>
  <si>
    <t>213230_at</t>
  </si>
  <si>
    <t>HUMPPA</t>
  </si>
  <si>
    <t>paraneoplastic antigen</t>
  </si>
  <si>
    <t>Hs.78358</t>
  </si>
  <si>
    <t>17q25.2</t>
  </si>
  <si>
    <t>AI422335</t>
  </si>
  <si>
    <t>215729_s_at</t>
  </si>
  <si>
    <t>VGLL1</t>
  </si>
  <si>
    <t>vestigial like 1 (Drosophila)</t>
  </si>
  <si>
    <t>Hs.9030</t>
  </si>
  <si>
    <t>Xq26.3</t>
  </si>
  <si>
    <t>BE542323</t>
  </si>
  <si>
    <t>215813_s_at</t>
  </si>
  <si>
    <t>S36219.1</t>
  </si>
  <si>
    <t>216109_at</t>
  </si>
  <si>
    <t>KIAA1025</t>
  </si>
  <si>
    <t>KIAA1025 protein</t>
  </si>
  <si>
    <t>Hs.435249</t>
  </si>
  <si>
    <t>12q24.22</t>
  </si>
  <si>
    <t>AK025348.1</t>
  </si>
  <si>
    <t>225929_s_at</t>
  </si>
  <si>
    <t>KIAA1554</t>
  </si>
  <si>
    <t>KIAA1554 protein</t>
  </si>
  <si>
    <t>Hs.195642</t>
  </si>
  <si>
    <t>17q25.3</t>
  </si>
  <si>
    <t>AI954660</t>
  </si>
  <si>
    <t>226804_at</t>
  </si>
  <si>
    <t>FAM20A</t>
  </si>
  <si>
    <t>family with sequence similarity 20, member A</t>
  </si>
  <si>
    <t>Hs.144633</t>
  </si>
  <si>
    <t>17q24.3</t>
  </si>
  <si>
    <t>AI632223</t>
  </si>
  <si>
    <t>229657_at</t>
  </si>
  <si>
    <t>THRB</t>
  </si>
  <si>
    <t>thyroid hormone receptor, beta (erythroblastic leukemia viral (v-erb-a) oncogene homolog 2, avian)</t>
  </si>
  <si>
    <t>Hs.203213</t>
  </si>
  <si>
    <t>3p24.3</t>
  </si>
  <si>
    <t>BF431989</t>
  </si>
  <si>
    <t>230563_at</t>
  </si>
  <si>
    <t>LOC221002</t>
  </si>
  <si>
    <t>CG4853 gene product</t>
  </si>
  <si>
    <t>Hs.125293</t>
  </si>
  <si>
    <t>10q11.21</t>
  </si>
  <si>
    <t>BF446578</t>
  </si>
  <si>
    <t>232318_s_at</t>
  </si>
  <si>
    <t>Homo sapiens cDNA FLJ11076 fis, clone PLACE1005077.</t>
  </si>
  <si>
    <t>Hs.201441</t>
  </si>
  <si>
    <t>AI680459</t>
  </si>
  <si>
    <t>235165_at</t>
  </si>
  <si>
    <t>Homo sapiens transcribed sequence with moderate similarity to protein ref:NP_060265.1 (H.sapiens)  hypothetical protein FLJ20378 [Homo sapiens]</t>
  </si>
  <si>
    <t>Hs.391828</t>
  </si>
  <si>
    <t>AW151704</t>
  </si>
  <si>
    <t>236773_at</t>
  </si>
  <si>
    <t>Homo sapiens transcribed sequences</t>
  </si>
  <si>
    <t>Hs.147613</t>
  </si>
  <si>
    <t>AI635931</t>
  </si>
  <si>
    <t>238669_at</t>
  </si>
  <si>
    <t>BE613133</t>
  </si>
  <si>
    <t>241981_at</t>
  </si>
  <si>
    <t>Homo sapiens cDNA FLJ27210 fis, clone SYN03494</t>
  </si>
  <si>
    <t>Hs.152422</t>
  </si>
  <si>
    <t>AW291369</t>
  </si>
  <si>
    <t>242468_at</t>
  </si>
  <si>
    <t>Hs.372225</t>
  </si>
  <si>
    <t>AA767317</t>
  </si>
  <si>
    <t>32625_at</t>
  </si>
  <si>
    <t>NPR1</t>
  </si>
  <si>
    <t>natriuretic peptide receptor A/guanylate cyclase A (atrionatriuretic peptide receptor A)</t>
  </si>
  <si>
    <t>Hs.438864</t>
  </si>
  <si>
    <t>1q21-q22</t>
  </si>
  <si>
    <t>X15357</t>
  </si>
  <si>
    <t>40093_at</t>
  </si>
  <si>
    <t>LU</t>
  </si>
  <si>
    <t>Lutheran blood group (Auberger b antigen included)</t>
  </si>
  <si>
    <t>Hs.155048</t>
  </si>
  <si>
    <t>19q13.2</t>
  </si>
  <si>
    <t>X83425</t>
  </si>
  <si>
    <t>System</t>
  </si>
  <si>
    <t>Gene Category</t>
  </si>
  <si>
    <t>List Hits</t>
  </si>
  <si>
    <t>List Total</t>
  </si>
  <si>
    <t>Population Hits</t>
  </si>
  <si>
    <t>Population Total</t>
  </si>
  <si>
    <t>EASE score</t>
  </si>
  <si>
    <t>Bonferroni</t>
  </si>
  <si>
    <t>Gene identifiers</t>
  </si>
  <si>
    <t>Affymetrix probesets</t>
  </si>
  <si>
    <t>1004; 2260; 4059; 4881; 7476; 221002</t>
  </si>
  <si>
    <t>205532_S_AT; 210248_AT; 210973_S_AT; 230563_AT; 32625_AT; 40093_AT</t>
  </si>
  <si>
    <t>2260; 4059; 4881; 7476; 30850</t>
  </si>
  <si>
    <t>210248_AT; 210973_S_AT; 213230_AT; 32625_AT; 40093_AT</t>
  </si>
  <si>
    <t>2260; 4059; 4881; 30850</t>
  </si>
  <si>
    <t>210973_S_AT; 213230_AT; 32625_AT; 40093_AT</t>
  </si>
  <si>
    <t>1004; 2260; 4059; 4881; 5742</t>
  </si>
  <si>
    <t>205128_X_AT; 205532_S_AT; 210973_S_AT; 215813_S_AT; 238669_AT; 32625_AT; 40093_AT</t>
  </si>
  <si>
    <t>2260; 4059; 4881; 7476; 221002</t>
  </si>
  <si>
    <t>210248_AT; 210973_S_AT; 230563_AT; 32625_AT; 40093_AT</t>
  </si>
  <si>
    <t>1004; 2260; 4059; 4881; 5742; 51442</t>
  </si>
  <si>
    <t>205128_X_AT; 205532_S_AT; 210973_S_AT; 215729_S_AT; 215813_S_AT; 238669_AT; 32625_AT; 40093_AT</t>
  </si>
  <si>
    <t>2260; 4881; 221002</t>
  </si>
  <si>
    <t>210973_S_AT; 230563_AT; 32625_AT</t>
  </si>
  <si>
    <t>2260; 4059; 4881</t>
  </si>
  <si>
    <t>210973_S_AT; 32625_AT; 40093_AT</t>
  </si>
  <si>
    <t>1004; 2260; 4881; 5742; 7345; 30850; 51442; 57674; 80150</t>
  </si>
  <si>
    <t>201387_S_AT; 205128_X_AT; 205532_S_AT; 210973_S_AT; 213230_AT; 215729_S_AT; 215813_S_AT; 218857_S_AT; 225929_S_AT; 238669_AT; 32625_AT</t>
  </si>
  <si>
    <t>2260; 4059; 51442</t>
  </si>
  <si>
    <t>210973_S_AT; 215729_S_AT; 40093_AT</t>
  </si>
  <si>
    <t>2260; 7476</t>
  </si>
  <si>
    <t>210248_AT; 210973_S_AT</t>
  </si>
  <si>
    <t>2260; 4881; 7345; 80150</t>
  </si>
  <si>
    <t>201387_S_AT; 210973_S_AT; 218857_S_AT; 32625_AT</t>
  </si>
  <si>
    <t>2260; 4881</t>
  </si>
  <si>
    <t>210973_S_AT; 32625_AT</t>
  </si>
  <si>
    <t>1004; 4059</t>
  </si>
  <si>
    <t>205532_S_AT; 40093_AT</t>
  </si>
  <si>
    <t>7345; 80150</t>
  </si>
  <si>
    <t>201387_S_AT; 218857_S_AT</t>
  </si>
  <si>
    <t>1004; 4881; 30850; 51442</t>
  </si>
  <si>
    <t>205532_S_AT; 213230_AT; 215729_S_AT; 32625_AT</t>
  </si>
  <si>
    <t>1004; 30850; 51442</t>
  </si>
  <si>
    <t>205532_S_AT; 213230_AT; 215729_S_AT</t>
  </si>
  <si>
    <t>4881; 5742</t>
  </si>
  <si>
    <t>205128_X_AT; 215813_S_AT; 238669_AT; 32625_AT</t>
  </si>
  <si>
    <t>2260; 4059</t>
  </si>
  <si>
    <t>210973_S_AT; 40093_AT</t>
  </si>
  <si>
    <t>2260; 4881; 5742; 7345; 80150</t>
  </si>
  <si>
    <t>201387_S_AT; 205128_X_AT; 210973_S_AT; 215813_S_AT; 218857_S_AT; 238669_AT; 32625_AT</t>
  </si>
  <si>
    <t>1004; 2260; 4059; 4881; 5742; 7345; 30850; 51442</t>
  </si>
  <si>
    <t>201387_S_AT; 205128_X_AT; 205532_S_AT; 210973_S_AT; 213230_AT; 215729_S_AT; 215813_S_AT; 238669_AT; 32625_AT; 40093_AT</t>
  </si>
  <si>
    <t>1004; 2260; 4881; 7476; 30850; 51442</t>
  </si>
  <si>
    <t>205532_S_AT; 210248_AT; 210973_S_AT; 213230_AT; 215729_S_AT; 32625_AT</t>
  </si>
  <si>
    <t>1004; 7345; 30850; 51442</t>
  </si>
  <si>
    <t>201387_S_AT; 205532_S_AT; 213230_AT; 215729_S_AT</t>
  </si>
  <si>
    <t>7345; 30850</t>
  </si>
  <si>
    <t>201387_S_AT; 213230_AT</t>
  </si>
  <si>
    <t>210248_AT</t>
  </si>
  <si>
    <t>201387_S_AT</t>
  </si>
  <si>
    <t>210973_S_AT</t>
  </si>
  <si>
    <t>205128_X_AT; 215813_S_AT; 238669_AT</t>
  </si>
  <si>
    <t>205532_S_AT</t>
  </si>
  <si>
    <t>218857_S_AT</t>
  </si>
  <si>
    <t>32625_AT</t>
  </si>
  <si>
    <t>215729_S_AT</t>
  </si>
  <si>
    <t>225929_S_AT</t>
  </si>
  <si>
    <t>230563_AT</t>
  </si>
  <si>
    <t>213230_AT</t>
  </si>
  <si>
    <t>Genes</t>
  </si>
  <si>
    <t>Number of Significant genes</t>
  </si>
  <si>
    <t>CDH6, LU, NPR1, WNT7A, LOC221002, FGFR1</t>
  </si>
  <si>
    <t>LU, NPR1, WNT7A, HUMPPA, FGFR1</t>
  </si>
  <si>
    <t>LU, NPR1, HUMPPA, FGFR1</t>
  </si>
  <si>
    <t>CDH6, LU, NPR1, PTGS1, FGFR1</t>
  </si>
  <si>
    <t>LU, NPR1, WNT7A, LOC221002, FGFR1</t>
  </si>
  <si>
    <t>CDH6, LU, NPR1, PTGS1, VGLL1, FGFR1</t>
  </si>
  <si>
    <t>NPR1, LOC221002, FGFR1</t>
  </si>
  <si>
    <t>LU, NPR1, FGFR1</t>
  </si>
  <si>
    <t>CDH6, NPR1, PTGS1, UCHL1, HUMPPA, VGLL1, KIAA1554, FGFR1, ASRGL1</t>
  </si>
  <si>
    <t>LU, VGLL1, FGFR1</t>
  </si>
  <si>
    <t>WNT7A, FGFR1</t>
  </si>
  <si>
    <t>NPR1, UCHL1, FGFR1, ASRGL1</t>
  </si>
  <si>
    <t>NPR1, FGFR1</t>
  </si>
  <si>
    <t>CDH6, LU</t>
  </si>
  <si>
    <t>UCHL1, ASRGL1</t>
  </si>
  <si>
    <t>CDH6, NPR1, HUMPPA, VGLL1</t>
  </si>
  <si>
    <t>CDH6, HUMPPA, VGLL1</t>
  </si>
  <si>
    <t>NPR1, PTGS1</t>
  </si>
  <si>
    <t>LU, FGFR1</t>
  </si>
  <si>
    <t>NPR1, PTGS1, UCHL1, FGFR1, ASRGL1</t>
  </si>
  <si>
    <t>CDH6, LU, NPR1, PTGS1, UCHL1, HUMPPA, VGLL1, FGFR1</t>
  </si>
  <si>
    <t>CDH6, NPR1, WNT7A, HUMPPA, VGLL1, FGFR1</t>
  </si>
  <si>
    <t>CDH6, UCHL1, HUMPPA, VGLL1</t>
  </si>
  <si>
    <t>UCHL1, HUMPPA</t>
  </si>
  <si>
    <t>cell communication</t>
  </si>
  <si>
    <t>+</t>
  </si>
  <si>
    <t>-</t>
  </si>
  <si>
    <t>signal transducer activity</t>
  </si>
  <si>
    <t>receptor activity</t>
  </si>
  <si>
    <t>integral to membrane</t>
  </si>
  <si>
    <t>signal transduction</t>
  </si>
  <si>
    <t>membrane</t>
  </si>
  <si>
    <t>intracellular signaling cascade</t>
  </si>
  <si>
    <t>transmembrane receptor activity</t>
  </si>
  <si>
    <t>metabolism</t>
  </si>
  <si>
    <t>plasma membrane</t>
  </si>
  <si>
    <t>obsolete biological process</t>
  </si>
  <si>
    <t>protein metabolism</t>
  </si>
  <si>
    <t>protein amino acid phosphorylation</t>
  </si>
  <si>
    <t>protein kinase activity</t>
  </si>
  <si>
    <t>phosphorylation</t>
  </si>
  <si>
    <t>cell adhesion</t>
  </si>
  <si>
    <t>phosphotransferase activity\, alcohol group as acceptor</t>
  </si>
  <si>
    <t>proteolysis and peptidolysis</t>
  </si>
  <si>
    <t>protein catabolism</t>
  </si>
  <si>
    <t>macromolecule catabolism</t>
  </si>
  <si>
    <t>Down (PS/E)</t>
  </si>
  <si>
    <t>Up (PS/E)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</si>
</sst>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5"/>
  <sheetViews>
    <sheetView workbookViewId="0" topLeftCell="A1">
      <selection activeCell="O9" sqref="O9"/>
    </sheetView>
  </sheetViews>
  <sheetFormatPr defaultColWidth="9.140625" defaultRowHeight="12.75"/>
  <sheetData>
    <row r="1" spans="1:11" ht="77.25" thickBo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t="s">
        <v>62</v>
      </c>
      <c r="B2" s="3"/>
      <c r="C2" s="3">
        <v>0.14031406615436012</v>
      </c>
      <c r="D2" s="4">
        <v>0.10199799532241897</v>
      </c>
      <c r="E2" s="5" t="s">
        <v>25</v>
      </c>
      <c r="F2" t="s">
        <v>63</v>
      </c>
      <c r="G2" t="s">
        <v>64</v>
      </c>
      <c r="H2" t="s">
        <v>65</v>
      </c>
      <c r="I2" t="s">
        <v>66</v>
      </c>
      <c r="J2">
        <v>51442</v>
      </c>
      <c r="K2" t="s">
        <v>67</v>
      </c>
    </row>
    <row r="3" spans="1:11" ht="12.75">
      <c r="A3" t="s">
        <v>108</v>
      </c>
      <c r="B3" s="3"/>
      <c r="C3" s="3">
        <v>0.20574550846729114</v>
      </c>
      <c r="D3" s="4">
        <v>0.11179940685979538</v>
      </c>
      <c r="E3" s="5" t="s">
        <v>25</v>
      </c>
      <c r="G3" t="s">
        <v>109</v>
      </c>
      <c r="H3" t="s">
        <v>110</v>
      </c>
      <c r="K3" t="s">
        <v>111</v>
      </c>
    </row>
    <row r="4" spans="1:11" ht="12.75">
      <c r="A4" t="s">
        <v>118</v>
      </c>
      <c r="B4" s="3"/>
      <c r="C4" s="3">
        <v>0.232971704885878</v>
      </c>
      <c r="D4" s="4">
        <v>0.13901279814269962</v>
      </c>
      <c r="E4" s="5" t="s">
        <v>25</v>
      </c>
      <c r="G4" t="s">
        <v>109</v>
      </c>
      <c r="H4" t="s">
        <v>119</v>
      </c>
      <c r="K4" t="s">
        <v>120</v>
      </c>
    </row>
    <row r="5" spans="1:11" ht="12.75">
      <c r="A5" t="s">
        <v>121</v>
      </c>
      <c r="B5" s="3"/>
      <c r="C5" s="3">
        <v>0.26613833358993705</v>
      </c>
      <c r="D5" s="4">
        <v>0.29707661099721516</v>
      </c>
      <c r="E5" s="5" t="s">
        <v>25</v>
      </c>
      <c r="F5" t="s">
        <v>122</v>
      </c>
      <c r="G5" t="s">
        <v>123</v>
      </c>
      <c r="H5" t="s">
        <v>124</v>
      </c>
      <c r="I5" t="s">
        <v>125</v>
      </c>
      <c r="J5">
        <v>4881</v>
      </c>
      <c r="K5" t="s">
        <v>126</v>
      </c>
    </row>
    <row r="6" spans="1:11" ht="12.75">
      <c r="A6" t="s">
        <v>94</v>
      </c>
      <c r="B6" s="3"/>
      <c r="C6" s="3">
        <v>0.30727311601420526</v>
      </c>
      <c r="D6" s="4">
        <v>0.29786557224878873</v>
      </c>
      <c r="E6" s="5" t="s">
        <v>25</v>
      </c>
      <c r="F6" t="s">
        <v>95</v>
      </c>
      <c r="G6" t="s">
        <v>96</v>
      </c>
      <c r="H6" t="s">
        <v>97</v>
      </c>
      <c r="I6" t="s">
        <v>98</v>
      </c>
      <c r="J6">
        <v>221002</v>
      </c>
      <c r="K6" t="s">
        <v>99</v>
      </c>
    </row>
    <row r="7" spans="1:11" ht="12.75">
      <c r="A7" t="s">
        <v>82</v>
      </c>
      <c r="B7" s="3"/>
      <c r="C7" s="3">
        <v>0.31380119622450314</v>
      </c>
      <c r="D7" s="4">
        <v>0.3876204241159601</v>
      </c>
      <c r="E7" s="5" t="s">
        <v>25</v>
      </c>
      <c r="F7" t="s">
        <v>83</v>
      </c>
      <c r="G7" t="s">
        <v>84</v>
      </c>
      <c r="H7" t="s">
        <v>85</v>
      </c>
      <c r="I7" t="s">
        <v>86</v>
      </c>
      <c r="J7">
        <v>54757</v>
      </c>
      <c r="K7" t="s">
        <v>87</v>
      </c>
    </row>
    <row r="8" spans="1:11" ht="12.75">
      <c r="A8" t="s">
        <v>35</v>
      </c>
      <c r="B8" s="3"/>
      <c r="C8" s="3">
        <v>0.32128400755587166</v>
      </c>
      <c r="D8" s="4">
        <v>0.394791070849855</v>
      </c>
      <c r="E8" s="5" t="s">
        <v>25</v>
      </c>
      <c r="G8" t="s">
        <v>36</v>
      </c>
      <c r="K8" t="s">
        <v>37</v>
      </c>
    </row>
    <row r="9" spans="1:11" ht="12.75">
      <c r="A9" t="s">
        <v>44</v>
      </c>
      <c r="B9" s="3"/>
      <c r="C9" s="3">
        <v>0.35039765247915783</v>
      </c>
      <c r="D9" s="4">
        <v>0.28767277314611645</v>
      </c>
      <c r="E9" s="5" t="s">
        <v>25</v>
      </c>
      <c r="F9" t="s">
        <v>45</v>
      </c>
      <c r="G9" t="s">
        <v>46</v>
      </c>
      <c r="H9" t="s">
        <v>47</v>
      </c>
      <c r="I9" t="s">
        <v>48</v>
      </c>
      <c r="J9">
        <v>7476</v>
      </c>
      <c r="K9" t="s">
        <v>49</v>
      </c>
    </row>
    <row r="10" spans="1:11" ht="12.75">
      <c r="A10" t="s">
        <v>88</v>
      </c>
      <c r="B10" s="3"/>
      <c r="C10" s="3">
        <v>0.3585431250112468</v>
      </c>
      <c r="D10" s="4">
        <v>0.33209047884688064</v>
      </c>
      <c r="E10" s="5" t="s">
        <v>25</v>
      </c>
      <c r="F10" t="s">
        <v>89</v>
      </c>
      <c r="G10" t="s">
        <v>90</v>
      </c>
      <c r="H10" t="s">
        <v>91</v>
      </c>
      <c r="I10" t="s">
        <v>92</v>
      </c>
      <c r="J10">
        <v>7068</v>
      </c>
      <c r="K10" t="s">
        <v>93</v>
      </c>
    </row>
    <row r="11" spans="1:11" ht="12.75">
      <c r="A11" t="s">
        <v>104</v>
      </c>
      <c r="B11" s="3"/>
      <c r="C11" s="3">
        <v>0.3929566127917824</v>
      </c>
      <c r="D11" s="4">
        <v>0.369770705264732</v>
      </c>
      <c r="E11" s="5" t="s">
        <v>25</v>
      </c>
      <c r="G11" t="s">
        <v>105</v>
      </c>
      <c r="H11" t="s">
        <v>106</v>
      </c>
      <c r="K11" t="s">
        <v>107</v>
      </c>
    </row>
    <row r="12" spans="1:11" ht="12.75">
      <c r="A12" t="s">
        <v>112</v>
      </c>
      <c r="B12" s="3"/>
      <c r="C12" s="3">
        <v>0.42033431540727945</v>
      </c>
      <c r="D12" s="4">
        <v>0.2676969468526195</v>
      </c>
      <c r="E12" s="5" t="s">
        <v>25</v>
      </c>
      <c r="F12" t="s">
        <v>39</v>
      </c>
      <c r="G12" t="s">
        <v>40</v>
      </c>
      <c r="H12" t="s">
        <v>41</v>
      </c>
      <c r="I12" t="s">
        <v>42</v>
      </c>
      <c r="J12">
        <v>5742</v>
      </c>
      <c r="K12" t="s">
        <v>113</v>
      </c>
    </row>
    <row r="13" spans="1:11" ht="12.75">
      <c r="A13" t="s">
        <v>127</v>
      </c>
      <c r="B13" s="3"/>
      <c r="C13" s="3">
        <v>0.42318111016962284</v>
      </c>
      <c r="D13" s="4">
        <v>0.4967864263607175</v>
      </c>
      <c r="E13" s="5" t="s">
        <v>25</v>
      </c>
      <c r="F13" t="s">
        <v>128</v>
      </c>
      <c r="G13" t="s">
        <v>129</v>
      </c>
      <c r="H13" t="s">
        <v>130</v>
      </c>
      <c r="I13" t="s">
        <v>131</v>
      </c>
      <c r="J13">
        <v>4059</v>
      </c>
      <c r="K13" t="s">
        <v>132</v>
      </c>
    </row>
    <row r="14" spans="1:11" ht="12.75">
      <c r="A14" t="s">
        <v>38</v>
      </c>
      <c r="B14" s="3"/>
      <c r="C14" s="3">
        <v>0.4319718235472759</v>
      </c>
      <c r="D14" s="4">
        <v>0.3359058320239779</v>
      </c>
      <c r="E14" s="5" t="s">
        <v>25</v>
      </c>
      <c r="F14" t="s">
        <v>39</v>
      </c>
      <c r="G14" t="s">
        <v>40</v>
      </c>
      <c r="H14" t="s">
        <v>41</v>
      </c>
      <c r="I14" t="s">
        <v>42</v>
      </c>
      <c r="J14">
        <v>5742</v>
      </c>
      <c r="K14" t="s">
        <v>43</v>
      </c>
    </row>
    <row r="15" spans="1:11" ht="12.75">
      <c r="A15" t="s">
        <v>68</v>
      </c>
      <c r="B15" s="3"/>
      <c r="C15" s="3">
        <v>0.43917631123124784</v>
      </c>
      <c r="D15" s="4">
        <v>0.3638543096369733</v>
      </c>
      <c r="E15" s="5" t="s">
        <v>25</v>
      </c>
      <c r="F15" t="s">
        <v>39</v>
      </c>
      <c r="G15" t="s">
        <v>40</v>
      </c>
      <c r="H15" t="s">
        <v>41</v>
      </c>
      <c r="I15" t="s">
        <v>42</v>
      </c>
      <c r="J15">
        <v>5742</v>
      </c>
      <c r="K15" t="s">
        <v>69</v>
      </c>
    </row>
    <row r="16" spans="1:11" ht="12.75">
      <c r="A16" t="s">
        <v>11</v>
      </c>
      <c r="B16" s="3">
        <v>0.19266895406714424</v>
      </c>
      <c r="C16" s="3">
        <v>0.44315429685618357</v>
      </c>
      <c r="D16" s="4">
        <v>2.3000814999065566</v>
      </c>
      <c r="E16" s="5" t="s">
        <v>12</v>
      </c>
      <c r="F16" t="s">
        <v>13</v>
      </c>
      <c r="G16" t="s">
        <v>14</v>
      </c>
      <c r="H16" t="s">
        <v>15</v>
      </c>
      <c r="I16" t="s">
        <v>16</v>
      </c>
      <c r="J16">
        <v>7345</v>
      </c>
      <c r="K16" t="s">
        <v>17</v>
      </c>
    </row>
    <row r="17" spans="1:11" ht="12.75">
      <c r="A17" t="s">
        <v>24</v>
      </c>
      <c r="B17" s="3"/>
      <c r="C17" s="3">
        <v>0.44352543101133335</v>
      </c>
      <c r="D17" s="4">
        <v>0.49761533916966477</v>
      </c>
      <c r="E17" s="5" t="s">
        <v>25</v>
      </c>
      <c r="F17" t="s">
        <v>26</v>
      </c>
      <c r="G17" t="s">
        <v>27</v>
      </c>
      <c r="H17" t="s">
        <v>28</v>
      </c>
      <c r="I17" t="s">
        <v>29</v>
      </c>
      <c r="J17">
        <v>1004</v>
      </c>
      <c r="K17" t="s">
        <v>30</v>
      </c>
    </row>
    <row r="18" spans="1:11" ht="12.75">
      <c r="A18" t="s">
        <v>100</v>
      </c>
      <c r="B18" s="3"/>
      <c r="C18" s="3">
        <v>0.4464869617783644</v>
      </c>
      <c r="D18" s="4">
        <v>0.27049463114090916</v>
      </c>
      <c r="E18" s="5" t="s">
        <v>25</v>
      </c>
      <c r="G18" t="s">
        <v>101</v>
      </c>
      <c r="H18" t="s">
        <v>102</v>
      </c>
      <c r="I18">
        <v>13</v>
      </c>
      <c r="K18" t="s">
        <v>103</v>
      </c>
    </row>
    <row r="19" spans="1:11" ht="12.75">
      <c r="A19" t="s">
        <v>56</v>
      </c>
      <c r="B19" s="3"/>
      <c r="C19" s="3">
        <v>0.45729422046486334</v>
      </c>
      <c r="D19" s="4">
        <v>0.29935779306010657</v>
      </c>
      <c r="E19" s="5" t="s">
        <v>25</v>
      </c>
      <c r="F19" t="s">
        <v>57</v>
      </c>
      <c r="G19" t="s">
        <v>58</v>
      </c>
      <c r="H19" t="s">
        <v>59</v>
      </c>
      <c r="I19" t="s">
        <v>60</v>
      </c>
      <c r="J19">
        <v>30850</v>
      </c>
      <c r="K19" t="s">
        <v>61</v>
      </c>
    </row>
    <row r="20" spans="1:11" ht="12.75">
      <c r="A20" t="s">
        <v>76</v>
      </c>
      <c r="B20" s="3"/>
      <c r="C20" s="3">
        <v>0.45923186554260964</v>
      </c>
      <c r="D20" s="4">
        <v>0.4037022394515889</v>
      </c>
      <c r="E20" s="5" t="s">
        <v>25</v>
      </c>
      <c r="F20" t="s">
        <v>77</v>
      </c>
      <c r="G20" t="s">
        <v>78</v>
      </c>
      <c r="H20" t="s">
        <v>79</v>
      </c>
      <c r="I20" t="s">
        <v>80</v>
      </c>
      <c r="J20">
        <v>57674</v>
      </c>
      <c r="K20" t="s">
        <v>81</v>
      </c>
    </row>
    <row r="21" spans="1:11" ht="12.75">
      <c r="A21" t="s">
        <v>114</v>
      </c>
      <c r="B21" s="3"/>
      <c r="C21" s="3">
        <v>0.47685033172157876</v>
      </c>
      <c r="D21" s="4">
        <v>0.4033891825030921</v>
      </c>
      <c r="E21" s="5" t="s">
        <v>25</v>
      </c>
      <c r="G21" t="s">
        <v>115</v>
      </c>
      <c r="H21" t="s">
        <v>116</v>
      </c>
      <c r="K21" t="s">
        <v>117</v>
      </c>
    </row>
    <row r="22" spans="1:11" ht="12.75">
      <c r="A22" t="s">
        <v>31</v>
      </c>
      <c r="B22" s="3"/>
      <c r="C22" s="3">
        <v>0.4942033166365085</v>
      </c>
      <c r="D22" s="4">
        <v>0.4315841004257251</v>
      </c>
      <c r="E22" s="5" t="s">
        <v>25</v>
      </c>
      <c r="G22" t="s">
        <v>32</v>
      </c>
      <c r="H22" t="s">
        <v>33</v>
      </c>
      <c r="K22" t="s">
        <v>34</v>
      </c>
    </row>
    <row r="23" spans="1:11" ht="12.75">
      <c r="A23" t="s">
        <v>50</v>
      </c>
      <c r="B23" s="3"/>
      <c r="C23" s="3">
        <v>2.0841973705567285</v>
      </c>
      <c r="D23" s="4">
        <v>2.52281772439539</v>
      </c>
      <c r="E23" s="5" t="s">
        <v>25</v>
      </c>
      <c r="F23" t="s">
        <v>51</v>
      </c>
      <c r="G23" t="s">
        <v>52</v>
      </c>
      <c r="H23" t="s">
        <v>53</v>
      </c>
      <c r="I23" t="s">
        <v>54</v>
      </c>
      <c r="J23">
        <v>2260</v>
      </c>
      <c r="K23" t="s">
        <v>55</v>
      </c>
    </row>
    <row r="24" spans="1:11" ht="12.75">
      <c r="A24" t="s">
        <v>18</v>
      </c>
      <c r="B24" s="3">
        <v>8.166335226571801</v>
      </c>
      <c r="C24" s="3">
        <v>2.218205668707909</v>
      </c>
      <c r="D24" s="4">
        <v>0.27162804454686923</v>
      </c>
      <c r="E24" s="5" t="s">
        <v>12</v>
      </c>
      <c r="F24" t="s">
        <v>19</v>
      </c>
      <c r="G24" t="s">
        <v>20</v>
      </c>
      <c r="H24" t="s">
        <v>21</v>
      </c>
      <c r="I24" t="s">
        <v>22</v>
      </c>
      <c r="J24">
        <v>80150</v>
      </c>
      <c r="K24" t="s">
        <v>23</v>
      </c>
    </row>
    <row r="25" spans="1:11" ht="12.75">
      <c r="A25" t="s">
        <v>70</v>
      </c>
      <c r="B25" s="3"/>
      <c r="C25" s="3">
        <v>2.226682272579004</v>
      </c>
      <c r="D25" s="4">
        <v>2.137862885430856</v>
      </c>
      <c r="E25" s="5" t="s">
        <v>25</v>
      </c>
      <c r="F25" t="s">
        <v>71</v>
      </c>
      <c r="G25" t="s">
        <v>72</v>
      </c>
      <c r="H25" t="s">
        <v>73</v>
      </c>
      <c r="I25" t="s">
        <v>74</v>
      </c>
      <c r="J25">
        <v>23389</v>
      </c>
      <c r="K25" t="s">
        <v>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1"/>
  <sheetViews>
    <sheetView workbookViewId="0" topLeftCell="A1">
      <selection activeCell="F2" sqref="F2"/>
    </sheetView>
  </sheetViews>
  <sheetFormatPr defaultColWidth="9.140625" defaultRowHeight="12.75"/>
  <cols>
    <col min="1" max="1" width="34.8515625" style="0" customWidth="1"/>
    <col min="4" max="4" width="11.8515625" style="0" customWidth="1"/>
    <col min="6" max="6" width="43.00390625" style="0" customWidth="1"/>
  </cols>
  <sheetData>
    <row r="1" spans="1:6" s="28" customFormat="1" ht="38.25">
      <c r="A1" s="28" t="s">
        <v>134</v>
      </c>
      <c r="B1" s="28" t="s">
        <v>251</v>
      </c>
      <c r="C1" s="28" t="s">
        <v>250</v>
      </c>
      <c r="D1" s="28" t="s">
        <v>203</v>
      </c>
      <c r="E1" s="28" t="s">
        <v>139</v>
      </c>
      <c r="F1" s="28" t="s">
        <v>202</v>
      </c>
    </row>
    <row r="2" spans="1:6" ht="12.75">
      <c r="A2" t="s">
        <v>228</v>
      </c>
      <c r="B2">
        <v>5</v>
      </c>
      <c r="C2">
        <v>1</v>
      </c>
      <c r="D2">
        <v>6</v>
      </c>
      <c r="E2">
        <v>0.101009531361391</v>
      </c>
      <c r="F2" t="s">
        <v>204</v>
      </c>
    </row>
    <row r="3" spans="1:6" ht="12.75">
      <c r="A3" t="s">
        <v>231</v>
      </c>
      <c r="B3">
        <v>4</v>
      </c>
      <c r="C3">
        <v>1</v>
      </c>
      <c r="D3">
        <v>5</v>
      </c>
      <c r="E3">
        <v>0.105315118224421</v>
      </c>
      <c r="F3" t="s">
        <v>205</v>
      </c>
    </row>
    <row r="4" spans="1:6" ht="12.75">
      <c r="A4" t="s">
        <v>232</v>
      </c>
      <c r="B4">
        <v>3</v>
      </c>
      <c r="C4">
        <v>1</v>
      </c>
      <c r="D4">
        <v>4</v>
      </c>
      <c r="E4">
        <v>0.107595095483029</v>
      </c>
      <c r="F4" t="s">
        <v>206</v>
      </c>
    </row>
    <row r="5" spans="1:6" ht="12.75">
      <c r="A5" t="s">
        <v>233</v>
      </c>
      <c r="B5">
        <v>4</v>
      </c>
      <c r="C5">
        <v>1</v>
      </c>
      <c r="D5">
        <v>5</v>
      </c>
      <c r="E5">
        <v>0.114810144338695</v>
      </c>
      <c r="F5" t="s">
        <v>207</v>
      </c>
    </row>
    <row r="6" spans="1:6" ht="12.75">
      <c r="A6" t="s">
        <v>234</v>
      </c>
      <c r="B6">
        <v>4</v>
      </c>
      <c r="C6">
        <v>1</v>
      </c>
      <c r="D6">
        <v>5</v>
      </c>
      <c r="E6">
        <v>0.137212331914706</v>
      </c>
      <c r="F6" t="s">
        <v>208</v>
      </c>
    </row>
    <row r="7" spans="1:6" ht="12.75">
      <c r="A7" t="s">
        <v>235</v>
      </c>
      <c r="B7">
        <v>5</v>
      </c>
      <c r="C7">
        <v>1</v>
      </c>
      <c r="D7">
        <v>6</v>
      </c>
      <c r="E7">
        <v>0.147796111099454</v>
      </c>
      <c r="F7" t="s">
        <v>209</v>
      </c>
    </row>
    <row r="8" spans="1:6" ht="12.75">
      <c r="A8" t="s">
        <v>236</v>
      </c>
      <c r="B8">
        <v>2</v>
      </c>
      <c r="C8">
        <v>1</v>
      </c>
      <c r="D8">
        <v>3</v>
      </c>
      <c r="E8">
        <v>0.164238603237624</v>
      </c>
      <c r="F8" t="s">
        <v>210</v>
      </c>
    </row>
    <row r="9" spans="1:6" ht="12.75">
      <c r="A9" t="s">
        <v>237</v>
      </c>
      <c r="B9">
        <v>2</v>
      </c>
      <c r="C9">
        <v>1</v>
      </c>
      <c r="D9">
        <v>3</v>
      </c>
      <c r="E9">
        <v>0.167419132774943</v>
      </c>
      <c r="F9" t="s">
        <v>211</v>
      </c>
    </row>
    <row r="10" spans="1:6" ht="12.75">
      <c r="A10" t="s">
        <v>238</v>
      </c>
      <c r="B10">
        <v>7</v>
      </c>
      <c r="C10">
        <v>2</v>
      </c>
      <c r="D10">
        <v>9</v>
      </c>
      <c r="E10">
        <v>0.187294619366003</v>
      </c>
      <c r="F10" t="s">
        <v>212</v>
      </c>
    </row>
    <row r="11" spans="1:6" ht="12.75">
      <c r="A11" t="s">
        <v>239</v>
      </c>
      <c r="B11">
        <v>2</v>
      </c>
      <c r="C11">
        <v>1</v>
      </c>
      <c r="D11">
        <v>3</v>
      </c>
      <c r="E11">
        <v>0.347607774497982</v>
      </c>
      <c r="F11" t="s">
        <v>213</v>
      </c>
    </row>
    <row r="12" spans="1:6" ht="12.75">
      <c r="A12" t="s">
        <v>240</v>
      </c>
      <c r="B12">
        <v>1</v>
      </c>
      <c r="C12">
        <v>1</v>
      </c>
      <c r="D12">
        <v>2</v>
      </c>
      <c r="E12">
        <v>0.358532393451123</v>
      </c>
      <c r="F12" t="s">
        <v>214</v>
      </c>
    </row>
    <row r="13" spans="1:6" ht="12.75">
      <c r="A13" t="s">
        <v>241</v>
      </c>
      <c r="B13">
        <v>2</v>
      </c>
      <c r="C13">
        <v>2</v>
      </c>
      <c r="D13">
        <v>4</v>
      </c>
      <c r="E13">
        <v>0.376850955680959</v>
      </c>
      <c r="F13" t="s">
        <v>215</v>
      </c>
    </row>
    <row r="14" spans="1:6" ht="12.75">
      <c r="A14" t="s">
        <v>242</v>
      </c>
      <c r="B14">
        <v>1</v>
      </c>
      <c r="C14">
        <v>1</v>
      </c>
      <c r="D14">
        <v>2</v>
      </c>
      <c r="E14">
        <v>0.37902944031567</v>
      </c>
      <c r="F14" t="s">
        <v>216</v>
      </c>
    </row>
    <row r="15" spans="1:6" ht="12.75">
      <c r="A15" t="s">
        <v>243</v>
      </c>
      <c r="B15">
        <v>1</v>
      </c>
      <c r="C15">
        <v>1</v>
      </c>
      <c r="D15">
        <v>2</v>
      </c>
      <c r="E15">
        <v>0.380127548325344</v>
      </c>
      <c r="F15" t="s">
        <v>216</v>
      </c>
    </row>
    <row r="16" spans="1:6" ht="12.75">
      <c r="A16" t="s">
        <v>244</v>
      </c>
      <c r="B16">
        <v>1</v>
      </c>
      <c r="C16">
        <v>1</v>
      </c>
      <c r="D16">
        <v>2</v>
      </c>
      <c r="E16">
        <v>0.407048467754662</v>
      </c>
      <c r="F16" t="s">
        <v>216</v>
      </c>
    </row>
    <row r="17" spans="1:6" ht="12.75">
      <c r="A17" t="s">
        <v>245</v>
      </c>
      <c r="B17">
        <v>2</v>
      </c>
      <c r="C17">
        <v>0</v>
      </c>
      <c r="D17">
        <v>2</v>
      </c>
      <c r="E17">
        <v>0.410803165065558</v>
      </c>
      <c r="F17" t="s">
        <v>217</v>
      </c>
    </row>
    <row r="18" spans="1:6" ht="12.75">
      <c r="A18" t="s">
        <v>246</v>
      </c>
      <c r="B18">
        <v>1</v>
      </c>
      <c r="C18">
        <v>1</v>
      </c>
      <c r="D18">
        <v>2</v>
      </c>
      <c r="E18">
        <v>0.430587157002435</v>
      </c>
      <c r="F18" t="s">
        <v>216</v>
      </c>
    </row>
    <row r="19" spans="1:6" ht="12.75">
      <c r="A19" t="s">
        <v>247</v>
      </c>
      <c r="B19">
        <v>1</v>
      </c>
      <c r="C19">
        <v>1</v>
      </c>
      <c r="D19">
        <v>2</v>
      </c>
      <c r="E19">
        <v>0.433397471894359</v>
      </c>
      <c r="F19" t="s">
        <v>218</v>
      </c>
    </row>
    <row r="20" spans="1:6" ht="12.75">
      <c r="A20" t="s">
        <v>248</v>
      </c>
      <c r="B20">
        <v>1</v>
      </c>
      <c r="C20">
        <v>1</v>
      </c>
      <c r="D20">
        <v>2</v>
      </c>
      <c r="E20">
        <v>0.438537748717347</v>
      </c>
      <c r="F20" t="s">
        <v>218</v>
      </c>
    </row>
    <row r="21" spans="1:6" ht="12.75">
      <c r="A21" t="s">
        <v>249</v>
      </c>
      <c r="B21">
        <v>1</v>
      </c>
      <c r="C21">
        <v>1</v>
      </c>
      <c r="D21">
        <v>2</v>
      </c>
      <c r="E21">
        <v>0.453205744925794</v>
      </c>
      <c r="F21" t="s">
        <v>218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151"/>
  <sheetViews>
    <sheetView tabSelected="1" workbookViewId="0" topLeftCell="A145">
      <selection activeCell="C1" sqref="C1:D1"/>
    </sheetView>
  </sheetViews>
  <sheetFormatPr defaultColWidth="9.140625" defaultRowHeight="12.75"/>
  <cols>
    <col min="1" max="1" width="21.57421875" style="0" customWidth="1"/>
    <col min="2" max="2" width="31.57421875" style="0" customWidth="1"/>
  </cols>
  <sheetData>
    <row r="1" spans="1:13" ht="25.5">
      <c r="A1" t="s">
        <v>133</v>
      </c>
      <c r="B1" t="s">
        <v>134</v>
      </c>
      <c r="C1" s="28" t="s">
        <v>251</v>
      </c>
      <c r="D1" s="28" t="s">
        <v>250</v>
      </c>
      <c r="E1" t="s">
        <v>203</v>
      </c>
      <c r="F1" t="s">
        <v>136</v>
      </c>
      <c r="G1" t="s">
        <v>137</v>
      </c>
      <c r="H1" t="s">
        <v>138</v>
      </c>
      <c r="I1" t="s">
        <v>139</v>
      </c>
      <c r="J1" t="s">
        <v>140</v>
      </c>
      <c r="K1" t="s">
        <v>202</v>
      </c>
      <c r="L1" t="s">
        <v>141</v>
      </c>
      <c r="M1" t="s">
        <v>142</v>
      </c>
    </row>
    <row r="2" spans="1:13" ht="12.75">
      <c r="A2" s="29" t="str">
        <f>HYPERLINK("http://www2.ebi.ac.uk/ego/QuickGO?mode=display&amp;entry=GO%3A0008150","GO Biological Process")</f>
        <v>GO Biological Process</v>
      </c>
      <c r="B2" s="29" t="str">
        <f>HYPERLINK("http://www2.ebi.ac.uk/ego/QuickGO?mode=display&amp;entry=GO%3A0007154","cell communication")</f>
        <v>cell communication</v>
      </c>
      <c r="C2">
        <v>5</v>
      </c>
      <c r="D2">
        <v>1</v>
      </c>
      <c r="E2">
        <v>6</v>
      </c>
      <c r="F2">
        <v>12</v>
      </c>
      <c r="G2">
        <v>3069</v>
      </c>
      <c r="H2">
        <v>12720</v>
      </c>
      <c r="I2">
        <v>0.101009531361391</v>
      </c>
      <c r="J2" s="6">
        <v>1</v>
      </c>
      <c r="K2" s="6" t="s">
        <v>204</v>
      </c>
      <c r="L2" t="s">
        <v>143</v>
      </c>
      <c r="M2" t="s">
        <v>144</v>
      </c>
    </row>
    <row r="3" spans="1:13" ht="12.75">
      <c r="A3" s="29" t="str">
        <f>HYPERLINK("http://www2.ebi.ac.uk/ego/QuickGO?mode=display&amp;entry=GO%3A0003674","GO Molecular Function")</f>
        <v>GO Molecular Function</v>
      </c>
      <c r="B3" s="29" t="str">
        <f>HYPERLINK("http://www2.ebi.ac.uk/ego/QuickGO?mode=display&amp;entry=GO%3A0004871","signal transducer activity")</f>
        <v>signal transducer activity</v>
      </c>
      <c r="C3">
        <v>4</v>
      </c>
      <c r="D3">
        <v>1</v>
      </c>
      <c r="E3">
        <v>5</v>
      </c>
      <c r="F3">
        <v>12</v>
      </c>
      <c r="G3">
        <v>2224</v>
      </c>
      <c r="H3">
        <v>12909</v>
      </c>
      <c r="I3">
        <v>0.105315118224421</v>
      </c>
      <c r="J3" s="6">
        <v>1</v>
      </c>
      <c r="K3" s="6" t="s">
        <v>205</v>
      </c>
      <c r="L3" t="s">
        <v>145</v>
      </c>
      <c r="M3" t="s">
        <v>146</v>
      </c>
    </row>
    <row r="4" spans="1:13" ht="12.75">
      <c r="A4" s="29" t="str">
        <f>HYPERLINK("http://www2.ebi.ac.uk/ego/QuickGO?mode=display&amp;entry=GO%3A0003674","GO Molecular Function")</f>
        <v>GO Molecular Function</v>
      </c>
      <c r="B4" s="29" t="str">
        <f>HYPERLINK("http://www2.ebi.ac.uk/ego/QuickGO?mode=display&amp;entry=GO%3A0004872","receptor activity")</f>
        <v>receptor activity</v>
      </c>
      <c r="C4">
        <v>3</v>
      </c>
      <c r="D4">
        <v>1</v>
      </c>
      <c r="E4">
        <v>4</v>
      </c>
      <c r="F4">
        <v>12</v>
      </c>
      <c r="G4">
        <v>1396</v>
      </c>
      <c r="H4">
        <v>12909</v>
      </c>
      <c r="I4">
        <v>0.107595095483029</v>
      </c>
      <c r="J4" s="6">
        <v>1</v>
      </c>
      <c r="K4" s="6" t="s">
        <v>206</v>
      </c>
      <c r="L4" t="s">
        <v>147</v>
      </c>
      <c r="M4" t="s">
        <v>148</v>
      </c>
    </row>
    <row r="5" spans="1:13" ht="12.75">
      <c r="A5" s="29" t="str">
        <f>HYPERLINK("http://www2.ebi.ac.uk/ego/QuickGO?mode=display&amp;entry=GO%3A0005575","GO Cellular Component")</f>
        <v>GO Cellular Component</v>
      </c>
      <c r="B5" s="29" t="str">
        <f>HYPERLINK("http://www2.ebi.ac.uk/ego/QuickGO?mode=display&amp;entry=GO%3A0016021","integral to membrane")</f>
        <v>integral to membrane</v>
      </c>
      <c r="C5">
        <v>4</v>
      </c>
      <c r="D5">
        <v>1</v>
      </c>
      <c r="E5">
        <v>5</v>
      </c>
      <c r="F5">
        <v>9</v>
      </c>
      <c r="G5">
        <v>3105</v>
      </c>
      <c r="H5">
        <v>12382</v>
      </c>
      <c r="I5">
        <v>0.114810144338695</v>
      </c>
      <c r="J5" s="6">
        <v>1</v>
      </c>
      <c r="K5" s="6" t="s">
        <v>207</v>
      </c>
      <c r="L5" t="s">
        <v>149</v>
      </c>
      <c r="M5" t="s">
        <v>150</v>
      </c>
    </row>
    <row r="6" spans="1:13" ht="12.75">
      <c r="A6" s="29" t="str">
        <f>HYPERLINK("http://www2.ebi.ac.uk/ego/QuickGO?mode=display&amp;entry=GO%3A0008150","GO Biological Process")</f>
        <v>GO Biological Process</v>
      </c>
      <c r="B6" s="29" t="str">
        <f>HYPERLINK("http://www2.ebi.ac.uk/ego/QuickGO?mode=display&amp;entry=GO%3A0007165","signal transduction")</f>
        <v>signal transduction</v>
      </c>
      <c r="C6">
        <v>4</v>
      </c>
      <c r="D6">
        <v>1</v>
      </c>
      <c r="E6">
        <v>5</v>
      </c>
      <c r="F6">
        <v>12</v>
      </c>
      <c r="G6">
        <v>2402</v>
      </c>
      <c r="H6">
        <v>12720</v>
      </c>
      <c r="I6">
        <v>0.137212331914706</v>
      </c>
      <c r="J6" s="6">
        <v>1</v>
      </c>
      <c r="K6" s="6" t="s">
        <v>208</v>
      </c>
      <c r="L6" t="s">
        <v>151</v>
      </c>
      <c r="M6" t="s">
        <v>152</v>
      </c>
    </row>
    <row r="7" spans="1:13" ht="12.75">
      <c r="A7" s="29" t="str">
        <f>HYPERLINK("http://www2.ebi.ac.uk/ego/QuickGO?mode=display&amp;entry=GO%3A0005575","GO Cellular Component")</f>
        <v>GO Cellular Component</v>
      </c>
      <c r="B7" s="29" t="str">
        <f>HYPERLINK("http://www2.ebi.ac.uk/ego/QuickGO?mode=display&amp;entry=GO%3A0016020","membrane")</f>
        <v>membrane</v>
      </c>
      <c r="C7">
        <v>5</v>
      </c>
      <c r="D7">
        <v>1</v>
      </c>
      <c r="E7">
        <v>6</v>
      </c>
      <c r="F7">
        <v>9</v>
      </c>
      <c r="G7">
        <v>4737</v>
      </c>
      <c r="H7">
        <v>12382</v>
      </c>
      <c r="I7">
        <v>0.147796111099454</v>
      </c>
      <c r="J7" s="6">
        <v>1</v>
      </c>
      <c r="K7" s="6" t="s">
        <v>209</v>
      </c>
      <c r="L7" t="s">
        <v>153</v>
      </c>
      <c r="M7" t="s">
        <v>154</v>
      </c>
    </row>
    <row r="8" spans="1:13" ht="12.75">
      <c r="A8" s="29" t="str">
        <f>HYPERLINK("http://www2.ebi.ac.uk/ego/QuickGO?mode=display&amp;entry=GO%3A0008150","GO Biological Process")</f>
        <v>GO Biological Process</v>
      </c>
      <c r="B8" s="29" t="str">
        <f>HYPERLINK("http://www2.ebi.ac.uk/ego/QuickGO?mode=display&amp;entry=GO%3A0007242","intracellular signaling cascade")</f>
        <v>intracellular signaling cascade</v>
      </c>
      <c r="C8">
        <v>2</v>
      </c>
      <c r="D8">
        <v>1</v>
      </c>
      <c r="E8">
        <v>3</v>
      </c>
      <c r="F8">
        <v>12</v>
      </c>
      <c r="G8">
        <v>849</v>
      </c>
      <c r="H8">
        <v>12720</v>
      </c>
      <c r="I8">
        <v>0.164238603237624</v>
      </c>
      <c r="J8" s="6">
        <v>1</v>
      </c>
      <c r="K8" s="6" t="s">
        <v>210</v>
      </c>
      <c r="L8" t="s">
        <v>155</v>
      </c>
      <c r="M8" t="s">
        <v>156</v>
      </c>
    </row>
    <row r="9" spans="1:13" ht="12.75">
      <c r="A9" s="29" t="str">
        <f>HYPERLINK("http://www2.ebi.ac.uk/ego/QuickGO?mode=display&amp;entry=GO%3A0003674","GO Molecular Function")</f>
        <v>GO Molecular Function</v>
      </c>
      <c r="B9" s="29" t="str">
        <f>HYPERLINK("http://www2.ebi.ac.uk/ego/QuickGO?mode=display&amp;entry=GO%3A0004888","transmembrane receptor activity")</f>
        <v>transmembrane receptor activity</v>
      </c>
      <c r="C9">
        <v>2</v>
      </c>
      <c r="D9">
        <v>1</v>
      </c>
      <c r="E9">
        <v>3</v>
      </c>
      <c r="F9">
        <v>12</v>
      </c>
      <c r="G9">
        <v>872</v>
      </c>
      <c r="H9">
        <v>12909</v>
      </c>
      <c r="I9">
        <v>0.167419132774943</v>
      </c>
      <c r="J9" s="6">
        <v>1</v>
      </c>
      <c r="K9" s="6" t="s">
        <v>211</v>
      </c>
      <c r="L9" t="s">
        <v>157</v>
      </c>
      <c r="M9" t="s">
        <v>158</v>
      </c>
    </row>
    <row r="10" spans="1:13" ht="12.75">
      <c r="A10" s="29" t="str">
        <f>HYPERLINK("http://www2.ebi.ac.uk/ego/QuickGO?mode=display&amp;entry=GO%3A0008150","GO Biological Process")</f>
        <v>GO Biological Process</v>
      </c>
      <c r="B10" s="29" t="str">
        <f>HYPERLINK("http://www2.ebi.ac.uk/ego/QuickGO?mode=display&amp;entry=GO%3A0008152","metabolism")</f>
        <v>metabolism</v>
      </c>
      <c r="C10">
        <v>7</v>
      </c>
      <c r="D10">
        <v>2</v>
      </c>
      <c r="E10">
        <v>9</v>
      </c>
      <c r="F10">
        <v>12</v>
      </c>
      <c r="G10">
        <v>6970</v>
      </c>
      <c r="H10">
        <v>12720</v>
      </c>
      <c r="I10">
        <v>0.187294619366003</v>
      </c>
      <c r="J10" s="6">
        <v>1</v>
      </c>
      <c r="K10" s="6" t="s">
        <v>212</v>
      </c>
      <c r="L10" t="s">
        <v>159</v>
      </c>
      <c r="M10" t="s">
        <v>160</v>
      </c>
    </row>
    <row r="11" spans="1:13" ht="12.75">
      <c r="A11" s="29" t="str">
        <f>HYPERLINK("http://www2.ebi.ac.uk/ego/QuickGO?mode=display&amp;entry=GO%3A0005575","GO Cellular Component")</f>
        <v>GO Cellular Component</v>
      </c>
      <c r="B11" s="29" t="str">
        <f>HYPERLINK("http://www2.ebi.ac.uk/ego/QuickGO?mode=display&amp;entry=GO%3A0005886","plasma membrane")</f>
        <v>plasma membrane</v>
      </c>
      <c r="C11">
        <v>2</v>
      </c>
      <c r="D11">
        <v>1</v>
      </c>
      <c r="E11">
        <v>3</v>
      </c>
      <c r="F11">
        <v>9</v>
      </c>
      <c r="G11">
        <v>1876</v>
      </c>
      <c r="H11">
        <v>12382</v>
      </c>
      <c r="I11">
        <v>0.347607774497982</v>
      </c>
      <c r="J11" s="6">
        <v>1</v>
      </c>
      <c r="K11" s="6" t="s">
        <v>213</v>
      </c>
      <c r="L11" t="s">
        <v>161</v>
      </c>
      <c r="M11" t="s">
        <v>162</v>
      </c>
    </row>
    <row r="12" spans="1:13" ht="12.75">
      <c r="A12" s="29" t="str">
        <f>HYPERLINK("http://www2.ebi.ac.uk/ego/QuickGO?mode=display&amp;entry=GO%3A0008150","GO Biological Process")</f>
        <v>GO Biological Process</v>
      </c>
      <c r="B12" s="29" t="str">
        <f>HYPERLINK("http://www2.ebi.ac.uk/ego/QuickGO?mode=display&amp;entry=GO%3A0008371","obsolete biological process")</f>
        <v>obsolete biological process</v>
      </c>
      <c r="C12">
        <v>1</v>
      </c>
      <c r="D12">
        <v>1</v>
      </c>
      <c r="E12">
        <v>2</v>
      </c>
      <c r="F12">
        <v>12</v>
      </c>
      <c r="G12">
        <v>503</v>
      </c>
      <c r="H12">
        <v>12720</v>
      </c>
      <c r="I12">
        <v>0.358532393451123</v>
      </c>
      <c r="J12" s="6">
        <v>1</v>
      </c>
      <c r="K12" s="6" t="s">
        <v>214</v>
      </c>
      <c r="L12" t="s">
        <v>163</v>
      </c>
      <c r="M12" t="s">
        <v>164</v>
      </c>
    </row>
    <row r="13" spans="1:13" ht="12.75">
      <c r="A13" s="29" t="str">
        <f>HYPERLINK("http://www2.ebi.ac.uk/ego/QuickGO?mode=display&amp;entry=GO%3A0008150","GO Biological Process")</f>
        <v>GO Biological Process</v>
      </c>
      <c r="B13" s="29" t="str">
        <f>HYPERLINK("http://www2.ebi.ac.uk/ego/QuickGO?mode=display&amp;entry=GO%3A0019538","protein metabolism")</f>
        <v>protein metabolism</v>
      </c>
      <c r="C13">
        <v>2</v>
      </c>
      <c r="D13">
        <v>2</v>
      </c>
      <c r="E13">
        <v>4</v>
      </c>
      <c r="F13">
        <v>12</v>
      </c>
      <c r="G13">
        <v>2522</v>
      </c>
      <c r="H13">
        <v>12720</v>
      </c>
      <c r="I13">
        <v>0.376850955680959</v>
      </c>
      <c r="J13" s="6">
        <v>1</v>
      </c>
      <c r="K13" s="6" t="s">
        <v>215</v>
      </c>
      <c r="L13" t="s">
        <v>165</v>
      </c>
      <c r="M13" t="s">
        <v>166</v>
      </c>
    </row>
    <row r="14" spans="1:13" ht="12.75">
      <c r="A14" s="29" t="str">
        <f>HYPERLINK("http://www2.ebi.ac.uk/ego/QuickGO?mode=display&amp;entry=GO%3A0008150","GO Biological Process")</f>
        <v>GO Biological Process</v>
      </c>
      <c r="B14" s="29" t="str">
        <f>HYPERLINK("http://www2.ebi.ac.uk/ego/QuickGO?mode=display&amp;entry=GO%3A0006468","protein amino acid phosphorylation")</f>
        <v>protein amino acid phosphorylation</v>
      </c>
      <c r="C14">
        <v>1</v>
      </c>
      <c r="D14">
        <v>1</v>
      </c>
      <c r="E14">
        <v>2</v>
      </c>
      <c r="F14">
        <v>12</v>
      </c>
      <c r="G14">
        <v>539</v>
      </c>
      <c r="H14">
        <v>12720</v>
      </c>
      <c r="I14">
        <v>0.37902944031567</v>
      </c>
      <c r="J14" s="6">
        <v>1</v>
      </c>
      <c r="K14" s="6" t="s">
        <v>216</v>
      </c>
      <c r="L14" t="s">
        <v>167</v>
      </c>
      <c r="M14" t="s">
        <v>168</v>
      </c>
    </row>
    <row r="15" spans="1:13" ht="12.75">
      <c r="A15" s="29" t="str">
        <f>HYPERLINK("http://www2.ebi.ac.uk/ego/QuickGO?mode=display&amp;entry=GO%3A0003674","GO Molecular Function")</f>
        <v>GO Molecular Function</v>
      </c>
      <c r="B15" s="29" t="str">
        <f>HYPERLINK("http://www2.ebi.ac.uk/ego/QuickGO?mode=display&amp;entry=GO%3A0004672","protein kinase activity")</f>
        <v>protein kinase activity</v>
      </c>
      <c r="C15">
        <v>1</v>
      </c>
      <c r="D15">
        <v>1</v>
      </c>
      <c r="E15">
        <v>2</v>
      </c>
      <c r="F15">
        <v>12</v>
      </c>
      <c r="G15">
        <v>549</v>
      </c>
      <c r="H15">
        <v>12909</v>
      </c>
      <c r="I15">
        <v>0.380127548325344</v>
      </c>
      <c r="J15" s="6">
        <v>1</v>
      </c>
      <c r="K15" s="6" t="s">
        <v>216</v>
      </c>
      <c r="L15" t="s">
        <v>167</v>
      </c>
      <c r="M15" t="s">
        <v>168</v>
      </c>
    </row>
    <row r="16" spans="1:13" ht="12.75">
      <c r="A16" s="29" t="str">
        <f>HYPERLINK("http://www2.ebi.ac.uk/ego/QuickGO?mode=display&amp;entry=GO%3A0008150","GO Biological Process")</f>
        <v>GO Biological Process</v>
      </c>
      <c r="B16" s="29" t="str">
        <f>HYPERLINK("http://www2.ebi.ac.uk/ego/QuickGO?mode=display&amp;entry=GO%3A0016310","phosphorylation")</f>
        <v>phosphorylation</v>
      </c>
      <c r="C16">
        <v>1</v>
      </c>
      <c r="D16">
        <v>1</v>
      </c>
      <c r="E16">
        <v>2</v>
      </c>
      <c r="F16">
        <v>12</v>
      </c>
      <c r="G16">
        <v>590</v>
      </c>
      <c r="H16">
        <v>12720</v>
      </c>
      <c r="I16">
        <v>0.407048467754662</v>
      </c>
      <c r="J16" s="6">
        <v>1</v>
      </c>
      <c r="K16" s="6" t="s">
        <v>216</v>
      </c>
      <c r="L16" t="s">
        <v>167</v>
      </c>
      <c r="M16" t="s">
        <v>168</v>
      </c>
    </row>
    <row r="17" spans="1:13" ht="12.75">
      <c r="A17" s="29" t="str">
        <f>HYPERLINK("http://www2.ebi.ac.uk/ego/QuickGO?mode=display&amp;entry=GO%3A0008150","GO Biological Process")</f>
        <v>GO Biological Process</v>
      </c>
      <c r="B17" s="29" t="str">
        <f>HYPERLINK("http://www2.ebi.ac.uk/ego/QuickGO?mode=display&amp;entry=GO%3A0007155","cell adhesion")</f>
        <v>cell adhesion</v>
      </c>
      <c r="C17">
        <v>2</v>
      </c>
      <c r="D17">
        <v>0</v>
      </c>
      <c r="E17">
        <v>2</v>
      </c>
      <c r="F17">
        <v>12</v>
      </c>
      <c r="G17">
        <v>597</v>
      </c>
      <c r="H17">
        <v>12720</v>
      </c>
      <c r="I17">
        <v>0.410803165065558</v>
      </c>
      <c r="J17" s="6">
        <v>1</v>
      </c>
      <c r="K17" s="6" t="s">
        <v>217</v>
      </c>
      <c r="L17" t="s">
        <v>169</v>
      </c>
      <c r="M17" t="s">
        <v>170</v>
      </c>
    </row>
    <row r="18" spans="1:13" ht="12.75">
      <c r="A18" s="29" t="str">
        <f>HYPERLINK("http://www2.ebi.ac.uk/ego/QuickGO?mode=display&amp;entry=GO%3A0003674","GO Molecular Function")</f>
        <v>GO Molecular Function</v>
      </c>
      <c r="B18" s="29" t="str">
        <f>HYPERLINK("http://www2.ebi.ac.uk/ego/QuickGO?mode=display&amp;entry=GO%3A0016773","phosphotransferase activity\, alcohol group as acceptor")</f>
        <v>phosphotransferase activity\, alcohol group as acceptor</v>
      </c>
      <c r="C18">
        <v>1</v>
      </c>
      <c r="D18">
        <v>1</v>
      </c>
      <c r="E18">
        <v>2</v>
      </c>
      <c r="F18">
        <v>12</v>
      </c>
      <c r="G18">
        <v>644</v>
      </c>
      <c r="H18">
        <v>12909</v>
      </c>
      <c r="I18">
        <v>0.430587157002435</v>
      </c>
      <c r="J18" s="6">
        <v>1</v>
      </c>
      <c r="K18" s="6" t="s">
        <v>216</v>
      </c>
      <c r="L18" t="s">
        <v>167</v>
      </c>
      <c r="M18" t="s">
        <v>168</v>
      </c>
    </row>
    <row r="19" spans="1:13" ht="12.75">
      <c r="A19" s="29" t="str">
        <f>HYPERLINK("http://www2.ebi.ac.uk/ego/QuickGO?mode=display&amp;entry=GO%3A0008150","GO Biological Process")</f>
        <v>GO Biological Process</v>
      </c>
      <c r="B19" s="29" t="str">
        <f>HYPERLINK("http://www2.ebi.ac.uk/ego/QuickGO?mode=display&amp;entry=GO%3A0006508","proteolysis and peptidolysis")</f>
        <v>proteolysis and peptidolysis</v>
      </c>
      <c r="C19">
        <v>1</v>
      </c>
      <c r="D19">
        <v>1</v>
      </c>
      <c r="E19">
        <v>2</v>
      </c>
      <c r="F19">
        <v>12</v>
      </c>
      <c r="G19">
        <v>640</v>
      </c>
      <c r="H19">
        <v>12720</v>
      </c>
      <c r="I19">
        <v>0.433397471894359</v>
      </c>
      <c r="J19" s="6">
        <v>1</v>
      </c>
      <c r="K19" s="6" t="s">
        <v>218</v>
      </c>
      <c r="L19" t="s">
        <v>171</v>
      </c>
      <c r="M19" t="s">
        <v>172</v>
      </c>
    </row>
    <row r="20" spans="1:13" ht="12.75">
      <c r="A20" s="29" t="str">
        <f>HYPERLINK("http://www2.ebi.ac.uk/ego/QuickGO?mode=display&amp;entry=GO%3A0008150","GO Biological Process")</f>
        <v>GO Biological Process</v>
      </c>
      <c r="B20" s="29" t="str">
        <f>HYPERLINK("http://www2.ebi.ac.uk/ego/QuickGO?mode=display&amp;entry=GO%3A0030163","protein catabolism")</f>
        <v>protein catabolism</v>
      </c>
      <c r="C20">
        <v>1</v>
      </c>
      <c r="D20">
        <v>1</v>
      </c>
      <c r="E20">
        <v>2</v>
      </c>
      <c r="F20">
        <v>12</v>
      </c>
      <c r="G20">
        <v>650</v>
      </c>
      <c r="H20">
        <v>12720</v>
      </c>
      <c r="I20">
        <v>0.438537748717347</v>
      </c>
      <c r="J20" s="6">
        <v>1</v>
      </c>
      <c r="K20" s="6" t="s">
        <v>218</v>
      </c>
      <c r="L20" t="s">
        <v>171</v>
      </c>
      <c r="M20" t="s">
        <v>172</v>
      </c>
    </row>
    <row r="21" spans="1:13" ht="12.75">
      <c r="A21" s="29" t="str">
        <f>HYPERLINK("http://www2.ebi.ac.uk/ego/QuickGO?mode=display&amp;entry=GO%3A0008150","GO Biological Process")</f>
        <v>GO Biological Process</v>
      </c>
      <c r="B21" s="29" t="str">
        <f>HYPERLINK("http://www2.ebi.ac.uk/ego/QuickGO?mode=display&amp;entry=GO%3A0009057","macromolecule catabolism")</f>
        <v>macromolecule catabolism</v>
      </c>
      <c r="C21">
        <v>1</v>
      </c>
      <c r="D21">
        <v>1</v>
      </c>
      <c r="E21">
        <v>2</v>
      </c>
      <c r="F21">
        <v>12</v>
      </c>
      <c r="G21">
        <v>679</v>
      </c>
      <c r="H21">
        <v>12720</v>
      </c>
      <c r="I21">
        <v>0.453205744925794</v>
      </c>
      <c r="J21" s="6">
        <v>1</v>
      </c>
      <c r="K21" s="6" t="s">
        <v>218</v>
      </c>
      <c r="L21" t="s">
        <v>171</v>
      </c>
      <c r="M21" t="s">
        <v>172</v>
      </c>
    </row>
    <row r="22" spans="1:13" ht="12.75">
      <c r="A22" s="29" t="str">
        <f>HYPERLINK("http://www2.ebi.ac.uk/ego/QuickGO?mode=display&amp;entry=GO%3A0008150","GO Biological Process")</f>
        <v>GO Biological Process</v>
      </c>
      <c r="B22" s="29" t="str">
        <f>HYPERLINK("http://www2.ebi.ac.uk/ego/QuickGO?mode=display&amp;entry=GO%3A0006793","phosphorus metabolism")</f>
        <v>phosphorus metabolism</v>
      </c>
      <c r="C22">
        <v>1</v>
      </c>
      <c r="D22">
        <v>1</v>
      </c>
      <c r="E22">
        <v>2</v>
      </c>
      <c r="F22">
        <v>12</v>
      </c>
      <c r="G22">
        <v>742</v>
      </c>
      <c r="H22">
        <v>12720</v>
      </c>
      <c r="I22">
        <v>0.483877515705664</v>
      </c>
      <c r="J22" s="6">
        <v>1</v>
      </c>
      <c r="K22" s="6" t="s">
        <v>216</v>
      </c>
      <c r="L22" t="s">
        <v>167</v>
      </c>
      <c r="M22" t="s">
        <v>168</v>
      </c>
    </row>
    <row r="23" spans="1:13" ht="12.75">
      <c r="A23" s="29" t="str">
        <f>HYPERLINK("http://www2.ebi.ac.uk/ego/QuickGO?mode=display&amp;entry=GO%3A0008150","GO Biological Process")</f>
        <v>GO Biological Process</v>
      </c>
      <c r="B23" s="29" t="str">
        <f>HYPERLINK("http://www2.ebi.ac.uk/ego/QuickGO?mode=display&amp;entry=GO%3A0006796","phosphate metabolism")</f>
        <v>phosphate metabolism</v>
      </c>
      <c r="C23">
        <v>1</v>
      </c>
      <c r="D23">
        <v>1</v>
      </c>
      <c r="E23">
        <v>2</v>
      </c>
      <c r="F23">
        <v>12</v>
      </c>
      <c r="G23">
        <v>742</v>
      </c>
      <c r="H23">
        <v>12720</v>
      </c>
      <c r="I23">
        <v>0.483877515705664</v>
      </c>
      <c r="J23" s="6">
        <v>1</v>
      </c>
      <c r="K23" s="6" t="s">
        <v>216</v>
      </c>
      <c r="L23" t="s">
        <v>167</v>
      </c>
      <c r="M23" t="s">
        <v>168</v>
      </c>
    </row>
    <row r="24" spans="1:13" ht="12.75">
      <c r="A24" s="29" t="str">
        <f>HYPERLINK("http://www2.ebi.ac.uk/ego/QuickGO?mode=display&amp;entry=GO%3A0003674","GO Molecular Function")</f>
        <v>GO Molecular Function</v>
      </c>
      <c r="B24" s="29" t="str">
        <f>HYPERLINK("http://www2.ebi.ac.uk/ego/QuickGO?mode=display&amp;entry=GO%3A0016301","kinase activity")</f>
        <v>kinase activity</v>
      </c>
      <c r="C24">
        <v>1</v>
      </c>
      <c r="D24">
        <v>1</v>
      </c>
      <c r="E24">
        <v>2</v>
      </c>
      <c r="F24">
        <v>12</v>
      </c>
      <c r="G24">
        <v>785</v>
      </c>
      <c r="H24">
        <v>12909</v>
      </c>
      <c r="I24">
        <v>0.49862032690578</v>
      </c>
      <c r="J24" s="6">
        <v>1</v>
      </c>
      <c r="K24" s="6" t="s">
        <v>216</v>
      </c>
      <c r="L24" t="s">
        <v>167</v>
      </c>
      <c r="M24" t="s">
        <v>168</v>
      </c>
    </row>
    <row r="25" spans="1:13" ht="12.75">
      <c r="A25" s="29" t="str">
        <f>HYPERLINK("http://www2.ebi.ac.uk/ego/QuickGO?mode=display&amp;entry=GO%3A0003674","GO Molecular Function")</f>
        <v>GO Molecular Function</v>
      </c>
      <c r="B25" s="29" t="str">
        <f>HYPERLINK("http://www2.ebi.ac.uk/ego/QuickGO?mode=display&amp;entry=GO%3A0016772","transferase activity\, transferring phosphorus-containing groups")</f>
        <v>transferase activity\, transferring phosphorus-containing groups</v>
      </c>
      <c r="C25">
        <v>1</v>
      </c>
      <c r="D25">
        <v>1</v>
      </c>
      <c r="E25">
        <v>2</v>
      </c>
      <c r="F25">
        <v>12</v>
      </c>
      <c r="G25">
        <v>812</v>
      </c>
      <c r="H25">
        <v>12909</v>
      </c>
      <c r="I25">
        <v>0.510771661605913</v>
      </c>
      <c r="J25" s="6">
        <v>1</v>
      </c>
      <c r="K25" s="6" t="s">
        <v>216</v>
      </c>
      <c r="L25" t="s">
        <v>167</v>
      </c>
      <c r="M25" t="s">
        <v>168</v>
      </c>
    </row>
    <row r="26" spans="1:13" ht="12.75">
      <c r="A26" s="29" t="str">
        <f aca="true" t="shared" si="0" ref="A26:A32">HYPERLINK("http://www2.ebi.ac.uk/ego/QuickGO?mode=display&amp;entry=GO%3A0008150","GO Biological Process")</f>
        <v>GO Biological Process</v>
      </c>
      <c r="B26" s="29" t="str">
        <f>HYPERLINK("http://www2.ebi.ac.uk/ego/QuickGO?mode=display&amp;entry=GO%3A0006139","nucleobase\, nucleoside\, nucleotide and nucleic acid metabolism")</f>
        <v>nucleobase\, nucleoside\, nucleotide and nucleic acid metabolism</v>
      </c>
      <c r="C26">
        <v>4</v>
      </c>
      <c r="D26">
        <v>0</v>
      </c>
      <c r="E26">
        <v>4</v>
      </c>
      <c r="F26">
        <v>12</v>
      </c>
      <c r="G26">
        <v>3093</v>
      </c>
      <c r="H26">
        <v>12720</v>
      </c>
      <c r="I26">
        <v>0.523482027640668</v>
      </c>
      <c r="J26" s="6">
        <v>1</v>
      </c>
      <c r="K26" s="6" t="s">
        <v>219</v>
      </c>
      <c r="L26" t="s">
        <v>173</v>
      </c>
      <c r="M26" t="s">
        <v>174</v>
      </c>
    </row>
    <row r="27" spans="1:13" ht="12.75">
      <c r="A27" s="29" t="str">
        <f t="shared" si="0"/>
        <v>GO Biological Process</v>
      </c>
      <c r="B27" s="29" t="str">
        <f>HYPERLINK("http://www2.ebi.ac.uk/ego/QuickGO?mode=display&amp;entry=GO%3A0006355","regulation of transcription\, DNA-dependent")</f>
        <v>regulation of transcription\, DNA-dependent</v>
      </c>
      <c r="C27">
        <v>3</v>
      </c>
      <c r="D27">
        <v>0</v>
      </c>
      <c r="E27">
        <v>3</v>
      </c>
      <c r="F27">
        <v>12</v>
      </c>
      <c r="G27">
        <v>1987</v>
      </c>
      <c r="H27">
        <v>12720</v>
      </c>
      <c r="I27">
        <v>0.531336514780247</v>
      </c>
      <c r="J27" s="6">
        <v>1</v>
      </c>
      <c r="K27" s="6" t="s">
        <v>220</v>
      </c>
      <c r="L27" t="s">
        <v>175</v>
      </c>
      <c r="M27" t="s">
        <v>176</v>
      </c>
    </row>
    <row r="28" spans="1:13" ht="12.75">
      <c r="A28" s="29" t="str">
        <f t="shared" si="0"/>
        <v>GO Biological Process</v>
      </c>
      <c r="B28" s="29" t="str">
        <f>HYPERLINK("http://www2.ebi.ac.uk/ego/QuickGO?mode=display&amp;entry=GO%3A0045449","regulation of transcription")</f>
        <v>regulation of transcription</v>
      </c>
      <c r="C28">
        <v>3</v>
      </c>
      <c r="D28">
        <v>0</v>
      </c>
      <c r="E28">
        <v>3</v>
      </c>
      <c r="F28">
        <v>12</v>
      </c>
      <c r="G28">
        <v>2019</v>
      </c>
      <c r="H28">
        <v>12720</v>
      </c>
      <c r="I28">
        <v>0.54066151409198</v>
      </c>
      <c r="J28" s="6">
        <v>1</v>
      </c>
      <c r="K28" s="6" t="s">
        <v>220</v>
      </c>
      <c r="L28" t="s">
        <v>175</v>
      </c>
      <c r="M28" t="s">
        <v>176</v>
      </c>
    </row>
    <row r="29" spans="1:13" ht="12.75">
      <c r="A29" s="29" t="str">
        <f t="shared" si="0"/>
        <v>GO Biological Process</v>
      </c>
      <c r="B29" s="29" t="str">
        <f>HYPERLINK("http://www2.ebi.ac.uk/ego/QuickGO?mode=display&amp;entry=GO%3A0006351","transcription\, DNA-dependent")</f>
        <v>transcription\, DNA-dependent</v>
      </c>
      <c r="C29">
        <v>3</v>
      </c>
      <c r="D29">
        <v>0</v>
      </c>
      <c r="E29">
        <v>3</v>
      </c>
      <c r="F29">
        <v>12</v>
      </c>
      <c r="G29">
        <v>2072</v>
      </c>
      <c r="H29">
        <v>12720</v>
      </c>
      <c r="I29">
        <v>0.55587931446165</v>
      </c>
      <c r="J29" s="6">
        <v>1</v>
      </c>
      <c r="K29" s="6" t="s">
        <v>220</v>
      </c>
      <c r="L29" t="s">
        <v>175</v>
      </c>
      <c r="M29" t="s">
        <v>176</v>
      </c>
    </row>
    <row r="30" spans="1:13" ht="12.75">
      <c r="A30" s="29" t="str">
        <f t="shared" si="0"/>
        <v>GO Biological Process</v>
      </c>
      <c r="B30" s="29" t="str">
        <f>HYPERLINK("http://www2.ebi.ac.uk/ego/QuickGO?mode=display&amp;entry=GO%3A0009056","catabolism")</f>
        <v>catabolism</v>
      </c>
      <c r="C30">
        <v>1</v>
      </c>
      <c r="D30">
        <v>1</v>
      </c>
      <c r="E30">
        <v>2</v>
      </c>
      <c r="F30">
        <v>12</v>
      </c>
      <c r="G30">
        <v>912</v>
      </c>
      <c r="H30">
        <v>12720</v>
      </c>
      <c r="I30">
        <v>0.559002177550069</v>
      </c>
      <c r="J30" s="6">
        <v>1</v>
      </c>
      <c r="K30" s="6" t="s">
        <v>218</v>
      </c>
      <c r="L30" t="s">
        <v>171</v>
      </c>
      <c r="M30" t="s">
        <v>172</v>
      </c>
    </row>
    <row r="31" spans="1:13" ht="12.75">
      <c r="A31" s="29" t="str">
        <f t="shared" si="0"/>
        <v>GO Biological Process</v>
      </c>
      <c r="B31" s="29" t="str">
        <f>HYPERLINK("http://www2.ebi.ac.uk/ego/QuickGO?mode=display&amp;entry=GO%3A0009059","macromolecule biosynthesis")</f>
        <v>macromolecule biosynthesis</v>
      </c>
      <c r="C31">
        <v>2</v>
      </c>
      <c r="D31">
        <v>0</v>
      </c>
      <c r="E31">
        <v>2</v>
      </c>
      <c r="F31">
        <v>12</v>
      </c>
      <c r="G31">
        <v>948</v>
      </c>
      <c r="H31">
        <v>12720</v>
      </c>
      <c r="I31">
        <v>0.573574415321239</v>
      </c>
      <c r="J31" s="6">
        <v>1</v>
      </c>
      <c r="K31" s="6" t="s">
        <v>221</v>
      </c>
      <c r="L31" t="s">
        <v>177</v>
      </c>
      <c r="M31" t="s">
        <v>178</v>
      </c>
    </row>
    <row r="32" spans="1:13" ht="12.75">
      <c r="A32" s="29" t="str">
        <f t="shared" si="0"/>
        <v>GO Biological Process</v>
      </c>
      <c r="B32" s="29" t="str">
        <f>HYPERLINK("http://www2.ebi.ac.uk/ego/QuickGO?mode=display&amp;entry=GO%3A0006350","transcription")</f>
        <v>transcription</v>
      </c>
      <c r="C32">
        <v>3</v>
      </c>
      <c r="D32">
        <v>0</v>
      </c>
      <c r="E32">
        <v>3</v>
      </c>
      <c r="F32">
        <v>12</v>
      </c>
      <c r="G32">
        <v>2145</v>
      </c>
      <c r="H32">
        <v>12720</v>
      </c>
      <c r="I32">
        <v>0.576363720447888</v>
      </c>
      <c r="J32" s="6">
        <v>1</v>
      </c>
      <c r="K32" s="6" t="s">
        <v>220</v>
      </c>
      <c r="L32" t="s">
        <v>175</v>
      </c>
      <c r="M32" t="s">
        <v>176</v>
      </c>
    </row>
    <row r="33" spans="1:13" ht="12.75">
      <c r="A33" s="29" t="str">
        <f>HYPERLINK("http://www2.ebi.ac.uk/ego/QuickGO?mode=display&amp;entry=GO%3A0005575","GO Cellular Component")</f>
        <v>GO Cellular Component</v>
      </c>
      <c r="B33" s="29" t="str">
        <f>HYPERLINK("http://www2.ebi.ac.uk/ego/QuickGO?mode=display&amp;entry=GO%3A0005887","integral to plasma membrane")</f>
        <v>integral to plasma membrane</v>
      </c>
      <c r="C33">
        <v>1</v>
      </c>
      <c r="D33">
        <v>1</v>
      </c>
      <c r="E33">
        <v>2</v>
      </c>
      <c r="F33">
        <v>9</v>
      </c>
      <c r="G33">
        <v>1299</v>
      </c>
      <c r="H33">
        <v>12382</v>
      </c>
      <c r="I33">
        <v>0.588075985075728</v>
      </c>
      <c r="J33" s="6">
        <v>1</v>
      </c>
      <c r="K33" s="6" t="s">
        <v>222</v>
      </c>
      <c r="L33" t="s">
        <v>179</v>
      </c>
      <c r="M33" t="s">
        <v>180</v>
      </c>
    </row>
    <row r="34" spans="1:13" ht="12.75">
      <c r="A34" s="29" t="str">
        <f>HYPERLINK("http://www2.ebi.ac.uk/ego/QuickGO?mode=display&amp;entry=GO%3A0003674","GO Molecular Function")</f>
        <v>GO Molecular Function</v>
      </c>
      <c r="B34" s="29" t="str">
        <f>HYPERLINK("http://www2.ebi.ac.uk/ego/QuickGO?mode=display&amp;entry=GO%3A0003677","DNA binding")</f>
        <v>DNA binding</v>
      </c>
      <c r="C34">
        <v>3</v>
      </c>
      <c r="D34">
        <v>0</v>
      </c>
      <c r="E34">
        <v>3</v>
      </c>
      <c r="F34">
        <v>12</v>
      </c>
      <c r="G34">
        <v>2280</v>
      </c>
      <c r="H34">
        <v>12909</v>
      </c>
      <c r="I34">
        <v>0.603928907844362</v>
      </c>
      <c r="J34" s="6">
        <v>1</v>
      </c>
      <c r="K34" s="6" t="s">
        <v>220</v>
      </c>
      <c r="L34" t="s">
        <v>175</v>
      </c>
      <c r="M34" t="s">
        <v>176</v>
      </c>
    </row>
    <row r="35" spans="1:13" ht="12.75">
      <c r="A35" s="29" t="str">
        <f>HYPERLINK("http://www2.ebi.ac.uk/ego/QuickGO?mode=display&amp;entry=GO%3A0003674","GO Molecular Function")</f>
        <v>GO Molecular Function</v>
      </c>
      <c r="B35" s="29" t="str">
        <f>HYPERLINK("http://www2.ebi.ac.uk/ego/QuickGO?mode=display&amp;entry=GO%3A0003824","catalytic activity")</f>
        <v>catalytic activity</v>
      </c>
      <c r="C35">
        <v>3</v>
      </c>
      <c r="D35">
        <v>2</v>
      </c>
      <c r="E35">
        <v>5</v>
      </c>
      <c r="F35">
        <v>12</v>
      </c>
      <c r="G35">
        <v>4703</v>
      </c>
      <c r="H35">
        <v>12909</v>
      </c>
      <c r="I35">
        <v>0.613572125272946</v>
      </c>
      <c r="J35" s="6">
        <v>1</v>
      </c>
      <c r="K35" s="6" t="s">
        <v>223</v>
      </c>
      <c r="L35" t="s">
        <v>181</v>
      </c>
      <c r="M35" t="s">
        <v>182</v>
      </c>
    </row>
    <row r="36" spans="1:13" ht="12.75">
      <c r="A36" s="29" t="str">
        <f>HYPERLINK("http://www2.ebi.ac.uk/ego/QuickGO?mode=display&amp;entry=GO%3A0008150","GO Biological Process")</f>
        <v>GO Biological Process</v>
      </c>
      <c r="B36" s="29" t="str">
        <f>HYPERLINK("http://www2.ebi.ac.uk/ego/QuickGO?mode=display&amp;entry=GO%3A0007166","cell surface receptor linked signal transduction")</f>
        <v>cell surface receptor linked signal transduction</v>
      </c>
      <c r="C36">
        <v>1</v>
      </c>
      <c r="D36">
        <v>1</v>
      </c>
      <c r="E36">
        <v>2</v>
      </c>
      <c r="F36">
        <v>12</v>
      </c>
      <c r="G36">
        <v>1062</v>
      </c>
      <c r="H36">
        <v>12720</v>
      </c>
      <c r="I36">
        <v>0.616879691970691</v>
      </c>
      <c r="J36" s="6">
        <v>1</v>
      </c>
      <c r="K36" s="6" t="s">
        <v>214</v>
      </c>
      <c r="L36" t="s">
        <v>163</v>
      </c>
      <c r="M36" t="s">
        <v>164</v>
      </c>
    </row>
    <row r="37" spans="1:13" ht="12.75">
      <c r="A37" s="29" t="str">
        <f>HYPERLINK("http://www2.ebi.ac.uk/ego/QuickGO?mode=display&amp;entry=GO%3A0008150","GO Biological Process")</f>
        <v>GO Biological Process</v>
      </c>
      <c r="B37" s="29" t="str">
        <f>HYPERLINK("http://www2.ebi.ac.uk/ego/QuickGO?mode=display&amp;entry=GO%3A0006464","protein modification")</f>
        <v>protein modification</v>
      </c>
      <c r="C37">
        <v>1</v>
      </c>
      <c r="D37">
        <v>1</v>
      </c>
      <c r="E37">
        <v>2</v>
      </c>
      <c r="F37">
        <v>12</v>
      </c>
      <c r="G37">
        <v>1069</v>
      </c>
      <c r="H37">
        <v>12720</v>
      </c>
      <c r="I37">
        <v>0.619403661830545</v>
      </c>
      <c r="J37" s="6">
        <v>1</v>
      </c>
      <c r="K37" s="6" t="s">
        <v>216</v>
      </c>
      <c r="L37" t="s">
        <v>167</v>
      </c>
      <c r="M37" t="s">
        <v>168</v>
      </c>
    </row>
    <row r="38" spans="1:13" ht="12.75">
      <c r="A38" s="29" t="str">
        <f>HYPERLINK("http://www2.ebi.ac.uk/ego/QuickGO?mode=display&amp;entry=GO%3A0008150","GO Biological Process")</f>
        <v>GO Biological Process</v>
      </c>
      <c r="B38" s="29" t="str">
        <f>HYPERLINK("http://www2.ebi.ac.uk/ego/QuickGO?mode=display&amp;entry=GO%3A0009653","morphogenesis")</f>
        <v>morphogenesis</v>
      </c>
      <c r="C38">
        <v>1</v>
      </c>
      <c r="D38">
        <v>1</v>
      </c>
      <c r="E38">
        <v>2</v>
      </c>
      <c r="F38">
        <v>12</v>
      </c>
      <c r="G38">
        <v>1081</v>
      </c>
      <c r="H38">
        <v>12720</v>
      </c>
      <c r="I38">
        <v>0.623695323320313</v>
      </c>
      <c r="J38" s="6">
        <v>1</v>
      </c>
      <c r="K38" s="6" t="s">
        <v>214</v>
      </c>
      <c r="L38" t="s">
        <v>163</v>
      </c>
      <c r="M38" t="s">
        <v>164</v>
      </c>
    </row>
    <row r="39" spans="1:13" ht="12.75">
      <c r="A39" s="29" t="str">
        <f>HYPERLINK("http://www2.ebi.ac.uk/ego/QuickGO?mode=display&amp;entry=GO%3A0008150","GO Biological Process")</f>
        <v>GO Biological Process</v>
      </c>
      <c r="B39" s="29" t="str">
        <f>HYPERLINK("http://www2.ebi.ac.uk/ego/QuickGO?mode=display&amp;entry=GO%3A0009058","biosynthesis")</f>
        <v>biosynthesis</v>
      </c>
      <c r="C39">
        <v>2</v>
      </c>
      <c r="D39">
        <v>0</v>
      </c>
      <c r="E39">
        <v>2</v>
      </c>
      <c r="F39">
        <v>12</v>
      </c>
      <c r="G39">
        <v>1135</v>
      </c>
      <c r="H39">
        <v>12720</v>
      </c>
      <c r="I39">
        <v>0.642468662725454</v>
      </c>
      <c r="J39" s="6">
        <v>1</v>
      </c>
      <c r="K39" s="6" t="s">
        <v>221</v>
      </c>
      <c r="L39" t="s">
        <v>177</v>
      </c>
      <c r="M39" t="s">
        <v>178</v>
      </c>
    </row>
    <row r="40" spans="1:13" ht="12.75">
      <c r="A40" s="29" t="str">
        <f>HYPERLINK("http://www2.ebi.ac.uk/ego/QuickGO?mode=display&amp;entry=GO%3A0005575","GO Cellular Component")</f>
        <v>GO Cellular Component</v>
      </c>
      <c r="B40" s="29" t="str">
        <f>HYPERLINK("http://www2.ebi.ac.uk/ego/QuickGO?mode=display&amp;entry=GO%3A0005634","nucleus")</f>
        <v>nucleus</v>
      </c>
      <c r="C40">
        <v>3</v>
      </c>
      <c r="D40">
        <v>0</v>
      </c>
      <c r="E40">
        <v>3</v>
      </c>
      <c r="F40">
        <v>9</v>
      </c>
      <c r="G40">
        <v>3156</v>
      </c>
      <c r="H40">
        <v>12382</v>
      </c>
      <c r="I40">
        <v>0.645051974479712</v>
      </c>
      <c r="J40" s="6">
        <v>1</v>
      </c>
      <c r="K40" s="6" t="s">
        <v>220</v>
      </c>
      <c r="L40" t="s">
        <v>175</v>
      </c>
      <c r="M40" t="s">
        <v>176</v>
      </c>
    </row>
    <row r="41" spans="1:13" ht="12.75">
      <c r="A41" s="29" t="str">
        <f>HYPERLINK("http://www2.ebi.ac.uk/ego/QuickGO?mode=display&amp;entry=GO%3A0003674","GO Molecular Function")</f>
        <v>GO Molecular Function</v>
      </c>
      <c r="B41" s="29" t="str">
        <f>HYPERLINK("http://www2.ebi.ac.uk/ego/QuickGO?mode=display&amp;entry=GO%3A0005524","ATP binding")</f>
        <v>ATP binding</v>
      </c>
      <c r="C41">
        <v>1</v>
      </c>
      <c r="D41">
        <v>1</v>
      </c>
      <c r="E41">
        <v>2</v>
      </c>
      <c r="F41">
        <v>12</v>
      </c>
      <c r="G41">
        <v>1169</v>
      </c>
      <c r="H41">
        <v>12909</v>
      </c>
      <c r="I41">
        <v>0.648159276485581</v>
      </c>
      <c r="J41" s="6">
        <v>1</v>
      </c>
      <c r="K41" s="6" t="s">
        <v>216</v>
      </c>
      <c r="L41" t="s">
        <v>167</v>
      </c>
      <c r="M41" t="s">
        <v>168</v>
      </c>
    </row>
    <row r="42" spans="1:13" ht="12.75">
      <c r="A42" s="29" t="str">
        <f>HYPERLINK("http://www2.ebi.ac.uk/ego/QuickGO?mode=display&amp;entry=GO%3A0003674","GO Molecular Function")</f>
        <v>GO Molecular Function</v>
      </c>
      <c r="B42" s="29" t="str">
        <f>HYPERLINK("http://www2.ebi.ac.uk/ego/QuickGO?mode=display&amp;entry=GO%3A0030554","adenyl nucleotide binding")</f>
        <v>adenyl nucleotide binding</v>
      </c>
      <c r="C42">
        <v>1</v>
      </c>
      <c r="D42">
        <v>1</v>
      </c>
      <c r="E42">
        <v>2</v>
      </c>
      <c r="F42">
        <v>12</v>
      </c>
      <c r="G42">
        <v>1182</v>
      </c>
      <c r="H42">
        <v>12909</v>
      </c>
      <c r="I42">
        <v>0.65242305722427</v>
      </c>
      <c r="J42" s="6">
        <v>1</v>
      </c>
      <c r="K42" s="6" t="s">
        <v>216</v>
      </c>
      <c r="L42" t="s">
        <v>167</v>
      </c>
      <c r="M42" t="s">
        <v>168</v>
      </c>
    </row>
    <row r="43" spans="1:13" ht="12.75">
      <c r="A43" s="29" t="str">
        <f>HYPERLINK("http://www2.ebi.ac.uk/ego/QuickGO?mode=display&amp;entry=GO%3A0003674","GO Molecular Function")</f>
        <v>GO Molecular Function</v>
      </c>
      <c r="B43" s="29" t="str">
        <f>HYPERLINK("http://www2.ebi.ac.uk/ego/QuickGO?mode=display&amp;entry=GO%3A0017076","purine nucleotide binding")</f>
        <v>purine nucleotide binding</v>
      </c>
      <c r="C43">
        <v>1</v>
      </c>
      <c r="D43">
        <v>1</v>
      </c>
      <c r="E43">
        <v>2</v>
      </c>
      <c r="F43">
        <v>12</v>
      </c>
      <c r="G43">
        <v>1441</v>
      </c>
      <c r="H43">
        <v>12909</v>
      </c>
      <c r="I43">
        <v>0.728160051050419</v>
      </c>
      <c r="J43" s="6">
        <v>1</v>
      </c>
      <c r="K43" s="6" t="s">
        <v>216</v>
      </c>
      <c r="L43" t="s">
        <v>167</v>
      </c>
      <c r="M43" t="s">
        <v>168</v>
      </c>
    </row>
    <row r="44" spans="1:13" ht="12.75">
      <c r="A44" s="29" t="str">
        <f>HYPERLINK("http://www2.ebi.ac.uk/ego/QuickGO?mode=display&amp;entry=GO%3A0003674","GO Molecular Function")</f>
        <v>GO Molecular Function</v>
      </c>
      <c r="B44" s="29" t="str">
        <f>HYPERLINK("http://www2.ebi.ac.uk/ego/QuickGO?mode=display&amp;entry=GO%3A0000166","nucleotide binding")</f>
        <v>nucleotide binding</v>
      </c>
      <c r="C44">
        <v>1</v>
      </c>
      <c r="D44">
        <v>1</v>
      </c>
      <c r="E44">
        <v>2</v>
      </c>
      <c r="F44">
        <v>12</v>
      </c>
      <c r="G44">
        <v>1455</v>
      </c>
      <c r="H44">
        <v>12909</v>
      </c>
      <c r="I44">
        <v>0.73178987280404</v>
      </c>
      <c r="J44" s="6">
        <v>1</v>
      </c>
      <c r="K44" s="6" t="s">
        <v>216</v>
      </c>
      <c r="L44" t="s">
        <v>167</v>
      </c>
      <c r="M44" t="s">
        <v>168</v>
      </c>
    </row>
    <row r="45" spans="1:13" ht="12.75">
      <c r="A45" s="29" t="str">
        <f>HYPERLINK("http://www2.ebi.ac.uk/ego/QuickGO?mode=display&amp;entry=GO%3A0008150","GO Biological Process")</f>
        <v>GO Biological Process</v>
      </c>
      <c r="B45" s="29" t="str">
        <f>HYPERLINK("http://www2.ebi.ac.uk/ego/QuickGO?mode=display&amp;entry=GO%3A0009987","cellular process")</f>
        <v>cellular process</v>
      </c>
      <c r="C45">
        <v>5</v>
      </c>
      <c r="D45">
        <v>1</v>
      </c>
      <c r="E45">
        <v>6</v>
      </c>
      <c r="F45">
        <v>12</v>
      </c>
      <c r="G45">
        <v>6399</v>
      </c>
      <c r="H45">
        <v>12720</v>
      </c>
      <c r="I45">
        <v>0.732550128619899</v>
      </c>
      <c r="J45" s="6">
        <v>1</v>
      </c>
      <c r="K45" s="6" t="s">
        <v>204</v>
      </c>
      <c r="L45" t="s">
        <v>143</v>
      </c>
      <c r="M45" t="s">
        <v>144</v>
      </c>
    </row>
    <row r="46" spans="1:13" ht="12.75">
      <c r="A46" s="29" t="str">
        <f>HYPERLINK("http://www2.ebi.ac.uk/ego/QuickGO?mode=display&amp;entry=GO%3A0003674","GO Molecular Function")</f>
        <v>GO Molecular Function</v>
      </c>
      <c r="B46" s="29" t="str">
        <f>HYPERLINK("http://www2.ebi.ac.uk/ego/QuickGO?mode=display&amp;entry=GO%3A0016740","transferase activity")</f>
        <v>transferase activity</v>
      </c>
      <c r="C46">
        <v>1</v>
      </c>
      <c r="D46">
        <v>1</v>
      </c>
      <c r="E46">
        <v>2</v>
      </c>
      <c r="F46">
        <v>12</v>
      </c>
      <c r="G46">
        <v>1463</v>
      </c>
      <c r="H46">
        <v>12909</v>
      </c>
      <c r="I46">
        <v>0.733844218535617</v>
      </c>
      <c r="J46" s="6">
        <v>1</v>
      </c>
      <c r="K46" s="6" t="s">
        <v>216</v>
      </c>
      <c r="L46" t="s">
        <v>167</v>
      </c>
      <c r="M46" t="s">
        <v>168</v>
      </c>
    </row>
    <row r="47" spans="1:13" ht="12.75">
      <c r="A47" s="29" t="str">
        <f>HYPERLINK("http://www2.ebi.ac.uk/ego/QuickGO?mode=display&amp;entry=GO%3A0003674","GO Molecular Function")</f>
        <v>GO Molecular Function</v>
      </c>
      <c r="B47" s="29" t="str">
        <f>HYPERLINK("http://www2.ebi.ac.uk/ego/QuickGO?mode=display&amp;entry=GO%3A0003676","nucleic acid binding")</f>
        <v>nucleic acid binding</v>
      </c>
      <c r="C47">
        <v>3</v>
      </c>
      <c r="D47">
        <v>0</v>
      </c>
      <c r="E47">
        <v>3</v>
      </c>
      <c r="F47">
        <v>12</v>
      </c>
      <c r="G47">
        <v>3107</v>
      </c>
      <c r="H47">
        <v>12909</v>
      </c>
      <c r="I47">
        <v>0.783064129637944</v>
      </c>
      <c r="J47" s="6">
        <v>1</v>
      </c>
      <c r="K47" s="6" t="s">
        <v>220</v>
      </c>
      <c r="L47" t="s">
        <v>175</v>
      </c>
      <c r="M47" t="s">
        <v>176</v>
      </c>
    </row>
    <row r="48" spans="1:13" ht="12.75">
      <c r="A48" s="29" t="str">
        <f>HYPERLINK("http://www2.ebi.ac.uk/ego/QuickGO?mode=display&amp;entry=GO%3A0005575","GO Cellular Component")</f>
        <v>GO Cellular Component</v>
      </c>
      <c r="B48" s="29" t="str">
        <f>HYPERLINK("http://www2.ebi.ac.uk/ego/QuickGO?mode=display&amp;entry=GO%3A0005623","cell")</f>
        <v>cell</v>
      </c>
      <c r="C48">
        <v>7</v>
      </c>
      <c r="D48">
        <v>1</v>
      </c>
      <c r="E48">
        <v>8</v>
      </c>
      <c r="F48">
        <v>9</v>
      </c>
      <c r="G48">
        <v>11167</v>
      </c>
      <c r="H48">
        <v>12382</v>
      </c>
      <c r="I48">
        <v>0.818700643549471</v>
      </c>
      <c r="J48" s="6">
        <v>1</v>
      </c>
      <c r="K48" s="6" t="s">
        <v>224</v>
      </c>
      <c r="L48" t="s">
        <v>183</v>
      </c>
      <c r="M48" t="s">
        <v>184</v>
      </c>
    </row>
    <row r="49" spans="1:13" ht="12.75">
      <c r="A49" s="29" t="str">
        <f>HYPERLINK("http://www2.ebi.ac.uk/ego/QuickGO?mode=display&amp;entry=GO%3A0008150","GO Biological Process")</f>
        <v>GO Biological Process</v>
      </c>
      <c r="B49" s="29" t="str">
        <f>HYPERLINK("http://www2.ebi.ac.uk/ego/QuickGO?mode=display&amp;entry=GO%3A0007275","development")</f>
        <v>development</v>
      </c>
      <c r="C49">
        <v>1</v>
      </c>
      <c r="D49">
        <v>1</v>
      </c>
      <c r="E49">
        <v>2</v>
      </c>
      <c r="F49">
        <v>12</v>
      </c>
      <c r="G49">
        <v>1853</v>
      </c>
      <c r="H49">
        <v>12720</v>
      </c>
      <c r="I49">
        <v>0.823181493210896</v>
      </c>
      <c r="J49" s="6">
        <v>1</v>
      </c>
      <c r="K49" s="6" t="s">
        <v>214</v>
      </c>
      <c r="L49" t="s">
        <v>163</v>
      </c>
      <c r="M49" t="s">
        <v>164</v>
      </c>
    </row>
    <row r="50" spans="1:13" ht="12.75">
      <c r="A50" s="29" t="str">
        <f>HYPERLINK("http://www2.ebi.ac.uk/ego/QuickGO?mode=display&amp;entry=GO%3A0003674","GO Molecular Function")</f>
        <v>GO Molecular Function</v>
      </c>
      <c r="B50" s="29" t="str">
        <f>HYPERLINK("http://www2.ebi.ac.uk/ego/QuickGO?mode=display&amp;entry=GO%3A0016787","hydrolase activity")</f>
        <v>hydrolase activity</v>
      </c>
      <c r="C50">
        <v>1</v>
      </c>
      <c r="D50">
        <v>1</v>
      </c>
      <c r="E50">
        <v>2</v>
      </c>
      <c r="F50">
        <v>12</v>
      </c>
      <c r="G50">
        <v>1895</v>
      </c>
      <c r="H50">
        <v>12909</v>
      </c>
      <c r="I50">
        <v>0.825715551245211</v>
      </c>
      <c r="J50" s="6">
        <v>1</v>
      </c>
      <c r="K50" s="6" t="s">
        <v>218</v>
      </c>
      <c r="L50" t="s">
        <v>171</v>
      </c>
      <c r="M50" t="s">
        <v>172</v>
      </c>
    </row>
    <row r="51" spans="1:13" ht="12.75">
      <c r="A51" s="29" t="str">
        <f>HYPERLINK("http://www2.ebi.ac.uk/ego/QuickGO?mode=display&amp;entry=GO%3A0008150","GO Biological Process")</f>
        <v>GO Biological Process</v>
      </c>
      <c r="B51" s="29" t="str">
        <f>HYPERLINK("http://www2.ebi.ac.uk/ego/QuickGO?mode=display&amp;entry=GO%3A0007582","physiological process")</f>
        <v>physiological process</v>
      </c>
      <c r="C51">
        <v>7</v>
      </c>
      <c r="D51">
        <v>2</v>
      </c>
      <c r="E51">
        <v>9</v>
      </c>
      <c r="F51">
        <v>12</v>
      </c>
      <c r="G51">
        <v>10296</v>
      </c>
      <c r="H51">
        <v>12720</v>
      </c>
      <c r="I51">
        <v>0.859212721587808</v>
      </c>
      <c r="J51" s="6">
        <v>1</v>
      </c>
      <c r="K51" s="6" t="s">
        <v>212</v>
      </c>
      <c r="L51" t="s">
        <v>159</v>
      </c>
      <c r="M51" t="s">
        <v>160</v>
      </c>
    </row>
    <row r="52" spans="1:13" ht="12.75">
      <c r="A52" s="29" t="str">
        <f>HYPERLINK("http://www2.ebi.ac.uk/ego/QuickGO?mode=display&amp;entry=GO%3A0003674","GO Molecular Function")</f>
        <v>GO Molecular Function</v>
      </c>
      <c r="B52" s="29" t="str">
        <f>HYPERLINK("http://www2.ebi.ac.uk/ego/QuickGO?mode=display&amp;entry=GO%3A0005488","binding")</f>
        <v>binding</v>
      </c>
      <c r="C52">
        <v>5</v>
      </c>
      <c r="D52">
        <v>1</v>
      </c>
      <c r="E52">
        <v>6</v>
      </c>
      <c r="F52">
        <v>12</v>
      </c>
      <c r="G52">
        <v>7409</v>
      </c>
      <c r="H52">
        <v>12909</v>
      </c>
      <c r="I52">
        <v>0.86526035444816</v>
      </c>
      <c r="J52" s="6">
        <v>1</v>
      </c>
      <c r="K52" s="6" t="s">
        <v>225</v>
      </c>
      <c r="L52" t="s">
        <v>185</v>
      </c>
      <c r="M52" t="s">
        <v>186</v>
      </c>
    </row>
    <row r="53" spans="1:13" ht="12.75">
      <c r="A53" s="29" t="str">
        <f>HYPERLINK("http://www2.ebi.ac.uk/ego/QuickGO?mode=display&amp;entry=GO%3A0005575","GO Cellular Component")</f>
        <v>GO Cellular Component</v>
      </c>
      <c r="B53" s="29" t="str">
        <f>HYPERLINK("http://www2.ebi.ac.uk/ego/QuickGO?mode=display&amp;entry=GO%3A0005622","intracellular")</f>
        <v>intracellular</v>
      </c>
      <c r="C53">
        <v>4</v>
      </c>
      <c r="D53">
        <v>0</v>
      </c>
      <c r="E53">
        <v>4</v>
      </c>
      <c r="F53">
        <v>9</v>
      </c>
      <c r="G53">
        <v>7700</v>
      </c>
      <c r="H53">
        <v>12382</v>
      </c>
      <c r="I53">
        <v>0.962478866502457</v>
      </c>
      <c r="J53" s="6">
        <v>1</v>
      </c>
      <c r="K53" s="6" t="s">
        <v>226</v>
      </c>
      <c r="L53" t="s">
        <v>187</v>
      </c>
      <c r="M53" t="s">
        <v>188</v>
      </c>
    </row>
    <row r="54" spans="1:13" ht="12.75">
      <c r="A54" s="29" t="str">
        <f>HYPERLINK("http://www2.ebi.ac.uk/ego/QuickGO?mode=display&amp;entry=GO%3A0005575","GO Cellular Component")</f>
        <v>GO Cellular Component</v>
      </c>
      <c r="B54" s="29" t="str">
        <f>HYPERLINK("http://www2.ebi.ac.uk/ego/QuickGO?mode=display&amp;entry=GO%3A0005737","cytoplasm")</f>
        <v>cytoplasm</v>
      </c>
      <c r="C54">
        <v>2</v>
      </c>
      <c r="D54">
        <v>0</v>
      </c>
      <c r="E54">
        <v>2</v>
      </c>
      <c r="F54">
        <v>9</v>
      </c>
      <c r="G54">
        <v>4826</v>
      </c>
      <c r="H54">
        <v>12382</v>
      </c>
      <c r="I54">
        <v>0.980796446344943</v>
      </c>
      <c r="J54" s="6">
        <v>1</v>
      </c>
      <c r="K54" s="6" t="s">
        <v>227</v>
      </c>
      <c r="L54" t="s">
        <v>189</v>
      </c>
      <c r="M54" t="s">
        <v>190</v>
      </c>
    </row>
    <row r="55" spans="1:13" ht="12.75">
      <c r="A55" s="29" t="str">
        <f>HYPERLINK("http://www2.ebi.ac.uk/ego/QuickGO?mode=display&amp;entry=GO%3A0008150","GO Biological Process")</f>
        <v>GO Biological Process</v>
      </c>
      <c r="B55" s="29" t="str">
        <f>HYPERLINK("http://www2.ebi.ac.uk/ego/QuickGO?mode=display&amp;entry=GO%3A0007345","embryogenesis and morphogenesis")</f>
        <v>embryogenesis and morphogenesis</v>
      </c>
      <c r="C55">
        <v>1</v>
      </c>
      <c r="D55">
        <v>0</v>
      </c>
      <c r="E55">
        <v>1</v>
      </c>
      <c r="F55">
        <v>12</v>
      </c>
      <c r="G55">
        <v>81</v>
      </c>
      <c r="H55">
        <v>12720</v>
      </c>
      <c r="I55">
        <v>1</v>
      </c>
      <c r="J55" s="6">
        <v>1</v>
      </c>
      <c r="K55" s="6" t="s">
        <v>45</v>
      </c>
      <c r="L55">
        <v>7476</v>
      </c>
      <c r="M55" t="s">
        <v>191</v>
      </c>
    </row>
    <row r="56" spans="1:13" ht="12.75">
      <c r="A56" s="29" t="str">
        <f>HYPERLINK("http://www2.ebi.ac.uk/ego/QuickGO?mode=display&amp;entry=GO%3A0008150","GO Biological Process")</f>
        <v>GO Biological Process</v>
      </c>
      <c r="B56" s="29" t="str">
        <f>HYPERLINK("http://www2.ebi.ac.uk/ego/QuickGO?mode=display&amp;entry=GO%3A0019941","modification-dependent protein catabolism")</f>
        <v>modification-dependent protein catabolism</v>
      </c>
      <c r="C56">
        <v>1</v>
      </c>
      <c r="D56">
        <v>0</v>
      </c>
      <c r="E56">
        <v>1</v>
      </c>
      <c r="F56">
        <v>12</v>
      </c>
      <c r="G56">
        <v>118</v>
      </c>
      <c r="H56">
        <v>12720</v>
      </c>
      <c r="I56">
        <v>1</v>
      </c>
      <c r="J56" s="6">
        <v>1</v>
      </c>
      <c r="K56" s="6" t="s">
        <v>13</v>
      </c>
      <c r="L56">
        <v>7345</v>
      </c>
      <c r="M56" t="s">
        <v>192</v>
      </c>
    </row>
    <row r="57" spans="1:13" ht="12.75">
      <c r="A57" s="29" t="str">
        <f>HYPERLINK("http://www2.ebi.ac.uk/ego/QuickGO?mode=display&amp;entry=GO%3A0003674","GO Molecular Function")</f>
        <v>GO Molecular Function</v>
      </c>
      <c r="B57" s="29" t="str">
        <f>HYPERLINK("http://www2.ebi.ac.uk/ego/QuickGO?mode=display&amp;entry=GO%3A0005539","glycosaminoglycan binding")</f>
        <v>glycosaminoglycan binding</v>
      </c>
      <c r="C57">
        <v>0</v>
      </c>
      <c r="D57">
        <v>1</v>
      </c>
      <c r="E57">
        <v>1</v>
      </c>
      <c r="F57">
        <v>12</v>
      </c>
      <c r="G57">
        <v>86</v>
      </c>
      <c r="H57">
        <v>12909</v>
      </c>
      <c r="I57">
        <v>1</v>
      </c>
      <c r="J57" s="6">
        <v>1</v>
      </c>
      <c r="K57" s="6" t="s">
        <v>51</v>
      </c>
      <c r="L57">
        <v>2260</v>
      </c>
      <c r="M57" t="s">
        <v>193</v>
      </c>
    </row>
    <row r="58" spans="1:13" ht="12.75">
      <c r="A58" s="29" t="str">
        <f>HYPERLINK("http://www2.ebi.ac.uk/ego/QuickGO?mode=display&amp;entry=GO%3A0003674","GO Molecular Function")</f>
        <v>GO Molecular Function</v>
      </c>
      <c r="B58" s="29" t="str">
        <f>HYPERLINK("http://www2.ebi.ac.uk/ego/QuickGO?mode=display&amp;entry=GO%3A0004666","prostaglandin-endoperoxide synthase activity")</f>
        <v>prostaglandin-endoperoxide synthase activity</v>
      </c>
      <c r="C58">
        <v>1</v>
      </c>
      <c r="D58">
        <v>0</v>
      </c>
      <c r="E58">
        <v>1</v>
      </c>
      <c r="F58">
        <v>12</v>
      </c>
      <c r="G58">
        <v>2</v>
      </c>
      <c r="H58">
        <v>12909</v>
      </c>
      <c r="I58">
        <v>1</v>
      </c>
      <c r="J58" s="6">
        <v>1</v>
      </c>
      <c r="K58" s="6" t="s">
        <v>39</v>
      </c>
      <c r="L58">
        <v>5742</v>
      </c>
      <c r="M58" t="s">
        <v>194</v>
      </c>
    </row>
    <row r="59" spans="1:13" ht="12.75">
      <c r="A59" s="29" t="str">
        <f>HYPERLINK("http://www2.ebi.ac.uk/ego/QuickGO?mode=display&amp;entry=GO%3A0003674","GO Molecular Function")</f>
        <v>GO Molecular Function</v>
      </c>
      <c r="B59" s="29" t="str">
        <f>HYPERLINK("http://www2.ebi.ac.uk/ego/QuickGO?mode=display&amp;entry=GO%3A0005194","cell adhesion molecule activity")</f>
        <v>cell adhesion molecule activity</v>
      </c>
      <c r="C59">
        <v>1</v>
      </c>
      <c r="D59">
        <v>0</v>
      </c>
      <c r="E59">
        <v>1</v>
      </c>
      <c r="F59">
        <v>12</v>
      </c>
      <c r="G59">
        <v>367</v>
      </c>
      <c r="H59">
        <v>12909</v>
      </c>
      <c r="I59">
        <v>1</v>
      </c>
      <c r="J59" s="6">
        <v>1</v>
      </c>
      <c r="K59" s="6" t="s">
        <v>26</v>
      </c>
      <c r="L59">
        <v>1004</v>
      </c>
      <c r="M59" t="s">
        <v>195</v>
      </c>
    </row>
    <row r="60" spans="1:13" ht="12.75">
      <c r="A60" s="29" t="str">
        <f>HYPERLINK("http://www2.ebi.ac.uk/ego/QuickGO?mode=display&amp;entry=GO%3A0003674","GO Molecular Function")</f>
        <v>GO Molecular Function</v>
      </c>
      <c r="B60" s="29" t="str">
        <f>HYPERLINK("http://www2.ebi.ac.uk/ego/QuickGO?mode=display&amp;entry=GO%3A0008233","peptidase activity")</f>
        <v>peptidase activity</v>
      </c>
      <c r="C60">
        <v>1</v>
      </c>
      <c r="D60">
        <v>0</v>
      </c>
      <c r="E60">
        <v>1</v>
      </c>
      <c r="F60">
        <v>12</v>
      </c>
      <c r="G60">
        <v>570</v>
      </c>
      <c r="H60">
        <v>12909</v>
      </c>
      <c r="I60">
        <v>1</v>
      </c>
      <c r="J60" s="6">
        <v>1</v>
      </c>
      <c r="K60" s="6" t="s">
        <v>13</v>
      </c>
      <c r="L60">
        <v>7345</v>
      </c>
      <c r="M60" t="s">
        <v>192</v>
      </c>
    </row>
    <row r="61" spans="1:13" ht="12.75">
      <c r="A61" s="29" t="str">
        <f>HYPERLINK("http://www2.ebi.ac.uk/ego/QuickGO?mode=display&amp;entry=GO%3A0008150","GO Biological Process")</f>
        <v>GO Biological Process</v>
      </c>
      <c r="B61" s="29" t="str">
        <f>HYPERLINK("http://www2.ebi.ac.uk/ego/QuickGO?mode=display&amp;entry=GO%3A0019752","carboxylic acid metabolism")</f>
        <v>carboxylic acid metabolism</v>
      </c>
      <c r="C61">
        <v>1</v>
      </c>
      <c r="D61">
        <v>0</v>
      </c>
      <c r="E61">
        <v>1</v>
      </c>
      <c r="F61">
        <v>12</v>
      </c>
      <c r="G61">
        <v>449</v>
      </c>
      <c r="H61">
        <v>12720</v>
      </c>
      <c r="I61">
        <v>1</v>
      </c>
      <c r="J61" s="6">
        <v>1</v>
      </c>
      <c r="K61" s="6" t="s">
        <v>39</v>
      </c>
      <c r="L61">
        <v>5742</v>
      </c>
      <c r="M61" t="s">
        <v>194</v>
      </c>
    </row>
    <row r="62" spans="1:13" ht="12.75">
      <c r="A62" s="29" t="str">
        <f>HYPERLINK("http://www2.ebi.ac.uk/ego/QuickGO?mode=display&amp;entry=GO%3A0003674","GO Molecular Function")</f>
        <v>GO Molecular Function</v>
      </c>
      <c r="B62" s="29" t="str">
        <f>HYPERLINK("http://www2.ebi.ac.uk/ego/QuickGO?mode=display&amp;entry=GO%3A0004067","asparaginase activity")</f>
        <v>asparaginase activity</v>
      </c>
      <c r="C62">
        <v>0</v>
      </c>
      <c r="D62">
        <v>1</v>
      </c>
      <c r="E62">
        <v>1</v>
      </c>
      <c r="F62">
        <v>12</v>
      </c>
      <c r="G62">
        <v>3</v>
      </c>
      <c r="H62">
        <v>12909</v>
      </c>
      <c r="I62">
        <v>1</v>
      </c>
      <c r="J62" s="6">
        <v>1</v>
      </c>
      <c r="K62" s="6" t="s">
        <v>19</v>
      </c>
      <c r="L62">
        <v>80150</v>
      </c>
      <c r="M62" t="s">
        <v>196</v>
      </c>
    </row>
    <row r="63" spans="1:13" ht="12.75">
      <c r="A63" s="29" t="str">
        <f>HYPERLINK("http://www2.ebi.ac.uk/ego/QuickGO?mode=display&amp;entry=GO%3A0003674","GO Molecular Function")</f>
        <v>GO Molecular Function</v>
      </c>
      <c r="B63" s="29" t="str">
        <f>HYPERLINK("http://www2.ebi.ac.uk/ego/QuickGO?mode=display&amp;entry=GO%3A0016705","oxidoreductase activity\, acting on paired donors\, with incorporation or reduction of molecular oxygen")</f>
        <v>oxidoreductase activity\, acting on paired donors\, with incorporation or reduction of molecular oxygen</v>
      </c>
      <c r="C63">
        <v>1</v>
      </c>
      <c r="D63">
        <v>0</v>
      </c>
      <c r="E63">
        <v>1</v>
      </c>
      <c r="F63">
        <v>12</v>
      </c>
      <c r="G63">
        <v>88</v>
      </c>
      <c r="H63">
        <v>12909</v>
      </c>
      <c r="I63">
        <v>1</v>
      </c>
      <c r="J63" s="6">
        <v>1</v>
      </c>
      <c r="K63" s="6" t="s">
        <v>39</v>
      </c>
      <c r="L63">
        <v>5742</v>
      </c>
      <c r="M63" t="s">
        <v>194</v>
      </c>
    </row>
    <row r="64" spans="1:13" ht="12.75">
      <c r="A64" s="29" t="str">
        <f>HYPERLINK("http://www2.ebi.ac.uk/ego/QuickGO?mode=display&amp;entry=GO%3A0008150","GO Biological Process")</f>
        <v>GO Biological Process</v>
      </c>
      <c r="B64" s="29" t="str">
        <f>HYPERLINK("http://www2.ebi.ac.uk/ego/QuickGO?mode=display&amp;entry=GO%3A0006516","glycoprotein catabolism")</f>
        <v>glycoprotein catabolism</v>
      </c>
      <c r="C64">
        <v>0</v>
      </c>
      <c r="D64">
        <v>1</v>
      </c>
      <c r="E64">
        <v>1</v>
      </c>
      <c r="F64">
        <v>12</v>
      </c>
      <c r="G64">
        <v>7</v>
      </c>
      <c r="H64">
        <v>12720</v>
      </c>
      <c r="I64">
        <v>1</v>
      </c>
      <c r="J64" s="6">
        <v>1</v>
      </c>
      <c r="K64" s="6" t="s">
        <v>19</v>
      </c>
      <c r="L64">
        <v>80150</v>
      </c>
      <c r="M64" t="s">
        <v>196</v>
      </c>
    </row>
    <row r="65" spans="1:13" ht="12.75">
      <c r="A65" s="29" t="str">
        <f>HYPERLINK("http://www2.ebi.ac.uk/ego/QuickGO?mode=display&amp;entry=GO%3A0005575","GO Cellular Component")</f>
        <v>GO Cellular Component</v>
      </c>
      <c r="B65" s="29" t="str">
        <f>HYPERLINK("http://www2.ebi.ac.uk/ego/QuickGO?mode=display&amp;entry=GO%3A0005624","membrane fraction")</f>
        <v>membrane fraction</v>
      </c>
      <c r="C65">
        <v>0</v>
      </c>
      <c r="D65">
        <v>1</v>
      </c>
      <c r="E65">
        <v>1</v>
      </c>
      <c r="F65">
        <v>9</v>
      </c>
      <c r="G65">
        <v>540</v>
      </c>
      <c r="H65">
        <v>12382</v>
      </c>
      <c r="I65">
        <v>1</v>
      </c>
      <c r="J65" s="6">
        <v>1</v>
      </c>
      <c r="K65" s="6" t="s">
        <v>51</v>
      </c>
      <c r="L65">
        <v>2260</v>
      </c>
      <c r="M65" t="s">
        <v>193</v>
      </c>
    </row>
    <row r="66" spans="1:13" ht="12.75">
      <c r="A66" s="29" t="str">
        <f>HYPERLINK("http://www2.ebi.ac.uk/ego/QuickGO?mode=display&amp;entry=GO%3A0003674","GO Molecular Function")</f>
        <v>GO Molecular Function</v>
      </c>
      <c r="B66" s="29" t="str">
        <f>HYPERLINK("http://www2.ebi.ac.uk/ego/QuickGO?mode=display&amp;entry=GO%3A0016849","phosphorus-oxygen lyase activity")</f>
        <v>phosphorus-oxygen lyase activity</v>
      </c>
      <c r="C66">
        <v>1</v>
      </c>
      <c r="D66">
        <v>0</v>
      </c>
      <c r="E66">
        <v>1</v>
      </c>
      <c r="F66">
        <v>12</v>
      </c>
      <c r="G66">
        <v>21</v>
      </c>
      <c r="H66">
        <v>12909</v>
      </c>
      <c r="I66">
        <v>1</v>
      </c>
      <c r="J66" s="6">
        <v>1</v>
      </c>
      <c r="K66" s="6" t="s">
        <v>122</v>
      </c>
      <c r="L66">
        <v>4881</v>
      </c>
      <c r="M66" t="s">
        <v>197</v>
      </c>
    </row>
    <row r="67" spans="1:13" ht="12.75">
      <c r="A67" s="29" t="str">
        <f>HYPERLINK("http://www2.ebi.ac.uk/ego/QuickGO?mode=display&amp;entry=GO%3A0003674","GO Molecular Function")</f>
        <v>GO Molecular Function</v>
      </c>
      <c r="B67" s="29" t="str">
        <f>HYPERLINK("http://www2.ebi.ac.uk/ego/QuickGO?mode=display&amp;entry=GO%3A0016718","oxidoreductase activity\, acting on paired donors\, with incorporation or reduction of molecular oxygen\, miscellaneous")</f>
        <v>oxidoreductase activity\, acting on paired donors\, with incorporation or reduction of molecular oxygen\, miscellaneous</v>
      </c>
      <c r="C67">
        <v>1</v>
      </c>
      <c r="D67">
        <v>0</v>
      </c>
      <c r="E67">
        <v>1</v>
      </c>
      <c r="F67">
        <v>12</v>
      </c>
      <c r="G67">
        <v>9</v>
      </c>
      <c r="H67">
        <v>12909</v>
      </c>
      <c r="I67">
        <v>1</v>
      </c>
      <c r="J67" s="6">
        <v>1</v>
      </c>
      <c r="K67" s="6" t="s">
        <v>39</v>
      </c>
      <c r="L67">
        <v>5742</v>
      </c>
      <c r="M67" t="s">
        <v>194</v>
      </c>
    </row>
    <row r="68" spans="1:13" ht="12.75">
      <c r="A68" s="29" t="str">
        <f>HYPERLINK("http://www2.ebi.ac.uk/ego/QuickGO?mode=display&amp;entry=GO%3A0003674","GO Molecular Function")</f>
        <v>GO Molecular Function</v>
      </c>
      <c r="B68" s="29" t="str">
        <f>HYPERLINK("http://www2.ebi.ac.uk/ego/QuickGO?mode=display&amp;entry=GO%3A0016701","oxidoreductase activity\, acting on single donors with incorporation of molecular oxygen")</f>
        <v>oxidoreductase activity\, acting on single donors with incorporation of molecular oxygen</v>
      </c>
      <c r="C68">
        <v>1</v>
      </c>
      <c r="D68">
        <v>0</v>
      </c>
      <c r="E68">
        <v>1</v>
      </c>
      <c r="F68">
        <v>12</v>
      </c>
      <c r="G68">
        <v>31</v>
      </c>
      <c r="H68">
        <v>12909</v>
      </c>
      <c r="I68">
        <v>1</v>
      </c>
      <c r="J68" s="6">
        <v>1</v>
      </c>
      <c r="K68" s="6" t="s">
        <v>39</v>
      </c>
      <c r="L68">
        <v>5742</v>
      </c>
      <c r="M68" t="s">
        <v>194</v>
      </c>
    </row>
    <row r="69" spans="1:13" ht="12.75">
      <c r="A69" s="29" t="str">
        <f>HYPERLINK("http://www2.ebi.ac.uk/ego/QuickGO?mode=display&amp;entry=GO%3A0008150","GO Biological Process")</f>
        <v>GO Biological Process</v>
      </c>
      <c r="B69" s="29" t="str">
        <f>HYPERLINK("http://www2.ebi.ac.uk/ego/QuickGO?mode=display&amp;entry=GO%3A0016049","cell growth")</f>
        <v>cell growth</v>
      </c>
      <c r="C69">
        <v>0</v>
      </c>
      <c r="D69">
        <v>1</v>
      </c>
      <c r="E69">
        <v>1</v>
      </c>
      <c r="F69">
        <v>12</v>
      </c>
      <c r="G69">
        <v>119</v>
      </c>
      <c r="H69">
        <v>12720</v>
      </c>
      <c r="I69">
        <v>1</v>
      </c>
      <c r="J69" s="6">
        <v>1</v>
      </c>
      <c r="K69" s="6" t="s">
        <v>51</v>
      </c>
      <c r="L69">
        <v>2260</v>
      </c>
      <c r="M69" t="s">
        <v>193</v>
      </c>
    </row>
    <row r="70" spans="1:13" ht="12.75">
      <c r="A70" s="29" t="str">
        <f>HYPERLINK("http://www2.ebi.ac.uk/ego/QuickGO?mode=display&amp;entry=GO%3A0008150","GO Biological Process")</f>
        <v>GO Biological Process</v>
      </c>
      <c r="B70" s="29" t="str">
        <f>HYPERLINK("http://www2.ebi.ac.uk/ego/QuickGO?mode=display&amp;entry=GO%3A0016053","organic acid biosynthesis")</f>
        <v>organic acid biosynthesis</v>
      </c>
      <c r="C70">
        <v>1</v>
      </c>
      <c r="D70">
        <v>0</v>
      </c>
      <c r="E70">
        <v>1</v>
      </c>
      <c r="F70">
        <v>12</v>
      </c>
      <c r="G70">
        <v>59</v>
      </c>
      <c r="H70">
        <v>12720</v>
      </c>
      <c r="I70">
        <v>1</v>
      </c>
      <c r="J70" s="6">
        <v>1</v>
      </c>
      <c r="K70" s="6" t="s">
        <v>39</v>
      </c>
      <c r="L70">
        <v>5742</v>
      </c>
      <c r="M70" t="s">
        <v>194</v>
      </c>
    </row>
    <row r="71" spans="1:13" ht="12.75">
      <c r="A71" s="29" t="str">
        <f>HYPERLINK("http://www2.ebi.ac.uk/ego/QuickGO?mode=display&amp;entry=GO%3A0008150","GO Biological Process")</f>
        <v>GO Biological Process</v>
      </c>
      <c r="B71" s="29" t="str">
        <f>HYPERLINK("http://www2.ebi.ac.uk/ego/QuickGO?mode=display&amp;entry=GO%3A0008217","regulation of blood pressure")</f>
        <v>regulation of blood pressure</v>
      </c>
      <c r="C71">
        <v>1</v>
      </c>
      <c r="D71">
        <v>0</v>
      </c>
      <c r="E71">
        <v>1</v>
      </c>
      <c r="F71">
        <v>12</v>
      </c>
      <c r="G71">
        <v>33</v>
      </c>
      <c r="H71">
        <v>12720</v>
      </c>
      <c r="I71">
        <v>1</v>
      </c>
      <c r="J71" s="6">
        <v>1</v>
      </c>
      <c r="K71" s="6" t="s">
        <v>122</v>
      </c>
      <c r="L71">
        <v>4881</v>
      </c>
      <c r="M71" t="s">
        <v>197</v>
      </c>
    </row>
    <row r="72" spans="1:13" ht="12.75">
      <c r="A72" s="29" t="str">
        <f>HYPERLINK("http://www2.ebi.ac.uk/ego/QuickGO?mode=display&amp;entry=GO%3A0008150","GO Biological Process")</f>
        <v>GO Biological Process</v>
      </c>
      <c r="B72" s="29" t="str">
        <f>HYPERLINK("http://www2.ebi.ac.uk/ego/QuickGO?mode=display&amp;entry=GO%3A0008151","cell growth and/or maintenance")</f>
        <v>cell growth and/or maintenance</v>
      </c>
      <c r="C72">
        <v>0</v>
      </c>
      <c r="D72">
        <v>1</v>
      </c>
      <c r="E72">
        <v>1</v>
      </c>
      <c r="F72">
        <v>12</v>
      </c>
      <c r="G72">
        <v>3865</v>
      </c>
      <c r="H72">
        <v>12720</v>
      </c>
      <c r="I72">
        <v>1</v>
      </c>
      <c r="J72" s="6">
        <v>1</v>
      </c>
      <c r="K72" s="6" t="s">
        <v>51</v>
      </c>
      <c r="L72">
        <v>2260</v>
      </c>
      <c r="M72" t="s">
        <v>193</v>
      </c>
    </row>
    <row r="73" spans="1:13" ht="12.75">
      <c r="A73" s="29" t="str">
        <f>HYPERLINK("http://www2.ebi.ac.uk/ego/QuickGO?mode=display&amp;entry=GO%3A0003674","GO Molecular Function")</f>
        <v>GO Molecular Function</v>
      </c>
      <c r="B73" s="29" t="str">
        <f>HYPERLINK("http://www2.ebi.ac.uk/ego/QuickGO?mode=display&amp;entry=GO%3A0005509","calcium ion binding")</f>
        <v>calcium ion binding</v>
      </c>
      <c r="C73">
        <v>1</v>
      </c>
      <c r="D73">
        <v>0</v>
      </c>
      <c r="E73">
        <v>1</v>
      </c>
      <c r="F73">
        <v>12</v>
      </c>
      <c r="G73">
        <v>620</v>
      </c>
      <c r="H73">
        <v>12909</v>
      </c>
      <c r="I73">
        <v>1</v>
      </c>
      <c r="J73" s="6">
        <v>1</v>
      </c>
      <c r="K73" s="6" t="s">
        <v>26</v>
      </c>
      <c r="L73">
        <v>1004</v>
      </c>
      <c r="M73" t="s">
        <v>195</v>
      </c>
    </row>
    <row r="74" spans="1:13" ht="12.75">
      <c r="A74" s="29" t="str">
        <f>HYPERLINK("http://www2.ebi.ac.uk/ego/QuickGO?mode=display&amp;entry=GO%3A0008150","GO Biological Process")</f>
        <v>GO Biological Process</v>
      </c>
      <c r="B74" s="29" t="str">
        <f>HYPERLINK("http://www2.ebi.ac.uk/ego/QuickGO?mode=display&amp;entry=GO%3A0006182","cGMP biosynthesis")</f>
        <v>cGMP biosynthesis</v>
      </c>
      <c r="C74">
        <v>1</v>
      </c>
      <c r="D74">
        <v>0</v>
      </c>
      <c r="E74">
        <v>1</v>
      </c>
      <c r="F74">
        <v>12</v>
      </c>
      <c r="G74">
        <v>10</v>
      </c>
      <c r="H74">
        <v>12720</v>
      </c>
      <c r="I74">
        <v>1</v>
      </c>
      <c r="J74" s="6">
        <v>1</v>
      </c>
      <c r="K74" s="6" t="s">
        <v>122</v>
      </c>
      <c r="L74">
        <v>4881</v>
      </c>
      <c r="M74" t="s">
        <v>197</v>
      </c>
    </row>
    <row r="75" spans="1:13" ht="12.75">
      <c r="A75" s="29" t="str">
        <f>HYPERLINK("http://www2.ebi.ac.uk/ego/QuickGO?mode=display&amp;entry=GO%3A0008150","GO Biological Process")</f>
        <v>GO Biological Process</v>
      </c>
      <c r="B75" s="29" t="str">
        <f>HYPERLINK("http://www2.ebi.ac.uk/ego/QuickGO?mode=display&amp;entry=GO%3A0006631","fatty acid metabolism")</f>
        <v>fatty acid metabolism</v>
      </c>
      <c r="C75">
        <v>1</v>
      </c>
      <c r="D75">
        <v>0</v>
      </c>
      <c r="E75">
        <v>1</v>
      </c>
      <c r="F75">
        <v>12</v>
      </c>
      <c r="G75">
        <v>128</v>
      </c>
      <c r="H75">
        <v>12720</v>
      </c>
      <c r="I75">
        <v>1</v>
      </c>
      <c r="J75" s="6">
        <v>1</v>
      </c>
      <c r="K75" s="6" t="s">
        <v>39</v>
      </c>
      <c r="L75">
        <v>5742</v>
      </c>
      <c r="M75" t="s">
        <v>194</v>
      </c>
    </row>
    <row r="76" spans="1:13" ht="12.75">
      <c r="A76" s="29" t="str">
        <f>HYPERLINK("http://www2.ebi.ac.uk/ego/QuickGO?mode=display&amp;entry=GO%3A0008150","GO Biological Process")</f>
        <v>GO Biological Process</v>
      </c>
      <c r="B76" s="29" t="str">
        <f>HYPERLINK("http://www2.ebi.ac.uk/ego/QuickGO?mode=display&amp;entry=GO%3A0009117","nucleotide metabolism")</f>
        <v>nucleotide metabolism</v>
      </c>
      <c r="C76">
        <v>1</v>
      </c>
      <c r="D76">
        <v>0</v>
      </c>
      <c r="E76">
        <v>1</v>
      </c>
      <c r="F76">
        <v>12</v>
      </c>
      <c r="G76">
        <v>132</v>
      </c>
      <c r="H76">
        <v>12720</v>
      </c>
      <c r="I76">
        <v>1</v>
      </c>
      <c r="J76" s="6">
        <v>1</v>
      </c>
      <c r="K76" s="6" t="s">
        <v>122</v>
      </c>
      <c r="L76">
        <v>4881</v>
      </c>
      <c r="M76" t="s">
        <v>197</v>
      </c>
    </row>
    <row r="77" spans="1:13" ht="12.75">
      <c r="A77" s="29" t="str">
        <f>HYPERLINK("http://www2.ebi.ac.uk/ego/QuickGO?mode=display&amp;entry=GO%3A0003674","GO Molecular Function")</f>
        <v>GO Molecular Function</v>
      </c>
      <c r="B77" s="29" t="str">
        <f>HYPERLINK("http://www2.ebi.ac.uk/ego/QuickGO?mode=display&amp;entry=GO%3A0016491","oxidoreductase activity")</f>
        <v>oxidoreductase activity</v>
      </c>
      <c r="C77">
        <v>1</v>
      </c>
      <c r="D77">
        <v>0</v>
      </c>
      <c r="E77">
        <v>1</v>
      </c>
      <c r="F77">
        <v>12</v>
      </c>
      <c r="G77">
        <v>595</v>
      </c>
      <c r="H77">
        <v>12909</v>
      </c>
      <c r="I77">
        <v>1</v>
      </c>
      <c r="J77" s="6">
        <v>1</v>
      </c>
      <c r="K77" s="6" t="s">
        <v>39</v>
      </c>
      <c r="L77">
        <v>5742</v>
      </c>
      <c r="M77" t="s">
        <v>194</v>
      </c>
    </row>
    <row r="78" spans="1:13" ht="12.75">
      <c r="A78" s="29" t="str">
        <f>HYPERLINK("http://www2.ebi.ac.uk/ego/QuickGO?mode=display&amp;entry=GO%3A0003674","GO Molecular Function")</f>
        <v>GO Molecular Function</v>
      </c>
      <c r="B78" s="29" t="str">
        <f>HYPERLINK("http://www2.ebi.ac.uk/ego/QuickGO?mode=display&amp;entry=GO%3A0016788","hydrolase activity\, acting on ester bonds")</f>
        <v>hydrolase activity\, acting on ester bonds</v>
      </c>
      <c r="C78">
        <v>1</v>
      </c>
      <c r="D78">
        <v>0</v>
      </c>
      <c r="E78">
        <v>1</v>
      </c>
      <c r="F78">
        <v>12</v>
      </c>
      <c r="G78">
        <v>553</v>
      </c>
      <c r="H78">
        <v>12909</v>
      </c>
      <c r="I78">
        <v>1</v>
      </c>
      <c r="J78" s="6">
        <v>1</v>
      </c>
      <c r="K78" s="6" t="s">
        <v>13</v>
      </c>
      <c r="L78">
        <v>7345</v>
      </c>
      <c r="M78" t="s">
        <v>192</v>
      </c>
    </row>
    <row r="79" spans="1:13" ht="12.75">
      <c r="A79" s="29" t="str">
        <f>HYPERLINK("http://www2.ebi.ac.uk/ego/QuickGO?mode=display&amp;entry=GO%3A0008150","GO Biological Process")</f>
        <v>GO Biological Process</v>
      </c>
      <c r="B79" s="29" t="str">
        <f>HYPERLINK("http://www2.ebi.ac.uk/ego/QuickGO?mode=display&amp;entry=GO%3A0006082","organic acid metabolism")</f>
        <v>organic acid metabolism</v>
      </c>
      <c r="C79">
        <v>1</v>
      </c>
      <c r="D79">
        <v>0</v>
      </c>
      <c r="E79">
        <v>1</v>
      </c>
      <c r="F79">
        <v>12</v>
      </c>
      <c r="G79">
        <v>451</v>
      </c>
      <c r="H79">
        <v>12720</v>
      </c>
      <c r="I79">
        <v>1</v>
      </c>
      <c r="J79" s="6">
        <v>1</v>
      </c>
      <c r="K79" s="6" t="s">
        <v>39</v>
      </c>
      <c r="L79">
        <v>5742</v>
      </c>
      <c r="M79" t="s">
        <v>194</v>
      </c>
    </row>
    <row r="80" spans="1:13" ht="12.75">
      <c r="A80" s="29" t="str">
        <f>HYPERLINK("http://www2.ebi.ac.uk/ego/QuickGO?mode=display&amp;entry=GO%3A0008150","GO Biological Process")</f>
        <v>GO Biological Process</v>
      </c>
      <c r="B80" s="29" t="str">
        <f>HYPERLINK("http://www2.ebi.ac.uk/ego/QuickGO?mode=display&amp;entry=GO%3A0007169","transmembrane receptor protein tyrosine kinase signaling pathway")</f>
        <v>transmembrane receptor protein tyrosine kinase signaling pathway</v>
      </c>
      <c r="C80">
        <v>0</v>
      </c>
      <c r="D80">
        <v>1</v>
      </c>
      <c r="E80">
        <v>1</v>
      </c>
      <c r="F80">
        <v>12</v>
      </c>
      <c r="G80">
        <v>119</v>
      </c>
      <c r="H80">
        <v>12720</v>
      </c>
      <c r="I80">
        <v>1</v>
      </c>
      <c r="J80" s="6">
        <v>1</v>
      </c>
      <c r="K80" s="6" t="s">
        <v>51</v>
      </c>
      <c r="L80">
        <v>2260</v>
      </c>
      <c r="M80" t="s">
        <v>193</v>
      </c>
    </row>
    <row r="81" spans="1:13" ht="12.75">
      <c r="A81" s="29" t="str">
        <f>HYPERLINK("http://www2.ebi.ac.uk/ego/QuickGO?mode=display&amp;entry=GO%3A0008150","GO Biological Process")</f>
        <v>GO Biological Process</v>
      </c>
      <c r="B81" s="29" t="str">
        <f>HYPERLINK("http://www2.ebi.ac.uk/ego/QuickGO?mode=display&amp;entry=GO%3A0007548","sex differentiation")</f>
        <v>sex differentiation</v>
      </c>
      <c r="C81">
        <v>1</v>
      </c>
      <c r="D81">
        <v>0</v>
      </c>
      <c r="E81">
        <v>1</v>
      </c>
      <c r="F81">
        <v>12</v>
      </c>
      <c r="G81">
        <v>19</v>
      </c>
      <c r="H81">
        <v>12720</v>
      </c>
      <c r="I81">
        <v>1</v>
      </c>
      <c r="J81" s="6">
        <v>1</v>
      </c>
      <c r="K81" s="6" t="s">
        <v>45</v>
      </c>
      <c r="L81">
        <v>7476</v>
      </c>
      <c r="M81" t="s">
        <v>191</v>
      </c>
    </row>
    <row r="82" spans="1:13" ht="12.75">
      <c r="A82" s="29" t="str">
        <f>HYPERLINK("http://www2.ebi.ac.uk/ego/QuickGO?mode=display&amp;entry=GO%3A0003674","GO Molecular Function")</f>
        <v>GO Molecular Function</v>
      </c>
      <c r="B82" s="29" t="str">
        <f>HYPERLINK("http://www2.ebi.ac.uk/ego/QuickGO?mode=display&amp;entry=GO%3A0005515","protein binding")</f>
        <v>protein binding</v>
      </c>
      <c r="C82">
        <v>1</v>
      </c>
      <c r="D82">
        <v>0</v>
      </c>
      <c r="E82">
        <v>1</v>
      </c>
      <c r="F82">
        <v>12</v>
      </c>
      <c r="G82">
        <v>1665</v>
      </c>
      <c r="H82">
        <v>12909</v>
      </c>
      <c r="I82">
        <v>1</v>
      </c>
      <c r="J82" s="6">
        <v>1</v>
      </c>
      <c r="K82" s="6" t="s">
        <v>63</v>
      </c>
      <c r="L82">
        <v>51442</v>
      </c>
      <c r="M82" t="s">
        <v>198</v>
      </c>
    </row>
    <row r="83" spans="1:13" ht="12.75">
      <c r="A83" s="29" t="str">
        <f>HYPERLINK("http://www2.ebi.ac.uk/ego/QuickGO?mode=display&amp;entry=GO%3A0008150","GO Biological Process")</f>
        <v>GO Biological Process</v>
      </c>
      <c r="B83" s="29" t="str">
        <f>HYPERLINK("http://www2.ebi.ac.uk/ego/QuickGO?mode=display&amp;entry=GO%3A0007167","enzyme linked receptor protein signaling pathway")</f>
        <v>enzyme linked receptor protein signaling pathway</v>
      </c>
      <c r="C83">
        <v>0</v>
      </c>
      <c r="D83">
        <v>1</v>
      </c>
      <c r="E83">
        <v>1</v>
      </c>
      <c r="F83">
        <v>12</v>
      </c>
      <c r="G83">
        <v>184</v>
      </c>
      <c r="H83">
        <v>12720</v>
      </c>
      <c r="I83">
        <v>1</v>
      </c>
      <c r="J83" s="6">
        <v>1</v>
      </c>
      <c r="K83" s="6" t="s">
        <v>51</v>
      </c>
      <c r="L83">
        <v>2260</v>
      </c>
      <c r="M83" t="s">
        <v>193</v>
      </c>
    </row>
    <row r="84" spans="1:13" ht="12.75">
      <c r="A84" s="29" t="str">
        <f>HYPERLINK("http://www2.ebi.ac.uk/ego/QuickGO?mode=display&amp;entry=GO%3A0008150","GO Biological Process")</f>
        <v>GO Biological Process</v>
      </c>
      <c r="B84" s="29" t="str">
        <f>HYPERLINK("http://www2.ebi.ac.uk/ego/QuickGO?mode=display&amp;entry=GO%3A0009190","cyclic nucleotide biosynthesis")</f>
        <v>cyclic nucleotide biosynthesis</v>
      </c>
      <c r="C84">
        <v>1</v>
      </c>
      <c r="D84">
        <v>0</v>
      </c>
      <c r="E84">
        <v>1</v>
      </c>
      <c r="F84">
        <v>12</v>
      </c>
      <c r="G84">
        <v>27</v>
      </c>
      <c r="H84">
        <v>12720</v>
      </c>
      <c r="I84">
        <v>1</v>
      </c>
      <c r="J84" s="6">
        <v>1</v>
      </c>
      <c r="K84" s="6" t="s">
        <v>122</v>
      </c>
      <c r="L84">
        <v>4881</v>
      </c>
      <c r="M84" t="s">
        <v>197</v>
      </c>
    </row>
    <row r="85" spans="1:13" ht="12.75">
      <c r="A85" s="29" t="str">
        <f>HYPERLINK("http://www2.ebi.ac.uk/ego/QuickGO?mode=display&amp;entry=GO%3A0008150","GO Biological Process")</f>
        <v>GO Biological Process</v>
      </c>
      <c r="B85" s="29" t="str">
        <f>HYPERLINK("http://www2.ebi.ac.uk/ego/QuickGO?mode=display&amp;entry=GO%3A0007048","oncogenesis")</f>
        <v>oncogenesis</v>
      </c>
      <c r="C85">
        <v>0</v>
      </c>
      <c r="D85">
        <v>1</v>
      </c>
      <c r="E85">
        <v>1</v>
      </c>
      <c r="F85">
        <v>12</v>
      </c>
      <c r="G85">
        <v>69</v>
      </c>
      <c r="H85">
        <v>12720</v>
      </c>
      <c r="I85">
        <v>1</v>
      </c>
      <c r="J85" s="6">
        <v>1</v>
      </c>
      <c r="K85" s="6" t="s">
        <v>51</v>
      </c>
      <c r="L85">
        <v>2260</v>
      </c>
      <c r="M85" t="s">
        <v>193</v>
      </c>
    </row>
    <row r="86" spans="1:13" ht="12.75">
      <c r="A86" s="29" t="str">
        <f>HYPERLINK("http://www2.ebi.ac.uk/ego/QuickGO?mode=display&amp;entry=GO%3A0003674","GO Molecular Function")</f>
        <v>GO Molecular Function</v>
      </c>
      <c r="B86" s="29" t="str">
        <f>HYPERLINK("http://www2.ebi.ac.uk/ego/QuickGO?mode=display&amp;entry=GO%3A0008201","heparin binding")</f>
        <v>heparin binding</v>
      </c>
      <c r="C86">
        <v>0</v>
      </c>
      <c r="D86">
        <v>1</v>
      </c>
      <c r="E86">
        <v>1</v>
      </c>
      <c r="F86">
        <v>12</v>
      </c>
      <c r="G86">
        <v>64</v>
      </c>
      <c r="H86">
        <v>12909</v>
      </c>
      <c r="I86">
        <v>1</v>
      </c>
      <c r="J86" s="6">
        <v>1</v>
      </c>
      <c r="K86" s="6" t="s">
        <v>51</v>
      </c>
      <c r="L86">
        <v>2260</v>
      </c>
      <c r="M86" t="s">
        <v>193</v>
      </c>
    </row>
    <row r="87" spans="1:13" ht="12.75">
      <c r="A87" s="29" t="str">
        <f>HYPERLINK("http://www2.ebi.ac.uk/ego/QuickGO?mode=display&amp;entry=GO%3A0008150","GO Biological Process")</f>
        <v>GO Biological Process</v>
      </c>
      <c r="B87" s="29" t="str">
        <f>HYPERLINK("http://www2.ebi.ac.uk/ego/QuickGO?mode=display&amp;entry=GO%3A0006118","electron transport")</f>
        <v>electron transport</v>
      </c>
      <c r="C87">
        <v>1</v>
      </c>
      <c r="D87">
        <v>0</v>
      </c>
      <c r="E87">
        <v>1</v>
      </c>
      <c r="F87">
        <v>12</v>
      </c>
      <c r="G87">
        <v>444</v>
      </c>
      <c r="H87">
        <v>12720</v>
      </c>
      <c r="I87">
        <v>1</v>
      </c>
      <c r="J87" s="6">
        <v>1</v>
      </c>
      <c r="K87" s="6" t="s">
        <v>77</v>
      </c>
      <c r="L87">
        <v>57674</v>
      </c>
      <c r="M87" t="s">
        <v>199</v>
      </c>
    </row>
    <row r="88" spans="1:13" ht="12.75">
      <c r="A88" s="29" t="str">
        <f>HYPERLINK("http://www2.ebi.ac.uk/ego/QuickGO?mode=display&amp;entry=GO%3A0008150","GO Biological Process")</f>
        <v>GO Biological Process</v>
      </c>
      <c r="B88" s="29" t="str">
        <f>HYPERLINK("http://www2.ebi.ac.uk/ego/QuickGO?mode=display&amp;entry=GO%3A0046456","icosanoid biosynthesis")</f>
        <v>icosanoid biosynthesis</v>
      </c>
      <c r="C88">
        <v>1</v>
      </c>
      <c r="D88">
        <v>0</v>
      </c>
      <c r="E88">
        <v>1</v>
      </c>
      <c r="F88">
        <v>12</v>
      </c>
      <c r="G88">
        <v>18</v>
      </c>
      <c r="H88">
        <v>12720</v>
      </c>
      <c r="I88">
        <v>1</v>
      </c>
      <c r="J88" s="6">
        <v>1</v>
      </c>
      <c r="K88" s="6" t="s">
        <v>39</v>
      </c>
      <c r="L88">
        <v>5742</v>
      </c>
      <c r="M88" t="s">
        <v>194</v>
      </c>
    </row>
    <row r="89" spans="1:13" ht="12.75">
      <c r="A89" s="29" t="str">
        <f>HYPERLINK("http://www2.ebi.ac.uk/ego/QuickGO?mode=display&amp;entry=GO%3A0005575","GO Cellular Component")</f>
        <v>GO Cellular Component</v>
      </c>
      <c r="B89" s="29" t="str">
        <f>HYPERLINK("http://www2.ebi.ac.uk/ego/QuickGO?mode=display&amp;entry=GO%3A0000267","cell fraction")</f>
        <v>cell fraction</v>
      </c>
      <c r="C89">
        <v>0</v>
      </c>
      <c r="D89">
        <v>1</v>
      </c>
      <c r="E89">
        <v>1</v>
      </c>
      <c r="F89">
        <v>9</v>
      </c>
      <c r="G89">
        <v>782</v>
      </c>
      <c r="H89">
        <v>12382</v>
      </c>
      <c r="I89">
        <v>1</v>
      </c>
      <c r="J89" s="6">
        <v>1</v>
      </c>
      <c r="K89" s="6" t="s">
        <v>51</v>
      </c>
      <c r="L89">
        <v>2260</v>
      </c>
      <c r="M89" t="s">
        <v>193</v>
      </c>
    </row>
    <row r="90" spans="1:13" ht="12.75">
      <c r="A90" s="29" t="str">
        <f>HYPERLINK("http://www2.ebi.ac.uk/ego/QuickGO?mode=display&amp;entry=GO%3A0008150","GO Biological Process")</f>
        <v>GO Biological Process</v>
      </c>
      <c r="B90" s="29" t="str">
        <f>HYPERLINK("http://www2.ebi.ac.uk/ego/QuickGO?mode=display&amp;entry=GO%3A0006692","prostanoid metabolism")</f>
        <v>prostanoid metabolism</v>
      </c>
      <c r="C90">
        <v>1</v>
      </c>
      <c r="D90">
        <v>0</v>
      </c>
      <c r="E90">
        <v>1</v>
      </c>
      <c r="F90">
        <v>12</v>
      </c>
      <c r="G90">
        <v>12</v>
      </c>
      <c r="H90">
        <v>12720</v>
      </c>
      <c r="I90">
        <v>1</v>
      </c>
      <c r="J90" s="6">
        <v>1</v>
      </c>
      <c r="K90" s="6" t="s">
        <v>39</v>
      </c>
      <c r="L90">
        <v>5742</v>
      </c>
      <c r="M90" t="s">
        <v>194</v>
      </c>
    </row>
    <row r="91" spans="1:13" ht="12.75">
      <c r="A91" s="29" t="str">
        <f>HYPERLINK("http://www2.ebi.ac.uk/ego/QuickGO?mode=display&amp;entry=GO%3A0008150","GO Biological Process")</f>
        <v>GO Biological Process</v>
      </c>
      <c r="B91" s="29" t="str">
        <f>HYPERLINK("http://www2.ebi.ac.uk/ego/QuickGO?mode=display&amp;entry=GO%3A0006633","fatty acid biosynthesis")</f>
        <v>fatty acid biosynthesis</v>
      </c>
      <c r="C91">
        <v>1</v>
      </c>
      <c r="D91">
        <v>0</v>
      </c>
      <c r="E91">
        <v>1</v>
      </c>
      <c r="F91">
        <v>12</v>
      </c>
      <c r="G91">
        <v>49</v>
      </c>
      <c r="H91">
        <v>12720</v>
      </c>
      <c r="I91">
        <v>1</v>
      </c>
      <c r="J91" s="6">
        <v>1</v>
      </c>
      <c r="K91" s="6" t="s">
        <v>39</v>
      </c>
      <c r="L91">
        <v>5742</v>
      </c>
      <c r="M91" t="s">
        <v>194</v>
      </c>
    </row>
    <row r="92" spans="1:13" ht="12.75">
      <c r="A92" s="29" t="str">
        <f>HYPERLINK("http://www2.ebi.ac.uk/ego/QuickGO?mode=display&amp;entry=GO%3A0008150","GO Biological Process")</f>
        <v>GO Biological Process</v>
      </c>
      <c r="B92" s="29" t="str">
        <f>HYPERLINK("http://www2.ebi.ac.uk/ego/QuickGO?mode=display&amp;entry=GO%3A0009887","organogenesis")</f>
        <v>organogenesis</v>
      </c>
      <c r="C92">
        <v>0</v>
      </c>
      <c r="D92">
        <v>1</v>
      </c>
      <c r="E92">
        <v>1</v>
      </c>
      <c r="F92">
        <v>12</v>
      </c>
      <c r="G92">
        <v>963</v>
      </c>
      <c r="H92">
        <v>12720</v>
      </c>
      <c r="I92">
        <v>1</v>
      </c>
      <c r="J92" s="6">
        <v>1</v>
      </c>
      <c r="K92" s="6" t="s">
        <v>51</v>
      </c>
      <c r="L92">
        <v>2260</v>
      </c>
      <c r="M92" t="s">
        <v>193</v>
      </c>
    </row>
    <row r="93" spans="1:13" ht="12.75">
      <c r="A93" s="29" t="str">
        <f>HYPERLINK("http://www2.ebi.ac.uk/ego/QuickGO?mode=display&amp;entry=GO%3A0008150","GO Biological Process")</f>
        <v>GO Biological Process</v>
      </c>
      <c r="B93" s="29" t="str">
        <f>HYPERLINK("http://www2.ebi.ac.uk/ego/QuickGO?mode=display&amp;entry=GO%3A0001501","skeletal development")</f>
        <v>skeletal development</v>
      </c>
      <c r="C93">
        <v>0</v>
      </c>
      <c r="D93">
        <v>1</v>
      </c>
      <c r="E93">
        <v>1</v>
      </c>
      <c r="F93">
        <v>12</v>
      </c>
      <c r="G93">
        <v>135</v>
      </c>
      <c r="H93">
        <v>12720</v>
      </c>
      <c r="I93">
        <v>1</v>
      </c>
      <c r="J93" s="6">
        <v>1</v>
      </c>
      <c r="K93" s="6" t="s">
        <v>51</v>
      </c>
      <c r="L93">
        <v>2260</v>
      </c>
      <c r="M93" t="s">
        <v>193</v>
      </c>
    </row>
    <row r="94" spans="1:13" ht="12.75">
      <c r="A94" s="29" t="str">
        <f>HYPERLINK("http://www2.ebi.ac.uk/ego/QuickGO?mode=display&amp;entry=GO%3A0003674","GO Molecular Function")</f>
        <v>GO Molecular Function</v>
      </c>
      <c r="B94" s="29" t="str">
        <f>HYPERLINK("http://www2.ebi.ac.uk/ego/QuickGO?mode=display&amp;entry=GO%3A0001653","peptide receptor activity")</f>
        <v>peptide receptor activity</v>
      </c>
      <c r="C94">
        <v>1</v>
      </c>
      <c r="D94">
        <v>0</v>
      </c>
      <c r="E94">
        <v>1</v>
      </c>
      <c r="F94">
        <v>12</v>
      </c>
      <c r="G94">
        <v>108</v>
      </c>
      <c r="H94">
        <v>12909</v>
      </c>
      <c r="I94">
        <v>1</v>
      </c>
      <c r="J94" s="6">
        <v>1</v>
      </c>
      <c r="K94" s="6" t="s">
        <v>122</v>
      </c>
      <c r="L94">
        <v>4881</v>
      </c>
      <c r="M94" t="s">
        <v>197</v>
      </c>
    </row>
    <row r="95" spans="1:13" ht="12.75">
      <c r="A95" s="29" t="str">
        <f>HYPERLINK("http://www2.ebi.ac.uk/ego/QuickGO?mode=display&amp;entry=GO%3A0008150","GO Biological Process")</f>
        <v>GO Biological Process</v>
      </c>
      <c r="B95" s="29" t="str">
        <f>HYPERLINK("http://www2.ebi.ac.uk/ego/QuickGO?mode=display&amp;entry=GO%3A0009100","glycoprotein metabolism")</f>
        <v>glycoprotein metabolism</v>
      </c>
      <c r="C95">
        <v>0</v>
      </c>
      <c r="D95">
        <v>1</v>
      </c>
      <c r="E95">
        <v>1</v>
      </c>
      <c r="F95">
        <v>12</v>
      </c>
      <c r="G95">
        <v>125</v>
      </c>
      <c r="H95">
        <v>12720</v>
      </c>
      <c r="I95">
        <v>1</v>
      </c>
      <c r="J95" s="6">
        <v>1</v>
      </c>
      <c r="K95" s="6" t="s">
        <v>19</v>
      </c>
      <c r="L95">
        <v>80150</v>
      </c>
      <c r="M95" t="s">
        <v>196</v>
      </c>
    </row>
    <row r="96" spans="1:13" ht="12.75">
      <c r="A96" s="29" t="str">
        <f>HYPERLINK("http://www2.ebi.ac.uk/ego/QuickGO?mode=display&amp;entry=GO%3A0008150","GO Biological Process")</f>
        <v>GO Biological Process</v>
      </c>
      <c r="B96" s="29" t="str">
        <f>HYPERLINK("http://www2.ebi.ac.uk/ego/QuickGO?mode=display&amp;entry=GO%3A0007264","small GTPase mediated signal transduction")</f>
        <v>small GTPase mediated signal transduction</v>
      </c>
      <c r="C96">
        <v>1</v>
      </c>
      <c r="D96">
        <v>0</v>
      </c>
      <c r="E96">
        <v>1</v>
      </c>
      <c r="F96">
        <v>12</v>
      </c>
      <c r="G96">
        <v>230</v>
      </c>
      <c r="H96">
        <v>12720</v>
      </c>
      <c r="I96">
        <v>1</v>
      </c>
      <c r="J96" s="6">
        <v>1</v>
      </c>
      <c r="K96" s="6" t="s">
        <v>95</v>
      </c>
      <c r="L96">
        <v>221002</v>
      </c>
      <c r="M96" t="s">
        <v>200</v>
      </c>
    </row>
    <row r="97" spans="1:13" ht="12.75">
      <c r="A97" s="29" t="str">
        <f>HYPERLINK("http://www2.ebi.ac.uk/ego/QuickGO?mode=display&amp;entry=GO%3A0003674","GO Molecular Function")</f>
        <v>GO Molecular Function</v>
      </c>
      <c r="B97" s="29" t="str">
        <f>HYPERLINK("http://www2.ebi.ac.uk/ego/QuickGO?mode=display&amp;entry=GO%3A0005102","receptor binding")</f>
        <v>receptor binding</v>
      </c>
      <c r="C97">
        <v>1</v>
      </c>
      <c r="D97">
        <v>0</v>
      </c>
      <c r="E97">
        <v>1</v>
      </c>
      <c r="F97">
        <v>12</v>
      </c>
      <c r="G97">
        <v>540</v>
      </c>
      <c r="H97">
        <v>12909</v>
      </c>
      <c r="I97">
        <v>1</v>
      </c>
      <c r="J97" s="6">
        <v>1</v>
      </c>
      <c r="K97" s="6" t="s">
        <v>45</v>
      </c>
      <c r="L97">
        <v>7476</v>
      </c>
      <c r="M97" t="s">
        <v>191</v>
      </c>
    </row>
    <row r="98" spans="1:13" ht="12.75">
      <c r="A98" s="29" t="str">
        <f>HYPERLINK("http://www2.ebi.ac.uk/ego/QuickGO?mode=display&amp;entry=GO%3A0003674","GO Molecular Function")</f>
        <v>GO Molecular Function</v>
      </c>
      <c r="B98" s="29" t="str">
        <f>HYPERLINK("http://www2.ebi.ac.uk/ego/QuickGO?mode=display&amp;entry=GO%3A0005007","fibroblast growth factor receptor activity")</f>
        <v>fibroblast growth factor receptor activity</v>
      </c>
      <c r="C98">
        <v>0</v>
      </c>
      <c r="D98">
        <v>1</v>
      </c>
      <c r="E98">
        <v>1</v>
      </c>
      <c r="F98">
        <v>12</v>
      </c>
      <c r="G98">
        <v>4</v>
      </c>
      <c r="H98">
        <v>12909</v>
      </c>
      <c r="I98">
        <v>1</v>
      </c>
      <c r="J98" s="6">
        <v>1</v>
      </c>
      <c r="K98" s="6" t="s">
        <v>51</v>
      </c>
      <c r="L98">
        <v>2260</v>
      </c>
      <c r="M98" t="s">
        <v>193</v>
      </c>
    </row>
    <row r="99" spans="1:13" ht="12.75">
      <c r="A99" s="29" t="str">
        <f>HYPERLINK("http://www2.ebi.ac.uk/ego/QuickGO?mode=display&amp;entry=GO%3A0003674","GO Molecular Function")</f>
        <v>GO Molecular Function</v>
      </c>
      <c r="B99" s="29" t="str">
        <f>HYPERLINK("http://www2.ebi.ac.uk/ego/QuickGO?mode=display&amp;entry=GO%3A0016811","hydrolase activity\, acting on carbon-nitrogen (but not peptide) bonds\, in linear amides")</f>
        <v>hydrolase activity\, acting on carbon-nitrogen (but not peptide) bonds\, in linear amides</v>
      </c>
      <c r="C99">
        <v>0</v>
      </c>
      <c r="D99">
        <v>1</v>
      </c>
      <c r="E99">
        <v>1</v>
      </c>
      <c r="F99">
        <v>12</v>
      </c>
      <c r="G99">
        <v>38</v>
      </c>
      <c r="H99">
        <v>12909</v>
      </c>
      <c r="I99">
        <v>1</v>
      </c>
      <c r="J99" s="6">
        <v>1</v>
      </c>
      <c r="K99" s="6" t="s">
        <v>19</v>
      </c>
      <c r="L99">
        <v>80150</v>
      </c>
      <c r="M99" t="s">
        <v>196</v>
      </c>
    </row>
    <row r="100" spans="1:13" ht="12.75">
      <c r="A100" s="29" t="str">
        <f>HYPERLINK("http://www2.ebi.ac.uk/ego/QuickGO?mode=display&amp;entry=GO%3A0003674","GO Molecular Function")</f>
        <v>GO Molecular Function</v>
      </c>
      <c r="B100" s="29" t="str">
        <f>HYPERLINK("http://www2.ebi.ac.uk/ego/QuickGO?mode=display&amp;entry=GO%3A0046872","metal ion binding")</f>
        <v>metal ion binding</v>
      </c>
      <c r="C100">
        <v>1</v>
      </c>
      <c r="D100">
        <v>0</v>
      </c>
      <c r="E100">
        <v>1</v>
      </c>
      <c r="F100">
        <v>12</v>
      </c>
      <c r="G100">
        <v>1249</v>
      </c>
      <c r="H100">
        <v>12909</v>
      </c>
      <c r="I100">
        <v>1</v>
      </c>
      <c r="J100" s="6">
        <v>1</v>
      </c>
      <c r="K100" s="6" t="s">
        <v>26</v>
      </c>
      <c r="L100">
        <v>1004</v>
      </c>
      <c r="M100" t="s">
        <v>195</v>
      </c>
    </row>
    <row r="101" spans="1:13" ht="12.75">
      <c r="A101" s="29" t="str">
        <f>HYPERLINK("http://www2.ebi.ac.uk/ego/QuickGO?mode=display&amp;entry=GO%3A0005575","GO Cellular Component")</f>
        <v>GO Cellular Component</v>
      </c>
      <c r="B101" s="29" t="str">
        <f>HYPERLINK("http://www2.ebi.ac.uk/ego/QuickGO?mode=display&amp;entry=GO%3A0005615","extracellular space")</f>
        <v>extracellular space</v>
      </c>
      <c r="C101">
        <v>1</v>
      </c>
      <c r="D101">
        <v>0</v>
      </c>
      <c r="E101">
        <v>1</v>
      </c>
      <c r="F101">
        <v>9</v>
      </c>
      <c r="G101">
        <v>418</v>
      </c>
      <c r="H101">
        <v>12382</v>
      </c>
      <c r="I101">
        <v>1</v>
      </c>
      <c r="J101" s="6">
        <v>1</v>
      </c>
      <c r="K101" s="6" t="s">
        <v>45</v>
      </c>
      <c r="L101">
        <v>7476</v>
      </c>
      <c r="M101" t="s">
        <v>191</v>
      </c>
    </row>
    <row r="102" spans="1:13" ht="12.75">
      <c r="A102" s="29" t="str">
        <f>HYPERLINK("http://www2.ebi.ac.uk/ego/QuickGO?mode=display&amp;entry=GO%3A0008150","GO Biological Process")</f>
        <v>GO Biological Process</v>
      </c>
      <c r="B102" s="29" t="str">
        <f>HYPERLINK("http://www2.ebi.ac.uk/ego/QuickGO?mode=display&amp;entry=GO%3A0006690","icosanoid metabolism")</f>
        <v>icosanoid metabolism</v>
      </c>
      <c r="C102">
        <v>1</v>
      </c>
      <c r="D102">
        <v>0</v>
      </c>
      <c r="E102">
        <v>1</v>
      </c>
      <c r="F102">
        <v>12</v>
      </c>
      <c r="G102">
        <v>29</v>
      </c>
      <c r="H102">
        <v>12720</v>
      </c>
      <c r="I102">
        <v>1</v>
      </c>
      <c r="J102" s="6">
        <v>1</v>
      </c>
      <c r="K102" s="6" t="s">
        <v>39</v>
      </c>
      <c r="L102">
        <v>5742</v>
      </c>
      <c r="M102" t="s">
        <v>194</v>
      </c>
    </row>
    <row r="103" spans="1:13" ht="12.75">
      <c r="A103" s="29" t="str">
        <f>HYPERLINK("http://www2.ebi.ac.uk/ego/QuickGO?mode=display&amp;entry=GO%3A0003674","GO Molecular Function")</f>
        <v>GO Molecular Function</v>
      </c>
      <c r="B103" s="29" t="str">
        <f>HYPERLINK("http://www2.ebi.ac.uk/ego/QuickGO?mode=display&amp;entry=GO%3A0003712","transcription cofactor activity")</f>
        <v>transcription cofactor activity</v>
      </c>
      <c r="C103">
        <v>1</v>
      </c>
      <c r="D103">
        <v>0</v>
      </c>
      <c r="E103">
        <v>1</v>
      </c>
      <c r="F103">
        <v>12</v>
      </c>
      <c r="G103">
        <v>259</v>
      </c>
      <c r="H103">
        <v>12909</v>
      </c>
      <c r="I103">
        <v>1</v>
      </c>
      <c r="J103" s="6">
        <v>1</v>
      </c>
      <c r="K103" s="6" t="s">
        <v>63</v>
      </c>
      <c r="L103">
        <v>51442</v>
      </c>
      <c r="M103" t="s">
        <v>198</v>
      </c>
    </row>
    <row r="104" spans="1:13" ht="12.75">
      <c r="A104" s="29" t="str">
        <f>HYPERLINK("http://www2.ebi.ac.uk/ego/QuickGO?mode=display&amp;entry=GO%3A0008150","GO Biological Process")</f>
        <v>GO Biological Process</v>
      </c>
      <c r="B104" s="29" t="str">
        <f>HYPERLINK("http://www2.ebi.ac.uk/ego/QuickGO?mode=display&amp;entry=GO%3A0016055","Wnt receptor signaling pathway")</f>
        <v>Wnt receptor signaling pathway</v>
      </c>
      <c r="C104">
        <v>1</v>
      </c>
      <c r="D104">
        <v>0</v>
      </c>
      <c r="E104">
        <v>1</v>
      </c>
      <c r="F104">
        <v>12</v>
      </c>
      <c r="G104">
        <v>76</v>
      </c>
      <c r="H104">
        <v>12720</v>
      </c>
      <c r="I104">
        <v>1</v>
      </c>
      <c r="J104" s="6">
        <v>1</v>
      </c>
      <c r="K104" s="6" t="s">
        <v>45</v>
      </c>
      <c r="L104">
        <v>7476</v>
      </c>
      <c r="M104" t="s">
        <v>191</v>
      </c>
    </row>
    <row r="105" spans="1:13" ht="12.75">
      <c r="A105" s="29" t="str">
        <f>HYPERLINK("http://www2.ebi.ac.uk/ego/QuickGO?mode=display&amp;entry=GO%3A0008150","GO Biological Process")</f>
        <v>GO Biological Process</v>
      </c>
      <c r="B105" s="29" t="str">
        <f>HYPERLINK("http://www2.ebi.ac.uk/ego/QuickGO?mode=display&amp;entry=GO%3A0000165","MAPKKK cascade")</f>
        <v>MAPKKK cascade</v>
      </c>
      <c r="C105">
        <v>0</v>
      </c>
      <c r="D105">
        <v>1</v>
      </c>
      <c r="E105">
        <v>1</v>
      </c>
      <c r="F105">
        <v>12</v>
      </c>
      <c r="G105">
        <v>53</v>
      </c>
      <c r="H105">
        <v>12720</v>
      </c>
      <c r="I105">
        <v>1</v>
      </c>
      <c r="J105" s="6">
        <v>1</v>
      </c>
      <c r="K105" s="6" t="s">
        <v>51</v>
      </c>
      <c r="L105">
        <v>2260</v>
      </c>
      <c r="M105" t="s">
        <v>193</v>
      </c>
    </row>
    <row r="106" spans="1:13" ht="12.75">
      <c r="A106" s="29" t="str">
        <f>HYPERLINK("http://www2.ebi.ac.uk/ego/QuickGO?mode=display&amp;entry=GO%3A0003674","GO Molecular Function")</f>
        <v>GO Molecular Function</v>
      </c>
      <c r="B106" s="29" t="str">
        <f>HYPERLINK("http://www2.ebi.ac.uk/ego/QuickGO?mode=display&amp;entry=GO%3A0004601","peroxidase activity")</f>
        <v>peroxidase activity</v>
      </c>
      <c r="C106">
        <v>1</v>
      </c>
      <c r="D106">
        <v>0</v>
      </c>
      <c r="E106">
        <v>1</v>
      </c>
      <c r="F106">
        <v>12</v>
      </c>
      <c r="G106">
        <v>37</v>
      </c>
      <c r="H106">
        <v>12909</v>
      </c>
      <c r="I106">
        <v>1</v>
      </c>
      <c r="J106" s="6">
        <v>1</v>
      </c>
      <c r="K106" s="6" t="s">
        <v>39</v>
      </c>
      <c r="L106">
        <v>5742</v>
      </c>
      <c r="M106" t="s">
        <v>194</v>
      </c>
    </row>
    <row r="107" spans="1:13" ht="12.75">
      <c r="A107" s="29" t="str">
        <f aca="true" t="shared" si="1" ref="A107:A113">HYPERLINK("http://www2.ebi.ac.uk/ego/QuickGO?mode=display&amp;entry=GO%3A0008150","GO Biological Process")</f>
        <v>GO Biological Process</v>
      </c>
      <c r="B107" s="29" t="str">
        <f>HYPERLINK("http://www2.ebi.ac.uk/ego/QuickGO?mode=display&amp;entry=GO%3A0006693","prostaglandin metabolism")</f>
        <v>prostaglandin metabolism</v>
      </c>
      <c r="C107">
        <v>1</v>
      </c>
      <c r="D107">
        <v>0</v>
      </c>
      <c r="E107">
        <v>1</v>
      </c>
      <c r="F107">
        <v>12</v>
      </c>
      <c r="G107">
        <v>12</v>
      </c>
      <c r="H107">
        <v>12720</v>
      </c>
      <c r="I107">
        <v>1</v>
      </c>
      <c r="J107" s="6">
        <v>1</v>
      </c>
      <c r="K107" s="6" t="s">
        <v>39</v>
      </c>
      <c r="L107">
        <v>5742</v>
      </c>
      <c r="M107" t="s">
        <v>194</v>
      </c>
    </row>
    <row r="108" spans="1:13" ht="12.75">
      <c r="A108" s="29" t="str">
        <f t="shared" si="1"/>
        <v>GO Biological Process</v>
      </c>
      <c r="B108" s="29" t="str">
        <f>HYPERLINK("http://www2.ebi.ac.uk/ego/QuickGO?mode=display&amp;entry=GO%3A0009187","cyclic nucleotide metabolism")</f>
        <v>cyclic nucleotide metabolism</v>
      </c>
      <c r="C108">
        <v>1</v>
      </c>
      <c r="D108">
        <v>0</v>
      </c>
      <c r="E108">
        <v>1</v>
      </c>
      <c r="F108">
        <v>12</v>
      </c>
      <c r="G108">
        <v>31</v>
      </c>
      <c r="H108">
        <v>12720</v>
      </c>
      <c r="I108">
        <v>1</v>
      </c>
      <c r="J108" s="6">
        <v>1</v>
      </c>
      <c r="K108" s="6" t="s">
        <v>122</v>
      </c>
      <c r="L108">
        <v>4881</v>
      </c>
      <c r="M108" t="s">
        <v>197</v>
      </c>
    </row>
    <row r="109" spans="1:13" ht="12.75">
      <c r="A109" s="29" t="str">
        <f t="shared" si="1"/>
        <v>GO Biological Process</v>
      </c>
      <c r="B109" s="29" t="str">
        <f>HYPERLINK("http://www2.ebi.ac.uk/ego/QuickGO?mode=display&amp;entry=GO%3A0009165","nucleotide biosynthesis")</f>
        <v>nucleotide biosynthesis</v>
      </c>
      <c r="C109">
        <v>1</v>
      </c>
      <c r="D109">
        <v>0</v>
      </c>
      <c r="E109">
        <v>1</v>
      </c>
      <c r="F109">
        <v>12</v>
      </c>
      <c r="G109">
        <v>97</v>
      </c>
      <c r="H109">
        <v>12720</v>
      </c>
      <c r="I109">
        <v>1</v>
      </c>
      <c r="J109" s="6">
        <v>1</v>
      </c>
      <c r="K109" s="6" t="s">
        <v>122</v>
      </c>
      <c r="L109">
        <v>4881</v>
      </c>
      <c r="M109" t="s">
        <v>197</v>
      </c>
    </row>
    <row r="110" spans="1:13" ht="12.75">
      <c r="A110" s="29" t="str">
        <f t="shared" si="1"/>
        <v>GO Biological Process</v>
      </c>
      <c r="B110" s="29" t="str">
        <f>HYPERLINK("http://www2.ebi.ac.uk/ego/QuickGO?mode=display&amp;entry=GO%3A0008015","circulation")</f>
        <v>circulation</v>
      </c>
      <c r="C110">
        <v>1</v>
      </c>
      <c r="D110">
        <v>0</v>
      </c>
      <c r="E110">
        <v>1</v>
      </c>
      <c r="F110">
        <v>12</v>
      </c>
      <c r="G110">
        <v>113</v>
      </c>
      <c r="H110">
        <v>12720</v>
      </c>
      <c r="I110">
        <v>1</v>
      </c>
      <c r="J110" s="6">
        <v>1</v>
      </c>
      <c r="K110" s="6" t="s">
        <v>122</v>
      </c>
      <c r="L110">
        <v>4881</v>
      </c>
      <c r="M110" t="s">
        <v>197</v>
      </c>
    </row>
    <row r="111" spans="1:13" ht="12.75">
      <c r="A111" s="29" t="str">
        <f t="shared" si="1"/>
        <v>GO Biological Process</v>
      </c>
      <c r="B111" s="29" t="str">
        <f>HYPERLINK("http://www2.ebi.ac.uk/ego/QuickGO?mode=display&amp;entry=GO%3A0046068","cGMP metabolism")</f>
        <v>cGMP metabolism</v>
      </c>
      <c r="C111">
        <v>1</v>
      </c>
      <c r="D111">
        <v>0</v>
      </c>
      <c r="E111">
        <v>1</v>
      </c>
      <c r="F111">
        <v>12</v>
      </c>
      <c r="G111">
        <v>10</v>
      </c>
      <c r="H111">
        <v>12720</v>
      </c>
      <c r="I111">
        <v>1</v>
      </c>
      <c r="J111" s="6">
        <v>1</v>
      </c>
      <c r="K111" s="6" t="s">
        <v>122</v>
      </c>
      <c r="L111">
        <v>4881</v>
      </c>
      <c r="M111" t="s">
        <v>197</v>
      </c>
    </row>
    <row r="112" spans="1:13" ht="12.75">
      <c r="A112" s="29" t="str">
        <f t="shared" si="1"/>
        <v>GO Biological Process</v>
      </c>
      <c r="B112" s="29" t="str">
        <f>HYPERLINK("http://www2.ebi.ac.uk/ego/QuickGO?mode=display&amp;entry=GO%3A0000004","biological_process unknown")</f>
        <v>biological_process unknown</v>
      </c>
      <c r="C112">
        <v>1</v>
      </c>
      <c r="D112">
        <v>0</v>
      </c>
      <c r="E112">
        <v>1</v>
      </c>
      <c r="F112">
        <v>12</v>
      </c>
      <c r="G112">
        <v>967</v>
      </c>
      <c r="H112">
        <v>12720</v>
      </c>
      <c r="I112">
        <v>1</v>
      </c>
      <c r="J112" s="6">
        <v>1</v>
      </c>
      <c r="K112" s="6" t="s">
        <v>57</v>
      </c>
      <c r="L112">
        <v>30850</v>
      </c>
      <c r="M112" t="s">
        <v>201</v>
      </c>
    </row>
    <row r="113" spans="1:13" ht="12.75">
      <c r="A113" s="29" t="str">
        <f t="shared" si="1"/>
        <v>GO Biological Process</v>
      </c>
      <c r="B113" s="29" t="str">
        <f>HYPERLINK("http://www2.ebi.ac.uk/ego/QuickGO?mode=display&amp;entry=GO%3A0006511","ubiquitin-dependent protein catabolism")</f>
        <v>ubiquitin-dependent protein catabolism</v>
      </c>
      <c r="C113">
        <v>1</v>
      </c>
      <c r="D113">
        <v>0</v>
      </c>
      <c r="E113">
        <v>1</v>
      </c>
      <c r="F113">
        <v>12</v>
      </c>
      <c r="G113">
        <v>117</v>
      </c>
      <c r="H113">
        <v>12720</v>
      </c>
      <c r="I113">
        <v>1</v>
      </c>
      <c r="J113" s="6">
        <v>1</v>
      </c>
      <c r="K113" s="6" t="s">
        <v>13</v>
      </c>
      <c r="L113">
        <v>7345</v>
      </c>
      <c r="M113" t="s">
        <v>192</v>
      </c>
    </row>
    <row r="114" spans="1:13" ht="12.75">
      <c r="A114" s="29" t="str">
        <f>HYPERLINK("http://www2.ebi.ac.uk/ego/QuickGO?mode=display&amp;entry=GO%3A0003674","GO Molecular Function")</f>
        <v>GO Molecular Function</v>
      </c>
      <c r="B114" s="29" t="str">
        <f>HYPERLINK("http://www2.ebi.ac.uk/ego/QuickGO?mode=display&amp;entry=GO%3A0016684","oxidoreductase activity\, acting on peroxide as acceptor")</f>
        <v>oxidoreductase activity\, acting on peroxide as acceptor</v>
      </c>
      <c r="C114">
        <v>1</v>
      </c>
      <c r="D114">
        <v>0</v>
      </c>
      <c r="E114">
        <v>1</v>
      </c>
      <c r="F114">
        <v>12</v>
      </c>
      <c r="G114">
        <v>39</v>
      </c>
      <c r="H114">
        <v>12909</v>
      </c>
      <c r="I114">
        <v>1</v>
      </c>
      <c r="J114" s="6">
        <v>1</v>
      </c>
      <c r="K114" s="6" t="s">
        <v>39</v>
      </c>
      <c r="L114">
        <v>5742</v>
      </c>
      <c r="M114" t="s">
        <v>194</v>
      </c>
    </row>
    <row r="115" spans="1:13" ht="12.75">
      <c r="A115" s="29" t="str">
        <f>HYPERLINK("http://www2.ebi.ac.uk/ego/QuickGO?mode=display&amp;entry=GO%3A0003674","GO Molecular Function")</f>
        <v>GO Molecular Function</v>
      </c>
      <c r="B115" s="29" t="str">
        <f>HYPERLINK("http://www2.ebi.ac.uk/ego/QuickGO?mode=display&amp;entry=GO%3A0005215","transporter activity")</f>
        <v>transporter activity</v>
      </c>
      <c r="C115">
        <v>1</v>
      </c>
      <c r="D115">
        <v>0</v>
      </c>
      <c r="E115">
        <v>1</v>
      </c>
      <c r="F115">
        <v>12</v>
      </c>
      <c r="G115">
        <v>1800</v>
      </c>
      <c r="H115">
        <v>12909</v>
      </c>
      <c r="I115">
        <v>1</v>
      </c>
      <c r="J115" s="6">
        <v>1</v>
      </c>
      <c r="K115" s="6" t="s">
        <v>77</v>
      </c>
      <c r="L115">
        <v>57674</v>
      </c>
      <c r="M115" t="s">
        <v>199</v>
      </c>
    </row>
    <row r="116" spans="1:13" ht="12.75">
      <c r="A116" s="29" t="str">
        <f>HYPERLINK("http://www2.ebi.ac.uk/ego/QuickGO?mode=display&amp;entry=GO%3A0003674","GO Molecular Function")</f>
        <v>GO Molecular Function</v>
      </c>
      <c r="B116" s="29" t="str">
        <f>HYPERLINK("http://www2.ebi.ac.uk/ego/QuickGO?mode=display&amp;entry=GO%3A0004714","transmembrane receptor protein tyrosine kinase activity")</f>
        <v>transmembrane receptor protein tyrosine kinase activity</v>
      </c>
      <c r="C116">
        <v>0</v>
      </c>
      <c r="D116">
        <v>1</v>
      </c>
      <c r="E116">
        <v>1</v>
      </c>
      <c r="F116">
        <v>12</v>
      </c>
      <c r="G116">
        <v>65</v>
      </c>
      <c r="H116">
        <v>12909</v>
      </c>
      <c r="I116">
        <v>1</v>
      </c>
      <c r="J116" s="6">
        <v>1</v>
      </c>
      <c r="K116" s="6" t="s">
        <v>51</v>
      </c>
      <c r="L116">
        <v>2260</v>
      </c>
      <c r="M116" t="s">
        <v>193</v>
      </c>
    </row>
    <row r="117" spans="1:13" ht="12.75">
      <c r="A117" s="29" t="str">
        <f>HYPERLINK("http://www2.ebi.ac.uk/ego/QuickGO?mode=display&amp;entry=GO%3A0008150","GO Biological Process")</f>
        <v>GO Biological Process</v>
      </c>
      <c r="B117" s="29" t="str">
        <f>HYPERLINK("http://www2.ebi.ac.uk/ego/QuickGO?mode=display&amp;entry=GO%3A0008610","lipid biosynthesis")</f>
        <v>lipid biosynthesis</v>
      </c>
      <c r="C117">
        <v>1</v>
      </c>
      <c r="D117">
        <v>0</v>
      </c>
      <c r="E117">
        <v>1</v>
      </c>
      <c r="F117">
        <v>12</v>
      </c>
      <c r="G117">
        <v>182</v>
      </c>
      <c r="H117">
        <v>12720</v>
      </c>
      <c r="I117">
        <v>1</v>
      </c>
      <c r="J117" s="6">
        <v>1</v>
      </c>
      <c r="K117" s="6" t="s">
        <v>39</v>
      </c>
      <c r="L117">
        <v>5742</v>
      </c>
      <c r="M117" t="s">
        <v>194</v>
      </c>
    </row>
    <row r="118" spans="1:13" ht="12.75">
      <c r="A118" s="29" t="str">
        <f aca="true" t="shared" si="2" ref="A118:A123">HYPERLINK("http://www2.ebi.ac.uk/ego/QuickGO?mode=display&amp;entry=GO%3A0003674","GO Molecular Function")</f>
        <v>GO Molecular Function</v>
      </c>
      <c r="B118" s="29" t="str">
        <f>HYPERLINK("http://www2.ebi.ac.uk/ego/QuickGO?mode=display&amp;entry=GO%3A0008014","calcium-dependent cell adhesion molecule activity")</f>
        <v>calcium-dependent cell adhesion molecule activity</v>
      </c>
      <c r="C118">
        <v>1</v>
      </c>
      <c r="D118">
        <v>0</v>
      </c>
      <c r="E118">
        <v>1</v>
      </c>
      <c r="F118">
        <v>12</v>
      </c>
      <c r="G118">
        <v>78</v>
      </c>
      <c r="H118">
        <v>12909</v>
      </c>
      <c r="I118">
        <v>1</v>
      </c>
      <c r="J118" s="6">
        <v>1</v>
      </c>
      <c r="K118" s="6" t="s">
        <v>26</v>
      </c>
      <c r="L118">
        <v>1004</v>
      </c>
      <c r="M118" t="s">
        <v>195</v>
      </c>
    </row>
    <row r="119" spans="1:13" ht="12.75">
      <c r="A119" s="29" t="str">
        <f t="shared" si="2"/>
        <v>GO Molecular Function</v>
      </c>
      <c r="B119" s="29" t="str">
        <f>HYPERLINK("http://www2.ebi.ac.uk/ego/QuickGO?mode=display&amp;entry=GO%3A0016790","thiolester hydrolase activity")</f>
        <v>thiolester hydrolase activity</v>
      </c>
      <c r="C119">
        <v>1</v>
      </c>
      <c r="D119">
        <v>0</v>
      </c>
      <c r="E119">
        <v>1</v>
      </c>
      <c r="F119">
        <v>12</v>
      </c>
      <c r="G119">
        <v>66</v>
      </c>
      <c r="H119">
        <v>12909</v>
      </c>
      <c r="I119">
        <v>1</v>
      </c>
      <c r="J119" s="6">
        <v>1</v>
      </c>
      <c r="K119" s="6" t="s">
        <v>13</v>
      </c>
      <c r="L119">
        <v>7345</v>
      </c>
      <c r="M119" t="s">
        <v>192</v>
      </c>
    </row>
    <row r="120" spans="1:13" ht="12.75">
      <c r="A120" s="29" t="str">
        <f t="shared" si="2"/>
        <v>GO Molecular Function</v>
      </c>
      <c r="B120" s="29" t="str">
        <f>HYPERLINK("http://www2.ebi.ac.uk/ego/QuickGO?mode=display&amp;entry=GO%3A0005489","electron transporter activity")</f>
        <v>electron transporter activity</v>
      </c>
      <c r="C120">
        <v>1</v>
      </c>
      <c r="D120">
        <v>0</v>
      </c>
      <c r="E120">
        <v>1</v>
      </c>
      <c r="F120">
        <v>12</v>
      </c>
      <c r="G120">
        <v>340</v>
      </c>
      <c r="H120">
        <v>12909</v>
      </c>
      <c r="I120">
        <v>1</v>
      </c>
      <c r="J120" s="6">
        <v>1</v>
      </c>
      <c r="K120" s="6" t="s">
        <v>77</v>
      </c>
      <c r="L120">
        <v>57674</v>
      </c>
      <c r="M120" t="s">
        <v>199</v>
      </c>
    </row>
    <row r="121" spans="1:13" ht="12.75">
      <c r="A121" s="29" t="str">
        <f t="shared" si="2"/>
        <v>GO Molecular Function</v>
      </c>
      <c r="B121" s="29" t="str">
        <f>HYPERLINK("http://www2.ebi.ac.uk/ego/QuickGO?mode=display&amp;entry=GO%3A0016209","antioxidant activity")</f>
        <v>antioxidant activity</v>
      </c>
      <c r="C121">
        <v>1</v>
      </c>
      <c r="D121">
        <v>0</v>
      </c>
      <c r="E121">
        <v>1</v>
      </c>
      <c r="F121">
        <v>12</v>
      </c>
      <c r="G121">
        <v>47</v>
      </c>
      <c r="H121">
        <v>12909</v>
      </c>
      <c r="I121">
        <v>1</v>
      </c>
      <c r="J121" s="6">
        <v>1</v>
      </c>
      <c r="K121" s="6" t="s">
        <v>39</v>
      </c>
      <c r="L121">
        <v>5742</v>
      </c>
      <c r="M121" t="s">
        <v>194</v>
      </c>
    </row>
    <row r="122" spans="1:13" ht="12.75">
      <c r="A122" s="29" t="str">
        <f t="shared" si="2"/>
        <v>GO Molecular Function</v>
      </c>
      <c r="B122" s="29" t="str">
        <f>HYPERLINK("http://www2.ebi.ac.uk/ego/QuickGO?mode=display&amp;entry=GO%3A0004713","protein-tyrosine kinase activity")</f>
        <v>protein-tyrosine kinase activity</v>
      </c>
      <c r="C122">
        <v>0</v>
      </c>
      <c r="D122">
        <v>1</v>
      </c>
      <c r="E122">
        <v>1</v>
      </c>
      <c r="F122">
        <v>12</v>
      </c>
      <c r="G122">
        <v>262</v>
      </c>
      <c r="H122">
        <v>12909</v>
      </c>
      <c r="I122">
        <v>1</v>
      </c>
      <c r="J122" s="6">
        <v>1</v>
      </c>
      <c r="K122" s="6" t="s">
        <v>51</v>
      </c>
      <c r="L122">
        <v>2260</v>
      </c>
      <c r="M122" t="s">
        <v>193</v>
      </c>
    </row>
    <row r="123" spans="1:13" ht="12.75">
      <c r="A123" s="29" t="str">
        <f t="shared" si="2"/>
        <v>GO Molecular Function</v>
      </c>
      <c r="B123" s="29" t="str">
        <f>HYPERLINK("http://www2.ebi.ac.uk/ego/QuickGO?mode=display&amp;entry=GO%3A0008234","cysteine-type peptidase activity")</f>
        <v>cysteine-type peptidase activity</v>
      </c>
      <c r="C123">
        <v>1</v>
      </c>
      <c r="D123">
        <v>0</v>
      </c>
      <c r="E123">
        <v>1</v>
      </c>
      <c r="F123">
        <v>12</v>
      </c>
      <c r="G123">
        <v>137</v>
      </c>
      <c r="H123">
        <v>12909</v>
      </c>
      <c r="I123">
        <v>1</v>
      </c>
      <c r="J123" s="6">
        <v>1</v>
      </c>
      <c r="K123" s="6" t="s">
        <v>13</v>
      </c>
      <c r="L123">
        <v>7345</v>
      </c>
      <c r="M123" t="s">
        <v>192</v>
      </c>
    </row>
    <row r="124" spans="1:13" ht="12.75">
      <c r="A124" s="29" t="str">
        <f>HYPERLINK("http://www2.ebi.ac.uk/ego/QuickGO?mode=display&amp;entry=GO%3A0008150","GO Biological Process")</f>
        <v>GO Biological Process</v>
      </c>
      <c r="B124" s="29" t="str">
        <f>HYPERLINK("http://www2.ebi.ac.uk/ego/QuickGO?mode=display&amp;entry=GO%3A0006629","lipid metabolism")</f>
        <v>lipid metabolism</v>
      </c>
      <c r="C124">
        <v>1</v>
      </c>
      <c r="D124">
        <v>0</v>
      </c>
      <c r="E124">
        <v>1</v>
      </c>
      <c r="F124">
        <v>12</v>
      </c>
      <c r="G124">
        <v>547</v>
      </c>
      <c r="H124">
        <v>12720</v>
      </c>
      <c r="I124">
        <v>1</v>
      </c>
      <c r="J124" s="6">
        <v>1</v>
      </c>
      <c r="K124" s="6" t="s">
        <v>39</v>
      </c>
      <c r="L124">
        <v>5742</v>
      </c>
      <c r="M124" t="s">
        <v>194</v>
      </c>
    </row>
    <row r="125" spans="1:13" ht="12.75">
      <c r="A125" s="29" t="str">
        <f>HYPERLINK("http://www2.ebi.ac.uk/ego/QuickGO?mode=display&amp;entry=GO%3A0003674","GO Molecular Function")</f>
        <v>GO Molecular Function</v>
      </c>
      <c r="B125" s="29" t="str">
        <f>HYPERLINK("http://www2.ebi.ac.uk/ego/QuickGO?mode=display&amp;entry=GO%3A0008528","peptide receptor activity\, G-protein coupled")</f>
        <v>peptide receptor activity\, G-protein coupled</v>
      </c>
      <c r="C125">
        <v>1</v>
      </c>
      <c r="D125">
        <v>0</v>
      </c>
      <c r="E125">
        <v>1</v>
      </c>
      <c r="F125">
        <v>12</v>
      </c>
      <c r="G125">
        <v>108</v>
      </c>
      <c r="H125">
        <v>12909</v>
      </c>
      <c r="I125">
        <v>1</v>
      </c>
      <c r="J125" s="6">
        <v>1</v>
      </c>
      <c r="K125" s="6" t="s">
        <v>122</v>
      </c>
      <c r="L125">
        <v>4881</v>
      </c>
      <c r="M125" t="s">
        <v>197</v>
      </c>
    </row>
    <row r="126" spans="1:13" ht="12.75">
      <c r="A126" s="29" t="str">
        <f>HYPERLINK("http://www2.ebi.ac.uk/ego/QuickGO?mode=display&amp;entry=GO%3A0005575","GO Cellular Component")</f>
        <v>GO Cellular Component</v>
      </c>
      <c r="B126" s="29" t="str">
        <f>HYPERLINK("http://www2.ebi.ac.uk/ego/QuickGO?mode=display&amp;entry=GO%3A0005576","extracellular")</f>
        <v>extracellular</v>
      </c>
      <c r="C126">
        <v>1</v>
      </c>
      <c r="D126">
        <v>0</v>
      </c>
      <c r="E126">
        <v>1</v>
      </c>
      <c r="F126">
        <v>9</v>
      </c>
      <c r="G126">
        <v>1302</v>
      </c>
      <c r="H126">
        <v>12382</v>
      </c>
      <c r="I126">
        <v>1</v>
      </c>
      <c r="J126" s="6">
        <v>1</v>
      </c>
      <c r="K126" s="6" t="s">
        <v>45</v>
      </c>
      <c r="L126">
        <v>7476</v>
      </c>
      <c r="M126" t="s">
        <v>191</v>
      </c>
    </row>
    <row r="127" spans="1:13" ht="12.75">
      <c r="A127" s="29" t="str">
        <f>HYPERLINK("http://www2.ebi.ac.uk/ego/QuickGO?mode=display&amp;entry=GO%3A0003674","GO Molecular Function")</f>
        <v>GO Molecular Function</v>
      </c>
      <c r="B127" s="29" t="str">
        <f>HYPERLINK("http://www2.ebi.ac.uk/ego/QuickGO?mode=display&amp;entry=GO%3A0004930","G-protein coupled receptor activity")</f>
        <v>G-protein coupled receptor activity</v>
      </c>
      <c r="C127">
        <v>1</v>
      </c>
      <c r="D127">
        <v>0</v>
      </c>
      <c r="E127">
        <v>1</v>
      </c>
      <c r="F127">
        <v>12</v>
      </c>
      <c r="G127">
        <v>414</v>
      </c>
      <c r="H127">
        <v>12909</v>
      </c>
      <c r="I127">
        <v>1</v>
      </c>
      <c r="J127" s="6">
        <v>1</v>
      </c>
      <c r="K127" s="6" t="s">
        <v>122</v>
      </c>
      <c r="L127">
        <v>4881</v>
      </c>
      <c r="M127" t="s">
        <v>197</v>
      </c>
    </row>
    <row r="128" spans="1:13" ht="12.75">
      <c r="A128" s="29" t="str">
        <f>HYPERLINK("http://www2.ebi.ac.uk/ego/QuickGO?mode=display&amp;entry=GO%3A0008150","GO Biological Process")</f>
        <v>GO Biological Process</v>
      </c>
      <c r="B128" s="29" t="str">
        <f>HYPERLINK("http://www2.ebi.ac.uk/ego/QuickGO?mode=display&amp;entry=GO%3A0016337","cell-cell adhesion")</f>
        <v>cell-cell adhesion</v>
      </c>
      <c r="C128">
        <v>1</v>
      </c>
      <c r="D128">
        <v>0</v>
      </c>
      <c r="E128">
        <v>1</v>
      </c>
      <c r="F128">
        <v>12</v>
      </c>
      <c r="G128">
        <v>216</v>
      </c>
      <c r="H128">
        <v>12720</v>
      </c>
      <c r="I128">
        <v>1</v>
      </c>
      <c r="J128" s="6">
        <v>1</v>
      </c>
      <c r="K128" s="6" t="s">
        <v>26</v>
      </c>
      <c r="L128">
        <v>1004</v>
      </c>
      <c r="M128" t="s">
        <v>195</v>
      </c>
    </row>
    <row r="129" spans="1:13" ht="12.75">
      <c r="A129" s="29" t="str">
        <f>HYPERLINK("http://www2.ebi.ac.uk/ego/QuickGO?mode=display&amp;entry=GO%3A0003674","GO Molecular Function")</f>
        <v>GO Molecular Function</v>
      </c>
      <c r="B129" s="29" t="str">
        <f>HYPERLINK("http://www2.ebi.ac.uk/ego/QuickGO?mode=display&amp;entry=GO%3A0030695","GTPase regulator activity")</f>
        <v>GTPase regulator activity</v>
      </c>
      <c r="C129">
        <v>1</v>
      </c>
      <c r="D129">
        <v>0</v>
      </c>
      <c r="E129">
        <v>1</v>
      </c>
      <c r="F129">
        <v>12</v>
      </c>
      <c r="G129">
        <v>261</v>
      </c>
      <c r="H129">
        <v>12909</v>
      </c>
      <c r="I129">
        <v>1</v>
      </c>
      <c r="J129" s="6">
        <v>1</v>
      </c>
      <c r="K129" s="6" t="s">
        <v>95</v>
      </c>
      <c r="L129">
        <v>221002</v>
      </c>
      <c r="M129" t="s">
        <v>200</v>
      </c>
    </row>
    <row r="130" spans="1:13" ht="12.75">
      <c r="A130" s="29" t="str">
        <f>HYPERLINK("http://www2.ebi.ac.uk/ego/QuickGO?mode=display&amp;entry=GO%3A0008150","GO Biological Process")</f>
        <v>GO Biological Process</v>
      </c>
      <c r="B130" s="29" t="str">
        <f>HYPERLINK("http://www2.ebi.ac.uk/ego/QuickGO?mode=display&amp;entry=GO%3A0046457","prostanoid biosynthesis")</f>
        <v>prostanoid biosynthesis</v>
      </c>
      <c r="C130">
        <v>1</v>
      </c>
      <c r="D130">
        <v>0</v>
      </c>
      <c r="E130">
        <v>1</v>
      </c>
      <c r="F130">
        <v>12</v>
      </c>
      <c r="G130">
        <v>6</v>
      </c>
      <c r="H130">
        <v>12720</v>
      </c>
      <c r="I130">
        <v>1</v>
      </c>
      <c r="J130" s="6">
        <v>1</v>
      </c>
      <c r="K130" s="6" t="s">
        <v>39</v>
      </c>
      <c r="L130">
        <v>5742</v>
      </c>
      <c r="M130" t="s">
        <v>194</v>
      </c>
    </row>
    <row r="131" spans="1:13" ht="12.75">
      <c r="A131" s="29" t="str">
        <f>HYPERLINK("http://www2.ebi.ac.uk/ego/QuickGO?mode=display&amp;entry=GO%3A0008150","GO Biological Process")</f>
        <v>GO Biological Process</v>
      </c>
      <c r="B131" s="29" t="str">
        <f>HYPERLINK("http://www2.ebi.ac.uk/ego/QuickGO?mode=display&amp;entry=GO%3A0007243","protein kinase cascade")</f>
        <v>protein kinase cascade</v>
      </c>
      <c r="C131">
        <v>0</v>
      </c>
      <c r="D131">
        <v>1</v>
      </c>
      <c r="E131">
        <v>1</v>
      </c>
      <c r="F131">
        <v>12</v>
      </c>
      <c r="G131">
        <v>169</v>
      </c>
      <c r="H131">
        <v>12720</v>
      </c>
      <c r="I131">
        <v>1</v>
      </c>
      <c r="J131" s="6">
        <v>1</v>
      </c>
      <c r="K131" s="6" t="s">
        <v>51</v>
      </c>
      <c r="L131">
        <v>2260</v>
      </c>
      <c r="M131" t="s">
        <v>193</v>
      </c>
    </row>
    <row r="132" spans="1:13" ht="12.75">
      <c r="A132" s="29" t="str">
        <f aca="true" t="shared" si="3" ref="A132:A139">HYPERLINK("http://www2.ebi.ac.uk/ego/QuickGO?mode=display&amp;entry=GO%3A0003674","GO Molecular Function")</f>
        <v>GO Molecular Function</v>
      </c>
      <c r="B132" s="29" t="str">
        <f>HYPERLINK("http://www2.ebi.ac.uk/ego/QuickGO?mode=display&amp;entry=GO%3A0008134","transcription factor binding")</f>
        <v>transcription factor binding</v>
      </c>
      <c r="C132">
        <v>1</v>
      </c>
      <c r="D132">
        <v>0</v>
      </c>
      <c r="E132">
        <v>1</v>
      </c>
      <c r="F132">
        <v>12</v>
      </c>
      <c r="G132">
        <v>281</v>
      </c>
      <c r="H132">
        <v>12909</v>
      </c>
      <c r="I132">
        <v>1</v>
      </c>
      <c r="J132" s="6">
        <v>1</v>
      </c>
      <c r="K132" s="6" t="s">
        <v>63</v>
      </c>
      <c r="L132">
        <v>51442</v>
      </c>
      <c r="M132" t="s">
        <v>198</v>
      </c>
    </row>
    <row r="133" spans="1:13" ht="12.75">
      <c r="A133" s="29" t="str">
        <f t="shared" si="3"/>
        <v>GO Molecular Function</v>
      </c>
      <c r="B133" s="29" t="str">
        <f>HYPERLINK("http://www2.ebi.ac.uk/ego/QuickGO?mode=display&amp;entry=GO%3A0003713","transcription coactivator activity")</f>
        <v>transcription coactivator activity</v>
      </c>
      <c r="C133">
        <v>1</v>
      </c>
      <c r="D133">
        <v>0</v>
      </c>
      <c r="E133">
        <v>1</v>
      </c>
      <c r="F133">
        <v>12</v>
      </c>
      <c r="G133">
        <v>152</v>
      </c>
      <c r="H133">
        <v>12909</v>
      </c>
      <c r="I133">
        <v>1</v>
      </c>
      <c r="J133" s="6">
        <v>1</v>
      </c>
      <c r="K133" s="6" t="s">
        <v>63</v>
      </c>
      <c r="L133">
        <v>51442</v>
      </c>
      <c r="M133" t="s">
        <v>198</v>
      </c>
    </row>
    <row r="134" spans="1:13" ht="12.75">
      <c r="A134" s="29" t="str">
        <f t="shared" si="3"/>
        <v>GO Molecular Function</v>
      </c>
      <c r="B134" s="29" t="str">
        <f>HYPERLINK("http://www2.ebi.ac.uk/ego/QuickGO?mode=display&amp;entry=GO%3A0005083","small GTPase regulatory/interacting protein activity")</f>
        <v>small GTPase regulatory/interacting protein activity</v>
      </c>
      <c r="C134">
        <v>1</v>
      </c>
      <c r="D134">
        <v>0</v>
      </c>
      <c r="E134">
        <v>1</v>
      </c>
      <c r="F134">
        <v>12</v>
      </c>
      <c r="G134">
        <v>180</v>
      </c>
      <c r="H134">
        <v>12909</v>
      </c>
      <c r="I134">
        <v>1</v>
      </c>
      <c r="J134" s="6">
        <v>1</v>
      </c>
      <c r="K134" s="6" t="s">
        <v>95</v>
      </c>
      <c r="L134">
        <v>221002</v>
      </c>
      <c r="M134" t="s">
        <v>200</v>
      </c>
    </row>
    <row r="135" spans="1:13" ht="12.75">
      <c r="A135" s="29" t="str">
        <f t="shared" si="3"/>
        <v>GO Molecular Function</v>
      </c>
      <c r="B135" s="29" t="str">
        <f>HYPERLINK("http://www2.ebi.ac.uk/ego/QuickGO?mode=display&amp;entry=GO%3A0004383","guanylate cyclase activity")</f>
        <v>guanylate cyclase activity</v>
      </c>
      <c r="C135">
        <v>1</v>
      </c>
      <c r="D135">
        <v>0</v>
      </c>
      <c r="E135">
        <v>1</v>
      </c>
      <c r="F135">
        <v>12</v>
      </c>
      <c r="G135">
        <v>18</v>
      </c>
      <c r="H135">
        <v>12909</v>
      </c>
      <c r="I135">
        <v>1</v>
      </c>
      <c r="J135" s="6">
        <v>1</v>
      </c>
      <c r="K135" s="6" t="s">
        <v>122</v>
      </c>
      <c r="L135">
        <v>4881</v>
      </c>
      <c r="M135" t="s">
        <v>197</v>
      </c>
    </row>
    <row r="136" spans="1:13" ht="12.75">
      <c r="A136" s="29" t="str">
        <f t="shared" si="3"/>
        <v>GO Molecular Function</v>
      </c>
      <c r="B136" s="29" t="str">
        <f>HYPERLINK("http://www2.ebi.ac.uk/ego/QuickGO?mode=display&amp;entry=GO%3A0005085","guanyl-nucleotide exchange factor activity")</f>
        <v>guanyl-nucleotide exchange factor activity</v>
      </c>
      <c r="C136">
        <v>1</v>
      </c>
      <c r="D136">
        <v>0</v>
      </c>
      <c r="E136">
        <v>1</v>
      </c>
      <c r="F136">
        <v>12</v>
      </c>
      <c r="G136">
        <v>106</v>
      </c>
      <c r="H136">
        <v>12909</v>
      </c>
      <c r="I136">
        <v>1</v>
      </c>
      <c r="J136" s="6">
        <v>1</v>
      </c>
      <c r="K136" s="6" t="s">
        <v>95</v>
      </c>
      <c r="L136">
        <v>221002</v>
      </c>
      <c r="M136" t="s">
        <v>200</v>
      </c>
    </row>
    <row r="137" spans="1:13" ht="12.75">
      <c r="A137" s="29" t="str">
        <f t="shared" si="3"/>
        <v>GO Molecular Function</v>
      </c>
      <c r="B137" s="29" t="str">
        <f>HYPERLINK("http://www2.ebi.ac.uk/ego/QuickGO?mode=display&amp;entry=GO%3A0030528","transcription regulator activity")</f>
        <v>transcription regulator activity</v>
      </c>
      <c r="C137">
        <v>1</v>
      </c>
      <c r="D137">
        <v>0</v>
      </c>
      <c r="E137">
        <v>1</v>
      </c>
      <c r="F137">
        <v>12</v>
      </c>
      <c r="G137">
        <v>1169</v>
      </c>
      <c r="H137">
        <v>12909</v>
      </c>
      <c r="I137">
        <v>1</v>
      </c>
      <c r="J137" s="6">
        <v>1</v>
      </c>
      <c r="K137" s="6" t="s">
        <v>63</v>
      </c>
      <c r="L137">
        <v>51442</v>
      </c>
      <c r="M137" t="s">
        <v>198</v>
      </c>
    </row>
    <row r="138" spans="1:13" ht="12.75">
      <c r="A138" s="29" t="str">
        <f t="shared" si="3"/>
        <v>GO Molecular Function</v>
      </c>
      <c r="B138" s="29" t="str">
        <f>HYPERLINK("http://www2.ebi.ac.uk/ego/QuickGO?mode=display&amp;entry=GO%3A0001584","rhodopsin-like receptor activity")</f>
        <v>rhodopsin-like receptor activity</v>
      </c>
      <c r="C138">
        <v>1</v>
      </c>
      <c r="D138">
        <v>0</v>
      </c>
      <c r="E138">
        <v>1</v>
      </c>
      <c r="F138">
        <v>12</v>
      </c>
      <c r="G138">
        <v>327</v>
      </c>
      <c r="H138">
        <v>12909</v>
      </c>
      <c r="I138">
        <v>1</v>
      </c>
      <c r="J138" s="6">
        <v>1</v>
      </c>
      <c r="K138" s="6" t="s">
        <v>122</v>
      </c>
      <c r="L138">
        <v>4881</v>
      </c>
      <c r="M138" t="s">
        <v>197</v>
      </c>
    </row>
    <row r="139" spans="1:13" ht="12.75">
      <c r="A139" s="29" t="str">
        <f t="shared" si="3"/>
        <v>GO Molecular Function</v>
      </c>
      <c r="B139" s="29" t="str">
        <f>HYPERLINK("http://www2.ebi.ac.uk/ego/QuickGO?mode=display&amp;entry=GO%3A0004221","ubiquitin thiolesterase activity")</f>
        <v>ubiquitin thiolesterase activity</v>
      </c>
      <c r="C139">
        <v>1</v>
      </c>
      <c r="D139">
        <v>0</v>
      </c>
      <c r="E139">
        <v>1</v>
      </c>
      <c r="F139">
        <v>12</v>
      </c>
      <c r="G139">
        <v>54</v>
      </c>
      <c r="H139">
        <v>12909</v>
      </c>
      <c r="I139">
        <v>1</v>
      </c>
      <c r="J139" s="6">
        <v>1</v>
      </c>
      <c r="K139" s="6" t="s">
        <v>13</v>
      </c>
      <c r="L139">
        <v>7345</v>
      </c>
      <c r="M139" t="s">
        <v>192</v>
      </c>
    </row>
    <row r="140" spans="1:13" ht="12.75">
      <c r="A140" s="29" t="str">
        <f>HYPERLINK("http://www2.ebi.ac.uk/ego/QuickGO?mode=display&amp;entry=GO%3A0008150","GO Biological Process")</f>
        <v>GO Biological Process</v>
      </c>
      <c r="B140" s="29" t="str">
        <f>HYPERLINK("http://www2.ebi.ac.uk/ego/QuickGO?mode=display&amp;entry=GO%3A0001516","prostaglandin biosynthesis")</f>
        <v>prostaglandin biosynthesis</v>
      </c>
      <c r="C140">
        <v>1</v>
      </c>
      <c r="D140">
        <v>0</v>
      </c>
      <c r="E140">
        <v>1</v>
      </c>
      <c r="F140">
        <v>12</v>
      </c>
      <c r="G140">
        <v>6</v>
      </c>
      <c r="H140">
        <v>12720</v>
      </c>
      <c r="I140">
        <v>1</v>
      </c>
      <c r="J140" s="6">
        <v>1</v>
      </c>
      <c r="K140" s="6" t="s">
        <v>39</v>
      </c>
      <c r="L140">
        <v>5742</v>
      </c>
      <c r="M140" t="s">
        <v>194</v>
      </c>
    </row>
    <row r="141" spans="1:13" ht="12.75">
      <c r="A141" s="29" t="str">
        <f>HYPERLINK("http://www2.ebi.ac.uk/ego/QuickGO?mode=display&amp;entry=GO%3A0003674","GO Molecular Function")</f>
        <v>GO Molecular Function</v>
      </c>
      <c r="B141" s="29" t="str">
        <f>HYPERLINK("http://www2.ebi.ac.uk/ego/QuickGO?mode=display&amp;entry=GO%3A0019199","transmembrane receptor protein kinase activity")</f>
        <v>transmembrane receptor protein kinase activity</v>
      </c>
      <c r="C141">
        <v>0</v>
      </c>
      <c r="D141">
        <v>1</v>
      </c>
      <c r="E141">
        <v>1</v>
      </c>
      <c r="F141">
        <v>12</v>
      </c>
      <c r="G141">
        <v>77</v>
      </c>
      <c r="H141">
        <v>12909</v>
      </c>
      <c r="I141">
        <v>1</v>
      </c>
      <c r="J141" s="6">
        <v>1</v>
      </c>
      <c r="K141" s="6" t="s">
        <v>51</v>
      </c>
      <c r="L141">
        <v>2260</v>
      </c>
      <c r="M141" t="s">
        <v>193</v>
      </c>
    </row>
    <row r="142" spans="1:13" ht="12.75">
      <c r="A142" s="29" t="str">
        <f>HYPERLINK("http://www2.ebi.ac.uk/ego/QuickGO?mode=display&amp;entry=GO%3A0008150","GO Biological Process")</f>
        <v>GO Biological Process</v>
      </c>
      <c r="B142" s="29" t="str">
        <f>HYPERLINK("http://www2.ebi.ac.uk/ego/QuickGO?mode=display&amp;entry=GO%3A0007267","cell-cell signaling")</f>
        <v>cell-cell signaling</v>
      </c>
      <c r="C142">
        <v>1</v>
      </c>
      <c r="D142">
        <v>0</v>
      </c>
      <c r="E142">
        <v>1</v>
      </c>
      <c r="F142">
        <v>12</v>
      </c>
      <c r="G142">
        <v>552</v>
      </c>
      <c r="H142">
        <v>12720</v>
      </c>
      <c r="I142">
        <v>1</v>
      </c>
      <c r="J142" s="6">
        <v>1</v>
      </c>
      <c r="K142" s="6" t="s">
        <v>45</v>
      </c>
      <c r="L142">
        <v>7476</v>
      </c>
      <c r="M142" t="s">
        <v>191</v>
      </c>
    </row>
    <row r="143" spans="1:13" ht="12.75">
      <c r="A143" s="29" t="str">
        <f>HYPERLINK("http://www2.ebi.ac.uk/ego/QuickGO?mode=display&amp;entry=GO%3A0008150","GO Biological Process")</f>
        <v>GO Biological Process</v>
      </c>
      <c r="B143" s="29" t="str">
        <f>HYPERLINK("http://www2.ebi.ac.uk/ego/QuickGO?mode=display&amp;entry=GO%3A0046394","carboxylic acid biosynthesis")</f>
        <v>carboxylic acid biosynthesis</v>
      </c>
      <c r="C143">
        <v>1</v>
      </c>
      <c r="D143">
        <v>0</v>
      </c>
      <c r="E143">
        <v>1</v>
      </c>
      <c r="F143">
        <v>12</v>
      </c>
      <c r="G143">
        <v>59</v>
      </c>
      <c r="H143">
        <v>12720</v>
      </c>
      <c r="I143">
        <v>1</v>
      </c>
      <c r="J143" s="6">
        <v>1</v>
      </c>
      <c r="K143" s="6" t="s">
        <v>39</v>
      </c>
      <c r="L143">
        <v>5742</v>
      </c>
      <c r="M143" t="s">
        <v>194</v>
      </c>
    </row>
    <row r="144" spans="1:13" ht="12.75">
      <c r="A144" s="29" t="str">
        <f>HYPERLINK("http://www2.ebi.ac.uk/ego/QuickGO?mode=display&amp;entry=GO%3A0008150","GO Biological Process")</f>
        <v>GO Biological Process</v>
      </c>
      <c r="B144" s="29" t="str">
        <f>HYPERLINK("http://www2.ebi.ac.uk/ego/QuickGO?mode=display&amp;entry=GO%3A0007223","frizzled-2 signaling pathway")</f>
        <v>frizzled-2 signaling pathway</v>
      </c>
      <c r="C144">
        <v>1</v>
      </c>
      <c r="D144">
        <v>0</v>
      </c>
      <c r="E144">
        <v>1</v>
      </c>
      <c r="F144">
        <v>12</v>
      </c>
      <c r="G144">
        <v>16</v>
      </c>
      <c r="H144">
        <v>12720</v>
      </c>
      <c r="I144">
        <v>1</v>
      </c>
      <c r="J144" s="6">
        <v>1</v>
      </c>
      <c r="K144" s="6" t="s">
        <v>45</v>
      </c>
      <c r="L144">
        <v>7476</v>
      </c>
      <c r="M144" t="s">
        <v>191</v>
      </c>
    </row>
    <row r="145" spans="1:13" ht="12.75">
      <c r="A145" s="29" t="str">
        <f>HYPERLINK("http://www2.ebi.ac.uk/ego/QuickGO?mode=display&amp;entry=GO%3A0003674","GO Molecular Function")</f>
        <v>GO Molecular Function</v>
      </c>
      <c r="B145" s="29" t="str">
        <f>HYPERLINK("http://www2.ebi.ac.uk/ego/QuickGO?mode=display&amp;entry=GO%3A0016829","lyase activity")</f>
        <v>lyase activity</v>
      </c>
      <c r="C145">
        <v>1</v>
      </c>
      <c r="D145">
        <v>0</v>
      </c>
      <c r="E145">
        <v>1</v>
      </c>
      <c r="F145">
        <v>12</v>
      </c>
      <c r="G145">
        <v>144</v>
      </c>
      <c r="H145">
        <v>12909</v>
      </c>
      <c r="I145">
        <v>1</v>
      </c>
      <c r="J145" s="6">
        <v>1</v>
      </c>
      <c r="K145" s="6" t="s">
        <v>122</v>
      </c>
      <c r="L145">
        <v>4881</v>
      </c>
      <c r="M145" t="s">
        <v>197</v>
      </c>
    </row>
    <row r="146" spans="1:13" ht="12.75">
      <c r="A146" s="29" t="str">
        <f>HYPERLINK("http://www2.ebi.ac.uk/ego/QuickGO?mode=display&amp;entry=GO%3A0003674","GO Molecular Function")</f>
        <v>GO Molecular Function</v>
      </c>
      <c r="B146" s="29" t="str">
        <f>HYPERLINK("http://www2.ebi.ac.uk/ego/QuickGO?mode=display&amp;entry=GO%3A0042277","peptide binding")</f>
        <v>peptide binding</v>
      </c>
      <c r="C146">
        <v>1</v>
      </c>
      <c r="D146">
        <v>0</v>
      </c>
      <c r="E146">
        <v>1</v>
      </c>
      <c r="F146">
        <v>12</v>
      </c>
      <c r="G146">
        <v>146</v>
      </c>
      <c r="H146">
        <v>12909</v>
      </c>
      <c r="I146">
        <v>1</v>
      </c>
      <c r="J146" s="6">
        <v>1</v>
      </c>
      <c r="K146" s="6" t="s">
        <v>122</v>
      </c>
      <c r="L146">
        <v>4881</v>
      </c>
      <c r="M146" t="s">
        <v>197</v>
      </c>
    </row>
    <row r="147" spans="1:13" ht="12.75">
      <c r="A147" s="29" t="str">
        <f>HYPERLINK("http://www2.ebi.ac.uk/ego/QuickGO?mode=display&amp;entry=GO%3A0003674","GO Molecular Function")</f>
        <v>GO Molecular Function</v>
      </c>
      <c r="B147" s="29" t="str">
        <f>HYPERLINK("http://www2.ebi.ac.uk/ego/QuickGO?mode=display&amp;entry=GO%3A0030234","enzyme regulator activity")</f>
        <v>enzyme regulator activity</v>
      </c>
      <c r="C147">
        <v>1</v>
      </c>
      <c r="D147">
        <v>0</v>
      </c>
      <c r="E147">
        <v>1</v>
      </c>
      <c r="F147">
        <v>12</v>
      </c>
      <c r="G147">
        <v>607</v>
      </c>
      <c r="H147">
        <v>12909</v>
      </c>
      <c r="I147">
        <v>1</v>
      </c>
      <c r="J147" s="6">
        <v>1</v>
      </c>
      <c r="K147" s="6" t="s">
        <v>95</v>
      </c>
      <c r="L147">
        <v>221002</v>
      </c>
      <c r="M147" t="s">
        <v>200</v>
      </c>
    </row>
    <row r="148" spans="1:13" ht="12.75">
      <c r="A148" s="29" t="str">
        <f>HYPERLINK("http://www2.ebi.ac.uk/ego/QuickGO?mode=display&amp;entry=GO%3A0008150","GO Biological Process")</f>
        <v>GO Biological Process</v>
      </c>
      <c r="B148" s="29" t="str">
        <f>HYPERLINK("http://www2.ebi.ac.uk/ego/QuickGO?mode=display&amp;entry=GO%3A0008543","FGF receptor signaling pathway")</f>
        <v>FGF receptor signaling pathway</v>
      </c>
      <c r="C148">
        <v>0</v>
      </c>
      <c r="D148">
        <v>1</v>
      </c>
      <c r="E148">
        <v>1</v>
      </c>
      <c r="F148">
        <v>12</v>
      </c>
      <c r="G148">
        <v>15</v>
      </c>
      <c r="H148">
        <v>12720</v>
      </c>
      <c r="I148">
        <v>1</v>
      </c>
      <c r="J148" s="6">
        <v>1</v>
      </c>
      <c r="K148" s="6" t="s">
        <v>51</v>
      </c>
      <c r="L148">
        <v>2260</v>
      </c>
      <c r="M148" t="s">
        <v>193</v>
      </c>
    </row>
    <row r="149" spans="1:13" ht="12.75">
      <c r="A149" s="29" t="str">
        <f>HYPERLINK("http://www2.ebi.ac.uk/ego/QuickGO?mode=display&amp;entry=GO%3A0003674","GO Molecular Function")</f>
        <v>GO Molecular Function</v>
      </c>
      <c r="B149" s="29" t="str">
        <f>HYPERLINK("http://www2.ebi.ac.uk/ego/QuickGO?mode=display&amp;entry=GO%3A0016810","hydrolase activity\, acting on carbon-nitrogen (but not peptide) bonds")</f>
        <v>hydrolase activity\, acting on carbon-nitrogen (but not peptide) bonds</v>
      </c>
      <c r="C149">
        <v>0</v>
      </c>
      <c r="D149">
        <v>1</v>
      </c>
      <c r="E149">
        <v>1</v>
      </c>
      <c r="F149">
        <v>12</v>
      </c>
      <c r="G149">
        <v>85</v>
      </c>
      <c r="H149">
        <v>12909</v>
      </c>
      <c r="I149">
        <v>1</v>
      </c>
      <c r="J149" s="6">
        <v>1</v>
      </c>
      <c r="K149" s="6" t="s">
        <v>19</v>
      </c>
      <c r="L149">
        <v>80150</v>
      </c>
      <c r="M149" t="s">
        <v>196</v>
      </c>
    </row>
    <row r="150" spans="1:13" ht="12.75">
      <c r="A150" s="29" t="str">
        <f>HYPERLINK("http://www2.ebi.ac.uk/ego/QuickGO?mode=display&amp;entry=GO%3A0008150","GO Biological Process")</f>
        <v>GO Biological Process</v>
      </c>
      <c r="B150" s="29" t="str">
        <f>HYPERLINK("http://www2.ebi.ac.uk/ego/QuickGO?mode=display&amp;entry=GO%3A0007156","homophilic cell adhesion")</f>
        <v>homophilic cell adhesion</v>
      </c>
      <c r="C150">
        <v>1</v>
      </c>
      <c r="D150">
        <v>0</v>
      </c>
      <c r="E150">
        <v>1</v>
      </c>
      <c r="F150">
        <v>12</v>
      </c>
      <c r="G150">
        <v>103</v>
      </c>
      <c r="H150">
        <v>12720</v>
      </c>
      <c r="I150">
        <v>1</v>
      </c>
      <c r="J150" s="6">
        <v>1</v>
      </c>
      <c r="K150" s="6" t="s">
        <v>26</v>
      </c>
      <c r="L150">
        <v>1004</v>
      </c>
      <c r="M150" t="s">
        <v>195</v>
      </c>
    </row>
    <row r="151" spans="1:13" ht="12.75">
      <c r="A151" s="29" t="str">
        <f>HYPERLINK("http://www2.ebi.ac.uk/ego/QuickGO?mode=display&amp;entry=GO%3A0003674","GO Molecular Function")</f>
        <v>GO Molecular Function</v>
      </c>
      <c r="B151" s="29" t="str">
        <f>HYPERLINK("http://www2.ebi.ac.uk/ego/QuickGO?mode=display&amp;entry=GO%3A0016702","oxidoreductase activity\, acting on single donors with incorporation of molecular oxygen\, incorporation of two atoms of oxygen")</f>
        <v>oxidoreductase activity\, acting on single donors with incorporation of molecular oxygen\, incorporation of two atoms of oxygen</v>
      </c>
      <c r="C151">
        <v>1</v>
      </c>
      <c r="D151">
        <v>0</v>
      </c>
      <c r="E151">
        <v>1</v>
      </c>
      <c r="F151">
        <v>12</v>
      </c>
      <c r="G151">
        <v>30</v>
      </c>
      <c r="H151">
        <v>12909</v>
      </c>
      <c r="I151">
        <v>1</v>
      </c>
      <c r="J151" s="6">
        <v>1</v>
      </c>
      <c r="K151" s="6" t="s">
        <v>39</v>
      </c>
      <c r="L151">
        <v>5742</v>
      </c>
      <c r="M151" t="s">
        <v>194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E18"/>
  <sheetViews>
    <sheetView workbookViewId="0" topLeftCell="A1">
      <selection activeCell="H27" sqref="H27"/>
    </sheetView>
  </sheetViews>
  <sheetFormatPr defaultColWidth="9.140625" defaultRowHeight="12.75"/>
  <cols>
    <col min="12" max="31" width="9.140625" style="15" customWidth="1"/>
  </cols>
  <sheetData>
    <row r="1" spans="1:31" s="27" customFormat="1" ht="113.25" thickBot="1" thickTop="1">
      <c r="A1" s="25" t="s">
        <v>0</v>
      </c>
      <c r="B1" s="25" t="s">
        <v>1</v>
      </c>
      <c r="C1" s="25" t="s">
        <v>2</v>
      </c>
      <c r="D1" s="26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228</v>
      </c>
      <c r="M1" s="25" t="s">
        <v>231</v>
      </c>
      <c r="N1" s="25" t="s">
        <v>232</v>
      </c>
      <c r="O1" s="25" t="s">
        <v>233</v>
      </c>
      <c r="P1" s="25" t="s">
        <v>234</v>
      </c>
      <c r="Q1" s="25" t="s">
        <v>235</v>
      </c>
      <c r="R1" s="25" t="s">
        <v>236</v>
      </c>
      <c r="S1" s="25" t="s">
        <v>237</v>
      </c>
      <c r="T1" s="25" t="s">
        <v>238</v>
      </c>
      <c r="U1" s="25" t="s">
        <v>239</v>
      </c>
      <c r="V1" s="25" t="s">
        <v>240</v>
      </c>
      <c r="W1" s="25" t="s">
        <v>241</v>
      </c>
      <c r="X1" s="25" t="s">
        <v>242</v>
      </c>
      <c r="Y1" s="25" t="s">
        <v>243</v>
      </c>
      <c r="Z1" s="25" t="s">
        <v>244</v>
      </c>
      <c r="AA1" s="25" t="s">
        <v>245</v>
      </c>
      <c r="AB1" s="25" t="s">
        <v>246</v>
      </c>
      <c r="AC1" s="25" t="s">
        <v>247</v>
      </c>
      <c r="AD1" s="25" t="s">
        <v>248</v>
      </c>
      <c r="AE1" s="25" t="s">
        <v>249</v>
      </c>
    </row>
    <row r="2" spans="1:31" ht="13.5" thickTop="1">
      <c r="A2" t="s">
        <v>139</v>
      </c>
      <c r="L2" s="15">
        <v>0.101</v>
      </c>
      <c r="M2" s="15">
        <v>0.1053</v>
      </c>
      <c r="N2" s="15">
        <v>0.1076</v>
      </c>
      <c r="O2" s="15">
        <v>0.1148</v>
      </c>
      <c r="P2" s="15">
        <v>0.1372</v>
      </c>
      <c r="Q2" s="15">
        <v>0.1478</v>
      </c>
      <c r="R2" s="15">
        <v>0.1642</v>
      </c>
      <c r="S2" s="15">
        <v>0.1674</v>
      </c>
      <c r="T2" s="15">
        <v>0.1873</v>
      </c>
      <c r="U2" s="15">
        <v>0.3476</v>
      </c>
      <c r="V2" s="15">
        <v>0.3585</v>
      </c>
      <c r="W2" s="15">
        <v>0.3769</v>
      </c>
      <c r="X2" s="15">
        <v>0.379</v>
      </c>
      <c r="Y2" s="15">
        <v>0.3801</v>
      </c>
      <c r="Z2" s="15">
        <v>0.407</v>
      </c>
      <c r="AA2" s="15">
        <v>0.4108</v>
      </c>
      <c r="AB2" s="15">
        <v>0.4306</v>
      </c>
      <c r="AC2" s="15">
        <v>0.4334</v>
      </c>
      <c r="AD2" s="15">
        <v>0.4385</v>
      </c>
      <c r="AE2" s="15">
        <v>0.4532</v>
      </c>
    </row>
    <row r="3" spans="1:31" ht="12.75">
      <c r="A3" t="s">
        <v>135</v>
      </c>
      <c r="L3" s="15">
        <v>6</v>
      </c>
      <c r="M3" s="15">
        <v>5</v>
      </c>
      <c r="N3" s="15">
        <v>4</v>
      </c>
      <c r="O3" s="15">
        <v>5</v>
      </c>
      <c r="P3" s="15">
        <v>5</v>
      </c>
      <c r="Q3" s="15">
        <v>6</v>
      </c>
      <c r="R3" s="15">
        <v>3</v>
      </c>
      <c r="S3" s="15">
        <v>3</v>
      </c>
      <c r="T3" s="15">
        <v>9</v>
      </c>
      <c r="U3" s="15">
        <v>3</v>
      </c>
      <c r="V3" s="15">
        <v>2</v>
      </c>
      <c r="W3" s="15">
        <v>4</v>
      </c>
      <c r="X3" s="15">
        <v>2</v>
      </c>
      <c r="Y3" s="15">
        <v>2</v>
      </c>
      <c r="Z3" s="15">
        <v>2</v>
      </c>
      <c r="AA3" s="15">
        <v>2</v>
      </c>
      <c r="AB3" s="15">
        <v>2</v>
      </c>
      <c r="AC3" s="15">
        <v>2</v>
      </c>
      <c r="AD3" s="15">
        <v>2</v>
      </c>
      <c r="AE3" s="15">
        <v>2</v>
      </c>
    </row>
    <row r="4" spans="1:31" ht="12.75">
      <c r="A4" s="18" t="s">
        <v>137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>
        <v>3069</v>
      </c>
      <c r="M4" s="19">
        <v>2224</v>
      </c>
      <c r="N4" s="19">
        <v>1396</v>
      </c>
      <c r="O4" s="19">
        <v>3105</v>
      </c>
      <c r="P4" s="19">
        <v>2402</v>
      </c>
      <c r="Q4" s="19">
        <v>4737</v>
      </c>
      <c r="R4" s="19">
        <v>849</v>
      </c>
      <c r="S4" s="19">
        <v>872</v>
      </c>
      <c r="T4" s="19">
        <v>6970</v>
      </c>
      <c r="U4" s="19">
        <v>1876</v>
      </c>
      <c r="V4" s="19">
        <v>503</v>
      </c>
      <c r="W4" s="19">
        <v>2522</v>
      </c>
      <c r="X4" s="19">
        <v>539</v>
      </c>
      <c r="Y4" s="19">
        <v>549</v>
      </c>
      <c r="Z4" s="19">
        <v>590</v>
      </c>
      <c r="AA4" s="19">
        <v>597</v>
      </c>
      <c r="AB4" s="19">
        <v>644</v>
      </c>
      <c r="AC4" s="19">
        <v>640</v>
      </c>
      <c r="AD4" s="19">
        <v>650</v>
      </c>
      <c r="AE4" s="19">
        <v>679</v>
      </c>
    </row>
    <row r="5" spans="1:31" s="7" customFormat="1" ht="12.75">
      <c r="A5" s="7" t="s">
        <v>24</v>
      </c>
      <c r="B5" s="8"/>
      <c r="C5" s="8">
        <v>0.44352543101133335</v>
      </c>
      <c r="D5" s="9">
        <v>0.49761533916966477</v>
      </c>
      <c r="E5" s="10" t="s">
        <v>25</v>
      </c>
      <c r="F5" s="7" t="s">
        <v>26</v>
      </c>
      <c r="G5" s="7" t="s">
        <v>27</v>
      </c>
      <c r="H5" s="7" t="s">
        <v>28</v>
      </c>
      <c r="I5" s="7" t="s">
        <v>29</v>
      </c>
      <c r="J5" s="7">
        <v>1004</v>
      </c>
      <c r="K5" s="7" t="s">
        <v>30</v>
      </c>
      <c r="L5" s="16" t="s">
        <v>229</v>
      </c>
      <c r="M5" s="16"/>
      <c r="N5" s="16"/>
      <c r="O5" s="16" t="s">
        <v>229</v>
      </c>
      <c r="P5" s="16"/>
      <c r="Q5" s="16" t="s">
        <v>229</v>
      </c>
      <c r="R5" s="16"/>
      <c r="S5" s="16"/>
      <c r="T5" s="16" t="s">
        <v>229</v>
      </c>
      <c r="U5" s="16"/>
      <c r="V5" s="16"/>
      <c r="W5" s="16"/>
      <c r="X5" s="16"/>
      <c r="Y5" s="16"/>
      <c r="Z5" s="16"/>
      <c r="AA5" s="16" t="s">
        <v>229</v>
      </c>
      <c r="AB5" s="16"/>
      <c r="AC5" s="16"/>
      <c r="AD5" s="16"/>
      <c r="AE5" s="16"/>
    </row>
    <row r="6" spans="1:31" s="7" customFormat="1" ht="12.75">
      <c r="A6" s="7" t="s">
        <v>44</v>
      </c>
      <c r="B6" s="8"/>
      <c r="C6" s="8">
        <v>0.35039765247915783</v>
      </c>
      <c r="D6" s="9">
        <v>0.28767277314611645</v>
      </c>
      <c r="E6" s="10" t="s">
        <v>25</v>
      </c>
      <c r="F6" s="7" t="s">
        <v>45</v>
      </c>
      <c r="G6" s="7" t="s">
        <v>46</v>
      </c>
      <c r="H6" s="7" t="s">
        <v>47</v>
      </c>
      <c r="I6" s="7" t="s">
        <v>48</v>
      </c>
      <c r="J6" s="7">
        <v>7476</v>
      </c>
      <c r="K6" s="7" t="s">
        <v>49</v>
      </c>
      <c r="L6" s="16" t="s">
        <v>229</v>
      </c>
      <c r="M6" s="16" t="s">
        <v>229</v>
      </c>
      <c r="N6" s="16"/>
      <c r="O6" s="16"/>
      <c r="P6" s="16" t="s">
        <v>229</v>
      </c>
      <c r="Q6" s="16"/>
      <c r="R6" s="16"/>
      <c r="S6" s="16"/>
      <c r="T6" s="16"/>
      <c r="U6" s="16"/>
      <c r="V6" s="16" t="s">
        <v>229</v>
      </c>
      <c r="W6" s="16"/>
      <c r="X6" s="16"/>
      <c r="Y6" s="16"/>
      <c r="Z6" s="16"/>
      <c r="AA6" s="16"/>
      <c r="AB6" s="16"/>
      <c r="AC6" s="16"/>
      <c r="AD6" s="16"/>
      <c r="AE6" s="16"/>
    </row>
    <row r="7" spans="1:31" s="11" customFormat="1" ht="12.75">
      <c r="A7" s="11" t="s">
        <v>50</v>
      </c>
      <c r="B7" s="12"/>
      <c r="C7" s="12">
        <v>2.0841973705567285</v>
      </c>
      <c r="D7" s="13">
        <v>2.52281772439539</v>
      </c>
      <c r="E7" s="14" t="s">
        <v>25</v>
      </c>
      <c r="F7" s="11" t="s">
        <v>51</v>
      </c>
      <c r="G7" s="11" t="s">
        <v>52</v>
      </c>
      <c r="H7" s="11" t="s">
        <v>53</v>
      </c>
      <c r="I7" s="11" t="s">
        <v>54</v>
      </c>
      <c r="J7" s="11">
        <v>2260</v>
      </c>
      <c r="K7" s="11" t="s">
        <v>55</v>
      </c>
      <c r="L7" s="17" t="s">
        <v>230</v>
      </c>
      <c r="M7" s="17" t="s">
        <v>230</v>
      </c>
      <c r="N7" s="17" t="s">
        <v>230</v>
      </c>
      <c r="O7" s="17" t="s">
        <v>230</v>
      </c>
      <c r="P7" s="17" t="s">
        <v>230</v>
      </c>
      <c r="Q7" s="17" t="s">
        <v>230</v>
      </c>
      <c r="R7" s="17" t="s">
        <v>230</v>
      </c>
      <c r="S7" s="17" t="s">
        <v>230</v>
      </c>
      <c r="T7" s="17" t="s">
        <v>230</v>
      </c>
      <c r="U7" s="17" t="s">
        <v>230</v>
      </c>
      <c r="V7" s="17" t="s">
        <v>230</v>
      </c>
      <c r="W7" s="17" t="s">
        <v>230</v>
      </c>
      <c r="X7" s="17" t="s">
        <v>230</v>
      </c>
      <c r="Y7" s="17" t="s">
        <v>230</v>
      </c>
      <c r="Z7" s="17" t="s">
        <v>230</v>
      </c>
      <c r="AA7" s="17"/>
      <c r="AB7" s="17" t="s">
        <v>230</v>
      </c>
      <c r="AC7" s="17"/>
      <c r="AD7" s="17"/>
      <c r="AE7" s="17"/>
    </row>
    <row r="8" spans="1:31" s="7" customFormat="1" ht="12.75">
      <c r="A8" s="7" t="s">
        <v>94</v>
      </c>
      <c r="B8" s="8"/>
      <c r="C8" s="8">
        <v>0.30727311601420526</v>
      </c>
      <c r="D8" s="9">
        <v>0.29786557224878873</v>
      </c>
      <c r="E8" s="10" t="s">
        <v>25</v>
      </c>
      <c r="F8" s="7" t="s">
        <v>95</v>
      </c>
      <c r="G8" s="7" t="s">
        <v>96</v>
      </c>
      <c r="H8" s="7" t="s">
        <v>97</v>
      </c>
      <c r="I8" s="7" t="s">
        <v>98</v>
      </c>
      <c r="J8" s="7">
        <v>221002</v>
      </c>
      <c r="K8" s="7" t="s">
        <v>99</v>
      </c>
      <c r="L8" s="16" t="s">
        <v>229</v>
      </c>
      <c r="M8" s="16"/>
      <c r="N8" s="16"/>
      <c r="O8" s="16"/>
      <c r="P8" s="16" t="s">
        <v>229</v>
      </c>
      <c r="Q8" s="16"/>
      <c r="R8" s="16" t="s">
        <v>229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7" customFormat="1" ht="12.75">
      <c r="A9" s="7" t="s">
        <v>121</v>
      </c>
      <c r="B9" s="8"/>
      <c r="C9" s="8">
        <v>0.26613833358993705</v>
      </c>
      <c r="D9" s="9">
        <v>0.29707661099721516</v>
      </c>
      <c r="E9" s="10" t="s">
        <v>25</v>
      </c>
      <c r="F9" s="7" t="s">
        <v>122</v>
      </c>
      <c r="G9" s="7" t="s">
        <v>123</v>
      </c>
      <c r="H9" s="7" t="s">
        <v>124</v>
      </c>
      <c r="I9" s="7" t="s">
        <v>125</v>
      </c>
      <c r="J9" s="7">
        <v>4881</v>
      </c>
      <c r="K9" s="7" t="s">
        <v>126</v>
      </c>
      <c r="L9" s="16" t="s">
        <v>229</v>
      </c>
      <c r="M9" s="16" t="s">
        <v>229</v>
      </c>
      <c r="N9" s="16" t="s">
        <v>229</v>
      </c>
      <c r="O9" s="16" t="s">
        <v>229</v>
      </c>
      <c r="P9" s="16" t="s">
        <v>229</v>
      </c>
      <c r="Q9" s="16" t="s">
        <v>229</v>
      </c>
      <c r="R9" s="16" t="s">
        <v>229</v>
      </c>
      <c r="S9" s="16" t="s">
        <v>229</v>
      </c>
      <c r="T9" s="16" t="s">
        <v>229</v>
      </c>
      <c r="U9" s="16"/>
      <c r="V9" s="16"/>
      <c r="W9" s="16" t="s">
        <v>229</v>
      </c>
      <c r="X9" s="16" t="s">
        <v>229</v>
      </c>
      <c r="Y9" s="16" t="s">
        <v>229</v>
      </c>
      <c r="Z9" s="16" t="s">
        <v>229</v>
      </c>
      <c r="AA9" s="16"/>
      <c r="AB9" s="16" t="s">
        <v>229</v>
      </c>
      <c r="AC9" s="16"/>
      <c r="AD9" s="16"/>
      <c r="AE9" s="16"/>
    </row>
    <row r="10" spans="1:31" s="7" customFormat="1" ht="12.75">
      <c r="A10" s="7" t="s">
        <v>127</v>
      </c>
      <c r="B10" s="8"/>
      <c r="C10" s="8">
        <v>0.42318111016962284</v>
      </c>
      <c r="D10" s="9">
        <v>0.4967864263607175</v>
      </c>
      <c r="E10" s="10" t="s">
        <v>25</v>
      </c>
      <c r="F10" s="7" t="s">
        <v>128</v>
      </c>
      <c r="G10" s="7" t="s">
        <v>129</v>
      </c>
      <c r="H10" s="7" t="s">
        <v>130</v>
      </c>
      <c r="I10" s="7" t="s">
        <v>131</v>
      </c>
      <c r="J10" s="7">
        <v>4059</v>
      </c>
      <c r="K10" s="7" t="s">
        <v>132</v>
      </c>
      <c r="L10" s="16" t="s">
        <v>229</v>
      </c>
      <c r="M10" s="16" t="s">
        <v>229</v>
      </c>
      <c r="N10" s="16" t="s">
        <v>229</v>
      </c>
      <c r="O10" s="16" t="s">
        <v>229</v>
      </c>
      <c r="P10" s="16" t="s">
        <v>229</v>
      </c>
      <c r="Q10" s="16" t="s">
        <v>229</v>
      </c>
      <c r="R10" s="16"/>
      <c r="S10" s="16" t="s">
        <v>229</v>
      </c>
      <c r="T10" s="16"/>
      <c r="U10" s="16" t="s">
        <v>229</v>
      </c>
      <c r="V10" s="16"/>
      <c r="W10" s="16"/>
      <c r="X10" s="16"/>
      <c r="Y10" s="16"/>
      <c r="Z10" s="16"/>
      <c r="AA10" s="16" t="s">
        <v>229</v>
      </c>
      <c r="AB10" s="16"/>
      <c r="AC10" s="16"/>
      <c r="AD10" s="16"/>
      <c r="AE10" s="16"/>
    </row>
    <row r="11" spans="1:31" s="7" customFormat="1" ht="12.75">
      <c r="A11" s="7" t="s">
        <v>56</v>
      </c>
      <c r="B11" s="8"/>
      <c r="C11" s="8">
        <v>0.45729422046486334</v>
      </c>
      <c r="D11" s="9">
        <v>0.29935779306010657</v>
      </c>
      <c r="E11" s="10" t="s">
        <v>25</v>
      </c>
      <c r="F11" s="7" t="s">
        <v>57</v>
      </c>
      <c r="G11" s="7" t="s">
        <v>58</v>
      </c>
      <c r="H11" s="7" t="s">
        <v>59</v>
      </c>
      <c r="I11" s="7" t="s">
        <v>60</v>
      </c>
      <c r="J11" s="7">
        <v>30850</v>
      </c>
      <c r="K11" s="7" t="s">
        <v>61</v>
      </c>
      <c r="M11" s="16" t="s">
        <v>229</v>
      </c>
      <c r="N11" s="16" t="s">
        <v>229</v>
      </c>
      <c r="O11" s="16"/>
      <c r="P11" s="16"/>
      <c r="Q11" s="16"/>
      <c r="R11" s="16"/>
      <c r="S11" s="16"/>
      <c r="T11" s="16" t="s">
        <v>229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7" customFormat="1" ht="12.75">
      <c r="A12" s="7" t="s">
        <v>38</v>
      </c>
      <c r="B12" s="8"/>
      <c r="C12" s="8">
        <v>0.4319718235472759</v>
      </c>
      <c r="D12" s="9">
        <v>0.3359058320239779</v>
      </c>
      <c r="E12" s="10" t="s">
        <v>25</v>
      </c>
      <c r="F12" s="7" t="s">
        <v>39</v>
      </c>
      <c r="G12" s="7" t="s">
        <v>40</v>
      </c>
      <c r="H12" s="7" t="s">
        <v>41</v>
      </c>
      <c r="I12" s="7" t="s">
        <v>42</v>
      </c>
      <c r="J12" s="7">
        <v>5742</v>
      </c>
      <c r="K12" s="7" t="s">
        <v>43</v>
      </c>
      <c r="O12" s="16" t="s">
        <v>229</v>
      </c>
      <c r="P12" s="16"/>
      <c r="Q12" s="16" t="s">
        <v>229</v>
      </c>
      <c r="R12" s="16"/>
      <c r="S12" s="16"/>
      <c r="T12" s="16" t="s">
        <v>229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s="7" customFormat="1" ht="12.75">
      <c r="A13" s="7" t="s">
        <v>68</v>
      </c>
      <c r="B13" s="8"/>
      <c r="C13" s="8">
        <v>0.43917631123124784</v>
      </c>
      <c r="D13" s="9">
        <v>0.3638543096369733</v>
      </c>
      <c r="E13" s="10" t="s">
        <v>25</v>
      </c>
      <c r="F13" s="7" t="s">
        <v>39</v>
      </c>
      <c r="G13" s="7" t="s">
        <v>40</v>
      </c>
      <c r="H13" s="7" t="s">
        <v>41</v>
      </c>
      <c r="I13" s="7" t="s">
        <v>42</v>
      </c>
      <c r="J13" s="7">
        <v>5742</v>
      </c>
      <c r="K13" s="7" t="s">
        <v>69</v>
      </c>
      <c r="O13" s="16" t="s">
        <v>229</v>
      </c>
      <c r="P13" s="16"/>
      <c r="Q13" s="16" t="s">
        <v>229</v>
      </c>
      <c r="R13" s="16"/>
      <c r="S13" s="16"/>
      <c r="T13" s="16" t="s">
        <v>229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s="7" customFormat="1" ht="12.75">
      <c r="A14" s="7" t="s">
        <v>112</v>
      </c>
      <c r="B14" s="8"/>
      <c r="C14" s="8">
        <v>0.42033431540727945</v>
      </c>
      <c r="D14" s="9">
        <v>0.2676969468526195</v>
      </c>
      <c r="E14" s="10" t="s">
        <v>25</v>
      </c>
      <c r="F14" s="7" t="s">
        <v>39</v>
      </c>
      <c r="G14" s="7" t="s">
        <v>40</v>
      </c>
      <c r="H14" s="7" t="s">
        <v>41</v>
      </c>
      <c r="I14" s="7" t="s">
        <v>42</v>
      </c>
      <c r="J14" s="7">
        <v>5742</v>
      </c>
      <c r="K14" s="7" t="s">
        <v>113</v>
      </c>
      <c r="O14" s="16" t="s">
        <v>229</v>
      </c>
      <c r="P14" s="16"/>
      <c r="Q14" s="16" t="s">
        <v>229</v>
      </c>
      <c r="R14" s="16"/>
      <c r="S14" s="16"/>
      <c r="T14" s="16" t="s">
        <v>229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s="7" customFormat="1" ht="12.75">
      <c r="A15" s="7" t="s">
        <v>62</v>
      </c>
      <c r="B15" s="8"/>
      <c r="C15" s="8">
        <v>0.14031406615436012</v>
      </c>
      <c r="D15" s="9">
        <v>0.10199799532241897</v>
      </c>
      <c r="E15" s="10" t="s">
        <v>25</v>
      </c>
      <c r="F15" s="7" t="s">
        <v>63</v>
      </c>
      <c r="G15" s="7" t="s">
        <v>64</v>
      </c>
      <c r="H15" s="7" t="s">
        <v>65</v>
      </c>
      <c r="I15" s="7" t="s">
        <v>66</v>
      </c>
      <c r="J15" s="7">
        <v>51442</v>
      </c>
      <c r="K15" s="7" t="s">
        <v>67</v>
      </c>
      <c r="Q15" s="16" t="s">
        <v>229</v>
      </c>
      <c r="R15" s="16"/>
      <c r="S15" s="16"/>
      <c r="T15" s="16" t="s">
        <v>229</v>
      </c>
      <c r="U15" s="16" t="s">
        <v>229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s="7" customFormat="1" ht="12.75">
      <c r="A16" s="7" t="s">
        <v>11</v>
      </c>
      <c r="B16" s="8">
        <v>0.19266895406714424</v>
      </c>
      <c r="C16" s="8">
        <v>0.44315429685618357</v>
      </c>
      <c r="D16" s="9">
        <v>2.3000814999065566</v>
      </c>
      <c r="E16" s="10" t="s">
        <v>12</v>
      </c>
      <c r="F16" s="7" t="s">
        <v>13</v>
      </c>
      <c r="G16" s="7" t="s">
        <v>14</v>
      </c>
      <c r="H16" s="7" t="s">
        <v>15</v>
      </c>
      <c r="I16" s="7" t="s">
        <v>16</v>
      </c>
      <c r="J16" s="7">
        <v>7345</v>
      </c>
      <c r="K16" s="7" t="s">
        <v>17</v>
      </c>
      <c r="T16" s="16" t="s">
        <v>229</v>
      </c>
      <c r="U16" s="16"/>
      <c r="V16" s="16"/>
      <c r="W16" s="16" t="s">
        <v>229</v>
      </c>
      <c r="X16" s="16"/>
      <c r="Y16" s="16"/>
      <c r="Z16" s="16"/>
      <c r="AA16" s="16"/>
      <c r="AB16" s="16"/>
      <c r="AC16" s="16" t="s">
        <v>229</v>
      </c>
      <c r="AD16" s="16" t="s">
        <v>229</v>
      </c>
      <c r="AE16" s="16" t="s">
        <v>229</v>
      </c>
    </row>
    <row r="17" spans="1:31" s="11" customFormat="1" ht="12.75">
      <c r="A17" s="11" t="s">
        <v>18</v>
      </c>
      <c r="B17" s="12">
        <v>8.166335226571801</v>
      </c>
      <c r="C17" s="12">
        <v>2.218205668707909</v>
      </c>
      <c r="D17" s="13">
        <v>0.27162804454686923</v>
      </c>
      <c r="E17" s="14" t="s">
        <v>12</v>
      </c>
      <c r="F17" s="11" t="s">
        <v>19</v>
      </c>
      <c r="G17" s="11" t="s">
        <v>20</v>
      </c>
      <c r="H17" s="11" t="s">
        <v>21</v>
      </c>
      <c r="I17" s="11" t="s">
        <v>22</v>
      </c>
      <c r="J17" s="11">
        <v>80150</v>
      </c>
      <c r="K17" s="11" t="s">
        <v>23</v>
      </c>
      <c r="T17" s="17" t="s">
        <v>230</v>
      </c>
      <c r="U17" s="17"/>
      <c r="V17" s="17"/>
      <c r="W17" s="17" t="s">
        <v>230</v>
      </c>
      <c r="X17" s="17"/>
      <c r="Y17" s="17"/>
      <c r="Z17" s="17"/>
      <c r="AA17" s="17"/>
      <c r="AB17" s="17"/>
      <c r="AC17" s="17" t="s">
        <v>230</v>
      </c>
      <c r="AD17" s="17" t="s">
        <v>230</v>
      </c>
      <c r="AE17" s="17" t="s">
        <v>230</v>
      </c>
    </row>
    <row r="18" spans="1:31" s="7" customFormat="1" ht="13.5" thickBot="1">
      <c r="A18" s="20" t="s">
        <v>76</v>
      </c>
      <c r="B18" s="21"/>
      <c r="C18" s="21">
        <v>0.45923186554260964</v>
      </c>
      <c r="D18" s="22">
        <v>0.4037022394515889</v>
      </c>
      <c r="E18" s="23" t="s">
        <v>25</v>
      </c>
      <c r="F18" s="20" t="s">
        <v>77</v>
      </c>
      <c r="G18" s="20" t="s">
        <v>78</v>
      </c>
      <c r="H18" s="20" t="s">
        <v>79</v>
      </c>
      <c r="I18" s="20" t="s">
        <v>80</v>
      </c>
      <c r="J18" s="20">
        <v>57674</v>
      </c>
      <c r="K18" s="20" t="s">
        <v>81</v>
      </c>
      <c r="L18" s="20"/>
      <c r="M18" s="20"/>
      <c r="N18" s="20"/>
      <c r="O18" s="20"/>
      <c r="P18" s="20"/>
      <c r="Q18" s="20"/>
      <c r="R18" s="20"/>
      <c r="S18" s="20"/>
      <c r="T18" s="24" t="s">
        <v>229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ht="13.5" thickTop="1"/>
  </sheetData>
  <autoFilter ref="A1:AG1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G.V.R. Chandramouli</dc:creator>
  <cp:keywords/>
  <dc:description/>
  <cp:lastModifiedBy>maxwellgl1</cp:lastModifiedBy>
  <dcterms:created xsi:type="dcterms:W3CDTF">2004-12-23T16:12:43Z</dcterms:created>
  <dcterms:modified xsi:type="dcterms:W3CDTF">2004-12-23T21:20:47Z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