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4310" windowHeight="7440" firstSheet="27" activeTab="28"/>
  </bookViews>
  <sheets>
    <sheet name="SP Parcel Post" sheetId="1" r:id="rId1"/>
    <sheet name="Inbound Surface Parcel Post" sheetId="2" r:id="rId2"/>
    <sheet name="Inbound Surface Parcel Post BD" sheetId="3" r:id="rId3"/>
    <sheet name="Inb. Surface Parcel Post Prices" sheetId="4" r:id="rId4"/>
    <sheet name="Inb. Sur. PP @Cur&amp;New Prices" sheetId="5" r:id="rId5"/>
    <sheet name="BPM Flats" sheetId="6" r:id="rId6"/>
    <sheet name="FY2008 BDs BPM SP Flats" sheetId="7" r:id="rId7"/>
    <sheet name="FY2008 BDs BPM Presort Flats" sheetId="8" r:id="rId8"/>
    <sheet name="Current BPM SP Flats Prices" sheetId="9" r:id="rId9"/>
    <sheet name="Curr. BPM Prsrt. Flats Prices" sheetId="10" r:id="rId10"/>
    <sheet name="New BPM SP Flats Prices" sheetId="11" r:id="rId11"/>
    <sheet name="New BPM Presort Flats Prices" sheetId="12" r:id="rId12"/>
    <sheet name="BPM Flats Revs.@Curr. Prices" sheetId="13" r:id="rId13"/>
    <sheet name="BPM Flats Revs.@New Prices" sheetId="14" r:id="rId14"/>
    <sheet name="BPM Parcels" sheetId="15" r:id="rId15"/>
    <sheet name="FY2008 BDs BPM SP Parcels" sheetId="16" r:id="rId16"/>
    <sheet name="FY2008 BDs BPM Presort Parcels" sheetId="17" r:id="rId17"/>
    <sheet name="Current BPM SP Parcels Prices" sheetId="18" r:id="rId18"/>
    <sheet name="Curr. BPM Prsrt. Parcels Prices" sheetId="19" r:id="rId19"/>
    <sheet name="New BPM SP Parcels Prices" sheetId="20" r:id="rId20"/>
    <sheet name="New BPM Presort Parcels Prices" sheetId="21" r:id="rId21"/>
    <sheet name="BPM Parcels Revs.@Curr. Prices" sheetId="22" r:id="rId22"/>
    <sheet name="PPM Parcels Revs.@New Prices" sheetId="23" r:id="rId23"/>
    <sheet name="MM-LM" sheetId="24" r:id="rId24"/>
    <sheet name="FY 2008 MM &amp; LM BDs" sheetId="25" r:id="rId25"/>
    <sheet name="MM &amp; LM New Prices" sheetId="26" r:id="rId26"/>
    <sheet name="MM &amp; LM Revs. @ Current Prices" sheetId="27" r:id="rId27"/>
    <sheet name="MM &amp; LM Revs. @ New Prices" sheetId="28" r:id="rId28"/>
    <sheet name="All Package Services Summary" sheetId="29" r:id="rId29"/>
  </sheets>
  <definedNames>
    <definedName name="_xlnm.Print_Area" localSheetId="28">'All Package Services Summary'!$A$1:$G$38</definedName>
    <definedName name="_xlnm.Print_Area" localSheetId="5">'BPM Flats'!$A$1:$M$17</definedName>
    <definedName name="_xlnm.Print_Area" localSheetId="12">'BPM Flats Revs.@Curr. Prices'!$A$1:$K$123</definedName>
    <definedName name="_xlnm.Print_Area" localSheetId="13">'BPM Flats Revs.@New Prices'!$A$1:$K$125</definedName>
    <definedName name="_xlnm.Print_Area" localSheetId="14">'BPM Parcels'!$A$1:$M$13</definedName>
    <definedName name="_xlnm.Print_Area" localSheetId="21">'BPM Parcels Revs.@Curr. Prices'!$A$1:$K$123</definedName>
    <definedName name="_xlnm.Print_Area" localSheetId="9">'Curr. BPM Prsrt. Flats Prices'!$A$1:$L$42</definedName>
    <definedName name="_xlnm.Print_Area" localSheetId="18">'Curr. BPM Prsrt. Parcels Prices'!$A$1:$L$42</definedName>
    <definedName name="_xlnm.Print_Area" localSheetId="8">'Current BPM SP Flats Prices'!$A$1:$K$34</definedName>
    <definedName name="_xlnm.Print_Area" localSheetId="17">'Current BPM SP Parcels Prices'!$A$1:$K$34</definedName>
    <definedName name="_xlnm.Print_Area" localSheetId="24">'FY 2008 MM &amp; LM BDs'!$A$1:$K$101</definedName>
    <definedName name="_xlnm.Print_Area" localSheetId="7">'FY2008 BDs BPM Presort Flats'!$A$1:$O$72</definedName>
    <definedName name="_xlnm.Print_Area" localSheetId="16">'FY2008 BDs BPM Presort Parcels'!$A$1:$O$71</definedName>
    <definedName name="_xlnm.Print_Area" localSheetId="6">'FY2008 BDs BPM SP Flats'!$A$1:$M$54</definedName>
    <definedName name="_xlnm.Print_Area" localSheetId="15">'FY2008 BDs BPM SP Parcels'!$A$1:$M$54</definedName>
    <definedName name="_xlnm.Print_Area" localSheetId="4">'Inb. Sur. PP @Cur&amp;New Prices'!$A$1:$K$26</definedName>
    <definedName name="_xlnm.Print_Area" localSheetId="3">'Inb. Surface Parcel Post Prices'!$A$1:$L$25</definedName>
    <definedName name="_xlnm.Print_Area" localSheetId="1">'Inbound Surface Parcel Post'!$A$1:$D$11</definedName>
    <definedName name="_xlnm.Print_Area" localSheetId="2">'Inbound Surface Parcel Post BD'!$A$1:$G$39</definedName>
    <definedName name="_xlnm.Print_Area" localSheetId="25">'MM &amp; LM New Prices'!$A$1:$H$32</definedName>
    <definedName name="_xlnm.Print_Area" localSheetId="26">'MM &amp; LM Revs. @ Current Prices'!$A$1:$H$50</definedName>
    <definedName name="_xlnm.Print_Area" localSheetId="27">'MM &amp; LM Revs. @ New Prices'!$A$1:$H$56</definedName>
    <definedName name="_xlnm.Print_Area" localSheetId="23">'MM-LM'!$A$1:$N$14</definedName>
    <definedName name="_xlnm.Print_Area" localSheetId="11">'New BPM Presort Flats Prices'!$A$1:$L$40</definedName>
    <definedName name="_xlnm.Print_Area" localSheetId="20">'New BPM Presort Parcels Prices'!$A$1:$L$40</definedName>
    <definedName name="_xlnm.Print_Area" localSheetId="10">'New BPM SP Flats Prices'!$A$1:$L$39</definedName>
    <definedName name="_xlnm.Print_Area" localSheetId="19">'New BPM SP Parcels Prices'!$A$1:$L$38</definedName>
    <definedName name="_xlnm.Print_Area" localSheetId="22">'PPM Parcels Revs.@New Prices'!$A$1:$K$123</definedName>
    <definedName name="_xlnm.Print_Area" localSheetId="0">'SP Parcel Post'!$A$1:$H$42</definedName>
  </definedNames>
  <calcPr fullCalcOnLoad="1"/>
</workbook>
</file>

<file path=xl/sharedStrings.xml><?xml version="1.0" encoding="utf-8"?>
<sst xmlns="http://schemas.openxmlformats.org/spreadsheetml/2006/main" count="1503" uniqueCount="349">
  <si>
    <t>Eligible BPM Flats Volume</t>
  </si>
  <si>
    <t xml:space="preserve">Soruce: Volumes from billng determinants (worksheets FY2008 BDs BPM SP Parcels and FY2008, BDs BPM Presort Parcels) multiplied by prices from worksheets </t>
  </si>
  <si>
    <t xml:space="preserve">Soruce: Volumes from billng determinants (worksheets FY2008 BDs BPM SP Flats and FY2008, BDs BPM Presort Flats) multiplied by prices from worksheets </t>
  </si>
  <si>
    <t>The FY 2008 BPM Parcels billing determinants are presented in the two worksheets with the light blue tabs,</t>
  </si>
  <si>
    <t>named FY2008 BDs BPM SP Parcels and FY2008 BDs BPM Presort Parcels.</t>
  </si>
  <si>
    <t>The worksheet BPM Parcels Revs.@Curr. Prices calculates BPM Parcels revenues using FY 2008 billing determinants</t>
  </si>
  <si>
    <t>FY 2008 billing determinants and the new BPM Parcels prices.</t>
  </si>
  <si>
    <t>The current (Docket No. R2008-1) prices for BPM Parcels are contained in the two worksheets with the dark blue tabs,</t>
  </si>
  <si>
    <t>The FY 2008 BPM Flats billing determinants are presented in the two worksheets with the light blue tabs,</t>
  </si>
  <si>
    <t>named FY2008 BDs BPM SP Flats and FY2008 BDs BPM Presort Flats.</t>
  </si>
  <si>
    <t>The worksheet BPM Flats Revs.@Curr. Prices calculates BPM Flats revenues using FY 2008 billing determinants</t>
  </si>
  <si>
    <t>FY 2008 billing determinants and the new BPM Flats prices.</t>
  </si>
  <si>
    <t>The current (Docket No. R2008-1) prices for BPM flats are contained in the two worksheets with the dark blue tabs,</t>
  </si>
  <si>
    <t>RPW Data</t>
  </si>
  <si>
    <t>Pieces</t>
  </si>
  <si>
    <t>Pounds</t>
  </si>
  <si>
    <t>Revenue (Excluding Fees)</t>
  </si>
  <si>
    <t>Billing Determinants</t>
  </si>
  <si>
    <t>[B]</t>
  </si>
  <si>
    <t>[C]</t>
  </si>
  <si>
    <t>[D]</t>
  </si>
  <si>
    <t>[E]</t>
  </si>
  <si>
    <t>[F]</t>
  </si>
  <si>
    <t>[G]</t>
  </si>
  <si>
    <t>[H]</t>
  </si>
  <si>
    <t>[J]</t>
  </si>
  <si>
    <t>Weight</t>
  </si>
  <si>
    <t>(Pounds)</t>
  </si>
  <si>
    <t>Zones 1&amp;2</t>
  </si>
  <si>
    <t>Zone 3</t>
  </si>
  <si>
    <t>Zone 4</t>
  </si>
  <si>
    <t>Zone 5</t>
  </si>
  <si>
    <t>Zone 6</t>
  </si>
  <si>
    <t>Zone 7</t>
  </si>
  <si>
    <t>Zone 8</t>
  </si>
  <si>
    <t>Total</t>
  </si>
  <si>
    <t>0 - 1.0</t>
  </si>
  <si>
    <t>1.0 - 1.5</t>
  </si>
  <si>
    <t>1.5 - 2.0</t>
  </si>
  <si>
    <t>2.0 - 2.5</t>
  </si>
  <si>
    <t>2.5 - 3.0</t>
  </si>
  <si>
    <t>3.0 - 3.5</t>
  </si>
  <si>
    <t>3.5 - 4.0</t>
  </si>
  <si>
    <t>4.0 - 4.5</t>
  </si>
  <si>
    <t>4.5 - 5.0</t>
  </si>
  <si>
    <t>5.0 - 6.0</t>
  </si>
  <si>
    <t>6.0 - 7.0</t>
  </si>
  <si>
    <t>7.0 - 8.0</t>
  </si>
  <si>
    <t>8.0 - 9.0</t>
  </si>
  <si>
    <t>9.0 - 10.0</t>
  </si>
  <si>
    <t>10.0-11.0</t>
  </si>
  <si>
    <t>11.0-12.0</t>
  </si>
  <si>
    <t>12.0-13.0</t>
  </si>
  <si>
    <t>13.0-14.0</t>
  </si>
  <si>
    <t>14.0-15.0</t>
  </si>
  <si>
    <t>Barcoded Flats</t>
  </si>
  <si>
    <t>Barcoded Parcels</t>
  </si>
  <si>
    <t>Basic Presort Pieces</t>
  </si>
  <si>
    <t>Carrier Route Presort Pieces</t>
  </si>
  <si>
    <t>Basic</t>
  </si>
  <si>
    <t>Carrier</t>
  </si>
  <si>
    <t>Zone</t>
  </si>
  <si>
    <t>Non-</t>
  </si>
  <si>
    <t>DBMC</t>
  </si>
  <si>
    <t>DSCF</t>
  </si>
  <si>
    <t>DDU</t>
  </si>
  <si>
    <t>Presort</t>
  </si>
  <si>
    <t>Route</t>
  </si>
  <si>
    <t>Dropshipped</t>
  </si>
  <si>
    <t>Unzoned</t>
  </si>
  <si>
    <t>---</t>
  </si>
  <si>
    <t>1&amp;2</t>
  </si>
  <si>
    <t>Total Presort Pounds Breakdown</t>
  </si>
  <si>
    <t xml:space="preserve">Revenue  </t>
  </si>
  <si>
    <t>(Excluding Fees)</t>
  </si>
  <si>
    <t>Adjustments</t>
  </si>
  <si>
    <t xml:space="preserve">   Barcode Discount</t>
  </si>
  <si>
    <t>Adjusted Revenue</t>
  </si>
  <si>
    <t>Current Single Piece Bound Printed Matter Flats Prices</t>
  </si>
  <si>
    <t>[A]</t>
  </si>
  <si>
    <t>Barcode</t>
  </si>
  <si>
    <t>Current Single Piece Bound Printed Matter Parcels Prices</t>
  </si>
  <si>
    <t>Not Over</t>
  </si>
  <si>
    <t>(lbs).</t>
  </si>
  <si>
    <t xml:space="preserve">New Single Piece Flats Prices </t>
  </si>
  <si>
    <t xml:space="preserve">Adjusted Single Piece Parcels Prices </t>
  </si>
  <si>
    <t xml:space="preserve"> Barcode Discount </t>
  </si>
  <si>
    <t>Per</t>
  </si>
  <si>
    <t>Per Pound Price</t>
  </si>
  <si>
    <t>Piece</t>
  </si>
  <si>
    <t>Price</t>
  </si>
  <si>
    <r>
      <t>Basic Presort</t>
    </r>
    <r>
      <rPr>
        <vertAlign val="superscript"/>
        <sz val="12"/>
        <rFont val="Arial"/>
        <family val="2"/>
      </rPr>
      <t>[4]</t>
    </r>
  </si>
  <si>
    <t xml:space="preserve">    Origin Entry</t>
  </si>
  <si>
    <t xml:space="preserve">    DBMC</t>
  </si>
  <si>
    <t xml:space="preserve">    DSCF</t>
  </si>
  <si>
    <t xml:space="preserve">    DDU</t>
  </si>
  <si>
    <r>
      <t>Carrier Route Presort</t>
    </r>
    <r>
      <rPr>
        <vertAlign val="superscript"/>
        <sz val="12"/>
        <rFont val="Arial"/>
        <family val="2"/>
      </rPr>
      <t>[4]</t>
    </r>
  </si>
  <si>
    <t>Barcode Discount</t>
  </si>
  <si>
    <t xml:space="preserve">    Automatable Flats</t>
  </si>
  <si>
    <t>Basic Presort[4]</t>
  </si>
  <si>
    <t>Carrier Route Presort[4]</t>
  </si>
  <si>
    <t xml:space="preserve">    Machinable Parcels</t>
  </si>
  <si>
    <t>Current Presort Pricing Elements--Flats</t>
  </si>
  <si>
    <t>New Presort Pricing Elements--Flats</t>
  </si>
  <si>
    <t>New Presort Pricing Elements--Parcels</t>
  </si>
  <si>
    <t>Current</t>
  </si>
  <si>
    <t xml:space="preserve">  DBMC</t>
  </si>
  <si>
    <t xml:space="preserve">  DSCF</t>
  </si>
  <si>
    <t xml:space="preserve">  DDU</t>
  </si>
  <si>
    <t>Calculation of Parcels Revenues Using Current Prices</t>
  </si>
  <si>
    <t>Single Piece Bound Printed Matter Parcels</t>
  </si>
  <si>
    <r>
      <t>Calculated Revenue Before Discounts</t>
    </r>
    <r>
      <rPr>
        <vertAlign val="superscript"/>
        <sz val="12"/>
        <rFont val="Arial"/>
        <family val="2"/>
      </rPr>
      <t>[2]</t>
    </r>
  </si>
  <si>
    <r>
      <t>Adjusted Single Piece Revenue</t>
    </r>
    <r>
      <rPr>
        <vertAlign val="superscript"/>
        <sz val="12"/>
        <rFont val="Arial"/>
        <family val="2"/>
      </rPr>
      <t>[5]</t>
    </r>
  </si>
  <si>
    <t>Presort Bound Printed Matter Parcels--Piece Component</t>
  </si>
  <si>
    <t>Basic Presort Parcels</t>
  </si>
  <si>
    <t>Carrier Routed Presort Parcels</t>
  </si>
  <si>
    <t>Per Piece</t>
  </si>
  <si>
    <r>
      <t xml:space="preserve">Revenue </t>
    </r>
    <r>
      <rPr>
        <b/>
        <vertAlign val="superscript"/>
        <sz val="12"/>
        <rFont val="Arial"/>
        <family val="2"/>
      </rPr>
      <t>[8]</t>
    </r>
  </si>
  <si>
    <t>Revenue</t>
  </si>
  <si>
    <t>Rate Class / Zone</t>
  </si>
  <si>
    <t>Non-Drop-Shipped</t>
  </si>
  <si>
    <t>Drop-Shipped</t>
  </si>
  <si>
    <t>Presort Bound Printed Matter Parcels--Pound Component</t>
  </si>
  <si>
    <t>Total Presort Parcels</t>
  </si>
  <si>
    <t>Per Pound</t>
  </si>
  <si>
    <r>
      <t>Calculated Revenue Before Discounts</t>
    </r>
    <r>
      <rPr>
        <vertAlign val="superscript"/>
        <sz val="12"/>
        <rFont val="Arial"/>
        <family val="2"/>
      </rPr>
      <t>[9]</t>
    </r>
  </si>
  <si>
    <r>
      <t>Adjusted Presort Revenue</t>
    </r>
    <r>
      <rPr>
        <vertAlign val="superscript"/>
        <sz val="12"/>
        <rFont val="Arial"/>
        <family val="2"/>
      </rPr>
      <t>[12]</t>
    </r>
  </si>
  <si>
    <t>Revenue Summary</t>
  </si>
  <si>
    <t xml:space="preserve">Total Flats Net Revenue </t>
  </si>
  <si>
    <t>Calculation of Flats Revenues Using Current Prices</t>
  </si>
  <si>
    <t>Single Piece Bound Printed Matter Flats</t>
  </si>
  <si>
    <t>Presort Bound Printed Matter Flats--Piece Component</t>
  </si>
  <si>
    <t>Basic Presort Flats</t>
  </si>
  <si>
    <t>Carrier Routed Presort Flats</t>
  </si>
  <si>
    <t>Presort Bound Printed Matter Flats--Pound Component</t>
  </si>
  <si>
    <t>Total Presort Flats</t>
  </si>
  <si>
    <t xml:space="preserve">Total Parcels Net Revenue </t>
  </si>
  <si>
    <t>Current Presort Pricing Elements--Parcels</t>
  </si>
  <si>
    <t>Calculation of Flats Revenues Using New Prices</t>
  </si>
  <si>
    <t>Calculation of Parcels Revenues Using New Prices</t>
  </si>
  <si>
    <t xml:space="preserve">Revenue </t>
  </si>
  <si>
    <t>Single</t>
  </si>
  <si>
    <t>Media</t>
  </si>
  <si>
    <t>Mail</t>
  </si>
  <si>
    <t>Postage</t>
  </si>
  <si>
    <t>R2006-1</t>
  </si>
  <si>
    <t>Prices</t>
  </si>
  <si>
    <t>First Pound</t>
  </si>
  <si>
    <t>Barcoded</t>
  </si>
  <si>
    <t xml:space="preserve">             --</t>
  </si>
  <si>
    <t>Non-Barcoded</t>
  </si>
  <si>
    <t>Second through Seventh Pounds</t>
  </si>
  <si>
    <t>Eighth Pound and over</t>
  </si>
  <si>
    <t>Adjustment Factor to convert calculated revenue to RPW revenue:</t>
  </si>
  <si>
    <t>5-digit Presort Level</t>
  </si>
  <si>
    <t>--</t>
  </si>
  <si>
    <t>BMC Presort Level</t>
  </si>
  <si>
    <t xml:space="preserve">    Barcoded</t>
  </si>
  <si>
    <t xml:space="preserve">    Non-Barcoded</t>
  </si>
  <si>
    <t>Library</t>
  </si>
  <si>
    <t>Presort Level A (5-digit)</t>
  </si>
  <si>
    <t>Presort Level B (BMC)</t>
  </si>
  <si>
    <t>Pricing</t>
  </si>
  <si>
    <t>Cost/Rate Element</t>
  </si>
  <si>
    <t>Element</t>
  </si>
  <si>
    <t>Media Mail</t>
  </si>
  <si>
    <t>First Pound Total</t>
  </si>
  <si>
    <t>Single Piece Barcoded</t>
  </si>
  <si>
    <t>Single Piece Nonbarcoded</t>
  </si>
  <si>
    <t>5-digit Presort</t>
  </si>
  <si>
    <t>Basic Presort Barcoded</t>
  </si>
  <si>
    <t>Basic Presort Nonbarcoded</t>
  </si>
  <si>
    <t>Additional Pounds Per Pound</t>
  </si>
  <si>
    <t>Library Mail</t>
  </si>
  <si>
    <t>New Prices</t>
  </si>
  <si>
    <t xml:space="preserve"> Media Mail/Library Mail Revenue Calculation </t>
  </si>
  <si>
    <t xml:space="preserve"> Using Cap Calculation Weights and Current Prices</t>
  </si>
  <si>
    <t>Postage Pounds</t>
  </si>
  <si>
    <t>Rate Element</t>
  </si>
  <si>
    <t>Distribution</t>
  </si>
  <si>
    <t>Single Piece</t>
  </si>
  <si>
    <t xml:space="preserve">  First Pound</t>
  </si>
  <si>
    <t xml:space="preserve">     Barcoded</t>
  </si>
  <si>
    <t xml:space="preserve">     Non-Barcoded</t>
  </si>
  <si>
    <t xml:space="preserve">  Pounds 2-7</t>
  </si>
  <si>
    <t xml:space="preserve">  Pounds 8-70</t>
  </si>
  <si>
    <t>Presorted</t>
  </si>
  <si>
    <t xml:space="preserve">  First Pound--Presort Level A (5-Digit)</t>
  </si>
  <si>
    <t xml:space="preserve">  First Pound--Presort Level B (Basic)</t>
  </si>
  <si>
    <t>Percentage Change</t>
  </si>
  <si>
    <t xml:space="preserve">   Media Mail</t>
  </si>
  <si>
    <t xml:space="preserve">   Library Mail</t>
  </si>
  <si>
    <t xml:space="preserve">   Combined</t>
  </si>
  <si>
    <t>Increase</t>
  </si>
  <si>
    <t>Revenue @ Current Prices</t>
  </si>
  <si>
    <t>BPM Parcels</t>
  </si>
  <si>
    <t>BPM Flats</t>
  </si>
  <si>
    <t>Media / Library Mail</t>
  </si>
  <si>
    <t>Single Piece Parcel Post</t>
  </si>
  <si>
    <t>International Inbound Surface Parcels</t>
  </si>
  <si>
    <t xml:space="preserve">  Total  Package Services</t>
  </si>
  <si>
    <t>Package Services Cap Calculation</t>
  </si>
  <si>
    <t>Revenue @ New Prices</t>
  </si>
  <si>
    <t>Tab 1 - Billing Determinants Inbound Surface Parcel Post (at UPU rates)</t>
  </si>
  <si>
    <t>Inbound Surface Parcel Post (excluding Canada)</t>
  </si>
  <si>
    <t>Volume</t>
  </si>
  <si>
    <t>Source</t>
  </si>
  <si>
    <t>Surface Parcel Post</t>
  </si>
  <si>
    <t>ICRA, Reports.xls, ICRA Database</t>
  </si>
  <si>
    <t>Kilograms</t>
  </si>
  <si>
    <t>Conversion from kilograms to pounds</t>
  </si>
  <si>
    <t>SDR</t>
  </si>
  <si>
    <t>US$</t>
  </si>
  <si>
    <t>Kilo to Pound Conversion</t>
  </si>
  <si>
    <t>Kilo</t>
  </si>
  <si>
    <t>Pound</t>
  </si>
  <si>
    <t>Tab 2 - Rates</t>
  </si>
  <si>
    <t>Inbound Surface Parcel Inward Land Prices in SDRs - UPU</t>
  </si>
  <si>
    <t>Inbound Surface Parcel Inward Land Prices in US$ - UPU</t>
  </si>
  <si>
    <t>(UPU - Canada excluded)</t>
  </si>
  <si>
    <t>CY</t>
  </si>
  <si>
    <t>Percent</t>
  </si>
  <si>
    <t>Change</t>
  </si>
  <si>
    <t>Per Item</t>
  </si>
  <si>
    <t>Per Kilogram</t>
  </si>
  <si>
    <t>CY 2008</t>
  </si>
  <si>
    <t xml:space="preserve">Percent </t>
  </si>
  <si>
    <t>Item Price</t>
  </si>
  <si>
    <t>(does not include Canada)</t>
  </si>
  <si>
    <t>Weight and Total</t>
  </si>
  <si>
    <t>Pound Price</t>
  </si>
  <si>
    <t>Grand Total</t>
  </si>
  <si>
    <t>Tab 3 - Current and New Prices</t>
  </si>
  <si>
    <t>Description of BPM Flats Section</t>
  </si>
  <si>
    <t>named Current BPM SP Flats Prices and Curr. BPM Prsrt. Flats Prices.</t>
  </si>
  <si>
    <t>The new prices for BPM Flats are contained in the two worksheets with pink tabs, named</t>
  </si>
  <si>
    <t>New BPM SP Flats Prices and New BPM Presort Flats Prices.</t>
  </si>
  <si>
    <t xml:space="preserve">and current prices; the worksheet BPM Flats Revs.@New Prices calculates BPM Flats revenues using </t>
  </si>
  <si>
    <t>Description of BPM Parcels Section</t>
  </si>
  <si>
    <t>named Current BPM SP Parcels Prices and Curr. BPM Prsrt. Parcels Prices.</t>
  </si>
  <si>
    <t>The new prices for BPM Parcels are contained in the two worksheets with pink tabs, named</t>
  </si>
  <si>
    <t>New BPM SP Parcels Prices and New BPM Presort Parcels Prices.</t>
  </si>
  <si>
    <t xml:space="preserve">and current prices; the worksheet BPM Parcels Revs.@New Prices calculates BPM Parcels revenues using </t>
  </si>
  <si>
    <t>Current BPM SP Flats Prices and Curr. BPM Prsrt. Flats Prices.</t>
  </si>
  <si>
    <t>New BPM SP Flats Prices and New BPM Prsrt. Flats Prices.</t>
  </si>
  <si>
    <t>Current BPM SP Parcels Prices and Curr. BPM Prsrt. Parcels Prices.</t>
  </si>
  <si>
    <t>New BPM SP Parcels Prices and New BPM Prsrt. Parcels Prices.</t>
  </si>
  <si>
    <t>Description of Media Mail and Library Mail Section</t>
  </si>
  <si>
    <t>The new prices for Media Mail and Library Mail are contained in the worksheet with pink tab, named</t>
  </si>
  <si>
    <t>MM &amp; LM New Prices</t>
  </si>
  <si>
    <t xml:space="preserve">and current prices; the worksheet MM &amp; LM Revs.@ New Prices calculates Media Mail and Library Mail revenues using </t>
  </si>
  <si>
    <t>Sources:</t>
  </si>
  <si>
    <t>Rate Elements</t>
  </si>
  <si>
    <t>Single-Piece Parcel Post Section</t>
  </si>
  <si>
    <t xml:space="preserve">Billing determinants, volume weights for revenue calculations, prices and revenue calculations for Single-Piece Parcel Post are  </t>
  </si>
  <si>
    <t>Worksheet Name</t>
  </si>
  <si>
    <t>Description</t>
  </si>
  <si>
    <t>Inputs</t>
  </si>
  <si>
    <t>Current Prices</t>
  </si>
  <si>
    <t>Intra-BMC B'ing Det</t>
  </si>
  <si>
    <t>Parcel Post billing determinants filing</t>
  </si>
  <si>
    <t>Inter-BMC B'ing Det</t>
  </si>
  <si>
    <t>New Intra-BMC Prices</t>
  </si>
  <si>
    <t>Summary</t>
  </si>
  <si>
    <t>The overall average price increase (fixed-weight) for Single-Piece</t>
  </si>
  <si>
    <t xml:space="preserve">Parcel Post is calculated. </t>
  </si>
  <si>
    <t>Price Change</t>
  </si>
  <si>
    <t>International Inbound Surface Parcels: Inb. Sur.PP@Cur&amp;New Prices</t>
  </si>
  <si>
    <t>BPM Flats: BPM Flats Revs.@Curr. Prices, BPM Flats Revs.@New Prices</t>
  </si>
  <si>
    <t>Percentage changes: Revenue @ New Prices divided by Revenue @ Current Prices minus 1.0</t>
  </si>
  <si>
    <t>BPM Parcels: BPM Parcels Revs.@Curr. Prices, BPM Parcels Revs.@New Prices</t>
  </si>
  <si>
    <t>Media Mail / Library Mail: MM &amp; LM Revs. @ Current Prices, MM &amp; LM Revs @ New Prices</t>
  </si>
  <si>
    <t>Price Change: Total Package Services line, above</t>
  </si>
  <si>
    <t>Worksheet</t>
  </si>
  <si>
    <t>Contents</t>
  </si>
  <si>
    <t>Inbound Surface Parcel Post BD</t>
  </si>
  <si>
    <t>Inb. Surface Parcel Post Prices</t>
  </si>
  <si>
    <t>Inb. Sur. PP @Cur&amp;New Prices</t>
  </si>
  <si>
    <t>Billing determinants from the ICRA</t>
  </si>
  <si>
    <t>Description of Inbound Surface Parcel Post Workpapers</t>
  </si>
  <si>
    <t>FY 2008 Billing Determinants--Single Piece Bound Printed Matter Flats</t>
  </si>
  <si>
    <t>Source: FY 2008 Nonpresorted (Single Piece) BPM Flats billlng determinants</t>
  </si>
  <si>
    <t>Source: FY 2008 Presort BPM Flats billlng determinants</t>
  </si>
  <si>
    <t>FY 2008 Billing Determinants--Presort Bound Printed Matter Flats</t>
  </si>
  <si>
    <t>Source: FY 2008 Nonpresorted (Single Piece) BPM Parcels billlng determinants</t>
  </si>
  <si>
    <t>FY 2008 Billing Determinants--Single Piece Bound Printed Matter Parcels</t>
  </si>
  <si>
    <t>Source: FY 2008 Presort BPM Parcels billlng determinants</t>
  </si>
  <si>
    <t>FY 2008 Billing Determinants--Presort Bound Printed Matter Parcels</t>
  </si>
  <si>
    <t>Calendar year 2008 and 2009 prices for ISPP (from the UPU)</t>
  </si>
  <si>
    <t>Calculation of ISPP revenues at CY2008 and at CY2009 prices</t>
  </si>
  <si>
    <t>(Revenue = billing determinant volume &amp; weight * CY2008 or CY2009 prices)</t>
  </si>
  <si>
    <t>January 5, 2009 SDR Conversion</t>
  </si>
  <si>
    <t>FY 2008</t>
  </si>
  <si>
    <t>CY 2009</t>
  </si>
  <si>
    <t>The FY 2008 Media Mail and Library Mail billing determinants are presented in the worksheet with the light blue tab,</t>
  </si>
  <si>
    <t>named FY2008 MM &amp; LM BDs.</t>
  </si>
  <si>
    <t>The current (Docket No. R2008-1) prices for Media Mail and Library Mail are also contained in worksheet</t>
  </si>
  <si>
    <t>FY 2008 MM &amp; LM BDs, in the green highlighted cells.</t>
  </si>
  <si>
    <t>The worksheet MM &amp; LM Revs. @ Current Prices calculates Media Mail and Library Mail revenues using FY 2008 billing determinants</t>
  </si>
  <si>
    <t>FY 2008 billing determinants and the new Media Mail and Library Mail prices.</t>
  </si>
  <si>
    <t>FY 2008 Billing Determinants--Media Mail and Library Mail</t>
  </si>
  <si>
    <t>R2008-1</t>
  </si>
  <si>
    <t>Source: Volume from billng determinants (worksheet FY2008 MM &amp; LM BDs) multiplied by current prices from worksheet FY 2008 MM &amp; LM BDs.</t>
  </si>
  <si>
    <t>Source: Volume from billng determinants (worksheet FY2008 MM &amp; LM BDs) multiplied by new prices from worksheet FY 2008 MM &amp; LM New Prices.</t>
  </si>
  <si>
    <t>CPI Percent Increase</t>
  </si>
  <si>
    <t>FY 2008 Price Change Unused Authority</t>
  </si>
  <si>
    <t>Single Piece Parcel Post: FY2009SPParcelPost.xls, "Summary" worksheet</t>
  </si>
  <si>
    <t>BPM Flats Full Service Program Adoption Fraction</t>
  </si>
  <si>
    <t>Volume Assumed to Adopt Full Service Program</t>
  </si>
  <si>
    <t>Volume for Intelligent Mail Full Service Program Incentive Adjustment</t>
  </si>
  <si>
    <t>Source: MCS Rate Schedules</t>
  </si>
  <si>
    <t xml:space="preserve">Source: MCS Rate Schedules </t>
  </si>
  <si>
    <t>Source: Notice of Price Adjustments, Attachment A</t>
  </si>
  <si>
    <t xml:space="preserve">The presort billing determinants worksheet contains an adjustment at the bottome to reflect the estimated </t>
  </si>
  <si>
    <t>volume of presorted flats that will receive the Intelligent Mail Full Service Program incentive. Detailed</t>
  </si>
  <si>
    <t>calculation of the adjustment is made in this worksheet and is explained in detail in the preface to this library reference.</t>
  </si>
  <si>
    <t xml:space="preserve">Source: FY 2008 Media Mail and Library Mail billing determinants; current (R2008-1) prices from MCS rate schedules </t>
  </si>
  <si>
    <t>Source: Notice of Price Adjustment, Attachment A</t>
  </si>
  <si>
    <t xml:space="preserve">Rates </t>
  </si>
  <si>
    <r>
      <t>Revenue</t>
    </r>
    <r>
      <rPr>
        <b/>
        <vertAlign val="superscript"/>
        <sz val="12"/>
        <rFont val="Arial"/>
        <family val="2"/>
      </rPr>
      <t xml:space="preserve"> </t>
    </r>
  </si>
  <si>
    <t>Rates</t>
  </si>
  <si>
    <t>IM Full Service Program Implementation Fraction</t>
  </si>
  <si>
    <t>Source: Implementation fraction represents 23 out of 52 weeks of implemetation; Adoption fraction is a USPS estimate of fraction of eligible flats adopting Full Service Program.</t>
  </si>
  <si>
    <t>IM Full Service Progarm Adjustment</t>
  </si>
  <si>
    <t>IM Full Service Program Differential</t>
  </si>
  <si>
    <t xml:space="preserve">contained in workbook FY2009SPParcelPost.xls. The workbook consists of the following worksheets (in order): </t>
  </si>
  <si>
    <t xml:space="preserve">Contains volume and revenue inputs to the analysis </t>
  </si>
  <si>
    <t>Current (effective May 12, 2008) Single-Piece Parcel Post prices</t>
  </si>
  <si>
    <t>FY 2008 Intra-BMC billing determinants, from the FY 2008 Single-Piece</t>
  </si>
  <si>
    <t>FY 2008 Inter-BMC billing determinants, from the FY 2008 Single-Piece</t>
  </si>
  <si>
    <t>BR Vol</t>
  </si>
  <si>
    <t xml:space="preserve">Summarizes Single-Piece Parcel Post volume -- "Before Rates"  </t>
  </si>
  <si>
    <t xml:space="preserve">(BR) -- from the two previous worksheets. The "Before Rates" basis is </t>
  </si>
  <si>
    <t xml:space="preserve">therefore FY 2008. A separate line item is provided at the bottom for </t>
  </si>
  <si>
    <t xml:space="preserve">pieces subject to the nonmachinable surcharge.  </t>
  </si>
  <si>
    <t xml:space="preserve">New Intra-BMC prices with percent change calculations. These </t>
  </si>
  <si>
    <t xml:space="preserve">include a fixed-weight average price change calculation by comparing </t>
  </si>
  <si>
    <t xml:space="preserve">"After Rates" revenue resulting from the application of new prices to  </t>
  </si>
  <si>
    <t xml:space="preserve">Before Rates (FY 2008) volume to "Before Rates" revenue resulting </t>
  </si>
  <si>
    <t>from the application of current prices to Before Rates (FY 2008) volume.</t>
  </si>
  <si>
    <t>New Inter-BMC Prices</t>
  </si>
  <si>
    <t xml:space="preserve">New Inter-BMC prices with percent change calculations. These </t>
  </si>
  <si>
    <t>Available Price Change Authority</t>
  </si>
  <si>
    <t>Package Services Price Change Authority</t>
  </si>
  <si>
    <t>Newly Generated Unused Authority</t>
  </si>
  <si>
    <t>CPI Percent Increase: www.prc.gov</t>
  </si>
  <si>
    <t>Newly Generated Unused Authority: CPI Percent Increase minus Price Change</t>
  </si>
  <si>
    <t>Available Authority: CPI Percent Increase plus Unused Authority</t>
  </si>
  <si>
    <t>FY 2008 Unused Authority: Docket No. R2008-1, Order No. 66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</si>
</sst>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00"/>
    <numFmt numFmtId="167" formatCode="0.00000000"/>
    <numFmt numFmtId="168" formatCode="&quot;$&quot;#,##0.00"/>
    <numFmt numFmtId="169" formatCode="0.0"/>
    <numFmt numFmtId="170" formatCode="&quot;$&quot;#,##0.000"/>
    <numFmt numFmtId="171" formatCode="&quot;$&quot;#,##0.0000"/>
    <numFmt numFmtId="172" formatCode="&quot;$&quot;#,##0.000_);[Red]\(&quot;$&quot;#,##0.000\)"/>
    <numFmt numFmtId="173" formatCode="#,##0.0000"/>
    <numFmt numFmtId="174" formatCode="_(&quot;$&quot;* #,##0_);_(&quot;$&quot;* \(#,##0\);_(&quot;$&quot;* &quot;-&quot;??_);_(@_)"/>
    <numFmt numFmtId="175" formatCode="0.0000000%"/>
    <numFmt numFmtId="176" formatCode="&quot;$&quot;#,##0.0000_);\(&quot;$&quot;#,##0.0000\)"/>
    <numFmt numFmtId="177" formatCode="&quot;$&quot;#,##0.000_);\(&quot;$&quot;#,##0.000\)"/>
    <numFmt numFmtId="178" formatCode="0.0%"/>
    <numFmt numFmtId="179" formatCode="0.000%"/>
    <numFmt numFmtId="180" formatCode="&quot;$&quot;#,##0.000000"/>
    <numFmt numFmtId="181" formatCode="0.0000"/>
    <numFmt numFmtId="182" formatCode="#,##0.0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_);_(* \(#,##0.0000\);_(* &quot;-&quot;????_);_(@_)"/>
    <numFmt numFmtId="187" formatCode="0.0000%"/>
    <numFmt numFmtId="188" formatCode="0.00000%"/>
  </numFmts>
  <fonts count="22">
    <font>
      <sz val="10"/>
      <name val="Arial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53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2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164" fontId="1" fillId="2" borderId="1" xfId="15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2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15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left"/>
    </xf>
    <xf numFmtId="3" fontId="8" fillId="2" borderId="5" xfId="0" applyNumberFormat="1" applyFont="1" applyFill="1" applyBorder="1" applyAlignment="1">
      <alignment horizontal="centerContinuous"/>
    </xf>
    <xf numFmtId="3" fontId="8" fillId="2" borderId="16" xfId="0" applyNumberFormat="1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centerContinuous"/>
    </xf>
    <xf numFmtId="5" fontId="8" fillId="2" borderId="15" xfId="0" applyNumberFormat="1" applyFont="1" applyFill="1" applyBorder="1" applyAlignment="1">
      <alignment horizontal="centerContinuous"/>
    </xf>
    <xf numFmtId="5" fontId="8" fillId="2" borderId="0" xfId="17" applyNumberFormat="1" applyFont="1" applyFill="1" applyBorder="1" applyAlignment="1">
      <alignment horizontal="centerContinuous"/>
    </xf>
    <xf numFmtId="0" fontId="3" fillId="2" borderId="17" xfId="0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64" fontId="1" fillId="2" borderId="25" xfId="15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164" fontId="2" fillId="2" borderId="25" xfId="15" applyNumberFormat="1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166" fontId="8" fillId="2" borderId="6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3" fillId="2" borderId="1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3" fontId="8" fillId="2" borderId="15" xfId="0" applyNumberFormat="1" applyFont="1" applyFill="1" applyBorder="1" applyAlignment="1">
      <alignment horizontal="centerContinuous"/>
    </xf>
    <xf numFmtId="0" fontId="3" fillId="2" borderId="17" xfId="0" applyFont="1" applyFill="1" applyBorder="1" applyAlignment="1">
      <alignment/>
    </xf>
    <xf numFmtId="3" fontId="3" fillId="2" borderId="18" xfId="0" applyNumberFormat="1" applyFont="1" applyFill="1" applyBorder="1" applyAlignment="1">
      <alignment horizontal="centerContinuous"/>
    </xf>
    <xf numFmtId="3" fontId="3" fillId="2" borderId="19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64" fontId="3" fillId="3" borderId="8" xfId="15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7" fillId="2" borderId="8" xfId="0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3" fontId="8" fillId="2" borderId="15" xfId="0" applyNumberFormat="1" applyFont="1" applyFill="1" applyBorder="1" applyAlignment="1">
      <alignment/>
    </xf>
    <xf numFmtId="5" fontId="8" fillId="2" borderId="6" xfId="15" applyNumberFormat="1" applyFont="1" applyFill="1" applyBorder="1" applyAlignment="1">
      <alignment horizontal="centerContinuous"/>
    </xf>
    <xf numFmtId="3" fontId="3" fillId="2" borderId="19" xfId="0" applyNumberFormat="1" applyFont="1" applyFill="1" applyBorder="1" applyAlignment="1">
      <alignment horizontal="right"/>
    </xf>
    <xf numFmtId="165" fontId="3" fillId="2" borderId="2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2" fillId="2" borderId="25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167" fontId="8" fillId="2" borderId="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3" fontId="3" fillId="2" borderId="3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3" fontId="3" fillId="2" borderId="1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0" fontId="6" fillId="2" borderId="22" xfId="0" applyFont="1" applyFill="1" applyBorder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168" fontId="1" fillId="2" borderId="1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/>
    </xf>
    <xf numFmtId="168" fontId="1" fillId="2" borderId="19" xfId="0" applyNumberFormat="1" applyFont="1" applyFill="1" applyBorder="1" applyAlignment="1">
      <alignment/>
    </xf>
    <xf numFmtId="165" fontId="1" fillId="2" borderId="2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68" fontId="2" fillId="2" borderId="0" xfId="0" applyNumberFormat="1" applyFont="1" applyFill="1" applyBorder="1" applyAlignment="1">
      <alignment/>
    </xf>
    <xf numFmtId="3" fontId="4" fillId="2" borderId="0" xfId="21" applyNumberFormat="1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3" fontId="2" fillId="2" borderId="18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3" xfId="0" applyFont="1" applyFill="1" applyBorder="1" applyAlignment="1">
      <alignment horizontal="left"/>
    </xf>
    <xf numFmtId="43" fontId="1" fillId="2" borderId="1" xfId="15" applyNumberFormat="1" applyFont="1" applyFill="1" applyBorder="1" applyAlignment="1">
      <alignment/>
    </xf>
    <xf numFmtId="43" fontId="1" fillId="2" borderId="25" xfId="15" applyNumberFormat="1" applyFont="1" applyFill="1" applyBorder="1" applyAlignment="1">
      <alignment/>
    </xf>
    <xf numFmtId="164" fontId="3" fillId="2" borderId="1" xfId="15" applyNumberFormat="1" applyFont="1" applyFill="1" applyBorder="1" applyAlignment="1">
      <alignment/>
    </xf>
    <xf numFmtId="164" fontId="3" fillId="2" borderId="25" xfId="15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43" fontId="3" fillId="0" borderId="0" xfId="15" applyFont="1" applyAlignment="1">
      <alignment/>
    </xf>
    <xf numFmtId="0" fontId="6" fillId="3" borderId="6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/>
    </xf>
    <xf numFmtId="168" fontId="2" fillId="2" borderId="25" xfId="0" applyNumberFormat="1" applyFont="1" applyFill="1" applyBorder="1" applyAlignment="1">
      <alignment/>
    </xf>
    <xf numFmtId="169" fontId="2" fillId="2" borderId="5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70" fontId="2" fillId="2" borderId="27" xfId="0" applyNumberFormat="1" applyFont="1" applyFill="1" applyBorder="1" applyAlignment="1">
      <alignment/>
    </xf>
    <xf numFmtId="170" fontId="2" fillId="2" borderId="22" xfId="0" applyNumberFormat="1" applyFont="1" applyFill="1" applyBorder="1" applyAlignment="1" quotePrefix="1">
      <alignment horizontal="center"/>
    </xf>
    <xf numFmtId="170" fontId="2" fillId="2" borderId="28" xfId="0" applyNumberFormat="1" applyFont="1" applyFill="1" applyBorder="1" applyAlignment="1" quotePrefix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8" fontId="2" fillId="2" borderId="0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4" fillId="3" borderId="2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21" xfId="0" applyFill="1" applyBorder="1" applyAlignment="1">
      <alignment/>
    </xf>
    <xf numFmtId="165" fontId="3" fillId="2" borderId="36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/>
    </xf>
    <xf numFmtId="170" fontId="3" fillId="2" borderId="25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170" fontId="2" fillId="2" borderId="1" xfId="0" applyNumberFormat="1" applyFont="1" applyFill="1" applyBorder="1" applyAlignment="1">
      <alignment/>
    </xf>
    <xf numFmtId="170" fontId="2" fillId="2" borderId="15" xfId="0" applyNumberFormat="1" applyFont="1" applyFill="1" applyBorder="1" applyAlignment="1">
      <alignment/>
    </xf>
    <xf numFmtId="170" fontId="3" fillId="2" borderId="15" xfId="0" applyNumberFormat="1" applyFont="1" applyFill="1" applyBorder="1" applyAlignment="1">
      <alignment/>
    </xf>
    <xf numFmtId="170" fontId="2" fillId="2" borderId="15" xfId="0" applyNumberFormat="1" applyFont="1" applyFill="1" applyBorder="1" applyAlignment="1" quotePrefix="1">
      <alignment horizontal="center"/>
    </xf>
    <xf numFmtId="170" fontId="2" fillId="2" borderId="25" xfId="0" applyNumberFormat="1" applyFont="1" applyFill="1" applyBorder="1" applyAlignment="1" quotePrefix="1">
      <alignment horizontal="center"/>
    </xf>
    <xf numFmtId="168" fontId="2" fillId="2" borderId="18" xfId="0" applyNumberFormat="1" applyFont="1" applyFill="1" applyBorder="1" applyAlignment="1">
      <alignment/>
    </xf>
    <xf numFmtId="0" fontId="12" fillId="3" borderId="6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168" fontId="3" fillId="2" borderId="1" xfId="0" applyNumberFormat="1" applyFont="1" applyFill="1" applyBorder="1" applyAlignment="1" quotePrefix="1">
      <alignment horizontal="left"/>
    </xf>
    <xf numFmtId="168" fontId="3" fillId="2" borderId="1" xfId="0" applyNumberFormat="1" applyFont="1" applyFill="1" applyBorder="1" applyAlignment="1" quotePrefix="1">
      <alignment/>
    </xf>
    <xf numFmtId="168" fontId="3" fillId="2" borderId="25" xfId="0" applyNumberFormat="1" applyFont="1" applyFill="1" applyBorder="1" applyAlignment="1" quotePrefix="1">
      <alignment/>
    </xf>
    <xf numFmtId="170" fontId="3" fillId="2" borderId="1" xfId="0" applyNumberFormat="1" applyFont="1" applyFill="1" applyBorder="1" applyAlignment="1">
      <alignment horizontal="left"/>
    </xf>
    <xf numFmtId="170" fontId="2" fillId="2" borderId="1" xfId="0" applyNumberFormat="1" applyFont="1" applyFill="1" applyBorder="1" applyAlignment="1">
      <alignment horizontal="left"/>
    </xf>
    <xf numFmtId="170" fontId="2" fillId="2" borderId="25" xfId="0" applyNumberFormat="1" applyFont="1" applyFill="1" applyBorder="1" applyAlignment="1" quotePrefix="1">
      <alignment/>
    </xf>
    <xf numFmtId="168" fontId="2" fillId="2" borderId="1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68" fontId="2" fillId="2" borderId="29" xfId="0" applyNumberFormat="1" applyFont="1" applyFill="1" applyBorder="1" applyAlignment="1">
      <alignment horizontal="left"/>
    </xf>
    <xf numFmtId="170" fontId="2" fillId="2" borderId="29" xfId="0" applyNumberFormat="1" applyFont="1" applyFill="1" applyBorder="1" applyAlignment="1">
      <alignment/>
    </xf>
    <xf numFmtId="170" fontId="2" fillId="2" borderId="19" xfId="0" applyNumberFormat="1" applyFont="1" applyFill="1" applyBorder="1" applyAlignment="1">
      <alignment/>
    </xf>
    <xf numFmtId="170" fontId="2" fillId="2" borderId="19" xfId="0" applyNumberFormat="1" applyFont="1" applyFill="1" applyBorder="1" applyAlignment="1" quotePrefix="1">
      <alignment/>
    </xf>
    <xf numFmtId="170" fontId="2" fillId="2" borderId="30" xfId="0" applyNumberFormat="1" applyFont="1" applyFill="1" applyBorder="1" applyAlignment="1" quotePrefix="1">
      <alignment/>
    </xf>
    <xf numFmtId="0" fontId="4" fillId="3" borderId="3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0" fontId="12" fillId="2" borderId="3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 horizontal="center"/>
    </xf>
    <xf numFmtId="164" fontId="2" fillId="2" borderId="38" xfId="15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2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2" fillId="2" borderId="28" xfId="15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5" fontId="3" fillId="2" borderId="0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173" fontId="2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0" fontId="6" fillId="3" borderId="0" xfId="0" applyFont="1" applyFill="1" applyBorder="1" applyAlignment="1" quotePrefix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32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/>
    </xf>
    <xf numFmtId="168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170" fontId="2" fillId="2" borderId="15" xfId="0" applyNumberFormat="1" applyFont="1" applyFill="1" applyBorder="1" applyAlignment="1">
      <alignment horizontal="right"/>
    </xf>
    <xf numFmtId="165" fontId="2" fillId="2" borderId="25" xfId="0" applyNumberFormat="1" applyFont="1" applyFill="1" applyBorder="1" applyAlignment="1" quotePrefix="1">
      <alignment/>
    </xf>
    <xf numFmtId="170" fontId="2" fillId="2" borderId="1" xfId="0" applyNumberFormat="1" applyFont="1" applyFill="1" applyBorder="1" applyAlignment="1">
      <alignment/>
    </xf>
    <xf numFmtId="168" fontId="2" fillId="2" borderId="15" xfId="0" applyNumberFormat="1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170" fontId="2" fillId="2" borderId="15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170" fontId="2" fillId="2" borderId="22" xfId="0" applyNumberFormat="1" applyFont="1" applyFill="1" applyBorder="1" applyAlignment="1">
      <alignment/>
    </xf>
    <xf numFmtId="165" fontId="2" fillId="2" borderId="22" xfId="0" applyNumberFormat="1" applyFont="1" applyFill="1" applyBorder="1" applyAlignment="1">
      <alignment/>
    </xf>
    <xf numFmtId="170" fontId="2" fillId="2" borderId="22" xfId="0" applyNumberFormat="1" applyFont="1" applyFill="1" applyBorder="1" applyAlignment="1">
      <alignment horizontal="right"/>
    </xf>
    <xf numFmtId="165" fontId="2" fillId="2" borderId="28" xfId="0" applyNumberFormat="1" applyFont="1" applyFill="1" applyBorder="1" applyAlignment="1" quotePrefix="1">
      <alignment/>
    </xf>
    <xf numFmtId="3" fontId="4" fillId="2" borderId="2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170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70" fontId="2" fillId="2" borderId="0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 quotePrefix="1">
      <alignment/>
    </xf>
    <xf numFmtId="5" fontId="2" fillId="2" borderId="0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5" fontId="2" fillId="2" borderId="18" xfId="0" applyNumberFormat="1" applyFont="1" applyFill="1" applyBorder="1" applyAlignment="1">
      <alignment/>
    </xf>
    <xf numFmtId="165" fontId="2" fillId="2" borderId="21" xfId="0" applyNumberFormat="1" applyFont="1" applyFill="1" applyBorder="1" applyAlignment="1" quotePrefix="1">
      <alignment/>
    </xf>
    <xf numFmtId="0" fontId="2" fillId="2" borderId="7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/>
    </xf>
    <xf numFmtId="5" fontId="2" fillId="2" borderId="8" xfId="0" applyNumberFormat="1" applyFont="1" applyFill="1" applyBorder="1" applyAlignment="1">
      <alignment/>
    </xf>
    <xf numFmtId="165" fontId="2" fillId="2" borderId="9" xfId="0" applyNumberFormat="1" applyFont="1" applyFill="1" applyBorder="1" applyAlignment="1" quotePrefix="1">
      <alignment/>
    </xf>
    <xf numFmtId="3" fontId="3" fillId="2" borderId="39" xfId="0" applyNumberFormat="1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2" borderId="13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0" borderId="0" xfId="0" applyFont="1" applyAlignment="1">
      <alignment/>
    </xf>
    <xf numFmtId="3" fontId="1" fillId="2" borderId="15" xfId="0" applyNumberFormat="1" applyFont="1" applyFill="1" applyBorder="1" applyAlignment="1">
      <alignment horizontal="right"/>
    </xf>
    <xf numFmtId="44" fontId="3" fillId="0" borderId="0" xfId="17" applyFont="1" applyAlignment="1">
      <alignment/>
    </xf>
    <xf numFmtId="174" fontId="3" fillId="0" borderId="0" xfId="17" applyNumberFormat="1" applyFont="1" applyAlignment="1">
      <alignment/>
    </xf>
    <xf numFmtId="3" fontId="3" fillId="2" borderId="34" xfId="0" applyNumberFormat="1" applyFont="1" applyFill="1" applyBorder="1" applyAlignment="1">
      <alignment/>
    </xf>
    <xf numFmtId="3" fontId="3" fillId="2" borderId="34" xfId="0" applyNumberFormat="1" applyFont="1" applyFill="1" applyBorder="1" applyAlignment="1">
      <alignment horizontal="right"/>
    </xf>
    <xf numFmtId="164" fontId="3" fillId="0" borderId="0" xfId="15" applyNumberFormat="1" applyFont="1" applyAlignment="1">
      <alignment/>
    </xf>
    <xf numFmtId="168" fontId="1" fillId="2" borderId="1" xfId="0" applyNumberFormat="1" applyFont="1" applyFill="1" applyBorder="1" applyAlignment="1">
      <alignment/>
    </xf>
    <xf numFmtId="165" fontId="1" fillId="2" borderId="25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65" fontId="2" fillId="2" borderId="25" xfId="0" applyNumberFormat="1" applyFont="1" applyFill="1" applyBorder="1" applyAlignment="1">
      <alignment/>
    </xf>
    <xf numFmtId="3" fontId="2" fillId="2" borderId="19" xfId="21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5" fontId="3" fillId="2" borderId="30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2" borderId="15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3" fontId="3" fillId="0" borderId="0" xfId="15" applyFont="1" applyAlignment="1">
      <alignment horizontal="center"/>
    </xf>
    <xf numFmtId="164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1" fillId="2" borderId="25" xfId="17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75" fontId="3" fillId="0" borderId="0" xfId="21" applyNumberFormat="1" applyFont="1" applyAlignment="1">
      <alignment/>
    </xf>
    <xf numFmtId="3" fontId="2" fillId="2" borderId="15" xfId="21" applyNumberFormat="1" applyFont="1" applyFill="1" applyBorder="1" applyAlignment="1">
      <alignment/>
    </xf>
    <xf numFmtId="0" fontId="3" fillId="0" borderId="0" xfId="0" applyFont="1" applyFill="1" applyAlignment="1">
      <alignment/>
    </xf>
    <xf numFmtId="168" fontId="1" fillId="4" borderId="15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1" xfId="0" applyFill="1" applyBorder="1" applyAlignment="1">
      <alignment/>
    </xf>
    <xf numFmtId="0" fontId="12" fillId="3" borderId="4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12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177" fontId="15" fillId="2" borderId="10" xfId="0" applyNumberFormat="1" applyFont="1" applyFill="1" applyBorder="1" applyAlignment="1">
      <alignment horizontal="center"/>
    </xf>
    <xf numFmtId="177" fontId="15" fillId="2" borderId="12" xfId="0" applyNumberFormat="1" applyFont="1" applyFill="1" applyBorder="1" applyAlignment="1">
      <alignment horizontal="center"/>
    </xf>
    <xf numFmtId="7" fontId="15" fillId="2" borderId="5" xfId="0" applyNumberFormat="1" applyFont="1" applyFill="1" applyBorder="1" applyAlignment="1">
      <alignment horizontal="center"/>
    </xf>
    <xf numFmtId="177" fontId="15" fillId="2" borderId="6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168" fontId="15" fillId="2" borderId="6" xfId="0" applyNumberFormat="1" applyFont="1" applyFill="1" applyBorder="1" applyAlignment="1">
      <alignment horizontal="center"/>
    </xf>
    <xf numFmtId="7" fontId="15" fillId="4" borderId="5" xfId="0" applyNumberFormat="1" applyFont="1" applyFill="1" applyBorder="1" applyAlignment="1">
      <alignment horizontal="center"/>
    </xf>
    <xf numFmtId="177" fontId="15" fillId="4" borderId="6" xfId="0" applyNumberFormat="1" applyFont="1" applyFill="1" applyBorder="1" applyAlignment="1">
      <alignment horizontal="center"/>
    </xf>
    <xf numFmtId="168" fontId="15" fillId="4" borderId="6" xfId="0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18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7" fontId="15" fillId="2" borderId="17" xfId="0" applyNumberFormat="1" applyFont="1" applyFill="1" applyBorder="1" applyAlignment="1">
      <alignment horizontal="center"/>
    </xf>
    <xf numFmtId="168" fontId="15" fillId="2" borderId="21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3" fillId="3" borderId="5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centerContinuous"/>
    </xf>
    <xf numFmtId="0" fontId="13" fillId="3" borderId="6" xfId="0" applyFont="1" applyFill="1" applyBorder="1" applyAlignment="1">
      <alignment horizontal="centerContinuous"/>
    </xf>
    <xf numFmtId="0" fontId="9" fillId="3" borderId="17" xfId="0" applyFont="1" applyFill="1" applyBorder="1" applyAlignment="1">
      <alignment/>
    </xf>
    <xf numFmtId="0" fontId="4" fillId="3" borderId="1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4" fillId="3" borderId="4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2" fillId="2" borderId="37" xfId="0" applyNumberFormat="1" applyFont="1" applyFill="1" applyBorder="1" applyAlignment="1">
      <alignment/>
    </xf>
    <xf numFmtId="168" fontId="12" fillId="2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Continuous"/>
    </xf>
    <xf numFmtId="180" fontId="0" fillId="0" borderId="0" xfId="0" applyNumberFormat="1" applyAlignment="1">
      <alignment/>
    </xf>
    <xf numFmtId="165" fontId="12" fillId="2" borderId="5" xfId="0" applyNumberFormat="1" applyFont="1" applyFill="1" applyBorder="1" applyAlignment="1">
      <alignment horizontal="right"/>
    </xf>
    <xf numFmtId="165" fontId="12" fillId="2" borderId="6" xfId="0" applyNumberFormat="1" applyFont="1" applyFill="1" applyBorder="1" applyAlignment="1">
      <alignment horizontal="right"/>
    </xf>
    <xf numFmtId="0" fontId="12" fillId="2" borderId="17" xfId="0" applyFont="1" applyFill="1" applyBorder="1" applyAlignment="1">
      <alignment/>
    </xf>
    <xf numFmtId="3" fontId="12" fillId="2" borderId="41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1" fontId="12" fillId="2" borderId="17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165" fontId="12" fillId="2" borderId="21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5" fontId="12" fillId="5" borderId="17" xfId="0" applyNumberFormat="1" applyFont="1" applyFill="1" applyBorder="1" applyAlignment="1">
      <alignment horizontal="right"/>
    </xf>
    <xf numFmtId="165" fontId="12" fillId="5" borderId="21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10" fontId="12" fillId="5" borderId="0" xfId="0" applyNumberFormat="1" applyFont="1" applyFill="1" applyBorder="1" applyAlignment="1">
      <alignment horizontal="right"/>
    </xf>
    <xf numFmtId="165" fontId="12" fillId="2" borderId="18" xfId="0" applyNumberFormat="1" applyFont="1" applyFill="1" applyBorder="1" applyAlignment="1">
      <alignment horizontal="right"/>
    </xf>
    <xf numFmtId="165" fontId="12" fillId="5" borderId="6" xfId="0" applyNumberFormat="1" applyFont="1" applyFill="1" applyBorder="1" applyAlignment="1">
      <alignment horizontal="right"/>
    </xf>
    <xf numFmtId="5" fontId="2" fillId="5" borderId="0" xfId="0" applyNumberFormat="1" applyFont="1" applyFill="1" applyBorder="1" applyAlignment="1">
      <alignment/>
    </xf>
    <xf numFmtId="10" fontId="2" fillId="5" borderId="0" xfId="21" applyNumberFormat="1" applyFont="1" applyFill="1" applyBorder="1" applyAlignment="1">
      <alignment/>
    </xf>
    <xf numFmtId="0" fontId="12" fillId="0" borderId="0" xfId="0" applyFon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center" wrapText="1"/>
    </xf>
    <xf numFmtId="10" fontId="0" fillId="0" borderId="0" xfId="21" applyNumberFormat="1" applyAlignment="1">
      <alignment/>
    </xf>
    <xf numFmtId="179" fontId="0" fillId="0" borderId="0" xfId="21" applyNumberForma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7" fontId="0" fillId="0" borderId="0" xfId="0" applyNumberFormat="1" applyAlignment="1">
      <alignment/>
    </xf>
    <xf numFmtId="168" fontId="2" fillId="2" borderId="5" xfId="0" applyNumberFormat="1" applyFont="1" applyFill="1" applyBorder="1" applyAlignment="1">
      <alignment horizontal="left"/>
    </xf>
    <xf numFmtId="168" fontId="2" fillId="2" borderId="6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179" fontId="0" fillId="0" borderId="0" xfId="0" applyNumberFormat="1" applyAlignment="1">
      <alignment/>
    </xf>
    <xf numFmtId="179" fontId="0" fillId="5" borderId="0" xfId="21" applyNumberFormat="1" applyFill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177" fontId="2" fillId="2" borderId="1" xfId="0" applyNumberFormat="1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Border="1" applyAlignment="1">
      <alignment/>
    </xf>
    <xf numFmtId="184" fontId="8" fillId="0" borderId="16" xfId="15" applyNumberFormat="1" applyFont="1" applyBorder="1" applyAlignment="1">
      <alignment/>
    </xf>
    <xf numFmtId="0" fontId="8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4" fillId="0" borderId="33" xfId="0" applyFon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3" fontId="4" fillId="0" borderId="16" xfId="0" applyNumberFormat="1" applyFont="1" applyBorder="1" applyAlignment="1">
      <alignment/>
    </xf>
    <xf numFmtId="0" fontId="12" fillId="0" borderId="0" xfId="0" applyFont="1" applyFill="1" applyAlignment="1">
      <alignment/>
    </xf>
    <xf numFmtId="10" fontId="0" fillId="0" borderId="0" xfId="21" applyNumberFormat="1" applyFill="1" applyAlignment="1">
      <alignment/>
    </xf>
    <xf numFmtId="188" fontId="0" fillId="5" borderId="0" xfId="21" applyNumberFormat="1" applyFill="1" applyAlignment="1">
      <alignment/>
    </xf>
    <xf numFmtId="167" fontId="3" fillId="0" borderId="6" xfId="0" applyNumberFormat="1" applyFont="1" applyFill="1" applyBorder="1" applyAlignment="1">
      <alignment/>
    </xf>
    <xf numFmtId="166" fontId="3" fillId="0" borderId="6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c.gov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2" width="10.7109375" style="0" customWidth="1"/>
    <col min="3" max="3" width="15.421875" style="0" customWidth="1"/>
    <col min="4" max="4" width="13.421875" style="0" bestFit="1" customWidth="1"/>
    <col min="5" max="5" width="9.28125" style="0" bestFit="1" customWidth="1"/>
  </cols>
  <sheetData>
    <row r="1" spans="1:3" ht="15.75">
      <c r="A1" s="495" t="s">
        <v>253</v>
      </c>
      <c r="B1" s="480"/>
      <c r="C1" s="480"/>
    </row>
    <row r="3" spans="1:8" ht="12.75">
      <c r="A3" s="501" t="s">
        <v>254</v>
      </c>
      <c r="B3" s="502"/>
      <c r="C3" s="502"/>
      <c r="D3" s="503"/>
      <c r="E3" s="503"/>
      <c r="F3" s="503"/>
      <c r="G3" s="503"/>
      <c r="H3" s="503"/>
    </row>
    <row r="4" spans="1:8" ht="12.75">
      <c r="A4" s="501" t="s">
        <v>325</v>
      </c>
      <c r="B4" s="502"/>
      <c r="C4" s="502"/>
      <c r="D4" s="503"/>
      <c r="E4" s="503"/>
      <c r="F4" s="503"/>
      <c r="G4" s="503"/>
      <c r="H4" s="503"/>
    </row>
    <row r="6" spans="1:4" ht="12.75">
      <c r="A6" s="504" t="s">
        <v>255</v>
      </c>
      <c r="B6" s="505" t="s">
        <v>256</v>
      </c>
      <c r="C6" s="483"/>
      <c r="D6" s="483"/>
    </row>
    <row r="7" spans="1:4" ht="12.75">
      <c r="A7" s="330" t="s">
        <v>257</v>
      </c>
      <c r="B7" t="s">
        <v>326</v>
      </c>
      <c r="C7" s="483"/>
      <c r="D7" s="483"/>
    </row>
    <row r="8" spans="1:4" ht="12.75">
      <c r="A8" s="330"/>
      <c r="C8" s="483"/>
      <c r="D8" s="483"/>
    </row>
    <row r="9" spans="1:4" ht="12.75">
      <c r="A9" s="330" t="s">
        <v>258</v>
      </c>
      <c r="B9" t="s">
        <v>327</v>
      </c>
      <c r="C9" s="441"/>
      <c r="D9" s="483"/>
    </row>
    <row r="10" spans="1:4" ht="12.75">
      <c r="A10" s="330"/>
      <c r="C10" s="441"/>
      <c r="D10" s="483"/>
    </row>
    <row r="11" spans="1:4" ht="12.75">
      <c r="A11" s="330" t="s">
        <v>259</v>
      </c>
      <c r="B11" t="s">
        <v>328</v>
      </c>
      <c r="C11" s="483"/>
      <c r="D11" s="483"/>
    </row>
    <row r="12" spans="1:4" ht="12.75">
      <c r="A12" s="330"/>
      <c r="B12" t="s">
        <v>260</v>
      </c>
      <c r="C12" s="482"/>
      <c r="D12" s="483"/>
    </row>
    <row r="13" spans="1:4" ht="12.75">
      <c r="A13" s="330"/>
      <c r="D13" s="483"/>
    </row>
    <row r="14" spans="1:4" ht="12.75">
      <c r="A14" s="330" t="s">
        <v>261</v>
      </c>
      <c r="B14" t="s">
        <v>329</v>
      </c>
      <c r="C14" s="483"/>
      <c r="D14" s="483"/>
    </row>
    <row r="15" spans="1:4" ht="12.75">
      <c r="A15" s="330"/>
      <c r="B15" t="s">
        <v>260</v>
      </c>
      <c r="C15" s="483"/>
      <c r="D15" s="483"/>
    </row>
    <row r="16" spans="3:4" ht="13.5" customHeight="1">
      <c r="C16" s="483"/>
      <c r="D16" s="483"/>
    </row>
    <row r="17" spans="1:2" ht="12.75">
      <c r="A17" s="506" t="s">
        <v>330</v>
      </c>
      <c r="B17" t="s">
        <v>331</v>
      </c>
    </row>
    <row r="18" spans="2:4" ht="12.75">
      <c r="B18" t="s">
        <v>332</v>
      </c>
      <c r="C18" s="483"/>
      <c r="D18" s="483"/>
    </row>
    <row r="19" spans="2:4" ht="12.75">
      <c r="B19" t="s">
        <v>333</v>
      </c>
      <c r="C19" s="483"/>
      <c r="D19" s="483"/>
    </row>
    <row r="20" spans="2:4" ht="12.75">
      <c r="B20" t="s">
        <v>334</v>
      </c>
      <c r="C20" s="483"/>
      <c r="D20" s="483"/>
    </row>
    <row r="21" ht="12.75">
      <c r="C21" s="483"/>
    </row>
    <row r="22" spans="1:3" ht="12.75">
      <c r="A22" s="506" t="s">
        <v>262</v>
      </c>
      <c r="B22" t="s">
        <v>335</v>
      </c>
      <c r="C22" s="483"/>
    </row>
    <row r="23" spans="1:3" ht="12.75">
      <c r="A23" s="506"/>
      <c r="B23" t="s">
        <v>336</v>
      </c>
      <c r="C23" s="483"/>
    </row>
    <row r="24" spans="1:3" ht="12.75">
      <c r="A24" s="506"/>
      <c r="B24" t="s">
        <v>337</v>
      </c>
      <c r="C24" s="483"/>
    </row>
    <row r="25" spans="1:3" ht="12.75">
      <c r="A25" s="506"/>
      <c r="B25" t="s">
        <v>338</v>
      </c>
      <c r="C25" s="483"/>
    </row>
    <row r="26" spans="1:3" ht="12.75">
      <c r="A26" s="506"/>
      <c r="B26" t="s">
        <v>339</v>
      </c>
      <c r="C26" s="483"/>
    </row>
    <row r="27" spans="3:6" ht="12.75">
      <c r="C27" s="483"/>
      <c r="F27" s="442"/>
    </row>
    <row r="28" spans="1:5" ht="12.75">
      <c r="A28" s="506" t="s">
        <v>340</v>
      </c>
      <c r="B28" t="s">
        <v>341</v>
      </c>
      <c r="C28" s="483"/>
      <c r="E28" s="442"/>
    </row>
    <row r="29" spans="2:3" ht="12.75">
      <c r="B29" t="s">
        <v>336</v>
      </c>
      <c r="C29" s="483"/>
    </row>
    <row r="30" spans="2:3" ht="12.75">
      <c r="B30" t="s">
        <v>337</v>
      </c>
      <c r="C30" s="483"/>
    </row>
    <row r="31" spans="2:3" ht="12.75">
      <c r="B31" t="s">
        <v>338</v>
      </c>
      <c r="C31" s="483"/>
    </row>
    <row r="32" spans="2:3" ht="12.75">
      <c r="B32" t="s">
        <v>339</v>
      </c>
      <c r="C32" s="483"/>
    </row>
    <row r="33" spans="2:6" ht="12.75">
      <c r="B33" s="483"/>
      <c r="C33" s="483"/>
      <c r="F33" s="409"/>
    </row>
    <row r="34" spans="1:3" ht="12.75">
      <c r="A34" s="506" t="s">
        <v>263</v>
      </c>
      <c r="B34" t="s">
        <v>264</v>
      </c>
      <c r="C34" s="483"/>
    </row>
    <row r="35" ht="12.75">
      <c r="B35" t="s">
        <v>265</v>
      </c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25.28125" style="0" customWidth="1"/>
    <col min="4" max="4" width="12.8515625" style="0" customWidth="1"/>
    <col min="5" max="5" width="12.8515625" style="0" bestFit="1" customWidth="1"/>
    <col min="6" max="11" width="12.42187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87</v>
      </c>
      <c r="E6" s="174" t="s">
        <v>88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89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90</v>
      </c>
      <c r="E8" s="65" t="s">
        <v>28</v>
      </c>
      <c r="F8" s="65" t="s">
        <v>29</v>
      </c>
      <c r="G8" s="65" t="s">
        <v>30</v>
      </c>
      <c r="H8" s="65" t="s">
        <v>31</v>
      </c>
      <c r="I8" s="32" t="s">
        <v>32</v>
      </c>
      <c r="J8" s="65" t="s">
        <v>33</v>
      </c>
      <c r="K8" s="66" t="s">
        <v>34</v>
      </c>
    </row>
    <row r="9" spans="1:11" ht="15.75">
      <c r="A9" s="5"/>
      <c r="B9" s="60"/>
      <c r="C9" s="67"/>
      <c r="D9" s="62" t="s">
        <v>79</v>
      </c>
      <c r="E9" s="206" t="s">
        <v>18</v>
      </c>
      <c r="F9" s="68" t="s">
        <v>19</v>
      </c>
      <c r="G9" s="68" t="s">
        <v>20</v>
      </c>
      <c r="H9" s="68" t="s">
        <v>21</v>
      </c>
      <c r="I9" s="128" t="s">
        <v>22</v>
      </c>
      <c r="J9" s="68" t="s">
        <v>23</v>
      </c>
      <c r="K9" s="69" t="s">
        <v>24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8.75">
      <c r="A14" s="5"/>
      <c r="B14" s="75"/>
      <c r="C14" s="218" t="s">
        <v>91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92</v>
      </c>
      <c r="D15" s="255">
        <v>1.253</v>
      </c>
      <c r="E15" s="237">
        <v>0.136</v>
      </c>
      <c r="F15" s="237">
        <v>0.169</v>
      </c>
      <c r="G15" s="237">
        <v>0.209</v>
      </c>
      <c r="H15" s="237">
        <v>0.268</v>
      </c>
      <c r="I15" s="237">
        <v>0.337</v>
      </c>
      <c r="J15" s="237">
        <v>0.38</v>
      </c>
      <c r="K15" s="256">
        <v>0.507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1" ht="15.75">
      <c r="A17" s="5"/>
      <c r="B17" s="75"/>
      <c r="C17" s="218" t="s">
        <v>93</v>
      </c>
      <c r="D17" s="255">
        <v>0.983</v>
      </c>
      <c r="E17" s="237">
        <v>0.098</v>
      </c>
      <c r="F17" s="237">
        <v>0.126</v>
      </c>
      <c r="G17" s="237">
        <v>0.174</v>
      </c>
      <c r="H17" s="237">
        <v>0.233</v>
      </c>
      <c r="I17" s="240" t="s">
        <v>70</v>
      </c>
      <c r="J17" s="240" t="s">
        <v>70</v>
      </c>
      <c r="K17" s="241" t="s">
        <v>70</v>
      </c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1" ht="15.75">
      <c r="A19" s="5"/>
      <c r="B19" s="75"/>
      <c r="C19" s="218" t="s">
        <v>94</v>
      </c>
      <c r="D19" s="255">
        <v>0.593</v>
      </c>
      <c r="E19" s="237">
        <v>0.082</v>
      </c>
      <c r="F19" s="240" t="s">
        <v>70</v>
      </c>
      <c r="G19" s="240" t="s">
        <v>70</v>
      </c>
      <c r="H19" s="240" t="s">
        <v>70</v>
      </c>
      <c r="I19" s="240" t="s">
        <v>70</v>
      </c>
      <c r="J19" s="240" t="s">
        <v>70</v>
      </c>
      <c r="K19" s="241" t="s">
        <v>70</v>
      </c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1" ht="15.75">
      <c r="A21" s="5"/>
      <c r="B21" s="75"/>
      <c r="C21" s="218" t="s">
        <v>95</v>
      </c>
      <c r="D21" s="255">
        <v>0.509</v>
      </c>
      <c r="E21" s="237">
        <v>0.039</v>
      </c>
      <c r="F21" s="240" t="s">
        <v>70</v>
      </c>
      <c r="G21" s="240" t="s">
        <v>70</v>
      </c>
      <c r="H21" s="240" t="s">
        <v>70</v>
      </c>
      <c r="I21" s="240" t="s">
        <v>70</v>
      </c>
      <c r="J21" s="240" t="s">
        <v>70</v>
      </c>
      <c r="K21" s="241" t="s">
        <v>70</v>
      </c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8.75">
      <c r="A23" s="5"/>
      <c r="B23" s="75"/>
      <c r="C23" s="218" t="s">
        <v>96</v>
      </c>
      <c r="D23" s="255"/>
      <c r="E23" s="237"/>
      <c r="F23" s="237"/>
      <c r="G23" s="238"/>
      <c r="H23" s="240"/>
      <c r="I23" s="240"/>
      <c r="J23" s="240"/>
      <c r="K23" s="256"/>
    </row>
    <row r="24" spans="1:11" ht="15.75">
      <c r="A24" s="5"/>
      <c r="B24" s="75"/>
      <c r="C24" s="218" t="s">
        <v>92</v>
      </c>
      <c r="D24" s="255">
        <v>1.146</v>
      </c>
      <c r="E24" s="237">
        <v>0.136</v>
      </c>
      <c r="F24" s="237">
        <v>0.169</v>
      </c>
      <c r="G24" s="237">
        <v>0.209</v>
      </c>
      <c r="H24" s="237">
        <v>0.268</v>
      </c>
      <c r="I24" s="237">
        <v>0.337</v>
      </c>
      <c r="J24" s="237">
        <v>0.38</v>
      </c>
      <c r="K24" s="256">
        <v>0.507</v>
      </c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1" ht="15.75">
      <c r="A26" s="5"/>
      <c r="B26" s="75"/>
      <c r="C26" s="218" t="s">
        <v>93</v>
      </c>
      <c r="D26" s="255">
        <v>0.876</v>
      </c>
      <c r="E26" s="237">
        <v>0.098</v>
      </c>
      <c r="F26" s="237">
        <v>0.126</v>
      </c>
      <c r="G26" s="237">
        <v>0.174</v>
      </c>
      <c r="H26" s="237">
        <v>0.233</v>
      </c>
      <c r="I26" s="240" t="s">
        <v>70</v>
      </c>
      <c r="J26" s="240" t="s">
        <v>70</v>
      </c>
      <c r="K26" s="241" t="s">
        <v>70</v>
      </c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56"/>
    </row>
    <row r="28" spans="1:11" ht="15.75">
      <c r="A28" s="5"/>
      <c r="B28" s="75"/>
      <c r="C28" s="218" t="s">
        <v>94</v>
      </c>
      <c r="D28" s="255">
        <v>0.486</v>
      </c>
      <c r="E28" s="237">
        <v>0.082</v>
      </c>
      <c r="F28" s="240" t="s">
        <v>70</v>
      </c>
      <c r="G28" s="240" t="s">
        <v>70</v>
      </c>
      <c r="H28" s="240" t="s">
        <v>70</v>
      </c>
      <c r="I28" s="240" t="s">
        <v>70</v>
      </c>
      <c r="J28" s="240" t="s">
        <v>70</v>
      </c>
      <c r="K28" s="241" t="s">
        <v>70</v>
      </c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1" ht="15.75">
      <c r="A30" s="5"/>
      <c r="B30" s="75"/>
      <c r="C30" s="218" t="s">
        <v>95</v>
      </c>
      <c r="D30" s="255">
        <v>0.402</v>
      </c>
      <c r="E30" s="237">
        <v>0.039</v>
      </c>
      <c r="F30" s="240" t="s">
        <v>70</v>
      </c>
      <c r="G30" s="240" t="s">
        <v>70</v>
      </c>
      <c r="H30" s="240" t="s">
        <v>70</v>
      </c>
      <c r="I30" s="240" t="s">
        <v>70</v>
      </c>
      <c r="J30" s="240" t="s">
        <v>70</v>
      </c>
      <c r="K30" s="241" t="s">
        <v>70</v>
      </c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97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 t="s">
        <v>98</v>
      </c>
      <c r="D35" s="257">
        <v>0.03</v>
      </c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/>
      <c r="D36" s="257"/>
      <c r="E36" s="237"/>
      <c r="F36" s="237"/>
      <c r="G36" s="238"/>
      <c r="H36" s="240"/>
      <c r="I36" s="240"/>
      <c r="J36" s="240"/>
      <c r="K36" s="256"/>
    </row>
    <row r="37" spans="1:11" ht="15.75">
      <c r="A37" s="5"/>
      <c r="B37" s="75"/>
      <c r="C37" s="218"/>
      <c r="D37" s="257"/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  <row r="41" spans="1:4" ht="12.75">
      <c r="A41" s="503" t="s">
        <v>311</v>
      </c>
      <c r="B41" s="503"/>
      <c r="C41" s="503"/>
      <c r="D41" s="503"/>
    </row>
  </sheetData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8.140625" style="0" customWidth="1"/>
    <col min="4" max="4" width="5.140625" style="0" customWidth="1"/>
    <col min="5" max="5" width="13.7109375" style="0" customWidth="1"/>
    <col min="6" max="9" width="11.7109375" style="0" customWidth="1"/>
    <col min="10" max="10" width="12.8515625" style="0" customWidth="1"/>
    <col min="11" max="11" width="11.710937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.75">
      <c r="A2" s="5"/>
      <c r="B2" s="6"/>
      <c r="C2" s="7"/>
      <c r="D2" s="7"/>
      <c r="E2" s="7"/>
      <c r="F2" s="7"/>
      <c r="G2" s="7"/>
      <c r="H2" s="7"/>
      <c r="I2" s="7"/>
      <c r="J2" s="199"/>
      <c r="K2" s="203"/>
    </row>
    <row r="3" spans="1:11" ht="15.75">
      <c r="A3" s="5"/>
      <c r="B3" s="6"/>
      <c r="C3" s="7"/>
      <c r="D3" s="7"/>
      <c r="E3" s="7"/>
      <c r="F3" s="7"/>
      <c r="G3" s="7"/>
      <c r="H3" s="7"/>
      <c r="I3" s="7"/>
      <c r="J3" s="199"/>
      <c r="K3" s="203"/>
    </row>
    <row r="4" spans="1:11" ht="18">
      <c r="A4" s="537" t="s">
        <v>84</v>
      </c>
      <c r="B4" s="538"/>
      <c r="C4" s="538"/>
      <c r="D4" s="538"/>
      <c r="E4" s="538"/>
      <c r="F4" s="538"/>
      <c r="G4" s="538"/>
      <c r="H4" s="538"/>
      <c r="I4" s="538"/>
      <c r="J4" s="538"/>
      <c r="K4" s="539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60"/>
      <c r="C6" s="31"/>
      <c r="D6" s="136"/>
      <c r="E6" s="32"/>
      <c r="F6" s="136"/>
      <c r="G6" s="136"/>
      <c r="H6" s="136"/>
      <c r="I6" s="136"/>
      <c r="J6" s="136"/>
      <c r="K6" s="59"/>
    </row>
    <row r="7" spans="1:11" ht="15.75">
      <c r="A7" s="5"/>
      <c r="B7" s="42"/>
      <c r="C7" s="31"/>
      <c r="D7" s="136"/>
      <c r="E7" s="204"/>
      <c r="F7" s="63"/>
      <c r="G7" s="63"/>
      <c r="H7" s="63"/>
      <c r="I7" s="63"/>
      <c r="J7" s="63"/>
      <c r="K7" s="64"/>
    </row>
    <row r="8" spans="1:11" ht="15.75">
      <c r="A8" s="5"/>
      <c r="B8" s="60"/>
      <c r="C8" s="532" t="s">
        <v>26</v>
      </c>
      <c r="D8" s="533"/>
      <c r="E8" s="65"/>
      <c r="F8" s="65"/>
      <c r="G8" s="65"/>
      <c r="H8" s="65"/>
      <c r="I8" s="32"/>
      <c r="J8" s="205"/>
      <c r="K8" s="66"/>
    </row>
    <row r="9" spans="1:11" ht="15.75">
      <c r="A9" s="5"/>
      <c r="B9" s="60"/>
      <c r="C9" s="532" t="s">
        <v>82</v>
      </c>
      <c r="D9" s="533"/>
      <c r="E9" s="65" t="s">
        <v>28</v>
      </c>
      <c r="F9" s="65" t="s">
        <v>29</v>
      </c>
      <c r="G9" s="65" t="s">
        <v>30</v>
      </c>
      <c r="H9" s="65" t="s">
        <v>31</v>
      </c>
      <c r="I9" s="32" t="s">
        <v>32</v>
      </c>
      <c r="J9" s="65" t="s">
        <v>33</v>
      </c>
      <c r="K9" s="66" t="s">
        <v>34</v>
      </c>
    </row>
    <row r="10" spans="1:11" ht="15.75">
      <c r="A10" s="5"/>
      <c r="B10" s="60"/>
      <c r="C10" s="540" t="s">
        <v>83</v>
      </c>
      <c r="D10" s="541"/>
      <c r="E10" s="206"/>
      <c r="F10" s="68"/>
      <c r="G10" s="68"/>
      <c r="H10" s="68"/>
      <c r="I10" s="128"/>
      <c r="J10" s="68"/>
      <c r="K10" s="69"/>
    </row>
    <row r="11" spans="1:11" ht="15.75">
      <c r="A11" s="5"/>
      <c r="B11" s="60"/>
      <c r="C11" s="207">
        <v>1</v>
      </c>
      <c r="D11" s="208"/>
      <c r="E11" s="209">
        <v>1.89</v>
      </c>
      <c r="F11" s="209">
        <v>1.93</v>
      </c>
      <c r="G11" s="209">
        <v>1.99</v>
      </c>
      <c r="H11" s="209">
        <v>2.08</v>
      </c>
      <c r="I11" s="209">
        <v>2.19</v>
      </c>
      <c r="J11" s="209">
        <v>2.25</v>
      </c>
      <c r="K11" s="210">
        <v>2.44</v>
      </c>
    </row>
    <row r="12" spans="1:11" ht="15.75">
      <c r="A12" s="5"/>
      <c r="B12" s="60"/>
      <c r="C12" s="207">
        <v>1.5</v>
      </c>
      <c r="D12" s="208"/>
      <c r="E12" s="209">
        <v>1.89</v>
      </c>
      <c r="F12" s="209">
        <v>1.93</v>
      </c>
      <c r="G12" s="209">
        <v>1.99</v>
      </c>
      <c r="H12" s="209">
        <v>2.08</v>
      </c>
      <c r="I12" s="209">
        <v>2.19</v>
      </c>
      <c r="J12" s="209">
        <v>2.25</v>
      </c>
      <c r="K12" s="210">
        <v>2.44</v>
      </c>
    </row>
    <row r="13" spans="1:11" ht="15.75">
      <c r="A13" s="5"/>
      <c r="B13" s="75"/>
      <c r="C13" s="207">
        <v>2</v>
      </c>
      <c r="D13" s="208"/>
      <c r="E13" s="209">
        <v>1.98</v>
      </c>
      <c r="F13" s="209">
        <v>2.04</v>
      </c>
      <c r="G13" s="209">
        <v>2.12</v>
      </c>
      <c r="H13" s="209">
        <v>2.24</v>
      </c>
      <c r="I13" s="209">
        <v>2.38</v>
      </c>
      <c r="J13" s="209">
        <v>2.46</v>
      </c>
      <c r="K13" s="210">
        <v>2.72</v>
      </c>
    </row>
    <row r="14" spans="1:11" ht="15.75">
      <c r="A14" s="5"/>
      <c r="B14" s="75"/>
      <c r="C14" s="211">
        <v>2.5</v>
      </c>
      <c r="D14" s="212"/>
      <c r="E14" s="209">
        <v>2.08</v>
      </c>
      <c r="F14" s="209">
        <v>2.15</v>
      </c>
      <c r="G14" s="209">
        <v>2.25</v>
      </c>
      <c r="H14" s="209">
        <v>2.4</v>
      </c>
      <c r="I14" s="209">
        <v>2.58</v>
      </c>
      <c r="J14" s="209">
        <v>2.68</v>
      </c>
      <c r="K14" s="210">
        <v>3</v>
      </c>
    </row>
    <row r="15" spans="1:11" ht="15.75">
      <c r="A15" s="5"/>
      <c r="B15" s="75"/>
      <c r="C15" s="211">
        <v>3</v>
      </c>
      <c r="D15" s="212"/>
      <c r="E15" s="209">
        <v>2.17</v>
      </c>
      <c r="F15" s="209">
        <v>2.26</v>
      </c>
      <c r="G15" s="209">
        <v>2.38</v>
      </c>
      <c r="H15" s="209">
        <v>2.56</v>
      </c>
      <c r="I15" s="209">
        <v>2.77</v>
      </c>
      <c r="J15" s="209">
        <v>2.89</v>
      </c>
      <c r="K15" s="210">
        <v>3.28</v>
      </c>
    </row>
    <row r="16" spans="1:11" ht="15.75">
      <c r="A16" s="5"/>
      <c r="B16" s="75"/>
      <c r="C16" s="211">
        <v>3.5</v>
      </c>
      <c r="D16" s="212"/>
      <c r="E16" s="209">
        <v>2.27</v>
      </c>
      <c r="F16" s="209">
        <v>2.37</v>
      </c>
      <c r="G16" s="209">
        <v>2.51</v>
      </c>
      <c r="H16" s="209">
        <v>2.72</v>
      </c>
      <c r="I16" s="209">
        <v>2.97</v>
      </c>
      <c r="J16" s="209">
        <v>3.11</v>
      </c>
      <c r="K16" s="210">
        <v>3.56</v>
      </c>
    </row>
    <row r="17" spans="1:11" ht="15.75">
      <c r="A17" s="5"/>
      <c r="B17" s="75"/>
      <c r="C17" s="211">
        <v>4</v>
      </c>
      <c r="D17" s="212"/>
      <c r="E17" s="209">
        <v>2.36</v>
      </c>
      <c r="F17" s="209">
        <v>2.48</v>
      </c>
      <c r="G17" s="209">
        <v>2.64</v>
      </c>
      <c r="H17" s="209">
        <v>2.88</v>
      </c>
      <c r="I17" s="209">
        <v>3.16</v>
      </c>
      <c r="J17" s="209">
        <v>3.32</v>
      </c>
      <c r="K17" s="210">
        <v>3.84</v>
      </c>
    </row>
    <row r="18" spans="1:11" ht="15.75">
      <c r="A18" s="5"/>
      <c r="B18" s="75"/>
      <c r="C18" s="211">
        <v>4.5</v>
      </c>
      <c r="D18" s="212"/>
      <c r="E18" s="209">
        <v>2.46</v>
      </c>
      <c r="F18" s="209">
        <v>2.59</v>
      </c>
      <c r="G18" s="209">
        <v>2.77</v>
      </c>
      <c r="H18" s="209">
        <v>3.04</v>
      </c>
      <c r="I18" s="209">
        <v>3.36</v>
      </c>
      <c r="J18" s="209">
        <v>3.54</v>
      </c>
      <c r="K18" s="210">
        <v>4.12</v>
      </c>
    </row>
    <row r="19" spans="1:11" ht="15.75">
      <c r="A19" s="5"/>
      <c r="B19" s="75"/>
      <c r="C19" s="211">
        <v>5</v>
      </c>
      <c r="D19" s="212"/>
      <c r="E19" s="209">
        <v>2.55</v>
      </c>
      <c r="F19" s="209">
        <v>2.7</v>
      </c>
      <c r="G19" s="209">
        <v>2.9</v>
      </c>
      <c r="H19" s="209">
        <v>3.2</v>
      </c>
      <c r="I19" s="209">
        <v>3.55</v>
      </c>
      <c r="J19" s="209">
        <v>3.75</v>
      </c>
      <c r="K19" s="210">
        <v>4.4</v>
      </c>
    </row>
    <row r="20" spans="1:11" ht="15.75">
      <c r="A20" s="5"/>
      <c r="B20" s="75"/>
      <c r="C20" s="211">
        <v>6</v>
      </c>
      <c r="D20" s="212"/>
      <c r="E20" s="209">
        <v>2.74</v>
      </c>
      <c r="F20" s="209">
        <v>2.92</v>
      </c>
      <c r="G20" s="209">
        <v>3.16</v>
      </c>
      <c r="H20" s="209">
        <v>3.52</v>
      </c>
      <c r="I20" s="209">
        <v>3.94</v>
      </c>
      <c r="J20" s="209">
        <v>4.18</v>
      </c>
      <c r="K20" s="210">
        <v>4.96</v>
      </c>
    </row>
    <row r="21" spans="1:11" ht="15.75">
      <c r="A21" s="5"/>
      <c r="B21" s="75"/>
      <c r="C21" s="211">
        <v>7</v>
      </c>
      <c r="D21" s="212"/>
      <c r="E21" s="209">
        <v>2.93</v>
      </c>
      <c r="F21" s="209">
        <v>3.14</v>
      </c>
      <c r="G21" s="209">
        <v>3.42</v>
      </c>
      <c r="H21" s="209">
        <v>3.84</v>
      </c>
      <c r="I21" s="209">
        <v>4.33</v>
      </c>
      <c r="J21" s="209">
        <v>4.61</v>
      </c>
      <c r="K21" s="210">
        <v>5.52</v>
      </c>
    </row>
    <row r="22" spans="1:11" ht="15.75">
      <c r="A22" s="5"/>
      <c r="B22" s="75"/>
      <c r="C22" s="211">
        <v>8</v>
      </c>
      <c r="D22" s="212"/>
      <c r="E22" s="209">
        <v>3.12</v>
      </c>
      <c r="F22" s="209">
        <v>3.36</v>
      </c>
      <c r="G22" s="209">
        <v>3.68</v>
      </c>
      <c r="H22" s="209">
        <v>4.16</v>
      </c>
      <c r="I22" s="209">
        <v>4.72</v>
      </c>
      <c r="J22" s="209">
        <v>5.04</v>
      </c>
      <c r="K22" s="210">
        <v>6.08</v>
      </c>
    </row>
    <row r="23" spans="1:11" ht="15.75">
      <c r="A23" s="5"/>
      <c r="B23" s="75"/>
      <c r="C23" s="211">
        <v>9</v>
      </c>
      <c r="D23" s="212"/>
      <c r="E23" s="209">
        <v>3.31</v>
      </c>
      <c r="F23" s="209">
        <v>3.58</v>
      </c>
      <c r="G23" s="209">
        <v>3.94</v>
      </c>
      <c r="H23" s="209">
        <v>4.48</v>
      </c>
      <c r="I23" s="209">
        <v>5.11</v>
      </c>
      <c r="J23" s="209">
        <v>5.47</v>
      </c>
      <c r="K23" s="210">
        <v>6.64</v>
      </c>
    </row>
    <row r="24" spans="1:11" ht="15.75">
      <c r="A24" s="5"/>
      <c r="B24" s="75"/>
      <c r="C24" s="211">
        <v>10</v>
      </c>
      <c r="D24" s="212"/>
      <c r="E24" s="209">
        <v>3.5</v>
      </c>
      <c r="F24" s="209">
        <v>3.8</v>
      </c>
      <c r="G24" s="209">
        <v>4.2</v>
      </c>
      <c r="H24" s="209">
        <v>4.8</v>
      </c>
      <c r="I24" s="209">
        <v>5.5</v>
      </c>
      <c r="J24" s="209">
        <v>5.9</v>
      </c>
      <c r="K24" s="210">
        <v>7.2</v>
      </c>
    </row>
    <row r="25" spans="1:11" ht="15.75">
      <c r="A25" s="5"/>
      <c r="B25" s="75"/>
      <c r="C25" s="211">
        <v>11</v>
      </c>
      <c r="D25" s="212"/>
      <c r="E25" s="209">
        <v>3.69</v>
      </c>
      <c r="F25" s="209">
        <v>4.02</v>
      </c>
      <c r="G25" s="209">
        <v>4.46</v>
      </c>
      <c r="H25" s="209">
        <v>5.12</v>
      </c>
      <c r="I25" s="209">
        <v>5.89</v>
      </c>
      <c r="J25" s="209">
        <v>6.33</v>
      </c>
      <c r="K25" s="210">
        <v>7.76</v>
      </c>
    </row>
    <row r="26" spans="1:11" ht="15.75">
      <c r="A26" s="5"/>
      <c r="B26" s="75"/>
      <c r="C26" s="211">
        <v>12</v>
      </c>
      <c r="D26" s="212"/>
      <c r="E26" s="209">
        <v>3.88</v>
      </c>
      <c r="F26" s="209">
        <v>4.24</v>
      </c>
      <c r="G26" s="209">
        <v>4.72</v>
      </c>
      <c r="H26" s="209">
        <v>5.44</v>
      </c>
      <c r="I26" s="209">
        <v>6.28</v>
      </c>
      <c r="J26" s="209">
        <v>6.76</v>
      </c>
      <c r="K26" s="210">
        <v>8.32</v>
      </c>
    </row>
    <row r="27" spans="1:11" ht="15.75">
      <c r="A27" s="5"/>
      <c r="B27" s="75"/>
      <c r="C27" s="211">
        <v>13</v>
      </c>
      <c r="D27" s="212"/>
      <c r="E27" s="209">
        <v>4.07</v>
      </c>
      <c r="F27" s="209">
        <v>4.46</v>
      </c>
      <c r="G27" s="209">
        <v>4.98</v>
      </c>
      <c r="H27" s="209">
        <v>5.76</v>
      </c>
      <c r="I27" s="209">
        <v>6.67</v>
      </c>
      <c r="J27" s="209">
        <v>7.19</v>
      </c>
      <c r="K27" s="210">
        <v>8.88</v>
      </c>
    </row>
    <row r="28" spans="1:11" ht="15.75">
      <c r="A28" s="5"/>
      <c r="B28" s="75"/>
      <c r="C28" s="211">
        <v>14</v>
      </c>
      <c r="D28" s="212"/>
      <c r="E28" s="209">
        <v>4.26</v>
      </c>
      <c r="F28" s="209">
        <v>4.68</v>
      </c>
      <c r="G28" s="209">
        <v>5.24</v>
      </c>
      <c r="H28" s="209">
        <v>6.08</v>
      </c>
      <c r="I28" s="209">
        <v>7.06</v>
      </c>
      <c r="J28" s="209">
        <v>7.62</v>
      </c>
      <c r="K28" s="210">
        <v>9.44</v>
      </c>
    </row>
    <row r="29" spans="1:11" ht="15.75">
      <c r="A29" s="5"/>
      <c r="B29" s="75"/>
      <c r="C29" s="211">
        <v>15</v>
      </c>
      <c r="D29" s="212"/>
      <c r="E29" s="209">
        <v>4.45</v>
      </c>
      <c r="F29" s="209">
        <v>4.9</v>
      </c>
      <c r="G29" s="209">
        <v>5.5</v>
      </c>
      <c r="H29" s="209">
        <v>6.4</v>
      </c>
      <c r="I29" s="209">
        <v>7.45</v>
      </c>
      <c r="J29" s="209">
        <v>8.05</v>
      </c>
      <c r="K29" s="210">
        <v>10</v>
      </c>
    </row>
    <row r="30" spans="1:11" ht="15.75">
      <c r="A30" s="5"/>
      <c r="B30" s="75"/>
      <c r="C30" s="213"/>
      <c r="D30" s="214"/>
      <c r="E30" s="215"/>
      <c r="F30" s="216"/>
      <c r="G30" s="216"/>
      <c r="H30" s="216"/>
      <c r="I30" s="216"/>
      <c r="J30" s="216"/>
      <c r="K30" s="217"/>
    </row>
    <row r="31" spans="1:11" ht="15.75">
      <c r="A31" s="5"/>
      <c r="B31" s="75"/>
      <c r="C31" s="218"/>
      <c r="D31" s="219"/>
      <c r="E31" s="220"/>
      <c r="F31" s="220"/>
      <c r="G31" s="220"/>
      <c r="H31" s="220"/>
      <c r="I31" s="220"/>
      <c r="J31" s="220"/>
      <c r="K31" s="221"/>
    </row>
    <row r="32" spans="1:11" ht="15.75">
      <c r="A32" s="5"/>
      <c r="B32" s="75"/>
      <c r="C32" s="218" t="s">
        <v>252</v>
      </c>
      <c r="D32" s="219"/>
      <c r="E32" s="220"/>
      <c r="F32" s="220"/>
      <c r="G32" s="220"/>
      <c r="H32" s="220"/>
      <c r="I32" s="220"/>
      <c r="J32" s="220"/>
      <c r="K32" s="221"/>
    </row>
    <row r="33" spans="1:11" ht="15.75">
      <c r="A33" s="5"/>
      <c r="B33" s="75"/>
      <c r="C33" s="218" t="s">
        <v>116</v>
      </c>
      <c r="D33" s="219"/>
      <c r="E33" s="220" t="s">
        <v>124</v>
      </c>
      <c r="F33" s="220"/>
      <c r="G33" s="220"/>
      <c r="H33" s="220"/>
      <c r="I33" s="220"/>
      <c r="J33" s="220"/>
      <c r="K33" s="221"/>
    </row>
    <row r="34" spans="1:11" ht="15.75">
      <c r="A34" s="5"/>
      <c r="B34" s="75"/>
      <c r="C34" s="497">
        <v>1.6</v>
      </c>
      <c r="D34" s="186"/>
      <c r="E34" s="220">
        <v>0.19</v>
      </c>
      <c r="F34" s="220">
        <v>0.22</v>
      </c>
      <c r="G34" s="220">
        <v>0.26</v>
      </c>
      <c r="H34" s="220">
        <v>0.32</v>
      </c>
      <c r="I34" s="220">
        <v>0.39</v>
      </c>
      <c r="J34" s="220">
        <v>0.43</v>
      </c>
      <c r="K34" s="498">
        <v>0.56</v>
      </c>
    </row>
    <row r="35" spans="1:11" ht="15.75">
      <c r="A35" s="5"/>
      <c r="B35" s="75"/>
      <c r="C35" s="218"/>
      <c r="D35" s="219"/>
      <c r="E35" s="220"/>
      <c r="F35" s="220"/>
      <c r="G35" s="220"/>
      <c r="H35" s="220"/>
      <c r="I35" s="220"/>
      <c r="J35" s="220"/>
      <c r="K35" s="221"/>
    </row>
    <row r="36" spans="1:11" ht="15.75">
      <c r="A36" s="5"/>
      <c r="B36" s="75"/>
      <c r="C36" s="222" t="s">
        <v>86</v>
      </c>
      <c r="D36" s="219"/>
      <c r="E36" s="220"/>
      <c r="F36" s="220">
        <v>0.03</v>
      </c>
      <c r="G36" s="220"/>
      <c r="H36" s="220"/>
      <c r="I36" s="220"/>
      <c r="J36" s="220"/>
      <c r="K36" s="223"/>
    </row>
    <row r="37" spans="1:11" ht="16.5" thickBot="1">
      <c r="A37" s="81"/>
      <c r="B37" s="224"/>
      <c r="C37" s="225"/>
      <c r="D37" s="226"/>
      <c r="E37" s="242"/>
      <c r="F37" s="242"/>
      <c r="G37" s="242"/>
      <c r="H37" s="242"/>
      <c r="I37" s="242"/>
      <c r="J37" s="242"/>
      <c r="K37" s="229"/>
    </row>
    <row r="39" ht="12.75">
      <c r="E39" s="499"/>
    </row>
    <row r="40" ht="12.75">
      <c r="A40" t="s">
        <v>312</v>
      </c>
    </row>
    <row r="41" spans="5:11" ht="12.75">
      <c r="E41" s="352"/>
      <c r="F41" s="352"/>
      <c r="G41" s="352"/>
      <c r="H41" s="352"/>
      <c r="I41" s="352"/>
      <c r="J41" s="352"/>
      <c r="K41" s="352"/>
    </row>
  </sheetData>
  <mergeCells count="4">
    <mergeCell ref="A4:K4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25.28125" style="0" customWidth="1"/>
    <col min="4" max="4" width="12.00390625" style="0" customWidth="1"/>
    <col min="5" max="5" width="12.8515625" style="0" bestFit="1" customWidth="1"/>
    <col min="6" max="6" width="11.28125" style="0" customWidth="1"/>
    <col min="7" max="7" width="11.421875" style="0" customWidth="1"/>
    <col min="8" max="8" width="12.28125" style="0" customWidth="1"/>
    <col min="9" max="10" width="11.28125" style="0" customWidth="1"/>
    <col min="11" max="11" width="12.14062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103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87</v>
      </c>
      <c r="E6" s="174" t="s">
        <v>88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89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90</v>
      </c>
      <c r="E8" s="65" t="s">
        <v>28</v>
      </c>
      <c r="F8" s="65" t="s">
        <v>29</v>
      </c>
      <c r="G8" s="65" t="s">
        <v>30</v>
      </c>
      <c r="H8" s="65" t="s">
        <v>31</v>
      </c>
      <c r="I8" s="32" t="s">
        <v>32</v>
      </c>
      <c r="J8" s="65" t="s">
        <v>33</v>
      </c>
      <c r="K8" s="66" t="s">
        <v>34</v>
      </c>
    </row>
    <row r="9" spans="1:11" ht="15.75">
      <c r="A9" s="5"/>
      <c r="B9" s="60"/>
      <c r="C9" s="67"/>
      <c r="D9" s="62" t="s">
        <v>79</v>
      </c>
      <c r="E9" s="206" t="s">
        <v>18</v>
      </c>
      <c r="F9" s="68" t="s">
        <v>19</v>
      </c>
      <c r="G9" s="68" t="s">
        <v>20</v>
      </c>
      <c r="H9" s="68" t="s">
        <v>21</v>
      </c>
      <c r="I9" s="128" t="s">
        <v>22</v>
      </c>
      <c r="J9" s="68" t="s">
        <v>23</v>
      </c>
      <c r="K9" s="69" t="s">
        <v>24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8.75">
      <c r="A14" s="5"/>
      <c r="B14" s="75"/>
      <c r="C14" s="218" t="s">
        <v>91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92</v>
      </c>
      <c r="D15" s="255">
        <v>1.246</v>
      </c>
      <c r="E15" s="237">
        <v>0.138</v>
      </c>
      <c r="F15" s="237">
        <v>0.158</v>
      </c>
      <c r="G15" s="237">
        <v>0.2</v>
      </c>
      <c r="H15" s="237">
        <v>0.253</v>
      </c>
      <c r="I15" s="237">
        <v>0.321</v>
      </c>
      <c r="J15" s="237">
        <v>0.362</v>
      </c>
      <c r="K15" s="256">
        <v>0.482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1" ht="15.75">
      <c r="A17" s="5"/>
      <c r="B17" s="75"/>
      <c r="C17" s="218" t="s">
        <v>93</v>
      </c>
      <c r="D17" s="255">
        <v>1.026</v>
      </c>
      <c r="E17" s="237">
        <v>0.065</v>
      </c>
      <c r="F17" s="237">
        <v>0.082</v>
      </c>
      <c r="G17" s="237">
        <v>0.132</v>
      </c>
      <c r="H17" s="237">
        <v>0.187</v>
      </c>
      <c r="I17" s="240" t="s">
        <v>70</v>
      </c>
      <c r="J17" s="240" t="s">
        <v>70</v>
      </c>
      <c r="K17" s="241" t="s">
        <v>70</v>
      </c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1" ht="15.75">
      <c r="A19" s="5"/>
      <c r="B19" s="75"/>
      <c r="C19" s="218" t="s">
        <v>94</v>
      </c>
      <c r="D19" s="255">
        <v>0.63</v>
      </c>
      <c r="E19" s="237">
        <v>0.041</v>
      </c>
      <c r="F19" s="240" t="s">
        <v>70</v>
      </c>
      <c r="G19" s="240" t="s">
        <v>70</v>
      </c>
      <c r="H19" s="240" t="s">
        <v>70</v>
      </c>
      <c r="I19" s="240" t="s">
        <v>70</v>
      </c>
      <c r="J19" s="240" t="s">
        <v>70</v>
      </c>
      <c r="K19" s="241" t="s">
        <v>70</v>
      </c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1" ht="15.75">
      <c r="A21" s="5"/>
      <c r="B21" s="75"/>
      <c r="C21" s="218" t="s">
        <v>95</v>
      </c>
      <c r="D21" s="255">
        <v>0.451</v>
      </c>
      <c r="E21" s="237">
        <v>0.023999999999999994</v>
      </c>
      <c r="F21" s="240" t="s">
        <v>70</v>
      </c>
      <c r="G21" s="240" t="s">
        <v>70</v>
      </c>
      <c r="H21" s="240" t="s">
        <v>70</v>
      </c>
      <c r="I21" s="240" t="s">
        <v>70</v>
      </c>
      <c r="J21" s="240" t="s">
        <v>70</v>
      </c>
      <c r="K21" s="241" t="s">
        <v>70</v>
      </c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8.75">
      <c r="A23" s="5"/>
      <c r="B23" s="75"/>
      <c r="C23" s="218" t="s">
        <v>96</v>
      </c>
      <c r="D23" s="255"/>
      <c r="E23" s="237"/>
      <c r="F23" s="237"/>
      <c r="G23" s="238"/>
      <c r="H23" s="240"/>
      <c r="I23" s="240"/>
      <c r="J23" s="240"/>
      <c r="K23" s="256"/>
    </row>
    <row r="24" spans="1:11" ht="15.75">
      <c r="A24" s="5"/>
      <c r="B24" s="75"/>
      <c r="C24" s="218" t="s">
        <v>92</v>
      </c>
      <c r="D24" s="255">
        <v>1.148</v>
      </c>
      <c r="E24" s="237">
        <v>0.138</v>
      </c>
      <c r="F24" s="237">
        <v>0.158</v>
      </c>
      <c r="G24" s="237">
        <v>0.2</v>
      </c>
      <c r="H24" s="237">
        <v>0.253</v>
      </c>
      <c r="I24" s="237">
        <v>0.321</v>
      </c>
      <c r="J24" s="237">
        <v>0.362</v>
      </c>
      <c r="K24" s="256">
        <v>0.482</v>
      </c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1" ht="15.75">
      <c r="A26" s="5"/>
      <c r="B26" s="75"/>
      <c r="C26" s="218" t="s">
        <v>93</v>
      </c>
      <c r="D26" s="255">
        <v>0.928</v>
      </c>
      <c r="E26" s="237">
        <v>0.065</v>
      </c>
      <c r="F26" s="237">
        <v>0.082</v>
      </c>
      <c r="G26" s="237">
        <v>0.132</v>
      </c>
      <c r="H26" s="237">
        <v>0.187</v>
      </c>
      <c r="I26" s="240" t="s">
        <v>70</v>
      </c>
      <c r="J26" s="240" t="s">
        <v>70</v>
      </c>
      <c r="K26" s="241" t="s">
        <v>70</v>
      </c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41"/>
    </row>
    <row r="28" spans="1:11" ht="15.75">
      <c r="A28" s="5"/>
      <c r="B28" s="75"/>
      <c r="C28" s="218" t="s">
        <v>94</v>
      </c>
      <c r="D28" s="255">
        <v>0.532</v>
      </c>
      <c r="E28" s="237">
        <v>0.041</v>
      </c>
      <c r="F28" s="240" t="s">
        <v>70</v>
      </c>
      <c r="G28" s="240" t="s">
        <v>70</v>
      </c>
      <c r="H28" s="240" t="s">
        <v>70</v>
      </c>
      <c r="I28" s="240" t="s">
        <v>70</v>
      </c>
      <c r="J28" s="240" t="s">
        <v>70</v>
      </c>
      <c r="K28" s="241" t="s">
        <v>70</v>
      </c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1" ht="15.75">
      <c r="A30" s="5"/>
      <c r="B30" s="75"/>
      <c r="C30" s="218" t="s">
        <v>95</v>
      </c>
      <c r="D30" s="255">
        <v>0.353</v>
      </c>
      <c r="E30" s="237">
        <v>0.023999999999999994</v>
      </c>
      <c r="F30" s="240" t="s">
        <v>70</v>
      </c>
      <c r="G30" s="240" t="s">
        <v>70</v>
      </c>
      <c r="H30" s="240" t="s">
        <v>70</v>
      </c>
      <c r="I30" s="240" t="s">
        <v>70</v>
      </c>
      <c r="J30" s="240" t="s">
        <v>70</v>
      </c>
      <c r="K30" s="241" t="s">
        <v>70</v>
      </c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97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 t="s">
        <v>98</v>
      </c>
      <c r="D35" s="257">
        <v>0.03</v>
      </c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/>
      <c r="D36" s="257"/>
      <c r="E36" s="237"/>
      <c r="F36" s="237"/>
      <c r="G36" s="238"/>
      <c r="H36" s="240"/>
      <c r="I36" s="240"/>
      <c r="J36" s="240"/>
      <c r="K36" s="256"/>
    </row>
    <row r="37" spans="1:11" ht="30.75">
      <c r="A37" s="5"/>
      <c r="B37" s="75"/>
      <c r="C37" s="531" t="s">
        <v>324</v>
      </c>
      <c r="D37" s="512">
        <v>-0.001</v>
      </c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  <row r="41" ht="12.75">
      <c r="A41" t="s">
        <v>312</v>
      </c>
    </row>
  </sheetData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129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130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26</v>
      </c>
      <c r="D9" s="65" t="s">
        <v>28</v>
      </c>
      <c r="E9" s="65" t="s">
        <v>29</v>
      </c>
      <c r="F9" s="65" t="s">
        <v>30</v>
      </c>
      <c r="G9" s="65" t="s">
        <v>31</v>
      </c>
      <c r="H9" s="65" t="s">
        <v>32</v>
      </c>
      <c r="I9" s="65" t="s">
        <v>33</v>
      </c>
      <c r="J9" s="66" t="s">
        <v>34</v>
      </c>
    </row>
    <row r="10" spans="1:10" ht="15.75">
      <c r="A10" s="5"/>
      <c r="B10" s="42"/>
      <c r="C10" s="67" t="s">
        <v>27</v>
      </c>
      <c r="D10" s="68" t="s">
        <v>79</v>
      </c>
      <c r="E10" s="68" t="s">
        <v>18</v>
      </c>
      <c r="F10" s="68" t="s">
        <v>19</v>
      </c>
      <c r="G10" s="68" t="s">
        <v>20</v>
      </c>
      <c r="H10" s="68" t="s">
        <v>21</v>
      </c>
      <c r="I10" s="68" t="s">
        <v>22</v>
      </c>
      <c r="J10" s="69" t="s">
        <v>23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36</v>
      </c>
      <c r="D12" s="274">
        <f>+'FY2008 BDs BPM SP Flats'!E23*'Current BPM SP Flats Prices'!D9</f>
        <v>4182536.0707713086</v>
      </c>
      <c r="E12" s="274">
        <f>+'FY2008 BDs BPM SP Flats'!F23*'Current BPM SP Flats Prices'!E9</f>
        <v>762214.1967680883</v>
      </c>
      <c r="F12" s="274">
        <f>+'FY2008 BDs BPM SP Flats'!G23*'Current BPM SP Flats Prices'!F9</f>
        <v>1199573.643192986</v>
      </c>
      <c r="G12" s="274">
        <f>+'FY2008 BDs BPM SP Flats'!H23*'Current BPM SP Flats Prices'!G9</f>
        <v>1709212.19556494</v>
      </c>
      <c r="H12" s="274">
        <f>+'FY2008 BDs BPM SP Flats'!I23*'Current BPM SP Flats Prices'!H9</f>
        <v>712519.9620044321</v>
      </c>
      <c r="I12" s="274">
        <f>+'FY2008 BDs BPM SP Flats'!J23*'Current BPM SP Flats Prices'!I9</f>
        <v>809950.5243208406</v>
      </c>
      <c r="J12" s="275">
        <f>+'FY2008 BDs BPM SP Flats'!K23*'Current BPM SP Flats Prices'!J9</f>
        <v>859865.3881217821</v>
      </c>
    </row>
    <row r="13" spans="1:10" ht="15.75">
      <c r="A13" s="5"/>
      <c r="B13" s="75"/>
      <c r="C13" s="73" t="s">
        <v>37</v>
      </c>
      <c r="D13" s="274">
        <f>+'FY2008 BDs BPM SP Flats'!E24*'Current BPM SP Flats Prices'!D10</f>
        <v>2269496.5864420985</v>
      </c>
      <c r="E13" s="274">
        <f>+'FY2008 BDs BPM SP Flats'!F24*'Current BPM SP Flats Prices'!E10</f>
        <v>688077.5224703567</v>
      </c>
      <c r="F13" s="274">
        <f>+'FY2008 BDs BPM SP Flats'!G24*'Current BPM SP Flats Prices'!F10</f>
        <v>724141.6284078233</v>
      </c>
      <c r="G13" s="274">
        <f>+'FY2008 BDs BPM SP Flats'!H24*'Current BPM SP Flats Prices'!G10</f>
        <v>802373.8751706894</v>
      </c>
      <c r="H13" s="274">
        <f>+'FY2008 BDs BPM SP Flats'!I24*'Current BPM SP Flats Prices'!H10</f>
        <v>428559.1218854479</v>
      </c>
      <c r="I13" s="274">
        <f>+'FY2008 BDs BPM SP Flats'!J24*'Current BPM SP Flats Prices'!I10</f>
        <v>368436.3859733431</v>
      </c>
      <c r="J13" s="275">
        <f>+'FY2008 BDs BPM SP Flats'!K24*'Current BPM SP Flats Prices'!J10</f>
        <v>1112785.1695232654</v>
      </c>
    </row>
    <row r="14" spans="1:10" ht="15.75">
      <c r="A14" s="5"/>
      <c r="B14" s="75"/>
      <c r="C14" s="73" t="s">
        <v>38</v>
      </c>
      <c r="D14" s="274">
        <f>+'FY2008 BDs BPM SP Flats'!E25*'Current BPM SP Flats Prices'!D11</f>
        <v>1047253.3515561197</v>
      </c>
      <c r="E14" s="274">
        <f>+'FY2008 BDs BPM SP Flats'!F25*'Current BPM SP Flats Prices'!E11</f>
        <v>255041.1233523479</v>
      </c>
      <c r="F14" s="274">
        <f>+'FY2008 BDs BPM SP Flats'!G25*'Current BPM SP Flats Prices'!F11</f>
        <v>437176.46054808894</v>
      </c>
      <c r="G14" s="274">
        <f>+'FY2008 BDs BPM SP Flats'!H25*'Current BPM SP Flats Prices'!G11</f>
        <v>425788.42335537885</v>
      </c>
      <c r="H14" s="274">
        <f>+'FY2008 BDs BPM SP Flats'!I25*'Current BPM SP Flats Prices'!H11</f>
        <v>221568.40725688275</v>
      </c>
      <c r="I14" s="274">
        <f>+'FY2008 BDs BPM SP Flats'!J25*'Current BPM SP Flats Prices'!I11</f>
        <v>107908.42191981497</v>
      </c>
      <c r="J14" s="275">
        <f>+'FY2008 BDs BPM SP Flats'!K25*'Current BPM SP Flats Prices'!J11</f>
        <v>471361.3776499503</v>
      </c>
    </row>
    <row r="15" spans="1:10" ht="15.75">
      <c r="A15" s="5"/>
      <c r="B15" s="75"/>
      <c r="C15" s="73" t="s">
        <v>39</v>
      </c>
      <c r="D15" s="274">
        <f>+'FY2008 BDs BPM SP Flats'!E26*'Current BPM SP Flats Prices'!D12</f>
        <v>284784.5778928014</v>
      </c>
      <c r="E15" s="274">
        <f>+'FY2008 BDs BPM SP Flats'!F26*'Current BPM SP Flats Prices'!E12</f>
        <v>53023.7073336121</v>
      </c>
      <c r="F15" s="274">
        <f>+'FY2008 BDs BPM SP Flats'!G26*'Current BPM SP Flats Prices'!F12</f>
        <v>110693.25954725471</v>
      </c>
      <c r="G15" s="274">
        <f>+'FY2008 BDs BPM SP Flats'!H26*'Current BPM SP Flats Prices'!G12</f>
        <v>185813.78475584715</v>
      </c>
      <c r="H15" s="274">
        <f>+'FY2008 BDs BPM SP Flats'!I26*'Current BPM SP Flats Prices'!H12</f>
        <v>146812.80376044713</v>
      </c>
      <c r="I15" s="274">
        <f>+'FY2008 BDs BPM SP Flats'!J26*'Current BPM SP Flats Prices'!I12</f>
        <v>41554.14713391876</v>
      </c>
      <c r="J15" s="275">
        <f>+'FY2008 BDs BPM SP Flats'!K26*'Current BPM SP Flats Prices'!J12</f>
        <v>119377.33783189228</v>
      </c>
    </row>
    <row r="16" spans="1:10" ht="15.75">
      <c r="A16" s="5"/>
      <c r="B16" s="75"/>
      <c r="C16" s="73" t="s">
        <v>40</v>
      </c>
      <c r="D16" s="274">
        <f>+'FY2008 BDs BPM SP Flats'!E27*'Current BPM SP Flats Prices'!D13</f>
        <v>72551.45923929941</v>
      </c>
      <c r="E16" s="274">
        <f>+'FY2008 BDs BPM SP Flats'!F27*'Current BPM SP Flats Prices'!E13</f>
        <v>26879.160951446713</v>
      </c>
      <c r="F16" s="274">
        <f>+'FY2008 BDs BPM SP Flats'!G27*'Current BPM SP Flats Prices'!F13</f>
        <v>42693.037482335</v>
      </c>
      <c r="G16" s="274">
        <f>+'FY2008 BDs BPM SP Flats'!H27*'Current BPM SP Flats Prices'!G13</f>
        <v>81015.80157506392</v>
      </c>
      <c r="H16" s="274">
        <f>+'FY2008 BDs BPM SP Flats'!I27*'Current BPM SP Flats Prices'!H13</f>
        <v>27459.831401318894</v>
      </c>
      <c r="I16" s="274">
        <f>+'FY2008 BDs BPM SP Flats'!J27*'Current BPM SP Flats Prices'!I13</f>
        <v>43316.16677186481</v>
      </c>
      <c r="J16" s="275">
        <f>+'FY2008 BDs BPM SP Flats'!K27*'Current BPM SP Flats Prices'!J13</f>
        <v>59401.573485087414</v>
      </c>
    </row>
    <row r="17" spans="1:10" ht="15.75">
      <c r="A17" s="5"/>
      <c r="B17" s="75"/>
      <c r="C17" s="73" t="s">
        <v>41</v>
      </c>
      <c r="D17" s="274">
        <f>+'FY2008 BDs BPM SP Flats'!E28*'Current BPM SP Flats Prices'!D14</f>
        <v>11482.387936722325</v>
      </c>
      <c r="E17" s="274">
        <f>+'FY2008 BDs BPM SP Flats'!F28*'Current BPM SP Flats Prices'!E14</f>
        <v>15532.756710986481</v>
      </c>
      <c r="F17" s="274">
        <f>+'FY2008 BDs BPM SP Flats'!G28*'Current BPM SP Flats Prices'!F14</f>
        <v>7846.021707306301</v>
      </c>
      <c r="G17" s="274">
        <f>+'FY2008 BDs BPM SP Flats'!H28*'Current BPM SP Flats Prices'!G14</f>
        <v>3526.6610724663415</v>
      </c>
      <c r="H17" s="274">
        <f>+'FY2008 BDs BPM SP Flats'!I28*'Current BPM SP Flats Prices'!H14</f>
        <v>13477.240386006348</v>
      </c>
      <c r="I17" s="274">
        <f>+'FY2008 BDs BPM SP Flats'!J28*'Current BPM SP Flats Prices'!I14</f>
        <v>3708.027671103775</v>
      </c>
      <c r="J17" s="275">
        <f>+'FY2008 BDs BPM SP Flats'!K28*'Current BPM SP Flats Prices'!J14</f>
        <v>4582.742382947395</v>
      </c>
    </row>
    <row r="18" spans="1:10" ht="15.75">
      <c r="A18" s="5"/>
      <c r="B18" s="75"/>
      <c r="C18" s="73" t="s">
        <v>42</v>
      </c>
      <c r="D18" s="274">
        <f>+'FY2008 BDs BPM SP Flats'!E29*'Current BPM SP Flats Prices'!D15</f>
        <v>5988.871948486259</v>
      </c>
      <c r="E18" s="274">
        <f>+'FY2008 BDs BPM SP Flats'!F29*'Current BPM SP Flats Prices'!E15</f>
        <v>0</v>
      </c>
      <c r="F18" s="274">
        <f>+'FY2008 BDs BPM SP Flats'!G29*'Current BPM SP Flats Prices'!F15</f>
        <v>0</v>
      </c>
      <c r="G18" s="274">
        <f>+'FY2008 BDs BPM SP Flats'!H29*'Current BPM SP Flats Prices'!G15</f>
        <v>1275.8522985061497</v>
      </c>
      <c r="H18" s="274">
        <f>+'FY2008 BDs BPM SP Flats'!I29*'Current BPM SP Flats Prices'!H15</f>
        <v>4752.930443134001</v>
      </c>
      <c r="I18" s="274">
        <f>+'FY2008 BDs BPM SP Flats'!J29*'Current BPM SP Flats Prices'!I15</f>
        <v>0</v>
      </c>
      <c r="J18" s="275">
        <f>+'FY2008 BDs BPM SP Flats'!K29*'Current BPM SP Flats Prices'!J15</f>
        <v>0</v>
      </c>
    </row>
    <row r="19" spans="1:10" ht="15.75">
      <c r="A19" s="5"/>
      <c r="B19" s="75"/>
      <c r="C19" s="73" t="s">
        <v>43</v>
      </c>
      <c r="D19" s="274">
        <f>+'FY2008 BDs BPM SP Flats'!E30*'Current BPM SP Flats Prices'!D16</f>
        <v>617.3081857104304</v>
      </c>
      <c r="E19" s="274">
        <f>+'FY2008 BDs BPM SP Flats'!F30*'Current BPM SP Flats Prices'!E16</f>
        <v>0</v>
      </c>
      <c r="F19" s="274">
        <f>+'FY2008 BDs BPM SP Flats'!G30*'Current BPM SP Flats Prices'!F16</f>
        <v>0</v>
      </c>
      <c r="G19" s="274">
        <f>+'FY2008 BDs BPM SP Flats'!H30*'Current BPM SP Flats Prices'!G16</f>
        <v>0</v>
      </c>
      <c r="H19" s="274">
        <f>+'FY2008 BDs BPM SP Flats'!I30*'Current BPM SP Flats Prices'!H16</f>
        <v>8863.527325023413</v>
      </c>
      <c r="I19" s="274">
        <f>+'FY2008 BDs BPM SP Flats'!J30*'Current BPM SP Flats Prices'!I16</f>
        <v>0</v>
      </c>
      <c r="J19" s="275">
        <f>+'FY2008 BDs BPM SP Flats'!K30*'Current BPM SP Flats Prices'!J16</f>
        <v>0</v>
      </c>
    </row>
    <row r="20" spans="1:10" ht="15.75">
      <c r="A20" s="5"/>
      <c r="B20" s="75"/>
      <c r="C20" s="73" t="s">
        <v>44</v>
      </c>
      <c r="D20" s="274">
        <f>+'FY2008 BDs BPM SP Flats'!E31*'Current BPM SP Flats Prices'!D17</f>
        <v>0</v>
      </c>
      <c r="E20" s="274">
        <f>+'FY2008 BDs BPM SP Flats'!F31*'Current BPM SP Flats Prices'!E17</f>
        <v>0</v>
      </c>
      <c r="F20" s="274">
        <f>+'FY2008 BDs BPM SP Flats'!G31*'Current BPM SP Flats Prices'!F17</f>
        <v>0</v>
      </c>
      <c r="G20" s="274">
        <f>+'FY2008 BDs BPM SP Flats'!H31*'Current BPM SP Flats Prices'!G17</f>
        <v>0</v>
      </c>
      <c r="H20" s="274">
        <f>+'FY2008 BDs BPM SP Flats'!I31*'Current BPM SP Flats Prices'!H17</f>
        <v>0</v>
      </c>
      <c r="I20" s="274">
        <f>+'FY2008 BDs BPM SP Flats'!J31*'Current BPM SP Flats Prices'!I17</f>
        <v>0</v>
      </c>
      <c r="J20" s="275">
        <f>+'FY2008 BDs BPM SP Flats'!K31*'Current BPM SP Flats Prices'!J17</f>
        <v>0</v>
      </c>
    </row>
    <row r="21" spans="1:10" ht="15.75">
      <c r="A21" s="5"/>
      <c r="B21" s="75"/>
      <c r="C21" s="73" t="s">
        <v>45</v>
      </c>
      <c r="D21" s="274">
        <f>+'FY2008 BDs BPM SP Flats'!E32*'Current BPM SP Flats Prices'!D18</f>
        <v>0</v>
      </c>
      <c r="E21" s="274">
        <f>+'FY2008 BDs BPM SP Flats'!F32*'Current BPM SP Flats Prices'!E18</f>
        <v>0</v>
      </c>
      <c r="F21" s="274">
        <f>+'FY2008 BDs BPM SP Flats'!G32*'Current BPM SP Flats Prices'!F18</f>
        <v>0</v>
      </c>
      <c r="G21" s="274">
        <f>+'FY2008 BDs BPM SP Flats'!H32*'Current BPM SP Flats Prices'!G18</f>
        <v>0</v>
      </c>
      <c r="H21" s="274">
        <f>+'FY2008 BDs BPM SP Flats'!I32*'Current BPM SP Flats Prices'!H18</f>
        <v>0</v>
      </c>
      <c r="I21" s="274">
        <f>+'FY2008 BDs BPM SP Flats'!J32*'Current BPM SP Flats Prices'!I18</f>
        <v>0</v>
      </c>
      <c r="J21" s="275">
        <f>+'FY2008 BDs BPM SP Flats'!K32*'Current BPM SP Flats Prices'!J18</f>
        <v>0</v>
      </c>
    </row>
    <row r="22" spans="1:10" ht="15.75">
      <c r="A22" s="5"/>
      <c r="B22" s="75"/>
      <c r="C22" s="73" t="s">
        <v>46</v>
      </c>
      <c r="D22" s="274">
        <f>+'FY2008 BDs BPM SP Flats'!E33*'Current BPM SP Flats Prices'!D19</f>
        <v>0</v>
      </c>
      <c r="E22" s="274">
        <f>+'FY2008 BDs BPM SP Flats'!F33*'Current BPM SP Flats Prices'!E19</f>
        <v>0</v>
      </c>
      <c r="F22" s="274">
        <f>+'FY2008 BDs BPM SP Flats'!G33*'Current BPM SP Flats Prices'!F19</f>
        <v>0</v>
      </c>
      <c r="G22" s="274">
        <f>+'FY2008 BDs BPM SP Flats'!H33*'Current BPM SP Flats Prices'!G19</f>
        <v>0</v>
      </c>
      <c r="H22" s="274">
        <f>+'FY2008 BDs BPM SP Flats'!I33*'Current BPM SP Flats Prices'!H19</f>
        <v>0</v>
      </c>
      <c r="I22" s="274">
        <f>+'FY2008 BDs BPM SP Flats'!J33*'Current BPM SP Flats Prices'!I19</f>
        <v>0</v>
      </c>
      <c r="J22" s="275">
        <f>+'FY2008 BDs BPM SP Flats'!K33*'Current BPM SP Flats Prices'!J19</f>
        <v>0</v>
      </c>
    </row>
    <row r="23" spans="1:10" ht="15.75">
      <c r="A23" s="5"/>
      <c r="B23" s="75"/>
      <c r="C23" s="73" t="s">
        <v>47</v>
      </c>
      <c r="D23" s="274">
        <f>+'FY2008 BDs BPM SP Flats'!E34*'Current BPM SP Flats Prices'!D20</f>
        <v>305.963013286644</v>
      </c>
      <c r="E23" s="274">
        <f>+'FY2008 BDs BPM SP Flats'!F34*'Current BPM SP Flats Prices'!E20</f>
        <v>59.74081835468547</v>
      </c>
      <c r="F23" s="274">
        <f>+'FY2008 BDs BPM SP Flats'!G34*'Current BPM SP Flats Prices'!F20</f>
        <v>97.50183443660322</v>
      </c>
      <c r="G23" s="274">
        <f>+'FY2008 BDs BPM SP Flats'!H34*'Current BPM SP Flats Prices'!G20</f>
        <v>115.11784138011011</v>
      </c>
      <c r="H23" s="274">
        <f>+'FY2008 BDs BPM SP Flats'!I34*'Current BPM SP Flats Prices'!H20</f>
        <v>81.73524254333235</v>
      </c>
      <c r="I23" s="274">
        <f>+'FY2008 BDs BPM SP Flats'!J34*'Current BPM SP Flats Prices'!I20</f>
        <v>62.997259133635716</v>
      </c>
      <c r="J23" s="275">
        <f>+'FY2008 BDs BPM SP Flats'!K34*'Current BPM SP Flats Prices'!J20</f>
        <v>151.19395632988545</v>
      </c>
    </row>
    <row r="24" spans="1:10" ht="15.75">
      <c r="A24" s="5"/>
      <c r="B24" s="75"/>
      <c r="C24" s="73" t="s">
        <v>48</v>
      </c>
      <c r="D24" s="274">
        <f>+'FY2008 BDs BPM SP Flats'!E35*'Current BPM SP Flats Prices'!D21</f>
        <v>0</v>
      </c>
      <c r="E24" s="274">
        <f>+'FY2008 BDs BPM SP Flats'!F35*'Current BPM SP Flats Prices'!E21</f>
        <v>0</v>
      </c>
      <c r="F24" s="274">
        <f>+'FY2008 BDs BPM SP Flats'!G35*'Current BPM SP Flats Prices'!F21</f>
        <v>0</v>
      </c>
      <c r="G24" s="274">
        <f>+'FY2008 BDs BPM SP Flats'!H35*'Current BPM SP Flats Prices'!G21</f>
        <v>903.6686396657725</v>
      </c>
      <c r="H24" s="274">
        <f>+'FY2008 BDs BPM SP Flats'!I35*'Current BPM SP Flats Prices'!H21</f>
        <v>0</v>
      </c>
      <c r="I24" s="274">
        <f>+'FY2008 BDs BPM SP Flats'!J35*'Current BPM SP Flats Prices'!I21</f>
        <v>0</v>
      </c>
      <c r="J24" s="275">
        <f>+'FY2008 BDs BPM SP Flats'!K35*'Current BPM SP Flats Prices'!J21</f>
        <v>0</v>
      </c>
    </row>
    <row r="25" spans="1:10" ht="15.75">
      <c r="A25" s="5"/>
      <c r="B25" s="75"/>
      <c r="C25" s="73" t="s">
        <v>49</v>
      </c>
      <c r="D25" s="274">
        <f>+'FY2008 BDs BPM SP Flats'!E36*'Current BPM SP Flats Prices'!D22</f>
        <v>0</v>
      </c>
      <c r="E25" s="274">
        <f>+'FY2008 BDs BPM SP Flats'!F36*'Current BPM SP Flats Prices'!E22</f>
        <v>0</v>
      </c>
      <c r="F25" s="274">
        <f>+'FY2008 BDs BPM SP Flats'!G36*'Current BPM SP Flats Prices'!F22</f>
        <v>0</v>
      </c>
      <c r="G25" s="274">
        <f>+'FY2008 BDs BPM SP Flats'!H36*'Current BPM SP Flats Prices'!G22</f>
        <v>0</v>
      </c>
      <c r="H25" s="274">
        <f>+'FY2008 BDs BPM SP Flats'!I36*'Current BPM SP Flats Prices'!H22</f>
        <v>0</v>
      </c>
      <c r="I25" s="274">
        <f>+'FY2008 BDs BPM SP Flats'!J36*'Current BPM SP Flats Prices'!I22</f>
        <v>0</v>
      </c>
      <c r="J25" s="275">
        <f>+'FY2008 BDs BPM SP Flats'!K36*'Current BPM SP Flats Prices'!J22</f>
        <v>0</v>
      </c>
    </row>
    <row r="26" spans="1:11" ht="15.75">
      <c r="A26" s="5"/>
      <c r="B26" s="75"/>
      <c r="C26" s="73" t="s">
        <v>50</v>
      </c>
      <c r="D26" s="274">
        <f>+'FY2008 BDs BPM SP Flats'!E37*'Current BPM SP Flats Prices'!D23</f>
        <v>0</v>
      </c>
      <c r="E26" s="274">
        <f>+'FY2008 BDs BPM SP Flats'!F37*'Current BPM SP Flats Prices'!E23</f>
        <v>0</v>
      </c>
      <c r="F26" s="274">
        <f>+'FY2008 BDs BPM SP Flats'!G37*'Current BPM SP Flats Prices'!F23</f>
        <v>0</v>
      </c>
      <c r="G26" s="274">
        <f>+'FY2008 BDs BPM SP Flats'!H37*'Current BPM SP Flats Prices'!G23</f>
        <v>0</v>
      </c>
      <c r="H26" s="274">
        <f>+'FY2008 BDs BPM SP Flats'!I37*'Current BPM SP Flats Prices'!H23</f>
        <v>0</v>
      </c>
      <c r="I26" s="274">
        <f>+'FY2008 BDs BPM SP Flats'!J37*'Current BPM SP Flats Prices'!I23</f>
        <v>0</v>
      </c>
      <c r="J26" s="275">
        <f>+'FY2008 BDs BPM SP Flats'!K37*'Current BPM SP Flats Prices'!J23</f>
        <v>0</v>
      </c>
      <c r="K26" s="276"/>
    </row>
    <row r="27" spans="1:11" ht="15.75">
      <c r="A27" s="5"/>
      <c r="B27" s="75"/>
      <c r="C27" s="73" t="s">
        <v>51</v>
      </c>
      <c r="D27" s="274">
        <f>+'FY2008 BDs BPM SP Flats'!E38*'Current BPM SP Flats Prices'!D24</f>
        <v>0</v>
      </c>
      <c r="E27" s="274">
        <f>+'FY2008 BDs BPM SP Flats'!F38*'Current BPM SP Flats Prices'!E24</f>
        <v>0</v>
      </c>
      <c r="F27" s="274">
        <f>+'FY2008 BDs BPM SP Flats'!G38*'Current BPM SP Flats Prices'!F24</f>
        <v>0</v>
      </c>
      <c r="G27" s="274">
        <f>+'FY2008 BDs BPM SP Flats'!H38*'Current BPM SP Flats Prices'!G24</f>
        <v>0</v>
      </c>
      <c r="H27" s="274">
        <f>+'FY2008 BDs BPM SP Flats'!I38*'Current BPM SP Flats Prices'!H24</f>
        <v>0</v>
      </c>
      <c r="I27" s="274">
        <f>+'FY2008 BDs BPM SP Flats'!J38*'Current BPM SP Flats Prices'!I24</f>
        <v>0</v>
      </c>
      <c r="J27" s="275">
        <f>+'FY2008 BDs BPM SP Flats'!K38*'Current BPM SP Flats Prices'!J24</f>
        <v>0</v>
      </c>
      <c r="K27" s="276"/>
    </row>
    <row r="28" spans="1:11" ht="15.75">
      <c r="A28" s="5"/>
      <c r="B28" s="75"/>
      <c r="C28" s="73" t="s">
        <v>52</v>
      </c>
      <c r="D28" s="274">
        <f>+'FY2008 BDs BPM SP Flats'!E39*'Current BPM SP Flats Prices'!D25</f>
        <v>0</v>
      </c>
      <c r="E28" s="274">
        <f>+'FY2008 BDs BPM SP Flats'!F39*'Current BPM SP Flats Prices'!E25</f>
        <v>0</v>
      </c>
      <c r="F28" s="274">
        <f>+'FY2008 BDs BPM SP Flats'!G39*'Current BPM SP Flats Prices'!F25</f>
        <v>0</v>
      </c>
      <c r="G28" s="274">
        <f>+'FY2008 BDs BPM SP Flats'!H39*'Current BPM SP Flats Prices'!G25</f>
        <v>0</v>
      </c>
      <c r="H28" s="274">
        <f>+'FY2008 BDs BPM SP Flats'!I39*'Current BPM SP Flats Prices'!H25</f>
        <v>0</v>
      </c>
      <c r="I28" s="274">
        <f>+'FY2008 BDs BPM SP Flats'!J39*'Current BPM SP Flats Prices'!I25</f>
        <v>0</v>
      </c>
      <c r="J28" s="275">
        <f>+'FY2008 BDs BPM SP Flats'!K39*'Current BPM SP Flats Prices'!J25</f>
        <v>0</v>
      </c>
      <c r="K28" s="276"/>
    </row>
    <row r="29" spans="1:11" ht="15.75">
      <c r="A29" s="5"/>
      <c r="B29" s="75"/>
      <c r="C29" s="73" t="s">
        <v>53</v>
      </c>
      <c r="D29" s="274">
        <f>+'FY2008 BDs BPM SP Flats'!E40*'Current BPM SP Flats Prices'!D26</f>
        <v>0</v>
      </c>
      <c r="E29" s="274">
        <f>+'FY2008 BDs BPM SP Flats'!F40*'Current BPM SP Flats Prices'!E26</f>
        <v>0</v>
      </c>
      <c r="F29" s="274">
        <f>+'FY2008 BDs BPM SP Flats'!G40*'Current BPM SP Flats Prices'!F26</f>
        <v>0</v>
      </c>
      <c r="G29" s="274">
        <f>+'FY2008 BDs BPM SP Flats'!H40*'Current BPM SP Flats Prices'!G26</f>
        <v>0</v>
      </c>
      <c r="H29" s="274">
        <f>+'FY2008 BDs BPM SP Flats'!I40*'Current BPM SP Flats Prices'!H26</f>
        <v>0</v>
      </c>
      <c r="I29" s="274">
        <f>+'FY2008 BDs BPM SP Flats'!J40*'Current BPM SP Flats Prices'!I26</f>
        <v>0</v>
      </c>
      <c r="J29" s="275">
        <f>+'FY2008 BDs BPM SP Flats'!K40*'Current BPM SP Flats Prices'!J26</f>
        <v>0</v>
      </c>
      <c r="K29" s="276"/>
    </row>
    <row r="30" spans="1:11" ht="15.75">
      <c r="A30" s="5"/>
      <c r="B30" s="75"/>
      <c r="C30" s="73" t="s">
        <v>54</v>
      </c>
      <c r="D30" s="274">
        <f>+'FY2008 BDs BPM SP Flats'!E41*'Current BPM SP Flats Prices'!D27</f>
        <v>0</v>
      </c>
      <c r="E30" s="274">
        <f>+'FY2008 BDs BPM SP Flats'!F41*'Current BPM SP Flats Prices'!E27</f>
        <v>0</v>
      </c>
      <c r="F30" s="274">
        <f>+'FY2008 BDs BPM SP Flats'!G41*'Current BPM SP Flats Prices'!F27</f>
        <v>0</v>
      </c>
      <c r="G30" s="274">
        <f>+'FY2008 BDs BPM SP Flats'!H41*'Current BPM SP Flats Prices'!G27</f>
        <v>0</v>
      </c>
      <c r="H30" s="274">
        <f>+'FY2008 BDs BPM SP Flats'!I41*'Current BPM SP Flats Prices'!H27</f>
        <v>0</v>
      </c>
      <c r="I30" s="274">
        <f>+'FY2008 BDs BPM SP Flats'!J41*'Current BPM SP Flats Prices'!I27</f>
        <v>0</v>
      </c>
      <c r="J30" s="275">
        <f>+'FY2008 BDs BPM SP Flats'!K41*'Current BPM SP Flats Prices'!J27</f>
        <v>0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111</v>
      </c>
      <c r="D33" s="280"/>
      <c r="E33" s="280"/>
      <c r="F33" s="281">
        <f>SUM(D12:J30)</f>
        <v>20974648.73209172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97</v>
      </c>
      <c r="D35" s="280"/>
      <c r="E35" s="280"/>
      <c r="F35" s="281">
        <f>-'FY2008 BDs BPM SP Flats'!E47*'Current BPM SP Flats Prices'!D29</f>
        <v>-6820.29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112</v>
      </c>
      <c r="D37" s="280"/>
      <c r="E37" s="280"/>
      <c r="F37" s="281">
        <f>SUM(F33,F35)</f>
        <v>20967828.442091722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131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34" t="s">
        <v>132</v>
      </c>
      <c r="E44" s="535"/>
      <c r="F44" s="533"/>
      <c r="G44" s="534" t="s">
        <v>133</v>
      </c>
      <c r="H44" s="535"/>
      <c r="I44" s="533"/>
      <c r="J44" s="232" t="s">
        <v>35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116</v>
      </c>
    </row>
    <row r="46" spans="1:10" ht="18.75">
      <c r="A46" s="227"/>
      <c r="B46" s="235"/>
      <c r="C46" s="31"/>
      <c r="D46" s="65" t="s">
        <v>35</v>
      </c>
      <c r="E46" s="65" t="s">
        <v>116</v>
      </c>
      <c r="F46" s="231"/>
      <c r="G46" s="65" t="s">
        <v>35</v>
      </c>
      <c r="H46" s="65" t="s">
        <v>116</v>
      </c>
      <c r="I46" s="32"/>
      <c r="J46" s="232" t="s">
        <v>117</v>
      </c>
    </row>
    <row r="47" spans="1:10" ht="15.75">
      <c r="A47" s="227"/>
      <c r="B47" s="235"/>
      <c r="C47" s="31"/>
      <c r="D47" s="65" t="s">
        <v>14</v>
      </c>
      <c r="E47" s="65" t="s">
        <v>90</v>
      </c>
      <c r="F47" s="231" t="s">
        <v>118</v>
      </c>
      <c r="G47" s="65" t="s">
        <v>14</v>
      </c>
      <c r="H47" s="65" t="s">
        <v>90</v>
      </c>
      <c r="I47" s="231" t="s">
        <v>118</v>
      </c>
      <c r="J47" s="232"/>
    </row>
    <row r="48" spans="1:10" ht="15.75">
      <c r="A48" s="227"/>
      <c r="B48" s="235"/>
      <c r="C48" s="67" t="s">
        <v>119</v>
      </c>
      <c r="D48" s="206" t="s">
        <v>79</v>
      </c>
      <c r="E48" s="68" t="s">
        <v>18</v>
      </c>
      <c r="F48" s="128" t="s">
        <v>19</v>
      </c>
      <c r="G48" s="128" t="s">
        <v>20</v>
      </c>
      <c r="H48" s="128" t="s">
        <v>21</v>
      </c>
      <c r="I48" s="128" t="s">
        <v>22</v>
      </c>
      <c r="J48" s="69" t="s">
        <v>23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120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71</v>
      </c>
      <c r="D51" s="298">
        <f>+'FY2008 BDs BPM Presort Flats'!D24</f>
        <v>7194904.069145072</v>
      </c>
      <c r="E51" s="304">
        <f>+'Curr. BPM Prsrt. Flats Prices'!$D$15</f>
        <v>1.253</v>
      </c>
      <c r="F51" s="300">
        <f aca="true" t="shared" si="0" ref="F51:F57">+D51*E51</f>
        <v>9015214.798638774</v>
      </c>
      <c r="G51" s="301">
        <f>+'FY2008 BDs BPM Presort Flats'!I24</f>
        <v>581904.3185092367</v>
      </c>
      <c r="H51" s="302">
        <f>+'Curr. BPM Prsrt. Flats Prices'!$D$24</f>
        <v>1.146</v>
      </c>
      <c r="I51" s="300">
        <f aca="true" t="shared" si="1" ref="I51:I57">+G51*H51</f>
        <v>666862.3490115852</v>
      </c>
      <c r="J51" s="303">
        <f aca="true" t="shared" si="2" ref="J51:J57">+F51+I51</f>
        <v>9682077.14765036</v>
      </c>
    </row>
    <row r="52" spans="1:10" ht="15.75">
      <c r="A52" s="227"/>
      <c r="B52" s="235"/>
      <c r="C52" s="73">
        <v>3</v>
      </c>
      <c r="D52" s="298">
        <f>+'FY2008 BDs BPM Presort Flats'!D25</f>
        <v>4113892.020975151</v>
      </c>
      <c r="E52" s="304">
        <f>+'Curr. BPM Prsrt. Flats Prices'!$D$15</f>
        <v>1.253</v>
      </c>
      <c r="F52" s="300">
        <f t="shared" si="0"/>
        <v>5154706.702281863</v>
      </c>
      <c r="G52" s="301">
        <f>+'FY2008 BDs BPM Presort Flats'!I25</f>
        <v>350517.79066621803</v>
      </c>
      <c r="H52" s="302">
        <f>+'Curr. BPM Prsrt. Flats Prices'!$D$24</f>
        <v>1.146</v>
      </c>
      <c r="I52" s="300">
        <f t="shared" si="1"/>
        <v>401693.3881034858</v>
      </c>
      <c r="J52" s="303">
        <f t="shared" si="2"/>
        <v>5556400.0903853495</v>
      </c>
    </row>
    <row r="53" spans="1:10" ht="15.75">
      <c r="A53" s="227"/>
      <c r="B53" s="235"/>
      <c r="C53" s="73">
        <v>4</v>
      </c>
      <c r="D53" s="298">
        <f>+'FY2008 BDs BPM Presort Flats'!D26</f>
        <v>7044279.8718352</v>
      </c>
      <c r="E53" s="304">
        <f>+'Curr. BPM Prsrt. Flats Prices'!$D$15</f>
        <v>1.253</v>
      </c>
      <c r="F53" s="300">
        <f t="shared" si="0"/>
        <v>8826482.679409506</v>
      </c>
      <c r="G53" s="301">
        <f>+'FY2008 BDs BPM Presort Flats'!I26</f>
        <v>175484.31217844784</v>
      </c>
      <c r="H53" s="302">
        <f>+'Curr. BPM Prsrt. Flats Prices'!$D$24</f>
        <v>1.146</v>
      </c>
      <c r="I53" s="300">
        <f t="shared" si="1"/>
        <v>201105.0217565012</v>
      </c>
      <c r="J53" s="303">
        <f t="shared" si="2"/>
        <v>9027587.701166008</v>
      </c>
    </row>
    <row r="54" spans="1:10" ht="15.75">
      <c r="A54" s="227"/>
      <c r="B54" s="235"/>
      <c r="C54" s="73">
        <v>5</v>
      </c>
      <c r="D54" s="298">
        <f>+'FY2008 BDs BPM Presort Flats'!D27</f>
        <v>8190743.728202109</v>
      </c>
      <c r="E54" s="304">
        <f>+'Curr. BPM Prsrt. Flats Prices'!$D$15</f>
        <v>1.253</v>
      </c>
      <c r="F54" s="300">
        <f t="shared" si="0"/>
        <v>10263001.891437242</v>
      </c>
      <c r="G54" s="301">
        <f>+'FY2008 BDs BPM Presort Flats'!I27</f>
        <v>228477.74025366473</v>
      </c>
      <c r="H54" s="302">
        <f>+'Curr. BPM Prsrt. Flats Prices'!$D$24</f>
        <v>1.146</v>
      </c>
      <c r="I54" s="300">
        <f t="shared" si="1"/>
        <v>261835.49033069974</v>
      </c>
      <c r="J54" s="303">
        <f t="shared" si="2"/>
        <v>10524837.381767942</v>
      </c>
    </row>
    <row r="55" spans="1:10" ht="15.75">
      <c r="A55" s="227"/>
      <c r="B55" s="235"/>
      <c r="C55" s="73">
        <v>6</v>
      </c>
      <c r="D55" s="298">
        <f>+'FY2008 BDs BPM Presort Flats'!D28</f>
        <v>4874724.951867668</v>
      </c>
      <c r="E55" s="304">
        <f>+'Curr. BPM Prsrt. Flats Prices'!$D$15</f>
        <v>1.253</v>
      </c>
      <c r="F55" s="300">
        <f t="shared" si="0"/>
        <v>6108030.364690187</v>
      </c>
      <c r="G55" s="301">
        <f>+'FY2008 BDs BPM Presort Flats'!I28</f>
        <v>207702.67961939902</v>
      </c>
      <c r="H55" s="302">
        <f>+'Curr. BPM Prsrt. Flats Prices'!$D$24</f>
        <v>1.146</v>
      </c>
      <c r="I55" s="300">
        <f t="shared" si="1"/>
        <v>238027.27084383124</v>
      </c>
      <c r="J55" s="303">
        <f t="shared" si="2"/>
        <v>6346057.635534018</v>
      </c>
    </row>
    <row r="56" spans="1:10" ht="15.75">
      <c r="A56" s="227"/>
      <c r="B56" s="235"/>
      <c r="C56" s="73">
        <v>7</v>
      </c>
      <c r="D56" s="298">
        <f>+'FY2008 BDs BPM Presort Flats'!D29</f>
        <v>2925547.349044781</v>
      </c>
      <c r="E56" s="304">
        <f>+'Curr. BPM Prsrt. Flats Prices'!$D$15</f>
        <v>1.253</v>
      </c>
      <c r="F56" s="300">
        <f t="shared" si="0"/>
        <v>3665710.8283531107</v>
      </c>
      <c r="G56" s="301">
        <f>+'FY2008 BDs BPM Presort Flats'!I29</f>
        <v>131554.41831727358</v>
      </c>
      <c r="H56" s="302">
        <f>+'Curr. BPM Prsrt. Flats Prices'!$D$24</f>
        <v>1.146</v>
      </c>
      <c r="I56" s="300">
        <f t="shared" si="1"/>
        <v>150761.3633915955</v>
      </c>
      <c r="J56" s="303">
        <f t="shared" si="2"/>
        <v>3816472.191744706</v>
      </c>
    </row>
    <row r="57" spans="1:10" ht="15.75">
      <c r="A57" s="227"/>
      <c r="B57" s="235"/>
      <c r="C57" s="73">
        <v>8</v>
      </c>
      <c r="D57" s="298">
        <f>+'FY2008 BDs BPM Presort Flats'!D30</f>
        <v>6539279.008930016</v>
      </c>
      <c r="E57" s="304">
        <f>+'Curr. BPM Prsrt. Flats Prices'!$D$15</f>
        <v>1.253</v>
      </c>
      <c r="F57" s="300">
        <f t="shared" si="0"/>
        <v>8193716.59818931</v>
      </c>
      <c r="G57" s="301">
        <f>+'FY2008 BDs BPM Presort Flats'!I30</f>
        <v>425763.7404557601</v>
      </c>
      <c r="H57" s="302">
        <f>+'Curr. BPM Prsrt. Flats Prices'!$D$24</f>
        <v>1.146</v>
      </c>
      <c r="I57" s="300">
        <f t="shared" si="1"/>
        <v>487925.246562301</v>
      </c>
      <c r="J57" s="303">
        <f t="shared" si="2"/>
        <v>8681641.844751611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35</v>
      </c>
      <c r="D59" s="301">
        <f>SUM(D51:D57)</f>
        <v>40883370.999999985</v>
      </c>
      <c r="E59" s="305"/>
      <c r="F59" s="306">
        <f>SUM(F51:F57)</f>
        <v>51226863.86299999</v>
      </c>
      <c r="G59" s="301">
        <f>SUM(G51:G57)</f>
        <v>2101405</v>
      </c>
      <c r="H59" s="302"/>
      <c r="I59" s="306">
        <f>SUM(I51:I57)</f>
        <v>2408210.13</v>
      </c>
      <c r="J59" s="303">
        <f>SUM(J51:J57)</f>
        <v>53635073.99299999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121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106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71</v>
      </c>
      <c r="D63" s="301">
        <f>+'FY2008 BDs BPM Presort Flats'!E24</f>
        <v>23623186.098134957</v>
      </c>
      <c r="E63" s="307">
        <f>+'Curr. BPM Prsrt. Flats Prices'!$D$17</f>
        <v>0.983</v>
      </c>
      <c r="F63" s="300">
        <f aca="true" t="shared" si="3" ref="F63:F68">+D63*E63</f>
        <v>23221591.934466664</v>
      </c>
      <c r="G63" s="301">
        <f>+'FY2008 BDs BPM Presort Flats'!J24</f>
        <v>5217117.891485951</v>
      </c>
      <c r="H63" s="302">
        <f>+'Curr. BPM Prsrt. Flats Prices'!$D$26</f>
        <v>0.876</v>
      </c>
      <c r="I63" s="300">
        <f aca="true" t="shared" si="4" ref="I63:I68">+G63*H63</f>
        <v>4570195.272941693</v>
      </c>
      <c r="J63" s="303">
        <f aca="true" t="shared" si="5" ref="J63:J68">+F63+I63</f>
        <v>27791787.207408357</v>
      </c>
      <c r="K63" s="276"/>
    </row>
    <row r="64" spans="1:11" ht="15.75">
      <c r="A64" s="227"/>
      <c r="B64" s="235"/>
      <c r="C64" s="73">
        <v>3</v>
      </c>
      <c r="D64" s="301">
        <f>+'FY2008 BDs BPM Presort Flats'!E25</f>
        <v>7336846.060450546</v>
      </c>
      <c r="E64" s="307">
        <f>+'Curr. BPM Prsrt. Flats Prices'!$D$17</f>
        <v>0.983</v>
      </c>
      <c r="F64" s="300">
        <f t="shared" si="3"/>
        <v>7212119.677422887</v>
      </c>
      <c r="G64" s="301">
        <f>+'FY2008 BDs BPM Presort Flats'!J25</f>
        <v>2998948.148408804</v>
      </c>
      <c r="H64" s="302">
        <f>+'Curr. BPM Prsrt. Flats Prices'!$D$26</f>
        <v>0.876</v>
      </c>
      <c r="I64" s="300">
        <f t="shared" si="4"/>
        <v>2627078.5780061125</v>
      </c>
      <c r="J64" s="303">
        <f t="shared" si="5"/>
        <v>9839198.255429</v>
      </c>
      <c r="K64" s="276"/>
    </row>
    <row r="65" spans="1:11" ht="15.75">
      <c r="A65" s="227"/>
      <c r="B65" s="235"/>
      <c r="C65" s="73">
        <v>4</v>
      </c>
      <c r="D65" s="301">
        <f>+'FY2008 BDs BPM Presort Flats'!E26</f>
        <v>1973213.013486612</v>
      </c>
      <c r="E65" s="307">
        <f>+'Curr. BPM Prsrt. Flats Prices'!$D$17</f>
        <v>0.983</v>
      </c>
      <c r="F65" s="300">
        <f t="shared" si="3"/>
        <v>1939668.3922573396</v>
      </c>
      <c r="G65" s="301">
        <f>+'FY2008 BDs BPM Presort Flats'!J26</f>
        <v>879829.8899215524</v>
      </c>
      <c r="H65" s="302">
        <f>+'Curr. BPM Prsrt. Flats Prices'!$D$26</f>
        <v>0.876</v>
      </c>
      <c r="I65" s="300">
        <f t="shared" si="4"/>
        <v>770730.9835712799</v>
      </c>
      <c r="J65" s="303">
        <f t="shared" si="5"/>
        <v>2710399.3758286196</v>
      </c>
      <c r="K65" s="276"/>
    </row>
    <row r="66" spans="1:11" ht="15.75">
      <c r="A66" s="227"/>
      <c r="B66" s="235"/>
      <c r="C66" s="73">
        <v>5</v>
      </c>
      <c r="D66" s="301">
        <f>+'FY2008 BDs BPM Presort Flats'!E27</f>
        <v>10076.827927888029</v>
      </c>
      <c r="E66" s="307">
        <f>+'Curr. BPM Prsrt. Flats Prices'!$D$17</f>
        <v>0.983</v>
      </c>
      <c r="F66" s="300">
        <f t="shared" si="3"/>
        <v>9905.521853113933</v>
      </c>
      <c r="G66" s="301">
        <f>+'FY2008 BDs BPM Presort Flats'!J27</f>
        <v>3489.0701836916573</v>
      </c>
      <c r="H66" s="302">
        <f>+'Curr. BPM Prsrt. Flats Prices'!$D$26</f>
        <v>0.876</v>
      </c>
      <c r="I66" s="300">
        <f t="shared" si="4"/>
        <v>3056.425480913892</v>
      </c>
      <c r="J66" s="303">
        <f t="shared" si="5"/>
        <v>12961.947334027824</v>
      </c>
      <c r="K66" s="276"/>
    </row>
    <row r="67" spans="1:11" ht="15.75">
      <c r="A67" s="227"/>
      <c r="B67" s="235"/>
      <c r="C67" s="218" t="s">
        <v>107</v>
      </c>
      <c r="D67" s="301">
        <f>+'FY2008 BDs BPM Presort Flats'!F23</f>
        <v>97181127</v>
      </c>
      <c r="E67" s="307">
        <f>+'Curr. BPM Prsrt. Flats Prices'!D19</f>
        <v>0.593</v>
      </c>
      <c r="F67" s="300">
        <f t="shared" si="3"/>
        <v>57628408.311</v>
      </c>
      <c r="G67" s="301">
        <f>+'FY2008 BDs BPM Presort Flats'!K23</f>
        <v>85613644</v>
      </c>
      <c r="H67" s="302">
        <f>+'Curr. BPM Prsrt. Flats Prices'!D28</f>
        <v>0.486</v>
      </c>
      <c r="I67" s="300">
        <f t="shared" si="4"/>
        <v>41608230.984</v>
      </c>
      <c r="J67" s="303">
        <f t="shared" si="5"/>
        <v>99236639.29499999</v>
      </c>
      <c r="K67" s="276"/>
    </row>
    <row r="68" spans="1:11" ht="15.75">
      <c r="A68" s="227"/>
      <c r="B68" s="235"/>
      <c r="C68" s="218" t="s">
        <v>108</v>
      </c>
      <c r="D68" s="301">
        <f>+'FY2008 BDs BPM Presort Flats'!G23</f>
        <v>429916</v>
      </c>
      <c r="E68" s="307">
        <f>+'Curr. BPM Prsrt. Flats Prices'!D21</f>
        <v>0.509</v>
      </c>
      <c r="F68" s="300">
        <f t="shared" si="3"/>
        <v>218827.244</v>
      </c>
      <c r="G68" s="301">
        <f>+'FY2008 BDs BPM Presort Flats'!L23</f>
        <v>11248573</v>
      </c>
      <c r="H68" s="302">
        <f>+'Curr. BPM Prsrt. Flats Prices'!D30</f>
        <v>0.402</v>
      </c>
      <c r="I68" s="300">
        <f t="shared" si="4"/>
        <v>4521926.346</v>
      </c>
      <c r="J68" s="303">
        <f t="shared" si="5"/>
        <v>4740753.59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35</v>
      </c>
      <c r="D70" s="301">
        <f>SUM(D63:D68)</f>
        <v>130554365</v>
      </c>
      <c r="E70" s="307"/>
      <c r="F70" s="300">
        <f>SUM(F63:F68)</f>
        <v>90230521.081</v>
      </c>
      <c r="G70" s="301">
        <f>SUM(G63:G68)</f>
        <v>105961602</v>
      </c>
      <c r="H70" s="302"/>
      <c r="I70" s="300">
        <f>SUM(I63:I68)</f>
        <v>54101218.589999996</v>
      </c>
      <c r="J70" s="303">
        <f>SUM(J63:J68)</f>
        <v>144331739.67099997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134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34" t="s">
        <v>135</v>
      </c>
      <c r="E76" s="535"/>
      <c r="F76" s="533"/>
      <c r="G76" s="542"/>
      <c r="H76" s="543"/>
      <c r="I76" s="544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35</v>
      </c>
      <c r="K77" s="276"/>
    </row>
    <row r="78" spans="1:11" ht="18.75">
      <c r="A78" s="227"/>
      <c r="B78" s="235"/>
      <c r="C78" s="31"/>
      <c r="D78" s="65" t="s">
        <v>35</v>
      </c>
      <c r="E78" s="65" t="s">
        <v>124</v>
      </c>
      <c r="F78" s="231" t="s">
        <v>124</v>
      </c>
      <c r="G78" s="231"/>
      <c r="H78" s="65"/>
      <c r="I78" s="32"/>
      <c r="J78" s="232" t="s">
        <v>117</v>
      </c>
      <c r="K78" s="276"/>
    </row>
    <row r="79" spans="1:11" ht="15.75">
      <c r="A79" s="227"/>
      <c r="B79" s="235"/>
      <c r="C79" s="31"/>
      <c r="D79" s="65" t="s">
        <v>15</v>
      </c>
      <c r="E79" s="32" t="s">
        <v>90</v>
      </c>
      <c r="F79" s="231" t="s">
        <v>118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119</v>
      </c>
      <c r="D80" s="206" t="s">
        <v>79</v>
      </c>
      <c r="E80" s="68" t="s">
        <v>18</v>
      </c>
      <c r="F80" s="128" t="s">
        <v>19</v>
      </c>
      <c r="G80" s="128"/>
      <c r="H80" s="128"/>
      <c r="I80" s="128"/>
      <c r="J80" s="69" t="s">
        <v>23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120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71</v>
      </c>
      <c r="D83" s="298">
        <f>+'FY2008 BDs BPM Presort Flats'!D52</f>
        <v>10171771.450337883</v>
      </c>
      <c r="E83" s="304">
        <f>+'Curr. BPM Prsrt. Flats Prices'!E15</f>
        <v>0.136</v>
      </c>
      <c r="F83" s="300">
        <f aca="true" t="shared" si="6" ref="F83:F89">+D83*E83</f>
        <v>1383360.9172459522</v>
      </c>
      <c r="G83" s="301"/>
      <c r="H83" s="302"/>
      <c r="I83" s="300"/>
      <c r="J83" s="303">
        <f aca="true" t="shared" si="7" ref="J83:J89">+J51+F83</f>
        <v>11065438.064896312</v>
      </c>
      <c r="K83" s="276"/>
    </row>
    <row r="84" spans="1:11" ht="15.75">
      <c r="A84" s="227"/>
      <c r="B84" s="235"/>
      <c r="C84" s="73">
        <v>3</v>
      </c>
      <c r="D84" s="298">
        <f>+'FY2008 BDs BPM Presort Flats'!D53</f>
        <v>5900530.983386567</v>
      </c>
      <c r="E84" s="304">
        <f>+'Curr. BPM Prsrt. Flats Prices'!F15</f>
        <v>0.169</v>
      </c>
      <c r="F84" s="300">
        <f t="shared" si="6"/>
        <v>997189.7361923299</v>
      </c>
      <c r="G84" s="301"/>
      <c r="H84" s="302"/>
      <c r="I84" s="300"/>
      <c r="J84" s="303">
        <f t="shared" si="7"/>
        <v>6553589.826577679</v>
      </c>
      <c r="K84" s="276"/>
    </row>
    <row r="85" spans="1:11" ht="15.75">
      <c r="A85" s="227"/>
      <c r="B85" s="235"/>
      <c r="C85" s="73">
        <v>4</v>
      </c>
      <c r="D85" s="298">
        <f>+'FY2008 BDs BPM Presort Flats'!D54</f>
        <v>9665280.28271972</v>
      </c>
      <c r="E85" s="304">
        <f>+'Curr. BPM Prsrt. Flats Prices'!G15</f>
        <v>0.209</v>
      </c>
      <c r="F85" s="300">
        <f t="shared" si="6"/>
        <v>2020043.5790884215</v>
      </c>
      <c r="G85" s="301"/>
      <c r="H85" s="302"/>
      <c r="I85" s="300"/>
      <c r="J85" s="303">
        <f t="shared" si="7"/>
        <v>11047631.28025443</v>
      </c>
      <c r="K85" s="276"/>
    </row>
    <row r="86" spans="1:11" ht="15.75">
      <c r="A86" s="227"/>
      <c r="B86" s="235"/>
      <c r="C86" s="73">
        <v>5</v>
      </c>
      <c r="D86" s="298">
        <f>+'FY2008 BDs BPM Presort Flats'!D55</f>
        <v>11261856.237498604</v>
      </c>
      <c r="E86" s="304">
        <f>+'Curr. BPM Prsrt. Flats Prices'!H15</f>
        <v>0.268</v>
      </c>
      <c r="F86" s="300">
        <f t="shared" si="6"/>
        <v>3018177.471649626</v>
      </c>
      <c r="G86" s="301"/>
      <c r="H86" s="302"/>
      <c r="I86" s="300"/>
      <c r="J86" s="303">
        <f t="shared" si="7"/>
        <v>13543014.853417568</v>
      </c>
      <c r="K86" s="276"/>
    </row>
    <row r="87" spans="1:11" ht="15.75">
      <c r="A87" s="227"/>
      <c r="B87" s="235"/>
      <c r="C87" s="73">
        <v>6</v>
      </c>
      <c r="D87" s="298">
        <f>+'FY2008 BDs BPM Presort Flats'!D56</f>
        <v>6837760.715741562</v>
      </c>
      <c r="E87" s="304">
        <f>+'Curr. BPM Prsrt. Flats Prices'!I15</f>
        <v>0.337</v>
      </c>
      <c r="F87" s="300">
        <f t="shared" si="6"/>
        <v>2304325.3612049064</v>
      </c>
      <c r="G87" s="301"/>
      <c r="H87" s="302"/>
      <c r="I87" s="300"/>
      <c r="J87" s="303">
        <f t="shared" si="7"/>
        <v>8650382.996738926</v>
      </c>
      <c r="K87" s="276"/>
    </row>
    <row r="88" spans="1:11" ht="15.75">
      <c r="A88" s="227"/>
      <c r="B88" s="235"/>
      <c r="C88" s="73">
        <v>7</v>
      </c>
      <c r="D88" s="298">
        <f>+'FY2008 BDs BPM Presort Flats'!D57</f>
        <v>4171135.2869836963</v>
      </c>
      <c r="E88" s="304">
        <f>+'Curr. BPM Prsrt. Flats Prices'!J15</f>
        <v>0.38</v>
      </c>
      <c r="F88" s="300">
        <f t="shared" si="6"/>
        <v>1585031.4090538046</v>
      </c>
      <c r="G88" s="301"/>
      <c r="H88" s="302"/>
      <c r="I88" s="300"/>
      <c r="J88" s="303">
        <f t="shared" si="7"/>
        <v>5401503.600798511</v>
      </c>
      <c r="K88" s="276"/>
    </row>
    <row r="89" spans="1:11" ht="15.75">
      <c r="A89" s="227"/>
      <c r="B89" s="235"/>
      <c r="C89" s="73">
        <v>8</v>
      </c>
      <c r="D89" s="298">
        <f>+'FY2008 BDs BPM Presort Flats'!D58</f>
        <v>9316626.043331971</v>
      </c>
      <c r="E89" s="304">
        <f>+'Curr. BPM Prsrt. Flats Prices'!K15</f>
        <v>0.507</v>
      </c>
      <c r="F89" s="300">
        <f t="shared" si="6"/>
        <v>4723529.403969309</v>
      </c>
      <c r="G89" s="301"/>
      <c r="H89" s="302"/>
      <c r="I89" s="300"/>
      <c r="J89" s="303">
        <f t="shared" si="7"/>
        <v>13405171.248720922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35</v>
      </c>
      <c r="D91" s="301">
        <f>SUM(D83:D89)</f>
        <v>57324961.00000001</v>
      </c>
      <c r="E91" s="305"/>
      <c r="F91" s="306">
        <f>SUM(F83:F89)</f>
        <v>16031657.87840435</v>
      </c>
      <c r="G91" s="301"/>
      <c r="H91" s="302"/>
      <c r="I91" s="306"/>
      <c r="J91" s="303">
        <f>SUM(J83:J89)</f>
        <v>69666731.87140435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121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106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71</v>
      </c>
      <c r="D95" s="301">
        <f>+'FY2008 BDs BPM Presort Flats'!E52</f>
        <v>40944863.29595327</v>
      </c>
      <c r="E95" s="307">
        <f>+'Curr. BPM Prsrt. Flats Prices'!E17</f>
        <v>0.098</v>
      </c>
      <c r="F95" s="300">
        <f aca="true" t="shared" si="8" ref="F95:F100">+D95*E95</f>
        <v>4012596.6030034204</v>
      </c>
      <c r="G95" s="301"/>
      <c r="H95" s="302"/>
      <c r="I95" s="300"/>
      <c r="J95" s="303">
        <f aca="true" t="shared" si="9" ref="J95:J100">+J63+F95</f>
        <v>31804383.810411777</v>
      </c>
      <c r="K95" s="276"/>
    </row>
    <row r="96" spans="1:11" ht="15.75">
      <c r="A96" s="227"/>
      <c r="B96" s="235"/>
      <c r="C96" s="73">
        <v>3</v>
      </c>
      <c r="D96" s="301">
        <f>+'FY2008 BDs BPM Presort Flats'!E53</f>
        <v>14793175.194036437</v>
      </c>
      <c r="E96" s="307">
        <f>+'Curr. BPM Prsrt. Flats Prices'!F17</f>
        <v>0.126</v>
      </c>
      <c r="F96" s="300">
        <f t="shared" si="8"/>
        <v>1863940.074448591</v>
      </c>
      <c r="G96" s="301"/>
      <c r="H96" s="302"/>
      <c r="I96" s="300"/>
      <c r="J96" s="303">
        <f t="shared" si="9"/>
        <v>11703138.32987759</v>
      </c>
      <c r="K96" s="276"/>
    </row>
    <row r="97" spans="1:11" ht="15.75">
      <c r="A97" s="227"/>
      <c r="B97" s="235"/>
      <c r="C97" s="73">
        <v>4</v>
      </c>
      <c r="D97" s="301">
        <f>+'FY2008 BDs BPM Presort Flats'!E54</f>
        <v>4038414.424720598</v>
      </c>
      <c r="E97" s="307">
        <f>+'Curr. BPM Prsrt. Flats Prices'!G17</f>
        <v>0.174</v>
      </c>
      <c r="F97" s="300">
        <f t="shared" si="8"/>
        <v>702684.109901384</v>
      </c>
      <c r="G97" s="301"/>
      <c r="H97" s="302"/>
      <c r="I97" s="300"/>
      <c r="J97" s="303">
        <f t="shared" si="9"/>
        <v>3413083.4857300036</v>
      </c>
      <c r="K97" s="276"/>
    </row>
    <row r="98" spans="1:11" ht="15.75">
      <c r="A98" s="227"/>
      <c r="B98" s="235"/>
      <c r="C98" s="73">
        <v>5</v>
      </c>
      <c r="D98" s="301">
        <f>+'FY2008 BDs BPM Presort Flats'!E55</f>
        <v>17370.08528970528</v>
      </c>
      <c r="E98" s="307">
        <f>+'Curr. BPM Prsrt. Flats Prices'!H17</f>
        <v>0.233</v>
      </c>
      <c r="F98" s="300">
        <f t="shared" si="8"/>
        <v>4047.22987250133</v>
      </c>
      <c r="G98" s="301"/>
      <c r="H98" s="302"/>
      <c r="I98" s="300"/>
      <c r="J98" s="303">
        <f t="shared" si="9"/>
        <v>17009.177206529155</v>
      </c>
      <c r="K98" s="276"/>
    </row>
    <row r="99" spans="1:11" ht="15.75">
      <c r="A99" s="227"/>
      <c r="B99" s="235"/>
      <c r="C99" s="218" t="s">
        <v>107</v>
      </c>
      <c r="D99" s="301">
        <f>+'FY2008 BDs BPM Presort Flats'!F51</f>
        <v>258575089</v>
      </c>
      <c r="E99" s="307">
        <f>+'Curr. BPM Prsrt. Flats Prices'!E19</f>
        <v>0.082</v>
      </c>
      <c r="F99" s="300">
        <f t="shared" si="8"/>
        <v>21203157.298</v>
      </c>
      <c r="G99" s="301"/>
      <c r="H99" s="302"/>
      <c r="I99" s="300"/>
      <c r="J99" s="303">
        <f t="shared" si="9"/>
        <v>120439796.593</v>
      </c>
      <c r="K99" s="276"/>
    </row>
    <row r="100" spans="1:11" ht="15.75">
      <c r="A100" s="227"/>
      <c r="B100" s="235"/>
      <c r="C100" s="218" t="s">
        <v>108</v>
      </c>
      <c r="D100" s="301">
        <f>+'FY2008 BDs BPM Presort Flats'!G51</f>
        <v>15358547</v>
      </c>
      <c r="E100" s="307">
        <f>+'Curr. BPM Prsrt. Flats Prices'!E21</f>
        <v>0.039</v>
      </c>
      <c r="F100" s="300">
        <f t="shared" si="8"/>
        <v>598983.333</v>
      </c>
      <c r="G100" s="301"/>
      <c r="H100" s="302"/>
      <c r="I100" s="300"/>
      <c r="J100" s="303">
        <f t="shared" si="9"/>
        <v>5339736.9229999995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35</v>
      </c>
      <c r="D102" s="301">
        <f>SUM(D95:D100)</f>
        <v>333727459</v>
      </c>
      <c r="E102" s="307"/>
      <c r="F102" s="300">
        <f>SUM(F95:F100)</f>
        <v>28385408.648225896</v>
      </c>
      <c r="G102" s="301"/>
      <c r="H102" s="302"/>
      <c r="I102" s="300"/>
      <c r="J102" s="303">
        <f>SUM(J95:J100)</f>
        <v>172717148.3192259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125</v>
      </c>
      <c r="D106" s="314"/>
      <c r="E106" s="314"/>
      <c r="F106" s="319">
        <f>SUM(J91,J102)</f>
        <v>242383880.19063026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97</v>
      </c>
      <c r="D108" s="314"/>
      <c r="E108" s="314"/>
      <c r="F108" s="319">
        <f>-'FY2008 BDs BPM Presort Flats'!J64</f>
        <v>-1616990.82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8.75">
      <c r="A110" s="227"/>
      <c r="B110" s="235"/>
      <c r="C110" s="218" t="s">
        <v>126</v>
      </c>
      <c r="D110" s="314"/>
      <c r="E110" s="314"/>
      <c r="F110" s="319">
        <f>SUM(F106,F108)</f>
        <v>240766889.37063026</v>
      </c>
      <c r="G110" s="314"/>
      <c r="H110" s="314"/>
      <c r="I110" s="314"/>
      <c r="J110" s="318"/>
      <c r="K110" s="276"/>
    </row>
    <row r="111" spans="1:11" ht="16.5" thickBot="1">
      <c r="A111" s="227"/>
      <c r="B111" s="235"/>
      <c r="C111" s="258"/>
      <c r="D111" s="320"/>
      <c r="E111" s="320"/>
      <c r="F111" s="321"/>
      <c r="G111" s="320"/>
      <c r="H111" s="320"/>
      <c r="I111" s="320"/>
      <c r="J111" s="322"/>
      <c r="K111" s="276"/>
    </row>
    <row r="112" spans="1:11" ht="15.75">
      <c r="A112" s="227"/>
      <c r="B112" s="235"/>
      <c r="C112" s="218"/>
      <c r="D112" s="314"/>
      <c r="E112" s="314"/>
      <c r="F112" s="319"/>
      <c r="G112" s="314"/>
      <c r="H112" s="314"/>
      <c r="I112" s="314"/>
      <c r="J112" s="318"/>
      <c r="K112" s="276"/>
    </row>
    <row r="113" spans="1:11" ht="15.75">
      <c r="A113" s="227"/>
      <c r="B113" s="235"/>
      <c r="C113" s="297" t="s">
        <v>127</v>
      </c>
      <c r="D113" s="314"/>
      <c r="E113" s="314"/>
      <c r="F113" s="319"/>
      <c r="G113" s="314"/>
      <c r="H113" s="314"/>
      <c r="I113" s="314"/>
      <c r="J113" s="318"/>
      <c r="K113" s="276"/>
    </row>
    <row r="114" spans="1:11" ht="16.5" thickBot="1">
      <c r="A114" s="227"/>
      <c r="B114" s="235"/>
      <c r="C114" s="323"/>
      <c r="D114" s="324"/>
      <c r="E114" s="324"/>
      <c r="F114" s="325"/>
      <c r="G114" s="324"/>
      <c r="H114" s="324"/>
      <c r="I114" s="324"/>
      <c r="J114" s="326"/>
      <c r="K114" s="276"/>
    </row>
    <row r="115" spans="1:11" ht="16.5" thickTop="1">
      <c r="A115" s="227"/>
      <c r="B115" s="235"/>
      <c r="C115" s="218"/>
      <c r="D115" s="314"/>
      <c r="E115" s="314"/>
      <c r="F115" s="319"/>
      <c r="G115" s="314"/>
      <c r="H115" s="314"/>
      <c r="I115" s="314"/>
      <c r="J115" s="318"/>
      <c r="K115" s="276"/>
    </row>
    <row r="116" spans="1:11" ht="15.75">
      <c r="A116" s="227"/>
      <c r="B116" s="235"/>
      <c r="C116" s="218" t="s">
        <v>128</v>
      </c>
      <c r="D116" s="314"/>
      <c r="E116" s="314"/>
      <c r="F116" s="319">
        <f>+F110+F37</f>
        <v>261734717.812722</v>
      </c>
      <c r="G116" s="314"/>
      <c r="H116" s="314"/>
      <c r="I116" s="314"/>
      <c r="J116" s="318"/>
      <c r="K116" s="276"/>
    </row>
    <row r="117" spans="1:11" ht="15.75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0" ht="16.5" thickBot="1">
      <c r="A118" s="228"/>
      <c r="B118" s="236"/>
      <c r="C118" s="258"/>
      <c r="D118" s="320"/>
      <c r="E118" s="320"/>
      <c r="F118" s="320"/>
      <c r="G118" s="320"/>
      <c r="H118" s="320"/>
      <c r="I118" s="320"/>
      <c r="J118" s="322"/>
    </row>
    <row r="121" ht="12.75">
      <c r="A121" t="s">
        <v>2</v>
      </c>
    </row>
    <row r="122" ht="12.75">
      <c r="B122" t="s">
        <v>243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1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138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130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26</v>
      </c>
      <c r="D9" s="65" t="s">
        <v>28</v>
      </c>
      <c r="E9" s="65" t="s">
        <v>29</v>
      </c>
      <c r="F9" s="65" t="s">
        <v>30</v>
      </c>
      <c r="G9" s="65" t="s">
        <v>31</v>
      </c>
      <c r="H9" s="65" t="s">
        <v>32</v>
      </c>
      <c r="I9" s="65" t="s">
        <v>33</v>
      </c>
      <c r="J9" s="66" t="s">
        <v>34</v>
      </c>
    </row>
    <row r="10" spans="1:10" ht="15.75">
      <c r="A10" s="5"/>
      <c r="B10" s="42"/>
      <c r="C10" s="67" t="s">
        <v>27</v>
      </c>
      <c r="D10" s="68" t="s">
        <v>79</v>
      </c>
      <c r="E10" s="68" t="s">
        <v>18</v>
      </c>
      <c r="F10" s="68" t="s">
        <v>19</v>
      </c>
      <c r="G10" s="68" t="s">
        <v>20</v>
      </c>
      <c r="H10" s="68" t="s">
        <v>21</v>
      </c>
      <c r="I10" s="68" t="s">
        <v>22</v>
      </c>
      <c r="J10" s="69" t="s">
        <v>23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36</v>
      </c>
      <c r="D12" s="274">
        <f>+'FY2008 BDs BPM SP Flats'!E23*'New BPM SP Flats Prices'!E11</f>
        <v>4182536.0707713086</v>
      </c>
      <c r="E12" s="274">
        <f>+'FY2008 BDs BPM SP Flats'!F23*'New BPM SP Flats Prices'!F11</f>
        <v>762214.1967680883</v>
      </c>
      <c r="F12" s="274">
        <f>+'FY2008 BDs BPM SP Flats'!G23*'New BPM SP Flats Prices'!G11</f>
        <v>1199573.643192986</v>
      </c>
      <c r="G12" s="274">
        <f>+'FY2008 BDs BPM SP Flats'!H23*'New BPM SP Flats Prices'!H11</f>
        <v>1709212.19556494</v>
      </c>
      <c r="H12" s="274">
        <f>+'FY2008 BDs BPM SP Flats'!I23*'New BPM SP Flats Prices'!I11</f>
        <v>712519.9620044321</v>
      </c>
      <c r="I12" s="274">
        <f>+'FY2008 BDs BPM SP Flats'!J23*'New BPM SP Flats Prices'!J11</f>
        <v>809950.5243208406</v>
      </c>
      <c r="J12" s="275">
        <f>+'FY2008 BDs BPM SP Flats'!K23*'New BPM SP Flats Prices'!K11</f>
        <v>859865.3881217821</v>
      </c>
    </row>
    <row r="13" spans="1:10" ht="15.75">
      <c r="A13" s="5"/>
      <c r="B13" s="75"/>
      <c r="C13" s="73" t="s">
        <v>37</v>
      </c>
      <c r="D13" s="274">
        <f>+'FY2008 BDs BPM SP Flats'!E24*'New BPM SP Flats Prices'!E12</f>
        <v>2269496.5864420985</v>
      </c>
      <c r="E13" s="274">
        <f>+'FY2008 BDs BPM SP Flats'!F24*'New BPM SP Flats Prices'!F12</f>
        <v>688077.5224703567</v>
      </c>
      <c r="F13" s="274">
        <f>+'FY2008 BDs BPM SP Flats'!G24*'New BPM SP Flats Prices'!G12</f>
        <v>724141.6284078233</v>
      </c>
      <c r="G13" s="274">
        <f>+'FY2008 BDs BPM SP Flats'!H24*'New BPM SP Flats Prices'!H12</f>
        <v>802373.8751706894</v>
      </c>
      <c r="H13" s="274">
        <f>+'FY2008 BDs BPM SP Flats'!I24*'New BPM SP Flats Prices'!I12</f>
        <v>428559.1218854479</v>
      </c>
      <c r="I13" s="274">
        <f>+'FY2008 BDs BPM SP Flats'!J24*'New BPM SP Flats Prices'!J12</f>
        <v>368436.3859733431</v>
      </c>
      <c r="J13" s="275">
        <f>+'FY2008 BDs BPM SP Flats'!K24*'New BPM SP Flats Prices'!K12</f>
        <v>1112785.1695232654</v>
      </c>
    </row>
    <row r="14" spans="1:10" ht="15.75">
      <c r="A14" s="5"/>
      <c r="B14" s="75"/>
      <c r="C14" s="73" t="s">
        <v>38</v>
      </c>
      <c r="D14" s="274">
        <f>+'FY2008 BDs BPM SP Flats'!E25*'New BPM SP Flats Prices'!E13</f>
        <v>1047253.3515561197</v>
      </c>
      <c r="E14" s="274">
        <f>+'FY2008 BDs BPM SP Flats'!F25*'New BPM SP Flats Prices'!F13</f>
        <v>255041.1233523479</v>
      </c>
      <c r="F14" s="274">
        <f>+'FY2008 BDs BPM SP Flats'!G25*'New BPM SP Flats Prices'!G13</f>
        <v>437176.46054808894</v>
      </c>
      <c r="G14" s="274">
        <f>+'FY2008 BDs BPM SP Flats'!H25*'New BPM SP Flats Prices'!H13</f>
        <v>425788.42335537885</v>
      </c>
      <c r="H14" s="274">
        <f>+'FY2008 BDs BPM SP Flats'!I25*'New BPM SP Flats Prices'!I13</f>
        <v>221568.40725688275</v>
      </c>
      <c r="I14" s="274">
        <f>+'FY2008 BDs BPM SP Flats'!J25*'New BPM SP Flats Prices'!J13</f>
        <v>107908.42191981497</v>
      </c>
      <c r="J14" s="275">
        <f>+'FY2008 BDs BPM SP Flats'!K25*'New BPM SP Flats Prices'!K13</f>
        <v>471361.3776499503</v>
      </c>
    </row>
    <row r="15" spans="1:10" ht="15.75">
      <c r="A15" s="5"/>
      <c r="B15" s="75"/>
      <c r="C15" s="73" t="s">
        <v>39</v>
      </c>
      <c r="D15" s="274">
        <f>+'FY2008 BDs BPM SP Flats'!E26*'New BPM SP Flats Prices'!E14</f>
        <v>284784.5778928014</v>
      </c>
      <c r="E15" s="274">
        <f>+'FY2008 BDs BPM SP Flats'!F26*'New BPM SP Flats Prices'!F14</f>
        <v>53023.7073336121</v>
      </c>
      <c r="F15" s="274">
        <f>+'FY2008 BDs BPM SP Flats'!G26*'New BPM SP Flats Prices'!G14</f>
        <v>110693.25954725471</v>
      </c>
      <c r="G15" s="274">
        <f>+'FY2008 BDs BPM SP Flats'!H26*'New BPM SP Flats Prices'!H14</f>
        <v>185813.78475584715</v>
      </c>
      <c r="H15" s="274">
        <f>+'FY2008 BDs BPM SP Flats'!I26*'New BPM SP Flats Prices'!I14</f>
        <v>146812.80376044713</v>
      </c>
      <c r="I15" s="274">
        <f>+'FY2008 BDs BPM SP Flats'!J26*'New BPM SP Flats Prices'!J14</f>
        <v>41554.14713391876</v>
      </c>
      <c r="J15" s="275">
        <f>+'FY2008 BDs BPM SP Flats'!K26*'New BPM SP Flats Prices'!K14</f>
        <v>119377.33783189228</v>
      </c>
    </row>
    <row r="16" spans="1:10" ht="15.75">
      <c r="A16" s="5"/>
      <c r="B16" s="75"/>
      <c r="C16" s="73" t="s">
        <v>40</v>
      </c>
      <c r="D16" s="274">
        <f>+'FY2008 BDs BPM SP Flats'!E27*'New BPM SP Flats Prices'!E15</f>
        <v>72551.45923929941</v>
      </c>
      <c r="E16" s="274">
        <f>+'FY2008 BDs BPM SP Flats'!F27*'New BPM SP Flats Prices'!F15</f>
        <v>26879.160951446713</v>
      </c>
      <c r="F16" s="274">
        <f>+'FY2008 BDs BPM SP Flats'!G27*'New BPM SP Flats Prices'!G15</f>
        <v>42693.037482335</v>
      </c>
      <c r="G16" s="274">
        <f>+'FY2008 BDs BPM SP Flats'!H27*'New BPM SP Flats Prices'!H15</f>
        <v>81015.80157506392</v>
      </c>
      <c r="H16" s="274">
        <f>+'FY2008 BDs BPM SP Flats'!I27*'New BPM SP Flats Prices'!I15</f>
        <v>27459.831401318894</v>
      </c>
      <c r="I16" s="274">
        <f>+'FY2008 BDs BPM SP Flats'!J27*'New BPM SP Flats Prices'!J15</f>
        <v>43316.16677186481</v>
      </c>
      <c r="J16" s="275">
        <f>+'FY2008 BDs BPM SP Flats'!K27*'New BPM SP Flats Prices'!K15</f>
        <v>59401.573485087414</v>
      </c>
    </row>
    <row r="17" spans="1:10" ht="15.75">
      <c r="A17" s="5"/>
      <c r="B17" s="75"/>
      <c r="C17" s="73" t="s">
        <v>41</v>
      </c>
      <c r="D17" s="274">
        <f>+'FY2008 BDs BPM SP Flats'!E28*'New BPM SP Flats Prices'!E16</f>
        <v>11482.387936722325</v>
      </c>
      <c r="E17" s="274">
        <f>+'FY2008 BDs BPM SP Flats'!F28*'New BPM SP Flats Prices'!F16</f>
        <v>15532.756710986481</v>
      </c>
      <c r="F17" s="274">
        <f>+'FY2008 BDs BPM SP Flats'!G28*'New BPM SP Flats Prices'!G16</f>
        <v>7846.021707306301</v>
      </c>
      <c r="G17" s="274">
        <f>+'FY2008 BDs BPM SP Flats'!H28*'New BPM SP Flats Prices'!H16</f>
        <v>3526.6610724663415</v>
      </c>
      <c r="H17" s="274">
        <f>+'FY2008 BDs BPM SP Flats'!I28*'New BPM SP Flats Prices'!I16</f>
        <v>13477.240386006348</v>
      </c>
      <c r="I17" s="274">
        <f>+'FY2008 BDs BPM SP Flats'!J28*'New BPM SP Flats Prices'!J16</f>
        <v>3708.027671103775</v>
      </c>
      <c r="J17" s="275">
        <f>+'FY2008 BDs BPM SP Flats'!K28*'New BPM SP Flats Prices'!K16</f>
        <v>4582.742382947395</v>
      </c>
    </row>
    <row r="18" spans="1:10" ht="15.75">
      <c r="A18" s="5"/>
      <c r="B18" s="75"/>
      <c r="C18" s="73" t="s">
        <v>42</v>
      </c>
      <c r="D18" s="274">
        <f>+'FY2008 BDs BPM SP Flats'!E29*'New BPM SP Flats Prices'!E17</f>
        <v>5988.871948486259</v>
      </c>
      <c r="E18" s="274">
        <f>+'FY2008 BDs BPM SP Flats'!F29*'New BPM SP Flats Prices'!F17</f>
        <v>0</v>
      </c>
      <c r="F18" s="274">
        <f>+'FY2008 BDs BPM SP Flats'!G29*'New BPM SP Flats Prices'!G17</f>
        <v>0</v>
      </c>
      <c r="G18" s="274">
        <f>+'FY2008 BDs BPM SP Flats'!H29*'New BPM SP Flats Prices'!H17</f>
        <v>1275.8522985061497</v>
      </c>
      <c r="H18" s="274">
        <f>+'FY2008 BDs BPM SP Flats'!I29*'New BPM SP Flats Prices'!I17</f>
        <v>4752.930443134001</v>
      </c>
      <c r="I18" s="274">
        <f>+'FY2008 BDs BPM SP Flats'!J29*'New BPM SP Flats Prices'!J17</f>
        <v>0</v>
      </c>
      <c r="J18" s="275">
        <f>+'FY2008 BDs BPM SP Flats'!K29*'New BPM SP Flats Prices'!K17</f>
        <v>0</v>
      </c>
    </row>
    <row r="19" spans="1:10" ht="15.75">
      <c r="A19" s="5"/>
      <c r="B19" s="75"/>
      <c r="C19" s="73" t="s">
        <v>43</v>
      </c>
      <c r="D19" s="274">
        <f>+'FY2008 BDs BPM SP Flats'!E30*'New BPM SP Flats Prices'!E18</f>
        <v>617.3081857104304</v>
      </c>
      <c r="E19" s="274">
        <f>+'FY2008 BDs BPM SP Flats'!F30*'New BPM SP Flats Prices'!F18</f>
        <v>0</v>
      </c>
      <c r="F19" s="274">
        <f>+'FY2008 BDs BPM SP Flats'!G30*'New BPM SP Flats Prices'!G18</f>
        <v>0</v>
      </c>
      <c r="G19" s="274">
        <f>+'FY2008 BDs BPM SP Flats'!H30*'New BPM SP Flats Prices'!H18</f>
        <v>0</v>
      </c>
      <c r="H19" s="274">
        <f>+'FY2008 BDs BPM SP Flats'!I30*'New BPM SP Flats Prices'!I18</f>
        <v>8863.527325023413</v>
      </c>
      <c r="I19" s="274">
        <f>+'FY2008 BDs BPM SP Flats'!J30*'New BPM SP Flats Prices'!J18</f>
        <v>0</v>
      </c>
      <c r="J19" s="275">
        <f>+'FY2008 BDs BPM SP Flats'!K30*'New BPM SP Flats Prices'!K18</f>
        <v>0</v>
      </c>
    </row>
    <row r="20" spans="1:10" ht="15.75">
      <c r="A20" s="5"/>
      <c r="B20" s="75"/>
      <c r="C20" s="73" t="s">
        <v>44</v>
      </c>
      <c r="D20" s="274">
        <f>+'FY2008 BDs BPM SP Flats'!E31*'New BPM SP Flats Prices'!E19</f>
        <v>0</v>
      </c>
      <c r="E20" s="274">
        <f>+'FY2008 BDs BPM SP Flats'!F31*'New BPM SP Flats Prices'!F19</f>
        <v>0</v>
      </c>
      <c r="F20" s="274">
        <f>+'FY2008 BDs BPM SP Flats'!G31*'New BPM SP Flats Prices'!G19</f>
        <v>0</v>
      </c>
      <c r="G20" s="274">
        <f>+'FY2008 BDs BPM SP Flats'!H31*'New BPM SP Flats Prices'!H19</f>
        <v>0</v>
      </c>
      <c r="H20" s="274">
        <f>+'FY2008 BDs BPM SP Flats'!I31*'New BPM SP Flats Prices'!I19</f>
        <v>0</v>
      </c>
      <c r="I20" s="274">
        <f>+'FY2008 BDs BPM SP Flats'!J31*'New BPM SP Flats Prices'!J19</f>
        <v>0</v>
      </c>
      <c r="J20" s="275">
        <f>+'FY2008 BDs BPM SP Flats'!K31*'New BPM SP Flats Prices'!K19</f>
        <v>0</v>
      </c>
    </row>
    <row r="21" spans="1:10" ht="15.75">
      <c r="A21" s="5"/>
      <c r="B21" s="75"/>
      <c r="C21" s="73" t="s">
        <v>45</v>
      </c>
      <c r="D21" s="274">
        <f>+'FY2008 BDs BPM SP Flats'!E32*'New BPM SP Flats Prices'!E20</f>
        <v>0</v>
      </c>
      <c r="E21" s="274">
        <f>+'FY2008 BDs BPM SP Flats'!F32*'New BPM SP Flats Prices'!F20</f>
        <v>0</v>
      </c>
      <c r="F21" s="274">
        <f>+'FY2008 BDs BPM SP Flats'!G32*'New BPM SP Flats Prices'!G20</f>
        <v>0</v>
      </c>
      <c r="G21" s="274">
        <f>+'FY2008 BDs BPM SP Flats'!H32*'New BPM SP Flats Prices'!H20</f>
        <v>0</v>
      </c>
      <c r="H21" s="274">
        <f>+'FY2008 BDs BPM SP Flats'!I32*'New BPM SP Flats Prices'!I20</f>
        <v>0</v>
      </c>
      <c r="I21" s="274">
        <f>+'FY2008 BDs BPM SP Flats'!J32*'New BPM SP Flats Prices'!J20</f>
        <v>0</v>
      </c>
      <c r="J21" s="275">
        <f>+'FY2008 BDs BPM SP Flats'!K32*'New BPM SP Flats Prices'!K20</f>
        <v>0</v>
      </c>
    </row>
    <row r="22" spans="1:10" ht="15.75">
      <c r="A22" s="5"/>
      <c r="B22" s="75"/>
      <c r="C22" s="73" t="s">
        <v>46</v>
      </c>
      <c r="D22" s="274">
        <f>+'FY2008 BDs BPM SP Flats'!E33*'New BPM SP Flats Prices'!E21</f>
        <v>0</v>
      </c>
      <c r="E22" s="274">
        <f>+'FY2008 BDs BPM SP Flats'!F33*'New BPM SP Flats Prices'!F21</f>
        <v>0</v>
      </c>
      <c r="F22" s="274">
        <f>+'FY2008 BDs BPM SP Flats'!G33*'New BPM SP Flats Prices'!G21</f>
        <v>0</v>
      </c>
      <c r="G22" s="274">
        <f>+'FY2008 BDs BPM SP Flats'!H33*'New BPM SP Flats Prices'!H21</f>
        <v>0</v>
      </c>
      <c r="H22" s="274">
        <f>+'FY2008 BDs BPM SP Flats'!I33*'New BPM SP Flats Prices'!I21</f>
        <v>0</v>
      </c>
      <c r="I22" s="274">
        <f>+'FY2008 BDs BPM SP Flats'!J33*'New BPM SP Flats Prices'!J21</f>
        <v>0</v>
      </c>
      <c r="J22" s="275">
        <f>+'FY2008 BDs BPM SP Flats'!K33*'New BPM SP Flats Prices'!K21</f>
        <v>0</v>
      </c>
    </row>
    <row r="23" spans="1:10" ht="15.75">
      <c r="A23" s="5"/>
      <c r="B23" s="75"/>
      <c r="C23" s="73" t="s">
        <v>47</v>
      </c>
      <c r="D23" s="274">
        <f>+'FY2008 BDs BPM SP Flats'!E34*'New BPM SP Flats Prices'!E22</f>
        <v>305.963013286644</v>
      </c>
      <c r="E23" s="274">
        <f>+'FY2008 BDs BPM SP Flats'!F34*'New BPM SP Flats Prices'!F22</f>
        <v>59.74081835468547</v>
      </c>
      <c r="F23" s="274">
        <f>+'FY2008 BDs BPM SP Flats'!G34*'New BPM SP Flats Prices'!G22</f>
        <v>97.50183443660322</v>
      </c>
      <c r="G23" s="274">
        <f>+'FY2008 BDs BPM SP Flats'!H34*'New BPM SP Flats Prices'!H22</f>
        <v>115.11784138011011</v>
      </c>
      <c r="H23" s="274">
        <f>+'FY2008 BDs BPM SP Flats'!I34*'New BPM SP Flats Prices'!I22</f>
        <v>81.73524254333235</v>
      </c>
      <c r="I23" s="274">
        <f>+'FY2008 BDs BPM SP Flats'!J34*'New BPM SP Flats Prices'!J22</f>
        <v>62.997259133635716</v>
      </c>
      <c r="J23" s="275">
        <f>+'FY2008 BDs BPM SP Flats'!K34*'New BPM SP Flats Prices'!K22</f>
        <v>151.19395632988545</v>
      </c>
    </row>
    <row r="24" spans="1:10" ht="15.75">
      <c r="A24" s="5"/>
      <c r="B24" s="75"/>
      <c r="C24" s="73" t="s">
        <v>48</v>
      </c>
      <c r="D24" s="274">
        <f>+'FY2008 BDs BPM SP Flats'!E35*'New BPM SP Flats Prices'!E23</f>
        <v>0</v>
      </c>
      <c r="E24" s="274">
        <f>+'FY2008 BDs BPM SP Flats'!F35*'New BPM SP Flats Prices'!F23</f>
        <v>0</v>
      </c>
      <c r="F24" s="274">
        <f>+'FY2008 BDs BPM SP Flats'!G35*'New BPM SP Flats Prices'!G23</f>
        <v>0</v>
      </c>
      <c r="G24" s="274">
        <f>+'FY2008 BDs BPM SP Flats'!H35*'New BPM SP Flats Prices'!H23</f>
        <v>903.6686396657725</v>
      </c>
      <c r="H24" s="274">
        <f>+'FY2008 BDs BPM SP Flats'!I35*'New BPM SP Flats Prices'!I23</f>
        <v>0</v>
      </c>
      <c r="I24" s="274">
        <f>+'FY2008 BDs BPM SP Flats'!J35*'New BPM SP Flats Prices'!J23</f>
        <v>0</v>
      </c>
      <c r="J24" s="275">
        <f>+'FY2008 BDs BPM SP Flats'!K35*'New BPM SP Flats Prices'!K23</f>
        <v>0</v>
      </c>
    </row>
    <row r="25" spans="1:10" ht="15.75">
      <c r="A25" s="5"/>
      <c r="B25" s="75"/>
      <c r="C25" s="73" t="s">
        <v>49</v>
      </c>
      <c r="D25" s="274">
        <f>+'FY2008 BDs BPM SP Flats'!E36*'New BPM SP Flats Prices'!E24</f>
        <v>0</v>
      </c>
      <c r="E25" s="274">
        <f>+'FY2008 BDs BPM SP Flats'!F36*'New BPM SP Flats Prices'!F24</f>
        <v>0</v>
      </c>
      <c r="F25" s="274">
        <f>+'FY2008 BDs BPM SP Flats'!G36*'New BPM SP Flats Prices'!G24</f>
        <v>0</v>
      </c>
      <c r="G25" s="274">
        <f>+'FY2008 BDs BPM SP Flats'!H36*'New BPM SP Flats Prices'!H24</f>
        <v>0</v>
      </c>
      <c r="H25" s="274">
        <f>+'FY2008 BDs BPM SP Flats'!I36*'New BPM SP Flats Prices'!I24</f>
        <v>0</v>
      </c>
      <c r="I25" s="274">
        <f>+'FY2008 BDs BPM SP Flats'!J36*'New BPM SP Flats Prices'!J24</f>
        <v>0</v>
      </c>
      <c r="J25" s="275">
        <f>+'FY2008 BDs BPM SP Flats'!K36*'New BPM SP Flats Prices'!K24</f>
        <v>0</v>
      </c>
    </row>
    <row r="26" spans="1:11" ht="15.75">
      <c r="A26" s="5"/>
      <c r="B26" s="75"/>
      <c r="C26" s="73" t="s">
        <v>50</v>
      </c>
      <c r="D26" s="274">
        <f>+'FY2008 BDs BPM SP Flats'!E37*'New BPM SP Flats Prices'!E25</f>
        <v>0</v>
      </c>
      <c r="E26" s="274">
        <f>+'FY2008 BDs BPM SP Flats'!F37*'New BPM SP Flats Prices'!F25</f>
        <v>0</v>
      </c>
      <c r="F26" s="274">
        <f>+'FY2008 BDs BPM SP Flats'!G37*'New BPM SP Flats Prices'!G25</f>
        <v>0</v>
      </c>
      <c r="G26" s="274">
        <f>+'FY2008 BDs BPM SP Flats'!H37*'New BPM SP Flats Prices'!H25</f>
        <v>0</v>
      </c>
      <c r="H26" s="274">
        <f>+'FY2008 BDs BPM SP Flats'!I37*'New BPM SP Flats Prices'!I25</f>
        <v>0</v>
      </c>
      <c r="I26" s="274">
        <f>+'FY2008 BDs BPM SP Flats'!J37*'New BPM SP Flats Prices'!J25</f>
        <v>0</v>
      </c>
      <c r="J26" s="275">
        <f>+'FY2008 BDs BPM SP Flats'!K37*'New BPM SP Flats Prices'!K25</f>
        <v>0</v>
      </c>
      <c r="K26" s="276"/>
    </row>
    <row r="27" spans="1:11" ht="15.75">
      <c r="A27" s="5"/>
      <c r="B27" s="75"/>
      <c r="C27" s="73" t="s">
        <v>51</v>
      </c>
      <c r="D27" s="274">
        <f>+'FY2008 BDs BPM SP Flats'!E38*'New BPM SP Flats Prices'!E26</f>
        <v>0</v>
      </c>
      <c r="E27" s="274">
        <f>+'FY2008 BDs BPM SP Flats'!F38*'New BPM SP Flats Prices'!F26</f>
        <v>0</v>
      </c>
      <c r="F27" s="274">
        <f>+'FY2008 BDs BPM SP Flats'!G38*'New BPM SP Flats Prices'!G26</f>
        <v>0</v>
      </c>
      <c r="G27" s="274">
        <f>+'FY2008 BDs BPM SP Flats'!H38*'New BPM SP Flats Prices'!H26</f>
        <v>0</v>
      </c>
      <c r="H27" s="274">
        <f>+'FY2008 BDs BPM SP Flats'!I38*'New BPM SP Flats Prices'!I26</f>
        <v>0</v>
      </c>
      <c r="I27" s="274">
        <f>+'FY2008 BDs BPM SP Flats'!J38*'New BPM SP Flats Prices'!J26</f>
        <v>0</v>
      </c>
      <c r="J27" s="275">
        <f>+'FY2008 BDs BPM SP Flats'!K38*'New BPM SP Flats Prices'!K26</f>
        <v>0</v>
      </c>
      <c r="K27" s="276"/>
    </row>
    <row r="28" spans="1:11" ht="15.75">
      <c r="A28" s="5"/>
      <c r="B28" s="75"/>
      <c r="C28" s="73" t="s">
        <v>52</v>
      </c>
      <c r="D28" s="274">
        <f>+'FY2008 BDs BPM SP Flats'!E39*'New BPM SP Flats Prices'!E27</f>
        <v>0</v>
      </c>
      <c r="E28" s="274">
        <f>+'FY2008 BDs BPM SP Flats'!F39*'New BPM SP Flats Prices'!F27</f>
        <v>0</v>
      </c>
      <c r="F28" s="274">
        <f>+'FY2008 BDs BPM SP Flats'!G39*'New BPM SP Flats Prices'!G27</f>
        <v>0</v>
      </c>
      <c r="G28" s="274">
        <f>+'FY2008 BDs BPM SP Flats'!H39*'New BPM SP Flats Prices'!H27</f>
        <v>0</v>
      </c>
      <c r="H28" s="274">
        <f>+'FY2008 BDs BPM SP Flats'!I39*'New BPM SP Flats Prices'!I27</f>
        <v>0</v>
      </c>
      <c r="I28" s="274">
        <f>+'FY2008 BDs BPM SP Flats'!J39*'New BPM SP Flats Prices'!J27</f>
        <v>0</v>
      </c>
      <c r="J28" s="275">
        <f>+'FY2008 BDs BPM SP Flats'!K39*'New BPM SP Flats Prices'!K27</f>
        <v>0</v>
      </c>
      <c r="K28" s="276"/>
    </row>
    <row r="29" spans="1:11" ht="15.75">
      <c r="A29" s="5"/>
      <c r="B29" s="75"/>
      <c r="C29" s="73" t="s">
        <v>53</v>
      </c>
      <c r="D29" s="274">
        <f>+'FY2008 BDs BPM SP Flats'!E40*'New BPM SP Flats Prices'!E28</f>
        <v>0</v>
      </c>
      <c r="E29" s="274">
        <f>+'FY2008 BDs BPM SP Flats'!F40*'New BPM SP Flats Prices'!F28</f>
        <v>0</v>
      </c>
      <c r="F29" s="274">
        <f>+'FY2008 BDs BPM SP Flats'!G40*'New BPM SP Flats Prices'!G28</f>
        <v>0</v>
      </c>
      <c r="G29" s="274">
        <f>+'FY2008 BDs BPM SP Flats'!H40*'New BPM SP Flats Prices'!H28</f>
        <v>0</v>
      </c>
      <c r="H29" s="274">
        <f>+'FY2008 BDs BPM SP Flats'!I40*'New BPM SP Flats Prices'!I28</f>
        <v>0</v>
      </c>
      <c r="I29" s="274">
        <f>+'FY2008 BDs BPM SP Flats'!J40*'New BPM SP Flats Prices'!J28</f>
        <v>0</v>
      </c>
      <c r="J29" s="275">
        <f>+'FY2008 BDs BPM SP Flats'!K40*'New BPM SP Flats Prices'!K28</f>
        <v>0</v>
      </c>
      <c r="K29" s="276"/>
    </row>
    <row r="30" spans="1:11" ht="15.75">
      <c r="A30" s="5"/>
      <c r="B30" s="75"/>
      <c r="C30" s="73" t="s">
        <v>54</v>
      </c>
      <c r="D30" s="274">
        <f>+'FY2008 BDs BPM SP Flats'!E41*'New BPM SP Flats Prices'!E29</f>
        <v>0</v>
      </c>
      <c r="E30" s="274">
        <f>+'FY2008 BDs BPM SP Flats'!F41*'New BPM SP Flats Prices'!F29</f>
        <v>0</v>
      </c>
      <c r="F30" s="274">
        <f>+'FY2008 BDs BPM SP Flats'!G41*'New BPM SP Flats Prices'!G29</f>
        <v>0</v>
      </c>
      <c r="G30" s="274">
        <f>+'FY2008 BDs BPM SP Flats'!H41*'New BPM SP Flats Prices'!H29</f>
        <v>0</v>
      </c>
      <c r="H30" s="274">
        <f>+'FY2008 BDs BPM SP Flats'!I41*'New BPM SP Flats Prices'!I29</f>
        <v>0</v>
      </c>
      <c r="I30" s="274">
        <f>+'FY2008 BDs BPM SP Flats'!J41*'New BPM SP Flats Prices'!J29</f>
        <v>0</v>
      </c>
      <c r="J30" s="275">
        <f>+'FY2008 BDs BPM SP Flats'!K41*'New BPM SP Flats Prices'!K29</f>
        <v>0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111</v>
      </c>
      <c r="D33" s="280"/>
      <c r="E33" s="280"/>
      <c r="F33" s="281">
        <f>SUM(D12:J30)</f>
        <v>20974648.73209172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97</v>
      </c>
      <c r="D35" s="280"/>
      <c r="E35" s="280"/>
      <c r="F35" s="281">
        <f>-'FY2008 BDs BPM SP Flats'!E47*'New BPM SP Flats Prices'!F36</f>
        <v>-6820.29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112</v>
      </c>
      <c r="D37" s="280"/>
      <c r="E37" s="280"/>
      <c r="F37" s="281">
        <f>SUM(F33,F35)</f>
        <v>20967828.442091722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131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34" t="s">
        <v>132</v>
      </c>
      <c r="E44" s="535"/>
      <c r="F44" s="533"/>
      <c r="G44" s="534" t="s">
        <v>133</v>
      </c>
      <c r="H44" s="535"/>
      <c r="I44" s="533"/>
      <c r="J44" s="232" t="s">
        <v>35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116</v>
      </c>
    </row>
    <row r="46" spans="1:10" ht="18.75">
      <c r="A46" s="227"/>
      <c r="B46" s="235"/>
      <c r="C46" s="31"/>
      <c r="D46" s="65" t="s">
        <v>35</v>
      </c>
      <c r="E46" s="65" t="s">
        <v>116</v>
      </c>
      <c r="F46" s="231"/>
      <c r="G46" s="65" t="s">
        <v>35</v>
      </c>
      <c r="H46" s="65" t="s">
        <v>116</v>
      </c>
      <c r="I46" s="32"/>
      <c r="J46" s="232" t="s">
        <v>117</v>
      </c>
    </row>
    <row r="47" spans="1:10" ht="15.75">
      <c r="A47" s="227"/>
      <c r="B47" s="235"/>
      <c r="C47" s="31"/>
      <c r="D47" s="65" t="s">
        <v>14</v>
      </c>
      <c r="E47" s="65" t="s">
        <v>90</v>
      </c>
      <c r="F47" s="231" t="s">
        <v>118</v>
      </c>
      <c r="G47" s="65" t="s">
        <v>14</v>
      </c>
      <c r="H47" s="65" t="s">
        <v>90</v>
      </c>
      <c r="I47" s="231" t="s">
        <v>118</v>
      </c>
      <c r="J47" s="232"/>
    </row>
    <row r="48" spans="1:10" ht="15.75">
      <c r="A48" s="227"/>
      <c r="B48" s="235"/>
      <c r="C48" s="67" t="s">
        <v>119</v>
      </c>
      <c r="D48" s="206" t="s">
        <v>79</v>
      </c>
      <c r="E48" s="68" t="s">
        <v>18</v>
      </c>
      <c r="F48" s="128" t="s">
        <v>19</v>
      </c>
      <c r="G48" s="128" t="s">
        <v>20</v>
      </c>
      <c r="H48" s="128" t="s">
        <v>21</v>
      </c>
      <c r="I48" s="128" t="s">
        <v>22</v>
      </c>
      <c r="J48" s="69" t="s">
        <v>23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120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71</v>
      </c>
      <c r="D51" s="298">
        <f>+'FY2008 BDs BPM Presort Flats'!D24</f>
        <v>7194904.069145072</v>
      </c>
      <c r="E51" s="304">
        <f>+'New BPM Presort Flats Prices'!$D$15</f>
        <v>1.246</v>
      </c>
      <c r="F51" s="300">
        <f aca="true" t="shared" si="0" ref="F51:F57">+D51*E51</f>
        <v>8964850.47015476</v>
      </c>
      <c r="G51" s="301">
        <f>+'FY2008 BDs BPM Presort Flats'!I24</f>
        <v>581904.3185092367</v>
      </c>
      <c r="H51" s="302">
        <f>+'New BPM Presort Flats Prices'!$D$24</f>
        <v>1.148</v>
      </c>
      <c r="I51" s="300">
        <f aca="true" t="shared" si="1" ref="I51:I57">+G51*H51</f>
        <v>668026.1576486037</v>
      </c>
      <c r="J51" s="303">
        <f aca="true" t="shared" si="2" ref="J51:J57">+F51+I51</f>
        <v>9632876.627803365</v>
      </c>
    </row>
    <row r="52" spans="1:10" ht="15.75">
      <c r="A52" s="227"/>
      <c r="B52" s="235"/>
      <c r="C52" s="73">
        <v>3</v>
      </c>
      <c r="D52" s="298">
        <f>+'FY2008 BDs BPM Presort Flats'!D25</f>
        <v>4113892.020975151</v>
      </c>
      <c r="E52" s="304">
        <f>+'New BPM Presort Flats Prices'!$D$15</f>
        <v>1.246</v>
      </c>
      <c r="F52" s="300">
        <f t="shared" si="0"/>
        <v>5125909.458135039</v>
      </c>
      <c r="G52" s="301">
        <f>+'FY2008 BDs BPM Presort Flats'!I25</f>
        <v>350517.79066621803</v>
      </c>
      <c r="H52" s="302">
        <f>+'New BPM Presort Flats Prices'!$D$24</f>
        <v>1.148</v>
      </c>
      <c r="I52" s="300">
        <f t="shared" si="1"/>
        <v>402394.42368481826</v>
      </c>
      <c r="J52" s="303">
        <f t="shared" si="2"/>
        <v>5528303.881819857</v>
      </c>
    </row>
    <row r="53" spans="1:10" ht="15.75">
      <c r="A53" s="227"/>
      <c r="B53" s="235"/>
      <c r="C53" s="73">
        <v>4</v>
      </c>
      <c r="D53" s="298">
        <f>+'FY2008 BDs BPM Presort Flats'!D26</f>
        <v>7044279.8718352</v>
      </c>
      <c r="E53" s="304">
        <f>+'New BPM Presort Flats Prices'!$D$15</f>
        <v>1.246</v>
      </c>
      <c r="F53" s="300">
        <f t="shared" si="0"/>
        <v>8777172.72030666</v>
      </c>
      <c r="G53" s="301">
        <f>+'FY2008 BDs BPM Presort Flats'!I26</f>
        <v>175484.31217844784</v>
      </c>
      <c r="H53" s="302">
        <f>+'New BPM Presort Flats Prices'!$D$24</f>
        <v>1.148</v>
      </c>
      <c r="I53" s="300">
        <f t="shared" si="1"/>
        <v>201455.9903808581</v>
      </c>
      <c r="J53" s="303">
        <f t="shared" si="2"/>
        <v>8978628.710687518</v>
      </c>
    </row>
    <row r="54" spans="1:10" ht="15.75">
      <c r="A54" s="227"/>
      <c r="B54" s="235"/>
      <c r="C54" s="73">
        <v>5</v>
      </c>
      <c r="D54" s="298">
        <f>+'FY2008 BDs BPM Presort Flats'!D27</f>
        <v>8190743.728202109</v>
      </c>
      <c r="E54" s="304">
        <f>+'New BPM Presort Flats Prices'!$D$15</f>
        <v>1.246</v>
      </c>
      <c r="F54" s="300">
        <f t="shared" si="0"/>
        <v>10205666.685339829</v>
      </c>
      <c r="G54" s="301">
        <f>+'FY2008 BDs BPM Presort Flats'!I27</f>
        <v>228477.74025366473</v>
      </c>
      <c r="H54" s="302">
        <f>+'New BPM Presort Flats Prices'!$D$24</f>
        <v>1.148</v>
      </c>
      <c r="I54" s="300">
        <f t="shared" si="1"/>
        <v>262292.4458112071</v>
      </c>
      <c r="J54" s="303">
        <f t="shared" si="2"/>
        <v>10467959.131151035</v>
      </c>
    </row>
    <row r="55" spans="1:10" ht="15.75">
      <c r="A55" s="227"/>
      <c r="B55" s="235"/>
      <c r="C55" s="73">
        <v>6</v>
      </c>
      <c r="D55" s="298">
        <f>+'FY2008 BDs BPM Presort Flats'!D28</f>
        <v>4874724.951867668</v>
      </c>
      <c r="E55" s="304">
        <f>+'New BPM Presort Flats Prices'!$D$15</f>
        <v>1.246</v>
      </c>
      <c r="F55" s="300">
        <f t="shared" si="0"/>
        <v>6073907.290027115</v>
      </c>
      <c r="G55" s="301">
        <f>+'FY2008 BDs BPM Presort Flats'!I28</f>
        <v>207702.67961939902</v>
      </c>
      <c r="H55" s="302">
        <f>+'New BPM Presort Flats Prices'!$D$24</f>
        <v>1.148</v>
      </c>
      <c r="I55" s="300">
        <f t="shared" si="1"/>
        <v>238442.67620307006</v>
      </c>
      <c r="J55" s="303">
        <f t="shared" si="2"/>
        <v>6312349.966230185</v>
      </c>
    </row>
    <row r="56" spans="1:10" ht="15.75">
      <c r="A56" s="227"/>
      <c r="B56" s="235"/>
      <c r="C56" s="73">
        <v>7</v>
      </c>
      <c r="D56" s="298">
        <f>+'FY2008 BDs BPM Presort Flats'!D29</f>
        <v>2925547.349044781</v>
      </c>
      <c r="E56" s="304">
        <f>+'New BPM Presort Flats Prices'!$D$15</f>
        <v>1.246</v>
      </c>
      <c r="F56" s="300">
        <f t="shared" si="0"/>
        <v>3645231.996909797</v>
      </c>
      <c r="G56" s="301">
        <f>+'FY2008 BDs BPM Presort Flats'!I29</f>
        <v>131554.41831727358</v>
      </c>
      <c r="H56" s="302">
        <f>+'New BPM Presort Flats Prices'!$D$24</f>
        <v>1.148</v>
      </c>
      <c r="I56" s="300">
        <f t="shared" si="1"/>
        <v>151024.47222823006</v>
      </c>
      <c r="J56" s="303">
        <f t="shared" si="2"/>
        <v>3796256.469138027</v>
      </c>
    </row>
    <row r="57" spans="1:10" ht="15.75">
      <c r="A57" s="227"/>
      <c r="B57" s="235"/>
      <c r="C57" s="73">
        <v>8</v>
      </c>
      <c r="D57" s="298">
        <f>+'FY2008 BDs BPM Presort Flats'!D30</f>
        <v>6539279.008930016</v>
      </c>
      <c r="E57" s="304">
        <f>+'New BPM Presort Flats Prices'!$D$15</f>
        <v>1.246</v>
      </c>
      <c r="F57" s="300">
        <f t="shared" si="0"/>
        <v>8147941.6451268</v>
      </c>
      <c r="G57" s="301">
        <f>+'FY2008 BDs BPM Presort Flats'!I30</f>
        <v>425763.7404557601</v>
      </c>
      <c r="H57" s="302">
        <f>+'New BPM Presort Flats Prices'!$D$24</f>
        <v>1.148</v>
      </c>
      <c r="I57" s="300">
        <f t="shared" si="1"/>
        <v>488776.7740432125</v>
      </c>
      <c r="J57" s="303">
        <f t="shared" si="2"/>
        <v>8636718.419170013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35</v>
      </c>
      <c r="D59" s="301">
        <f>SUM(D51:D57)</f>
        <v>40883370.999999985</v>
      </c>
      <c r="E59" s="305"/>
      <c r="F59" s="306">
        <f>SUM(F51:F57)</f>
        <v>50940680.265999995</v>
      </c>
      <c r="G59" s="301">
        <f>SUM(G51:G57)</f>
        <v>2101405</v>
      </c>
      <c r="H59" s="302"/>
      <c r="I59" s="306">
        <f>SUM(I51:I57)</f>
        <v>2412412.9399999995</v>
      </c>
      <c r="J59" s="303">
        <f>SUM(J51:J57)</f>
        <v>53353093.206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121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106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71</v>
      </c>
      <c r="D63" s="301">
        <f>+'FY2008 BDs BPM Presort Flats'!E24</f>
        <v>23623186.098134957</v>
      </c>
      <c r="E63" s="307">
        <f>+'New BPM Presort Flats Prices'!$D$17</f>
        <v>1.026</v>
      </c>
      <c r="F63" s="300">
        <f aca="true" t="shared" si="3" ref="F63:F68">+D63*E63</f>
        <v>24237388.936686467</v>
      </c>
      <c r="G63" s="301">
        <f>+'FY2008 BDs BPM Presort Flats'!J24</f>
        <v>5217117.891485951</v>
      </c>
      <c r="H63" s="302">
        <f>+'New BPM Presort Flats Prices'!$D$26</f>
        <v>0.928</v>
      </c>
      <c r="I63" s="300">
        <f aca="true" t="shared" si="4" ref="I63:I68">+G63*H63</f>
        <v>4841485.403298963</v>
      </c>
      <c r="J63" s="303">
        <f aca="true" t="shared" si="5" ref="J63:J68">+F63+I63</f>
        <v>29078874.33998543</v>
      </c>
      <c r="K63" s="276"/>
    </row>
    <row r="64" spans="1:11" ht="15.75">
      <c r="A64" s="227"/>
      <c r="B64" s="235"/>
      <c r="C64" s="73">
        <v>3</v>
      </c>
      <c r="D64" s="301">
        <f>+'FY2008 BDs BPM Presort Flats'!E25</f>
        <v>7336846.060450546</v>
      </c>
      <c r="E64" s="307">
        <f>+'New BPM Presort Flats Prices'!$D$17</f>
        <v>1.026</v>
      </c>
      <c r="F64" s="300">
        <f t="shared" si="3"/>
        <v>7527604.058022261</v>
      </c>
      <c r="G64" s="301">
        <f>+'FY2008 BDs BPM Presort Flats'!J25</f>
        <v>2998948.148408804</v>
      </c>
      <c r="H64" s="302">
        <f>+'New BPM Presort Flats Prices'!$D$26</f>
        <v>0.928</v>
      </c>
      <c r="I64" s="300">
        <f t="shared" si="4"/>
        <v>2783023.8817233704</v>
      </c>
      <c r="J64" s="303">
        <f t="shared" si="5"/>
        <v>10310627.939745631</v>
      </c>
      <c r="K64" s="276"/>
    </row>
    <row r="65" spans="1:11" ht="15.75">
      <c r="A65" s="227"/>
      <c r="B65" s="235"/>
      <c r="C65" s="73">
        <v>4</v>
      </c>
      <c r="D65" s="301">
        <f>+'FY2008 BDs BPM Presort Flats'!E26</f>
        <v>1973213.013486612</v>
      </c>
      <c r="E65" s="307">
        <f>+'New BPM Presort Flats Prices'!$D$17</f>
        <v>1.026</v>
      </c>
      <c r="F65" s="300">
        <f t="shared" si="3"/>
        <v>2024516.5518372639</v>
      </c>
      <c r="G65" s="301">
        <f>+'FY2008 BDs BPM Presort Flats'!J26</f>
        <v>879829.8899215524</v>
      </c>
      <c r="H65" s="302">
        <f>+'New BPM Presort Flats Prices'!$D$26</f>
        <v>0.928</v>
      </c>
      <c r="I65" s="300">
        <f t="shared" si="4"/>
        <v>816482.1378472006</v>
      </c>
      <c r="J65" s="303">
        <f t="shared" si="5"/>
        <v>2840998.6896844646</v>
      </c>
      <c r="K65" s="276"/>
    </row>
    <row r="66" spans="1:11" ht="15.75">
      <c r="A66" s="227"/>
      <c r="B66" s="235"/>
      <c r="C66" s="73">
        <v>5</v>
      </c>
      <c r="D66" s="301">
        <f>+'FY2008 BDs BPM Presort Flats'!E27</f>
        <v>10076.827927888029</v>
      </c>
      <c r="E66" s="307">
        <f>+'New BPM Presort Flats Prices'!$D$17</f>
        <v>1.026</v>
      </c>
      <c r="F66" s="300">
        <f t="shared" si="3"/>
        <v>10338.825454013118</v>
      </c>
      <c r="G66" s="301">
        <f>+'FY2008 BDs BPM Presort Flats'!J27</f>
        <v>3489.0701836916573</v>
      </c>
      <c r="H66" s="302">
        <f>+'New BPM Presort Flats Prices'!$D$26</f>
        <v>0.928</v>
      </c>
      <c r="I66" s="300">
        <f t="shared" si="4"/>
        <v>3237.857130465858</v>
      </c>
      <c r="J66" s="303">
        <f t="shared" si="5"/>
        <v>13576.682584478976</v>
      </c>
      <c r="K66" s="276"/>
    </row>
    <row r="67" spans="1:11" ht="15.75">
      <c r="A67" s="227"/>
      <c r="B67" s="235"/>
      <c r="C67" s="218" t="s">
        <v>107</v>
      </c>
      <c r="D67" s="301">
        <f>+'FY2008 BDs BPM Presort Flats'!F23</f>
        <v>97181127</v>
      </c>
      <c r="E67" s="307">
        <f>+'New BPM Presort Flats Prices'!D19</f>
        <v>0.63</v>
      </c>
      <c r="F67" s="300">
        <f t="shared" si="3"/>
        <v>61224110.01</v>
      </c>
      <c r="G67" s="301">
        <f>+'FY2008 BDs BPM Presort Flats'!K23</f>
        <v>85613644</v>
      </c>
      <c r="H67" s="302">
        <f>+'New BPM Presort Flats Prices'!D28</f>
        <v>0.532</v>
      </c>
      <c r="I67" s="300">
        <f t="shared" si="4"/>
        <v>45546458.608</v>
      </c>
      <c r="J67" s="303">
        <f t="shared" si="5"/>
        <v>106770568.618</v>
      </c>
      <c r="K67" s="276"/>
    </row>
    <row r="68" spans="1:11" ht="15.75">
      <c r="A68" s="227"/>
      <c r="B68" s="235"/>
      <c r="C68" s="218" t="s">
        <v>108</v>
      </c>
      <c r="D68" s="301">
        <f>+'FY2008 BDs BPM Presort Flats'!G23</f>
        <v>429916</v>
      </c>
      <c r="E68" s="307">
        <f>+'New BPM Presort Flats Prices'!D21</f>
        <v>0.451</v>
      </c>
      <c r="F68" s="300">
        <f t="shared" si="3"/>
        <v>193892.116</v>
      </c>
      <c r="G68" s="301">
        <f>+'FY2008 BDs BPM Presort Flats'!L23</f>
        <v>11248573</v>
      </c>
      <c r="H68" s="302">
        <f>+'New BPM Presort Flats Prices'!D30</f>
        <v>0.353</v>
      </c>
      <c r="I68" s="300">
        <f t="shared" si="4"/>
        <v>3970746.269</v>
      </c>
      <c r="J68" s="303">
        <f t="shared" si="5"/>
        <v>4164638.385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35</v>
      </c>
      <c r="D70" s="301">
        <f>SUM(D63:D68)</f>
        <v>130554365</v>
      </c>
      <c r="E70" s="307"/>
      <c r="F70" s="300">
        <f>SUM(F63:F68)</f>
        <v>95217850.498</v>
      </c>
      <c r="G70" s="301">
        <f>SUM(G63:G68)</f>
        <v>105961602</v>
      </c>
      <c r="H70" s="302"/>
      <c r="I70" s="300">
        <f>SUM(I63:I68)</f>
        <v>57961434.157000005</v>
      </c>
      <c r="J70" s="303">
        <f>SUM(J63:J68)</f>
        <v>153179284.655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134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34" t="s">
        <v>135</v>
      </c>
      <c r="E76" s="535"/>
      <c r="F76" s="533"/>
      <c r="G76" s="542"/>
      <c r="H76" s="543"/>
      <c r="I76" s="544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35</v>
      </c>
      <c r="K77" s="276"/>
    </row>
    <row r="78" spans="1:11" ht="18.75">
      <c r="A78" s="227"/>
      <c r="B78" s="235"/>
      <c r="C78" s="31"/>
      <c r="D78" s="65" t="s">
        <v>35</v>
      </c>
      <c r="E78" s="65" t="s">
        <v>124</v>
      </c>
      <c r="F78" s="231" t="s">
        <v>124</v>
      </c>
      <c r="G78" s="231"/>
      <c r="H78" s="65"/>
      <c r="I78" s="32"/>
      <c r="J78" s="232" t="s">
        <v>117</v>
      </c>
      <c r="K78" s="276"/>
    </row>
    <row r="79" spans="1:11" ht="15.75">
      <c r="A79" s="227"/>
      <c r="B79" s="235"/>
      <c r="C79" s="31"/>
      <c r="D79" s="65" t="s">
        <v>15</v>
      </c>
      <c r="E79" s="32" t="s">
        <v>90</v>
      </c>
      <c r="F79" s="231" t="s">
        <v>118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119</v>
      </c>
      <c r="D80" s="206" t="s">
        <v>79</v>
      </c>
      <c r="E80" s="68" t="s">
        <v>18</v>
      </c>
      <c r="F80" s="128" t="s">
        <v>19</v>
      </c>
      <c r="G80" s="128"/>
      <c r="H80" s="128"/>
      <c r="I80" s="128"/>
      <c r="J80" s="69" t="s">
        <v>23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120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71</v>
      </c>
      <c r="D83" s="298">
        <f>+'FY2008 BDs BPM Presort Flats'!D52</f>
        <v>10171771.450337883</v>
      </c>
      <c r="E83" s="304">
        <f>+'New BPM Presort Flats Prices'!E15</f>
        <v>0.138</v>
      </c>
      <c r="F83" s="300">
        <f aca="true" t="shared" si="6" ref="F83:F89">+D83*E83</f>
        <v>1403704.460146628</v>
      </c>
      <c r="G83" s="301"/>
      <c r="H83" s="302"/>
      <c r="I83" s="300"/>
      <c r="J83" s="303">
        <f aca="true" t="shared" si="7" ref="J83:J89">+J51+F83</f>
        <v>11036581.087949993</v>
      </c>
      <c r="K83" s="276"/>
    </row>
    <row r="84" spans="1:11" ht="15.75">
      <c r="A84" s="227"/>
      <c r="B84" s="235"/>
      <c r="C84" s="73">
        <v>3</v>
      </c>
      <c r="D84" s="298">
        <f>+'FY2008 BDs BPM Presort Flats'!D53</f>
        <v>5900530.983386567</v>
      </c>
      <c r="E84" s="304">
        <f>+'New BPM Presort Flats Prices'!F15</f>
        <v>0.158</v>
      </c>
      <c r="F84" s="300">
        <f t="shared" si="6"/>
        <v>932283.8953750776</v>
      </c>
      <c r="G84" s="301"/>
      <c r="H84" s="302"/>
      <c r="I84" s="300"/>
      <c r="J84" s="303">
        <f t="shared" si="7"/>
        <v>6460587.777194935</v>
      </c>
      <c r="K84" s="276"/>
    </row>
    <row r="85" spans="1:11" ht="15.75">
      <c r="A85" s="227"/>
      <c r="B85" s="235"/>
      <c r="C85" s="73">
        <v>4</v>
      </c>
      <c r="D85" s="298">
        <f>+'FY2008 BDs BPM Presort Flats'!D54</f>
        <v>9665280.28271972</v>
      </c>
      <c r="E85" s="304">
        <f>+'New BPM Presort Flats Prices'!G15</f>
        <v>0.2</v>
      </c>
      <c r="F85" s="300">
        <f t="shared" si="6"/>
        <v>1933056.0565439442</v>
      </c>
      <c r="G85" s="301"/>
      <c r="H85" s="302"/>
      <c r="I85" s="300"/>
      <c r="J85" s="303">
        <f t="shared" si="7"/>
        <v>10911684.767231463</v>
      </c>
      <c r="K85" s="276"/>
    </row>
    <row r="86" spans="1:11" ht="15.75">
      <c r="A86" s="227"/>
      <c r="B86" s="235"/>
      <c r="C86" s="73">
        <v>5</v>
      </c>
      <c r="D86" s="298">
        <f>+'FY2008 BDs BPM Presort Flats'!D55</f>
        <v>11261856.237498604</v>
      </c>
      <c r="E86" s="304">
        <f>+'New BPM Presort Flats Prices'!H15</f>
        <v>0.253</v>
      </c>
      <c r="F86" s="300">
        <f t="shared" si="6"/>
        <v>2849249.6280871467</v>
      </c>
      <c r="G86" s="301"/>
      <c r="H86" s="302"/>
      <c r="I86" s="300"/>
      <c r="J86" s="303">
        <f t="shared" si="7"/>
        <v>13317208.759238182</v>
      </c>
      <c r="K86" s="276"/>
    </row>
    <row r="87" spans="1:11" ht="15.75">
      <c r="A87" s="227"/>
      <c r="B87" s="235"/>
      <c r="C87" s="73">
        <v>6</v>
      </c>
      <c r="D87" s="298">
        <f>+'FY2008 BDs BPM Presort Flats'!D56</f>
        <v>6837760.715741562</v>
      </c>
      <c r="E87" s="304">
        <f>+'New BPM Presort Flats Prices'!I15</f>
        <v>0.321</v>
      </c>
      <c r="F87" s="300">
        <f t="shared" si="6"/>
        <v>2194921.189753041</v>
      </c>
      <c r="G87" s="301"/>
      <c r="H87" s="302"/>
      <c r="I87" s="300"/>
      <c r="J87" s="303">
        <f t="shared" si="7"/>
        <v>8507271.155983226</v>
      </c>
      <c r="K87" s="276"/>
    </row>
    <row r="88" spans="1:11" ht="15.75">
      <c r="A88" s="227"/>
      <c r="B88" s="235"/>
      <c r="C88" s="73">
        <v>7</v>
      </c>
      <c r="D88" s="298">
        <f>+'FY2008 BDs BPM Presort Flats'!D57</f>
        <v>4171135.2869836963</v>
      </c>
      <c r="E88" s="304">
        <f>+'New BPM Presort Flats Prices'!J15</f>
        <v>0.362</v>
      </c>
      <c r="F88" s="300">
        <f t="shared" si="6"/>
        <v>1509950.973888098</v>
      </c>
      <c r="G88" s="301"/>
      <c r="H88" s="302"/>
      <c r="I88" s="300"/>
      <c r="J88" s="303">
        <f t="shared" si="7"/>
        <v>5306207.443026125</v>
      </c>
      <c r="K88" s="276"/>
    </row>
    <row r="89" spans="1:11" ht="15.75">
      <c r="A89" s="227"/>
      <c r="B89" s="235"/>
      <c r="C89" s="73">
        <v>8</v>
      </c>
      <c r="D89" s="298">
        <f>+'FY2008 BDs BPM Presort Flats'!D58</f>
        <v>9316626.043331971</v>
      </c>
      <c r="E89" s="304">
        <f>+'New BPM Presort Flats Prices'!K15</f>
        <v>0.482</v>
      </c>
      <c r="F89" s="300">
        <f t="shared" si="6"/>
        <v>4490613.75288601</v>
      </c>
      <c r="G89" s="301"/>
      <c r="H89" s="302"/>
      <c r="I89" s="300"/>
      <c r="J89" s="303">
        <f t="shared" si="7"/>
        <v>13127332.172056023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35</v>
      </c>
      <c r="D91" s="301">
        <f>SUM(D83:D89)</f>
        <v>57324961.00000001</v>
      </c>
      <c r="E91" s="305"/>
      <c r="F91" s="306">
        <f>SUM(F83:F89)</f>
        <v>15313779.956679946</v>
      </c>
      <c r="G91" s="301"/>
      <c r="H91" s="302"/>
      <c r="I91" s="306"/>
      <c r="J91" s="303">
        <f>SUM(J83:J89)</f>
        <v>68666873.16267994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121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106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71</v>
      </c>
      <c r="D95" s="301">
        <f>+'FY2008 BDs BPM Presort Flats'!E52</f>
        <v>40944863.29595327</v>
      </c>
      <c r="E95" s="307">
        <f>+'New BPM Presort Flats Prices'!E17</f>
        <v>0.065</v>
      </c>
      <c r="F95" s="300">
        <f aca="true" t="shared" si="8" ref="F95:F100">+D95*E95</f>
        <v>2661416.1142369625</v>
      </c>
      <c r="G95" s="301"/>
      <c r="H95" s="302"/>
      <c r="I95" s="300"/>
      <c r="J95" s="303">
        <f aca="true" t="shared" si="9" ref="J95:J100">+J63+F95</f>
        <v>31740290.454222392</v>
      </c>
      <c r="K95" s="276"/>
    </row>
    <row r="96" spans="1:11" ht="15.75">
      <c r="A96" s="227"/>
      <c r="B96" s="235"/>
      <c r="C96" s="73">
        <v>3</v>
      </c>
      <c r="D96" s="301">
        <f>+'FY2008 BDs BPM Presort Flats'!E53</f>
        <v>14793175.194036437</v>
      </c>
      <c r="E96" s="307">
        <f>+'New BPM Presort Flats Prices'!F17</f>
        <v>0.082</v>
      </c>
      <c r="F96" s="300">
        <f t="shared" si="8"/>
        <v>1213040.3659109878</v>
      </c>
      <c r="G96" s="301"/>
      <c r="H96" s="302"/>
      <c r="I96" s="300"/>
      <c r="J96" s="303">
        <f t="shared" si="9"/>
        <v>11523668.30565662</v>
      </c>
      <c r="K96" s="276"/>
    </row>
    <row r="97" spans="1:11" ht="15.75">
      <c r="A97" s="227"/>
      <c r="B97" s="235"/>
      <c r="C97" s="73">
        <v>4</v>
      </c>
      <c r="D97" s="301">
        <f>+'FY2008 BDs BPM Presort Flats'!E54</f>
        <v>4038414.424720598</v>
      </c>
      <c r="E97" s="307">
        <f>+'New BPM Presort Flats Prices'!G17</f>
        <v>0.132</v>
      </c>
      <c r="F97" s="300">
        <f t="shared" si="8"/>
        <v>533070.7040631189</v>
      </c>
      <c r="G97" s="301"/>
      <c r="H97" s="302"/>
      <c r="I97" s="300"/>
      <c r="J97" s="303">
        <f t="shared" si="9"/>
        <v>3374069.3937475835</v>
      </c>
      <c r="K97" s="276"/>
    </row>
    <row r="98" spans="1:11" ht="15.75">
      <c r="A98" s="227"/>
      <c r="B98" s="235"/>
      <c r="C98" s="73">
        <v>5</v>
      </c>
      <c r="D98" s="301">
        <f>+'FY2008 BDs BPM Presort Flats'!E55</f>
        <v>17370.08528970528</v>
      </c>
      <c r="E98" s="307">
        <f>+'New BPM Presort Flats Prices'!H17</f>
        <v>0.187</v>
      </c>
      <c r="F98" s="300">
        <f t="shared" si="8"/>
        <v>3248.2059491748873</v>
      </c>
      <c r="G98" s="301"/>
      <c r="H98" s="302"/>
      <c r="I98" s="300"/>
      <c r="J98" s="303">
        <f t="shared" si="9"/>
        <v>16824.888533653862</v>
      </c>
      <c r="K98" s="276"/>
    </row>
    <row r="99" spans="1:11" ht="15.75">
      <c r="A99" s="227"/>
      <c r="B99" s="235"/>
      <c r="C99" s="218" t="s">
        <v>107</v>
      </c>
      <c r="D99" s="301">
        <f>+'FY2008 BDs BPM Presort Flats'!F51</f>
        <v>258575089</v>
      </c>
      <c r="E99" s="307">
        <f>+'New BPM Presort Flats Prices'!E19</f>
        <v>0.041</v>
      </c>
      <c r="F99" s="300">
        <f t="shared" si="8"/>
        <v>10601578.649</v>
      </c>
      <c r="G99" s="301"/>
      <c r="H99" s="302"/>
      <c r="I99" s="300"/>
      <c r="J99" s="303">
        <f t="shared" si="9"/>
        <v>117372147.267</v>
      </c>
      <c r="K99" s="276"/>
    </row>
    <row r="100" spans="1:11" ht="15.75">
      <c r="A100" s="227"/>
      <c r="B100" s="235"/>
      <c r="C100" s="218" t="s">
        <v>108</v>
      </c>
      <c r="D100" s="301">
        <f>+'FY2008 BDs BPM Presort Flats'!G51</f>
        <v>15358547</v>
      </c>
      <c r="E100" s="307">
        <f>+'New BPM Presort Flats Prices'!E21</f>
        <v>0.023999999999999994</v>
      </c>
      <c r="F100" s="300">
        <f t="shared" si="8"/>
        <v>368605.1279999999</v>
      </c>
      <c r="G100" s="301"/>
      <c r="H100" s="302"/>
      <c r="I100" s="300"/>
      <c r="J100" s="303">
        <f t="shared" si="9"/>
        <v>4533243.512999999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35</v>
      </c>
      <c r="D102" s="301">
        <f>SUM(D95:D100)</f>
        <v>333727459</v>
      </c>
      <c r="E102" s="307"/>
      <c r="F102" s="300">
        <f>SUM(F95:F100)</f>
        <v>15380959.167160245</v>
      </c>
      <c r="G102" s="301"/>
      <c r="H102" s="302"/>
      <c r="I102" s="300"/>
      <c r="J102" s="303">
        <f>SUM(J95:J100)</f>
        <v>168560243.82216024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125</v>
      </c>
      <c r="D106" s="314"/>
      <c r="E106" s="314"/>
      <c r="F106" s="319">
        <f>SUM(J91,J102)</f>
        <v>237227116.98484018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97</v>
      </c>
      <c r="D108" s="314"/>
      <c r="E108" s="314"/>
      <c r="F108" s="319">
        <f>-'FY2008 BDs BPM Presort Flats'!J64/'Curr. BPM Prsrt. Flats Prices'!D35*'New BPM Presort Flats Prices'!D35</f>
        <v>-1616990.82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5.75">
      <c r="A110" s="227"/>
      <c r="B110" s="235"/>
      <c r="C110" s="218" t="s">
        <v>323</v>
      </c>
      <c r="D110" s="314"/>
      <c r="E110" s="314"/>
      <c r="F110" s="319">
        <f>+'New BPM Presort Flats Prices'!D37*'FY2008 BDs BPM Presort Flats'!G81</f>
        <v>-79120.21032615384</v>
      </c>
      <c r="G110" s="314"/>
      <c r="H110" s="314"/>
      <c r="I110" s="314"/>
      <c r="J110" s="318"/>
      <c r="K110" s="276"/>
    </row>
    <row r="111" spans="1:11" ht="15.75">
      <c r="A111" s="227"/>
      <c r="B111" s="235"/>
      <c r="C111" s="218"/>
      <c r="D111" s="314"/>
      <c r="E111" s="314"/>
      <c r="F111" s="319"/>
      <c r="G111" s="314"/>
      <c r="H111" s="314"/>
      <c r="I111" s="314"/>
      <c r="J111" s="318"/>
      <c r="K111" s="276"/>
    </row>
    <row r="112" spans="1:11" ht="18.75">
      <c r="A112" s="227"/>
      <c r="B112" s="235"/>
      <c r="C112" s="218" t="s">
        <v>126</v>
      </c>
      <c r="D112" s="314"/>
      <c r="E112" s="314"/>
      <c r="F112" s="319">
        <f>SUM(F106,F108,F110)</f>
        <v>235531005.95451403</v>
      </c>
      <c r="G112" s="314"/>
      <c r="H112" s="314"/>
      <c r="I112" s="314"/>
      <c r="J112" s="318"/>
      <c r="K112" s="276"/>
    </row>
    <row r="113" spans="1:11" ht="16.5" thickBot="1">
      <c r="A113" s="227"/>
      <c r="B113" s="235"/>
      <c r="C113" s="258"/>
      <c r="D113" s="320"/>
      <c r="E113" s="320"/>
      <c r="F113" s="321"/>
      <c r="G113" s="320"/>
      <c r="H113" s="320"/>
      <c r="I113" s="320"/>
      <c r="J113" s="322"/>
      <c r="K113" s="276"/>
    </row>
    <row r="114" spans="1:11" ht="15.75">
      <c r="A114" s="227"/>
      <c r="B114" s="235"/>
      <c r="C114" s="218"/>
      <c r="D114" s="314"/>
      <c r="E114" s="314"/>
      <c r="F114" s="319"/>
      <c r="G114" s="314"/>
      <c r="H114" s="314"/>
      <c r="I114" s="314"/>
      <c r="J114" s="318"/>
      <c r="K114" s="276"/>
    </row>
    <row r="115" spans="1:11" ht="15.75">
      <c r="A115" s="227"/>
      <c r="B115" s="235"/>
      <c r="C115" s="297" t="s">
        <v>127</v>
      </c>
      <c r="D115" s="314"/>
      <c r="E115" s="314"/>
      <c r="F115" s="319"/>
      <c r="G115" s="314"/>
      <c r="H115" s="314"/>
      <c r="I115" s="314"/>
      <c r="J115" s="318"/>
      <c r="K115" s="276"/>
    </row>
    <row r="116" spans="1:11" ht="16.5" thickBot="1">
      <c r="A116" s="227"/>
      <c r="B116" s="235"/>
      <c r="C116" s="323"/>
      <c r="D116" s="324"/>
      <c r="E116" s="324"/>
      <c r="F116" s="325"/>
      <c r="G116" s="324"/>
      <c r="H116" s="324"/>
      <c r="I116" s="324"/>
      <c r="J116" s="326"/>
      <c r="K116" s="276"/>
    </row>
    <row r="117" spans="1:11" ht="16.5" thickTop="1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1" ht="15.75">
      <c r="A118" s="227"/>
      <c r="B118" s="235"/>
      <c r="C118" s="218" t="s">
        <v>128</v>
      </c>
      <c r="D118" s="314"/>
      <c r="E118" s="314"/>
      <c r="F118" s="472">
        <f>+F112+F37</f>
        <v>256498834.39660576</v>
      </c>
      <c r="G118" s="314"/>
      <c r="H118" s="314" t="s">
        <v>193</v>
      </c>
      <c r="I118" s="473">
        <f>+F118/'BPM Flats Revs.@Curr. Prices'!F116-1</f>
        <v>-0.02000454299632748</v>
      </c>
      <c r="J118" s="318"/>
      <c r="K118" s="276"/>
    </row>
    <row r="119" spans="1:11" ht="15.75">
      <c r="A119" s="227"/>
      <c r="B119" s="235"/>
      <c r="C119" s="218"/>
      <c r="D119" s="314"/>
      <c r="E119" s="314"/>
      <c r="F119" s="319"/>
      <c r="G119" s="314"/>
      <c r="H119" s="314"/>
      <c r="I119" s="314"/>
      <c r="J119" s="318"/>
      <c r="K119" s="276"/>
    </row>
    <row r="120" spans="1:10" ht="16.5" thickBot="1">
      <c r="A120" s="228"/>
      <c r="B120" s="236"/>
      <c r="C120" s="258"/>
      <c r="D120" s="320"/>
      <c r="E120" s="320"/>
      <c r="F120" s="320"/>
      <c r="G120" s="320"/>
      <c r="H120" s="320"/>
      <c r="I120" s="320"/>
      <c r="J120" s="322"/>
    </row>
    <row r="123" ht="12.75">
      <c r="A123" t="s">
        <v>2</v>
      </c>
    </row>
    <row r="124" ht="12.75">
      <c r="B124" t="s">
        <v>244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12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</cols>
  <sheetData>
    <row r="1" ht="12.75">
      <c r="A1" s="474" t="s">
        <v>238</v>
      </c>
    </row>
    <row r="4" spans="1:2" ht="12.75">
      <c r="A4" s="330">
        <v>1</v>
      </c>
      <c r="B4" t="s">
        <v>3</v>
      </c>
    </row>
    <row r="5" spans="1:2" ht="12.75">
      <c r="A5" s="330"/>
      <c r="B5" t="s">
        <v>4</v>
      </c>
    </row>
    <row r="6" spans="1:2" ht="12.75">
      <c r="A6" s="330">
        <v>2</v>
      </c>
      <c r="B6" t="s">
        <v>7</v>
      </c>
    </row>
    <row r="7" spans="1:2" ht="12.75">
      <c r="A7" s="330"/>
      <c r="B7" t="s">
        <v>239</v>
      </c>
    </row>
    <row r="8" spans="1:2" ht="12.75">
      <c r="A8" s="330">
        <v>3</v>
      </c>
      <c r="B8" t="s">
        <v>240</v>
      </c>
    </row>
    <row r="9" spans="1:2" ht="12.75">
      <c r="A9" s="330"/>
      <c r="B9" t="s">
        <v>241</v>
      </c>
    </row>
    <row r="10" spans="1:2" ht="12.75">
      <c r="A10" s="330">
        <v>4</v>
      </c>
      <c r="B10" t="s">
        <v>5</v>
      </c>
    </row>
    <row r="11" spans="1:2" ht="12.75">
      <c r="A11" s="330"/>
      <c r="B11" t="s">
        <v>242</v>
      </c>
    </row>
    <row r="12" spans="1:2" ht="12.75">
      <c r="A12" s="330"/>
      <c r="B12" t="s">
        <v>6</v>
      </c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4.421875" style="0" customWidth="1"/>
    <col min="4" max="4" width="12.00390625" style="0" customWidth="1"/>
    <col min="5" max="5" width="14.7109375" style="0" customWidth="1"/>
    <col min="6" max="6" width="13.7109375" style="0" customWidth="1"/>
    <col min="7" max="7" width="16.140625" style="0" customWidth="1"/>
    <col min="8" max="11" width="13.7109375" style="0" customWidth="1"/>
    <col min="12" max="12" width="14.7109375" style="0" customWidth="1"/>
  </cols>
  <sheetData>
    <row r="1" spans="1:1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8">
      <c r="A4" s="9" t="s">
        <v>285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</row>
    <row r="7" spans="1:12" ht="15.75">
      <c r="A7" s="5"/>
      <c r="B7" s="15"/>
      <c r="C7" s="19" t="s">
        <v>13</v>
      </c>
      <c r="D7" s="20"/>
      <c r="E7" s="21"/>
      <c r="F7" s="20"/>
      <c r="G7" s="20"/>
      <c r="H7" s="20"/>
      <c r="I7" s="20"/>
      <c r="J7" s="20"/>
      <c r="K7" s="20"/>
      <c r="L7" s="22"/>
    </row>
    <row r="8" spans="1:12" ht="15.75" thickBot="1">
      <c r="A8" s="5"/>
      <c r="B8" s="15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16.5" thickTop="1">
      <c r="A9" s="5"/>
      <c r="B9" s="6"/>
      <c r="C9" s="88"/>
      <c r="D9" s="26"/>
      <c r="E9" s="89"/>
      <c r="F9" s="90"/>
      <c r="G9" s="29"/>
      <c r="H9" s="30"/>
      <c r="I9" s="27"/>
      <c r="J9" s="20"/>
      <c r="K9" s="20"/>
      <c r="L9" s="22"/>
    </row>
    <row r="10" spans="1:12" ht="15.75">
      <c r="A10" s="5"/>
      <c r="B10" s="6"/>
      <c r="C10" s="91" t="s">
        <v>14</v>
      </c>
      <c r="D10" s="92"/>
      <c r="E10" s="93" t="s">
        <v>15</v>
      </c>
      <c r="F10" s="92"/>
      <c r="G10" s="93" t="s">
        <v>16</v>
      </c>
      <c r="H10" s="92"/>
      <c r="I10" s="35"/>
      <c r="J10" s="36"/>
      <c r="K10" s="36"/>
      <c r="L10" s="37"/>
    </row>
    <row r="11" spans="1:12" ht="15">
      <c r="A11" s="5"/>
      <c r="B11" s="6"/>
      <c r="C11" s="88"/>
      <c r="D11" s="26"/>
      <c r="E11" s="94"/>
      <c r="F11" s="26"/>
      <c r="G11" s="95"/>
      <c r="H11" s="41"/>
      <c r="I11" s="38"/>
      <c r="J11" s="20"/>
      <c r="K11" s="20"/>
      <c r="L11" s="22"/>
    </row>
    <row r="12" spans="1:12" ht="15.75">
      <c r="A12" s="5"/>
      <c r="B12" s="42"/>
      <c r="C12" s="43">
        <v>12934651</v>
      </c>
      <c r="D12" s="45"/>
      <c r="E12" s="96">
        <v>34788591</v>
      </c>
      <c r="F12" s="45"/>
      <c r="G12" s="96">
        <v>34481078</v>
      </c>
      <c r="H12" s="47"/>
      <c r="I12" s="38"/>
      <c r="J12" s="20"/>
      <c r="K12" s="20"/>
      <c r="L12" s="22"/>
    </row>
    <row r="13" spans="1:12" ht="16.5" thickBot="1">
      <c r="A13" s="5"/>
      <c r="B13" s="42"/>
      <c r="C13" s="97"/>
      <c r="D13" s="98"/>
      <c r="E13" s="99"/>
      <c r="F13" s="49"/>
      <c r="G13" s="99"/>
      <c r="H13" s="100"/>
      <c r="I13" s="53"/>
      <c r="J13" s="54"/>
      <c r="K13" s="54"/>
      <c r="L13" s="55"/>
    </row>
    <row r="14" spans="1:12" ht="15.75">
      <c r="A14" s="5"/>
      <c r="B14" s="42"/>
      <c r="C14" s="25"/>
      <c r="D14" s="20"/>
      <c r="E14" s="20"/>
      <c r="F14" s="20"/>
      <c r="G14" s="20"/>
      <c r="H14" s="56"/>
      <c r="I14" s="56"/>
      <c r="J14" s="56"/>
      <c r="K14" s="56"/>
      <c r="L14" s="57"/>
    </row>
    <row r="15" spans="1:12" ht="15.75">
      <c r="A15" s="5"/>
      <c r="B15" s="42"/>
      <c r="C15" s="19" t="s">
        <v>17</v>
      </c>
      <c r="D15" s="20"/>
      <c r="E15" s="20"/>
      <c r="F15" s="20"/>
      <c r="G15" s="20"/>
      <c r="H15" s="20"/>
      <c r="I15" s="20"/>
      <c r="J15" s="20"/>
      <c r="K15" s="20"/>
      <c r="L15" s="22"/>
    </row>
    <row r="16" spans="1:12" ht="16.5" thickBot="1">
      <c r="A16" s="5"/>
      <c r="B16" s="42"/>
      <c r="C16" s="58"/>
      <c r="D16" s="23"/>
      <c r="E16" s="23"/>
      <c r="F16" s="23"/>
      <c r="G16" s="23"/>
      <c r="H16" s="23"/>
      <c r="I16" s="23"/>
      <c r="J16" s="23"/>
      <c r="K16" s="23"/>
      <c r="L16" s="24"/>
    </row>
    <row r="17" spans="1:12" ht="16.5" thickTop="1">
      <c r="A17" s="5"/>
      <c r="B17" s="42"/>
      <c r="C17" s="19"/>
      <c r="D17" s="38"/>
      <c r="E17" s="20"/>
      <c r="F17" s="20"/>
      <c r="G17" s="20"/>
      <c r="H17" s="20"/>
      <c r="I17" s="20"/>
      <c r="J17" s="20"/>
      <c r="K17" s="20"/>
      <c r="L17" s="22"/>
    </row>
    <row r="18" spans="1:12" ht="15.75">
      <c r="A18" s="5"/>
      <c r="B18" s="42"/>
      <c r="C18" s="19"/>
      <c r="D18" s="534" t="s">
        <v>14</v>
      </c>
      <c r="E18" s="535"/>
      <c r="F18" s="535"/>
      <c r="G18" s="535"/>
      <c r="H18" s="535"/>
      <c r="I18" s="535"/>
      <c r="J18" s="535"/>
      <c r="K18" s="535"/>
      <c r="L18" s="536"/>
    </row>
    <row r="19" spans="1:12" ht="15.75">
      <c r="A19" s="5"/>
      <c r="B19" s="60"/>
      <c r="C19" s="61"/>
      <c r="D19" s="62"/>
      <c r="E19" s="63" t="s">
        <v>18</v>
      </c>
      <c r="F19" s="63" t="s">
        <v>19</v>
      </c>
      <c r="G19" s="63" t="s">
        <v>20</v>
      </c>
      <c r="H19" s="63" t="s">
        <v>21</v>
      </c>
      <c r="I19" s="63" t="s">
        <v>22</v>
      </c>
      <c r="J19" s="63" t="s">
        <v>23</v>
      </c>
      <c r="K19" s="63" t="s">
        <v>24</v>
      </c>
      <c r="L19" s="64" t="s">
        <v>25</v>
      </c>
    </row>
    <row r="20" spans="1:12" ht="15.75">
      <c r="A20" s="5"/>
      <c r="B20" s="60"/>
      <c r="C20" s="31" t="s">
        <v>26</v>
      </c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15.75">
      <c r="A21" s="5"/>
      <c r="B21" s="60"/>
      <c r="C21" s="67" t="s">
        <v>27</v>
      </c>
      <c r="D21" s="68"/>
      <c r="E21" s="68" t="s">
        <v>28</v>
      </c>
      <c r="F21" s="68" t="s">
        <v>29</v>
      </c>
      <c r="G21" s="68" t="s">
        <v>30</v>
      </c>
      <c r="H21" s="68" t="s">
        <v>31</v>
      </c>
      <c r="I21" s="68" t="s">
        <v>32</v>
      </c>
      <c r="J21" s="68" t="s">
        <v>33</v>
      </c>
      <c r="K21" s="68" t="s">
        <v>34</v>
      </c>
      <c r="L21" s="69" t="s">
        <v>35</v>
      </c>
    </row>
    <row r="22" spans="1:12" ht="15">
      <c r="A22" s="5"/>
      <c r="B22" s="15"/>
      <c r="C22" s="70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5">
      <c r="A23" s="5"/>
      <c r="B23" s="15"/>
      <c r="C23" s="73" t="s">
        <v>36</v>
      </c>
      <c r="D23" s="71"/>
      <c r="E23" s="1">
        <v>385684.6551502646</v>
      </c>
      <c r="F23" s="1">
        <v>128988.34003534079</v>
      </c>
      <c r="G23" s="1">
        <v>140724.82013595896</v>
      </c>
      <c r="H23" s="1">
        <v>176470.77790924668</v>
      </c>
      <c r="I23" s="1">
        <v>107224.13978410058</v>
      </c>
      <c r="J23" s="1">
        <v>68077.30659368314</v>
      </c>
      <c r="K23" s="1">
        <v>97860.15969832343</v>
      </c>
      <c r="L23" s="74">
        <v>1105030.199306918</v>
      </c>
    </row>
    <row r="24" spans="1:12" ht="15.75">
      <c r="A24" s="5"/>
      <c r="B24" s="75"/>
      <c r="C24" s="73" t="s">
        <v>37</v>
      </c>
      <c r="D24" s="1"/>
      <c r="E24" s="1">
        <v>779564.5656207795</v>
      </c>
      <c r="F24" s="1">
        <v>196206.65720265836</v>
      </c>
      <c r="G24" s="1">
        <v>317010.89565526095</v>
      </c>
      <c r="H24" s="1">
        <v>454073.08471255837</v>
      </c>
      <c r="I24" s="1">
        <v>177009.74152110383</v>
      </c>
      <c r="J24" s="1">
        <v>163841.4440989395</v>
      </c>
      <c r="K24" s="1">
        <v>155707.75722675922</v>
      </c>
      <c r="L24" s="74">
        <v>2243414.1460380596</v>
      </c>
    </row>
    <row r="25" spans="1:12" ht="15.75">
      <c r="A25" s="5"/>
      <c r="B25" s="75"/>
      <c r="C25" s="73" t="s">
        <v>38</v>
      </c>
      <c r="D25" s="1"/>
      <c r="E25" s="1">
        <v>695428.568671864</v>
      </c>
      <c r="F25" s="1">
        <v>233243.93713385487</v>
      </c>
      <c r="G25" s="1">
        <v>345637.4059658353</v>
      </c>
      <c r="H25" s="1">
        <v>376084.2263433009</v>
      </c>
      <c r="I25" s="1">
        <v>215888.20033606456</v>
      </c>
      <c r="J25" s="1">
        <v>125315.26439558098</v>
      </c>
      <c r="K25" s="1">
        <v>163351.62277834493</v>
      </c>
      <c r="L25" s="74">
        <v>2154949.225624846</v>
      </c>
    </row>
    <row r="26" spans="1:12" ht="15.75">
      <c r="A26" s="5"/>
      <c r="B26" s="75"/>
      <c r="C26" s="73" t="s">
        <v>39</v>
      </c>
      <c r="D26" s="1"/>
      <c r="E26" s="1">
        <v>569947.0531611842</v>
      </c>
      <c r="F26" s="1">
        <v>170698.62396660817</v>
      </c>
      <c r="G26" s="1">
        <v>316574.76474705903</v>
      </c>
      <c r="H26" s="1">
        <v>347550.7405748881</v>
      </c>
      <c r="I26" s="1">
        <v>134805.99690253902</v>
      </c>
      <c r="J26" s="1">
        <v>96175.07923041843</v>
      </c>
      <c r="K26" s="1">
        <v>131943.12045050279</v>
      </c>
      <c r="L26" s="74">
        <v>1767695.3790331997</v>
      </c>
    </row>
    <row r="27" spans="1:12" ht="15.75">
      <c r="A27" s="5"/>
      <c r="B27" s="75"/>
      <c r="C27" s="73" t="s">
        <v>40</v>
      </c>
      <c r="D27" s="1"/>
      <c r="E27" s="1">
        <v>458107.1942911786</v>
      </c>
      <c r="F27" s="1">
        <v>182417.6664254078</v>
      </c>
      <c r="G27" s="1">
        <v>263755.8091453391</v>
      </c>
      <c r="H27" s="1">
        <v>334010.7247313526</v>
      </c>
      <c r="I27" s="1">
        <v>175561.80193980382</v>
      </c>
      <c r="J27" s="1">
        <v>83597.58023161451</v>
      </c>
      <c r="K27" s="1">
        <v>127714.76144420517</v>
      </c>
      <c r="L27" s="74">
        <v>1625165.5382089016</v>
      </c>
    </row>
    <row r="28" spans="1:12" ht="15.75">
      <c r="A28" s="5"/>
      <c r="B28" s="75"/>
      <c r="C28" s="73" t="s">
        <v>41</v>
      </c>
      <c r="D28" s="1"/>
      <c r="E28" s="1">
        <v>330957.0390594738</v>
      </c>
      <c r="F28" s="1">
        <v>116917.11317802418</v>
      </c>
      <c r="G28" s="1">
        <v>158726.62916240608</v>
      </c>
      <c r="H28" s="1">
        <v>200552.79520283826</v>
      </c>
      <c r="I28" s="1">
        <v>113482.99873130635</v>
      </c>
      <c r="J28" s="1">
        <v>53492.80765440447</v>
      </c>
      <c r="K28" s="1">
        <v>84745.25809072552</v>
      </c>
      <c r="L28" s="74">
        <v>1058874.6410791785</v>
      </c>
    </row>
    <row r="29" spans="1:12" ht="15.75">
      <c r="A29" s="5"/>
      <c r="B29" s="75"/>
      <c r="C29" s="73" t="s">
        <v>42</v>
      </c>
      <c r="D29" s="1"/>
      <c r="E29" s="1">
        <v>179196.4715364214</v>
      </c>
      <c r="F29" s="1">
        <v>67250.01859769454</v>
      </c>
      <c r="G29" s="1">
        <v>108262.22371048533</v>
      </c>
      <c r="H29" s="1">
        <v>139578.26506774983</v>
      </c>
      <c r="I29" s="1">
        <v>108008.71277514122</v>
      </c>
      <c r="J29" s="1">
        <v>97609.09690736007</v>
      </c>
      <c r="K29" s="1">
        <v>38509.818338491685</v>
      </c>
      <c r="L29" s="74">
        <v>738414.606933344</v>
      </c>
    </row>
    <row r="30" spans="1:12" ht="15.75">
      <c r="A30" s="5"/>
      <c r="B30" s="75"/>
      <c r="C30" s="73" t="s">
        <v>43</v>
      </c>
      <c r="D30" s="1"/>
      <c r="E30" s="1">
        <v>179882.49132419177</v>
      </c>
      <c r="F30" s="1">
        <v>56585.95897075479</v>
      </c>
      <c r="G30" s="1">
        <v>83714.38949067317</v>
      </c>
      <c r="H30" s="1">
        <v>92590.33894124106</v>
      </c>
      <c r="I30" s="1">
        <v>26281.664290618977</v>
      </c>
      <c r="J30" s="1">
        <v>37075.661920295504</v>
      </c>
      <c r="K30" s="1">
        <v>38144.956893345414</v>
      </c>
      <c r="L30" s="74">
        <v>514275.4618311207</v>
      </c>
    </row>
    <row r="31" spans="1:12" ht="15.75">
      <c r="A31" s="5"/>
      <c r="B31" s="75"/>
      <c r="C31" s="73" t="s">
        <v>44</v>
      </c>
      <c r="D31" s="1"/>
      <c r="E31" s="1">
        <v>164174.92704161984</v>
      </c>
      <c r="F31" s="1">
        <v>40442.73235776148</v>
      </c>
      <c r="G31" s="1">
        <v>75506.90938365269</v>
      </c>
      <c r="H31" s="1">
        <v>110249.57118611722</v>
      </c>
      <c r="I31" s="1">
        <v>25159.544930680302</v>
      </c>
      <c r="J31" s="1">
        <v>13667.58823792799</v>
      </c>
      <c r="K31" s="1">
        <v>25562.170130836792</v>
      </c>
      <c r="L31" s="74">
        <v>454763.4432685963</v>
      </c>
    </row>
    <row r="32" spans="1:12" ht="15.75">
      <c r="A32" s="5"/>
      <c r="B32" s="75"/>
      <c r="C32" s="73" t="s">
        <v>45</v>
      </c>
      <c r="D32" s="1"/>
      <c r="E32" s="1">
        <v>169183.47050589783</v>
      </c>
      <c r="F32" s="1">
        <v>54814.64539555265</v>
      </c>
      <c r="G32" s="1">
        <v>50471.78162541939</v>
      </c>
      <c r="H32" s="1">
        <v>82388.36529938356</v>
      </c>
      <c r="I32" s="1">
        <v>26156.784976281626</v>
      </c>
      <c r="J32" s="1">
        <v>29782.504620899093</v>
      </c>
      <c r="K32" s="1">
        <v>34242.49468182034</v>
      </c>
      <c r="L32" s="74">
        <v>447040.04710525443</v>
      </c>
    </row>
    <row r="33" spans="1:12" ht="15.75">
      <c r="A33" s="5"/>
      <c r="B33" s="75"/>
      <c r="C33" s="73" t="s">
        <v>46</v>
      </c>
      <c r="D33" s="1"/>
      <c r="E33" s="1">
        <v>68906.26069326336</v>
      </c>
      <c r="F33" s="1">
        <v>39548.81205752684</v>
      </c>
      <c r="G33" s="1">
        <v>43245.10139509779</v>
      </c>
      <c r="H33" s="1">
        <v>62732.58699853244</v>
      </c>
      <c r="I33" s="1">
        <v>40575.16074852264</v>
      </c>
      <c r="J33" s="1">
        <v>15242.906071137717</v>
      </c>
      <c r="K33" s="1">
        <v>12738.965197597625</v>
      </c>
      <c r="L33" s="74">
        <v>282989.7931616784</v>
      </c>
    </row>
    <row r="34" spans="1:12" ht="15.75">
      <c r="A34" s="5"/>
      <c r="B34" s="75"/>
      <c r="C34" s="73" t="s">
        <v>47</v>
      </c>
      <c r="D34" s="1"/>
      <c r="E34" s="1">
        <v>49329.849238797105</v>
      </c>
      <c r="F34" s="1">
        <v>21307.645487378137</v>
      </c>
      <c r="G34" s="1">
        <v>34119.34964596001</v>
      </c>
      <c r="H34" s="1">
        <v>24989.510016970195</v>
      </c>
      <c r="I34" s="1">
        <v>19486.07321836104</v>
      </c>
      <c r="J34" s="1">
        <v>7402.259423600358</v>
      </c>
      <c r="K34" s="1">
        <v>19684.92354787494</v>
      </c>
      <c r="L34" s="74">
        <v>176319.6105789418</v>
      </c>
    </row>
    <row r="35" spans="1:12" ht="15.75">
      <c r="A35" s="5"/>
      <c r="B35" s="75"/>
      <c r="C35" s="73" t="s">
        <v>48</v>
      </c>
      <c r="D35" s="1"/>
      <c r="E35" s="1">
        <v>44385.05248226428</v>
      </c>
      <c r="F35" s="1">
        <v>14599.82442751909</v>
      </c>
      <c r="G35" s="1">
        <v>7287.598905138332</v>
      </c>
      <c r="H35" s="1">
        <v>18659.5130175319</v>
      </c>
      <c r="I35" s="1">
        <v>12842.740245951532</v>
      </c>
      <c r="J35" s="1">
        <v>6538.861874552362</v>
      </c>
      <c r="K35" s="1">
        <v>0</v>
      </c>
      <c r="L35" s="74">
        <v>104313.5909529575</v>
      </c>
    </row>
    <row r="36" spans="1:12" ht="15.75">
      <c r="A36" s="5"/>
      <c r="B36" s="75"/>
      <c r="C36" s="73" t="s">
        <v>49</v>
      </c>
      <c r="D36" s="1"/>
      <c r="E36" s="1">
        <v>22374.881014121263</v>
      </c>
      <c r="F36" s="1">
        <v>3685.0358127420027</v>
      </c>
      <c r="G36" s="1">
        <v>19791.558743270467</v>
      </c>
      <c r="H36" s="1">
        <v>14855.166324526419</v>
      </c>
      <c r="I36" s="1">
        <v>5333.35355788294</v>
      </c>
      <c r="J36" s="1">
        <v>4134.371258490253</v>
      </c>
      <c r="K36" s="1">
        <v>170.83653091868257</v>
      </c>
      <c r="L36" s="74">
        <v>70345.20324195204</v>
      </c>
    </row>
    <row r="37" spans="1:12" ht="15.75">
      <c r="A37" s="5"/>
      <c r="B37" s="75"/>
      <c r="C37" s="73" t="s">
        <v>50</v>
      </c>
      <c r="D37" s="1"/>
      <c r="E37" s="1">
        <v>4630.239501288631</v>
      </c>
      <c r="F37" s="1">
        <v>16295.208438314385</v>
      </c>
      <c r="G37" s="1">
        <v>3130.5910316651</v>
      </c>
      <c r="H37" s="1">
        <v>16968.1931957928</v>
      </c>
      <c r="I37" s="1">
        <v>1646.838059752567</v>
      </c>
      <c r="J37" s="1">
        <v>9955.905863499838</v>
      </c>
      <c r="K37" s="1">
        <v>15915.463684182636</v>
      </c>
      <c r="L37" s="74">
        <v>68542.43977449596</v>
      </c>
    </row>
    <row r="38" spans="1:12" ht="15.75">
      <c r="A38" s="5"/>
      <c r="B38" s="75"/>
      <c r="C38" s="73" t="s">
        <v>51</v>
      </c>
      <c r="D38" s="1"/>
      <c r="E38" s="1">
        <v>8686.133066356431</v>
      </c>
      <c r="F38" s="1">
        <v>5846.898277400298</v>
      </c>
      <c r="G38" s="1">
        <v>11101.184967163608</v>
      </c>
      <c r="H38" s="1">
        <v>4331.191257209063</v>
      </c>
      <c r="I38" s="1">
        <v>12664.614731939919</v>
      </c>
      <c r="J38" s="1">
        <v>660.9462675669247</v>
      </c>
      <c r="K38" s="1">
        <v>4515.296852265617</v>
      </c>
      <c r="L38" s="74">
        <v>47806.26541990186</v>
      </c>
    </row>
    <row r="39" spans="1:12" ht="15.75">
      <c r="A39" s="5"/>
      <c r="B39" s="75"/>
      <c r="C39" s="73" t="s">
        <v>52</v>
      </c>
      <c r="D39" s="1"/>
      <c r="E39" s="1">
        <v>11533.761977931972</v>
      </c>
      <c r="F39" s="1">
        <v>2288.6856951134646</v>
      </c>
      <c r="G39" s="1">
        <v>3404.496678250657</v>
      </c>
      <c r="H39" s="1">
        <v>2732.7190597982885</v>
      </c>
      <c r="I39" s="1">
        <v>4637.891692281182</v>
      </c>
      <c r="J39" s="1">
        <v>1206.7297568290412</v>
      </c>
      <c r="K39" s="1">
        <v>4600.605753961392</v>
      </c>
      <c r="L39" s="74">
        <v>30404.890614165997</v>
      </c>
    </row>
    <row r="40" spans="1:12" ht="15.75">
      <c r="A40" s="5"/>
      <c r="B40" s="75"/>
      <c r="C40" s="73" t="s">
        <v>53</v>
      </c>
      <c r="D40" s="1"/>
      <c r="E40" s="1">
        <v>7749.777474423974</v>
      </c>
      <c r="F40" s="1">
        <v>2260.5130878927994</v>
      </c>
      <c r="G40" s="1">
        <v>3187.5400099556327</v>
      </c>
      <c r="H40" s="1">
        <v>8270.623352433</v>
      </c>
      <c r="I40" s="1">
        <v>0</v>
      </c>
      <c r="J40" s="1">
        <v>0</v>
      </c>
      <c r="K40" s="1">
        <v>0</v>
      </c>
      <c r="L40" s="74">
        <v>21468.453924705405</v>
      </c>
    </row>
    <row r="41" spans="1:12" ht="15.75">
      <c r="A41" s="5"/>
      <c r="B41" s="75"/>
      <c r="C41" s="73" t="s">
        <v>54</v>
      </c>
      <c r="D41" s="1"/>
      <c r="E41" s="1">
        <v>5187.851961766084</v>
      </c>
      <c r="F41" s="1">
        <v>5702.063979212416</v>
      </c>
      <c r="G41" s="1">
        <v>165.62579548997073</v>
      </c>
      <c r="H41" s="1">
        <v>5821.406706683221</v>
      </c>
      <c r="I41" s="1">
        <v>4670.251857042244</v>
      </c>
      <c r="J41" s="1">
        <v>0</v>
      </c>
      <c r="K41" s="1">
        <v>1290.8636015879815</v>
      </c>
      <c r="L41" s="74">
        <v>22838.06390178192</v>
      </c>
    </row>
    <row r="42" spans="1:12" ht="15.75">
      <c r="A42" s="5"/>
      <c r="B42" s="75"/>
      <c r="C42" s="73"/>
      <c r="D42" s="1"/>
      <c r="E42" s="1"/>
      <c r="F42" s="1"/>
      <c r="G42" s="1"/>
      <c r="H42" s="1"/>
      <c r="I42" s="1"/>
      <c r="J42" s="1"/>
      <c r="K42" s="1"/>
      <c r="L42" s="74"/>
    </row>
    <row r="43" spans="1:12" ht="15.75">
      <c r="A43" s="5"/>
      <c r="B43" s="75"/>
      <c r="C43" s="73" t="s">
        <v>35</v>
      </c>
      <c r="D43" s="1"/>
      <c r="E43" s="76">
        <f aca="true" t="shared" si="0" ref="E43:K43">SUM(E24:E41)</f>
        <v>3749225.588622824</v>
      </c>
      <c r="F43" s="76">
        <f t="shared" si="0"/>
        <v>1230112.0404914166</v>
      </c>
      <c r="G43" s="76">
        <f t="shared" si="0"/>
        <v>1845093.8560581226</v>
      </c>
      <c r="H43" s="76">
        <f t="shared" si="0"/>
        <v>2296439.0219889083</v>
      </c>
      <c r="I43" s="76">
        <f t="shared" si="0"/>
        <v>1104212.3705152737</v>
      </c>
      <c r="J43" s="76">
        <f t="shared" si="0"/>
        <v>745699.0078131171</v>
      </c>
      <c r="K43" s="76">
        <f t="shared" si="0"/>
        <v>858838.9152034207</v>
      </c>
      <c r="L43" s="77">
        <f>SUM(L23:L41)</f>
        <v>12934651.000000002</v>
      </c>
    </row>
    <row r="44" spans="1:12" ht="15.75">
      <c r="A44" s="5"/>
      <c r="B44" s="78"/>
      <c r="C44" s="70"/>
      <c r="D44" s="79"/>
      <c r="E44" s="79"/>
      <c r="F44" s="79"/>
      <c r="G44" s="79"/>
      <c r="H44" s="79"/>
      <c r="I44" s="79"/>
      <c r="J44" s="79"/>
      <c r="K44" s="79"/>
      <c r="L44" s="80"/>
    </row>
    <row r="45" spans="1:12" ht="15.75" thickBot="1">
      <c r="A45" s="81"/>
      <c r="B45" s="82"/>
      <c r="C45" s="48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5">
      <c r="A46" s="5"/>
      <c r="B46" s="85"/>
      <c r="C46" s="25"/>
      <c r="D46" s="20"/>
      <c r="E46" s="20"/>
      <c r="F46" s="20"/>
      <c r="G46" s="20"/>
      <c r="H46" s="20"/>
      <c r="I46" s="20"/>
      <c r="J46" s="20"/>
      <c r="K46" s="20"/>
      <c r="L46" s="22"/>
    </row>
    <row r="47" spans="1:12" ht="15.75">
      <c r="A47" s="5"/>
      <c r="B47" s="85"/>
      <c r="C47" s="19" t="s">
        <v>56</v>
      </c>
      <c r="D47" s="20"/>
      <c r="E47" s="86">
        <v>1340766</v>
      </c>
      <c r="F47" s="20"/>
      <c r="G47" s="20"/>
      <c r="H47" s="20"/>
      <c r="I47" s="20"/>
      <c r="J47" s="20"/>
      <c r="K47" s="20"/>
      <c r="L47" s="22"/>
    </row>
    <row r="48" spans="1:12" ht="15">
      <c r="A48" s="5"/>
      <c r="B48" s="85"/>
      <c r="C48" s="25"/>
      <c r="D48" s="20"/>
      <c r="E48" s="20"/>
      <c r="F48" s="20"/>
      <c r="G48" s="20"/>
      <c r="H48" s="20"/>
      <c r="I48" s="20"/>
      <c r="J48" s="20"/>
      <c r="K48" s="20"/>
      <c r="L48" s="22"/>
    </row>
    <row r="49" spans="1:12" ht="15.75">
      <c r="A49" s="5"/>
      <c r="B49" s="75"/>
      <c r="C49" s="19"/>
      <c r="D49" s="20"/>
      <c r="E49" s="20"/>
      <c r="F49" s="20"/>
      <c r="G49" s="20"/>
      <c r="H49" s="20"/>
      <c r="I49" s="20"/>
      <c r="J49" s="20"/>
      <c r="K49" s="20"/>
      <c r="L49" s="87"/>
    </row>
    <row r="50" spans="1:12" ht="15.75" thickBot="1">
      <c r="A50" s="81"/>
      <c r="B50" s="82"/>
      <c r="C50" s="48"/>
      <c r="D50" s="54"/>
      <c r="E50" s="54"/>
      <c r="F50" s="54"/>
      <c r="G50" s="54"/>
      <c r="H50" s="54"/>
      <c r="I50" s="54"/>
      <c r="J50" s="54"/>
      <c r="K50" s="54"/>
      <c r="L50" s="55"/>
    </row>
    <row r="53" ht="12.75">
      <c r="A53" t="s">
        <v>284</v>
      </c>
    </row>
  </sheetData>
  <mergeCells count="1">
    <mergeCell ref="D18:L18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28125" style="0" customWidth="1"/>
    <col min="3" max="3" width="13.140625" style="0" customWidth="1"/>
    <col min="4" max="4" width="16.7109375" style="0" customWidth="1"/>
    <col min="5" max="5" width="15.7109375" style="0" customWidth="1"/>
    <col min="6" max="6" width="15.57421875" style="0" customWidth="1"/>
    <col min="7" max="7" width="15.8515625" style="0" customWidth="1"/>
    <col min="8" max="8" width="16.140625" style="0" customWidth="1"/>
    <col min="9" max="9" width="15.421875" style="0" customWidth="1"/>
    <col min="10" max="10" width="16.28125" style="0" customWidth="1"/>
    <col min="11" max="11" width="15.57421875" style="0" customWidth="1"/>
    <col min="12" max="12" width="15.140625" style="0" customWidth="1"/>
    <col min="13" max="13" width="16.8515625" style="0" bestFit="1" customWidth="1"/>
    <col min="14" max="14" width="14.57421875" style="0" bestFit="1" customWidth="1"/>
    <col min="15" max="15" width="7.7109375" style="0" customWidth="1"/>
    <col min="17" max="17" width="16.8515625" style="0" bestFit="1" customWidth="1"/>
  </cols>
  <sheetData>
    <row r="1" spans="1:14" ht="15">
      <c r="A1" s="101"/>
      <c r="B1" s="10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8">
      <c r="A4" s="9" t="s">
        <v>287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03"/>
      <c r="M5" s="13"/>
      <c r="N5" s="14"/>
    </row>
    <row r="6" spans="1:14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20"/>
      <c r="L6" s="36"/>
      <c r="M6" s="20"/>
      <c r="N6" s="18"/>
    </row>
    <row r="7" spans="1:14" ht="15.75">
      <c r="A7" s="5"/>
      <c r="B7" s="15"/>
      <c r="C7" s="19" t="s">
        <v>13</v>
      </c>
      <c r="D7" s="104"/>
      <c r="E7" s="104"/>
      <c r="F7" s="104"/>
      <c r="G7" s="104"/>
      <c r="H7" s="20"/>
      <c r="I7" s="20"/>
      <c r="J7" s="20"/>
      <c r="K7" s="20"/>
      <c r="L7" s="36"/>
      <c r="M7" s="20"/>
      <c r="N7" s="22"/>
    </row>
    <row r="8" spans="1:14" ht="16.5" thickBot="1">
      <c r="A8" s="5"/>
      <c r="B8" s="15"/>
      <c r="C8" s="58"/>
      <c r="D8" s="105"/>
      <c r="E8" s="105"/>
      <c r="F8" s="105"/>
      <c r="G8" s="105"/>
      <c r="H8" s="23"/>
      <c r="I8" s="23"/>
      <c r="J8" s="23"/>
      <c r="K8" s="23"/>
      <c r="L8" s="106"/>
      <c r="M8" s="107"/>
      <c r="N8" s="108"/>
    </row>
    <row r="9" spans="1:14" ht="16.5" thickTop="1">
      <c r="A9" s="5"/>
      <c r="B9" s="15"/>
      <c r="C9" s="25"/>
      <c r="D9" s="20"/>
      <c r="E9" s="20"/>
      <c r="F9" s="20"/>
      <c r="G9" s="20"/>
      <c r="H9" s="20"/>
      <c r="I9" s="20"/>
      <c r="J9" s="20"/>
      <c r="K9" s="109"/>
      <c r="L9" s="109"/>
      <c r="M9" s="32"/>
      <c r="N9" s="59"/>
    </row>
    <row r="10" spans="1:14" ht="15.75">
      <c r="A10" s="5"/>
      <c r="B10" s="15"/>
      <c r="C10" s="70"/>
      <c r="D10" s="36"/>
      <c r="E10" s="36"/>
      <c r="F10" s="36"/>
      <c r="G10" s="36"/>
      <c r="H10" s="36"/>
      <c r="I10" s="36"/>
      <c r="J10" s="36"/>
      <c r="K10" s="32" t="s">
        <v>14</v>
      </c>
      <c r="L10" s="32" t="s">
        <v>15</v>
      </c>
      <c r="M10" s="33" t="s">
        <v>16</v>
      </c>
      <c r="N10" s="110"/>
    </row>
    <row r="11" spans="1:14" ht="15">
      <c r="A11" s="5"/>
      <c r="B11" s="15"/>
      <c r="C11" s="25"/>
      <c r="D11" s="20"/>
      <c r="E11" s="20"/>
      <c r="F11" s="20"/>
      <c r="G11" s="20"/>
      <c r="H11" s="20"/>
      <c r="I11" s="20"/>
      <c r="J11" s="20"/>
      <c r="K11" s="38"/>
      <c r="L11" s="111"/>
      <c r="M11" s="40"/>
      <c r="N11" s="112"/>
    </row>
    <row r="12" spans="1:14" ht="15.75">
      <c r="A12" s="5"/>
      <c r="B12" s="60"/>
      <c r="C12" s="25"/>
      <c r="D12" s="20"/>
      <c r="E12" s="20"/>
      <c r="F12" s="20"/>
      <c r="G12" s="20"/>
      <c r="H12" s="20"/>
      <c r="I12" s="20"/>
      <c r="J12" s="20"/>
      <c r="K12" s="113">
        <v>295625930</v>
      </c>
      <c r="L12" s="113">
        <v>892019887</v>
      </c>
      <c r="M12" s="46">
        <v>395449007</v>
      </c>
      <c r="N12" s="114"/>
    </row>
    <row r="13" spans="1:14" ht="16.5" thickBot="1">
      <c r="A13" s="5"/>
      <c r="B13" s="60"/>
      <c r="C13" s="48"/>
      <c r="D13" s="54"/>
      <c r="E13" s="54"/>
      <c r="F13" s="54"/>
      <c r="G13" s="54"/>
      <c r="H13" s="54"/>
      <c r="I13" s="54"/>
      <c r="J13" s="54"/>
      <c r="K13" s="50"/>
      <c r="L13" s="115"/>
      <c r="M13" s="50"/>
      <c r="N13" s="116"/>
    </row>
    <row r="14" spans="1:14" ht="15.75">
      <c r="A14" s="5"/>
      <c r="B14" s="42"/>
      <c r="C14" s="117"/>
      <c r="D14" s="56"/>
      <c r="E14" s="56"/>
      <c r="F14" s="56"/>
      <c r="G14" s="56"/>
      <c r="H14" s="56"/>
      <c r="I14" s="56"/>
      <c r="J14" s="56"/>
      <c r="K14" s="118"/>
      <c r="L14" s="119"/>
      <c r="M14" s="118"/>
      <c r="N14" s="120"/>
    </row>
    <row r="15" spans="1:14" ht="15.75">
      <c r="A15" s="5"/>
      <c r="B15" s="42"/>
      <c r="C15" s="19" t="s">
        <v>17</v>
      </c>
      <c r="D15" s="104"/>
      <c r="E15" s="104"/>
      <c r="F15" s="104"/>
      <c r="G15" s="104"/>
      <c r="H15" s="20"/>
      <c r="I15" s="20"/>
      <c r="J15" s="20"/>
      <c r="K15" s="20"/>
      <c r="L15" s="36"/>
      <c r="M15" s="121"/>
      <c r="N15" s="122"/>
    </row>
    <row r="16" spans="1:14" ht="16.5" thickBot="1">
      <c r="A16" s="5"/>
      <c r="B16" s="42"/>
      <c r="C16" s="58"/>
      <c r="D16" s="105"/>
      <c r="E16" s="105"/>
      <c r="F16" s="105"/>
      <c r="G16" s="105"/>
      <c r="H16" s="23"/>
      <c r="I16" s="23"/>
      <c r="J16" s="23"/>
      <c r="K16" s="23"/>
      <c r="L16" s="106"/>
      <c r="M16" s="123"/>
      <c r="N16" s="124"/>
    </row>
    <row r="17" spans="1:14" ht="16.5" thickTop="1">
      <c r="A17" s="5"/>
      <c r="B17" s="42"/>
      <c r="C17" s="19"/>
      <c r="D17" s="125"/>
      <c r="E17" s="104"/>
      <c r="F17" s="104"/>
      <c r="G17" s="104"/>
      <c r="H17" s="126"/>
      <c r="I17" s="125"/>
      <c r="J17" s="104"/>
      <c r="K17" s="104"/>
      <c r="L17" s="104"/>
      <c r="M17" s="126"/>
      <c r="N17" s="22"/>
    </row>
    <row r="18" spans="1:14" ht="15.75">
      <c r="A18" s="5"/>
      <c r="B18" s="42"/>
      <c r="C18" s="19"/>
      <c r="D18" s="93" t="s">
        <v>57</v>
      </c>
      <c r="E18" s="92"/>
      <c r="F18" s="92"/>
      <c r="G18" s="92"/>
      <c r="H18" s="65" t="s">
        <v>35</v>
      </c>
      <c r="I18" s="93" t="s">
        <v>58</v>
      </c>
      <c r="J18" s="92"/>
      <c r="K18" s="92"/>
      <c r="L18" s="92"/>
      <c r="M18" s="65" t="s">
        <v>35</v>
      </c>
      <c r="N18" s="22"/>
    </row>
    <row r="19" spans="1:14" ht="15.75">
      <c r="A19" s="5"/>
      <c r="B19" s="60"/>
      <c r="C19" s="127"/>
      <c r="D19" s="128"/>
      <c r="E19" s="129"/>
      <c r="F19" s="129"/>
      <c r="G19" s="129"/>
      <c r="H19" s="65" t="s">
        <v>59</v>
      </c>
      <c r="I19" s="128"/>
      <c r="J19" s="129"/>
      <c r="K19" s="129"/>
      <c r="L19" s="129"/>
      <c r="M19" s="65" t="s">
        <v>60</v>
      </c>
      <c r="N19" s="130"/>
    </row>
    <row r="20" spans="1:14" ht="15.75">
      <c r="A20" s="5"/>
      <c r="B20" s="60"/>
      <c r="C20" s="31" t="s">
        <v>61</v>
      </c>
      <c r="D20" s="65" t="s">
        <v>62</v>
      </c>
      <c r="E20" s="65" t="s">
        <v>63</v>
      </c>
      <c r="F20" s="32" t="s">
        <v>64</v>
      </c>
      <c r="G20" s="32" t="s">
        <v>65</v>
      </c>
      <c r="H20" s="65" t="s">
        <v>66</v>
      </c>
      <c r="I20" s="65" t="s">
        <v>62</v>
      </c>
      <c r="J20" s="65" t="s">
        <v>63</v>
      </c>
      <c r="K20" s="32" t="s">
        <v>64</v>
      </c>
      <c r="L20" s="32" t="s">
        <v>65</v>
      </c>
      <c r="M20" s="65" t="s">
        <v>67</v>
      </c>
      <c r="N20" s="66" t="s">
        <v>35</v>
      </c>
    </row>
    <row r="21" spans="1:14" ht="15.75">
      <c r="A21" s="5"/>
      <c r="B21" s="60"/>
      <c r="C21" s="67"/>
      <c r="D21" s="68" t="s">
        <v>68</v>
      </c>
      <c r="E21" s="68"/>
      <c r="F21" s="128"/>
      <c r="G21" s="128"/>
      <c r="H21" s="68"/>
      <c r="I21" s="68" t="s">
        <v>68</v>
      </c>
      <c r="J21" s="68"/>
      <c r="K21" s="128"/>
      <c r="L21" s="128"/>
      <c r="M21" s="68"/>
      <c r="N21" s="69" t="s">
        <v>66</v>
      </c>
    </row>
    <row r="22" spans="1:14" ht="15">
      <c r="A22" s="5"/>
      <c r="B22" s="15"/>
      <c r="C22" s="70"/>
      <c r="D22" s="131"/>
      <c r="E22" s="132"/>
      <c r="F22" s="132"/>
      <c r="G22" s="131"/>
      <c r="H22" s="71"/>
      <c r="I22" s="71"/>
      <c r="J22" s="71"/>
      <c r="K22" s="71"/>
      <c r="L22" s="71"/>
      <c r="M22" s="71"/>
      <c r="N22" s="72"/>
    </row>
    <row r="23" spans="1:14" ht="15">
      <c r="A23" s="5"/>
      <c r="B23" s="15"/>
      <c r="C23" s="73" t="s">
        <v>69</v>
      </c>
      <c r="D23" s="133" t="s">
        <v>70</v>
      </c>
      <c r="E23" s="133" t="s">
        <v>70</v>
      </c>
      <c r="F23" s="134">
        <v>38740916</v>
      </c>
      <c r="G23" s="134">
        <v>4803105</v>
      </c>
      <c r="H23" s="135">
        <f aca="true" t="shared" si="0" ref="H23:H30">SUM(D23:G23)</f>
        <v>43544021</v>
      </c>
      <c r="I23" s="133" t="s">
        <v>70</v>
      </c>
      <c r="J23" s="133" t="s">
        <v>70</v>
      </c>
      <c r="K23" s="137">
        <v>19208448</v>
      </c>
      <c r="L23" s="137">
        <v>30952242</v>
      </c>
      <c r="M23" s="135">
        <f aca="true" t="shared" si="1" ref="M23:M30">SUM(I23:L23)</f>
        <v>50160690</v>
      </c>
      <c r="N23" s="138">
        <f aca="true" t="shared" si="2" ref="N23:N30">H23+M23</f>
        <v>93704711</v>
      </c>
    </row>
    <row r="24" spans="1:14" ht="15">
      <c r="A24" s="5"/>
      <c r="B24" s="15"/>
      <c r="C24" s="73" t="s">
        <v>71</v>
      </c>
      <c r="D24" s="134">
        <v>8138236.470670981</v>
      </c>
      <c r="E24" s="134">
        <v>124434691.70732406</v>
      </c>
      <c r="F24" s="133" t="s">
        <v>70</v>
      </c>
      <c r="G24" s="133" t="s">
        <v>70</v>
      </c>
      <c r="H24" s="135">
        <f t="shared" si="0"/>
        <v>132572928.17799504</v>
      </c>
      <c r="I24" s="137">
        <v>150719.9148597715</v>
      </c>
      <c r="J24" s="137">
        <v>1053534.6266882059</v>
      </c>
      <c r="K24" s="133" t="s">
        <v>70</v>
      </c>
      <c r="L24" s="133" t="s">
        <v>70</v>
      </c>
      <c r="M24" s="135">
        <f t="shared" si="1"/>
        <v>1204254.5415479774</v>
      </c>
      <c r="N24" s="138">
        <f t="shared" si="2"/>
        <v>133777182.71954302</v>
      </c>
    </row>
    <row r="25" spans="1:14" ht="15">
      <c r="A25" s="5"/>
      <c r="B25" s="15"/>
      <c r="C25" s="73">
        <v>3</v>
      </c>
      <c r="D25" s="134">
        <v>5563884.824424437</v>
      </c>
      <c r="E25" s="134">
        <v>25531989.874841947</v>
      </c>
      <c r="F25" s="133" t="s">
        <v>70</v>
      </c>
      <c r="G25" s="133" t="s">
        <v>70</v>
      </c>
      <c r="H25" s="135">
        <f t="shared" si="0"/>
        <v>31095874.699266385</v>
      </c>
      <c r="I25" s="137">
        <v>58005.68020836056</v>
      </c>
      <c r="J25" s="137">
        <v>318091.8939252296</v>
      </c>
      <c r="K25" s="133" t="s">
        <v>70</v>
      </c>
      <c r="L25" s="133" t="s">
        <v>70</v>
      </c>
      <c r="M25" s="135">
        <f t="shared" si="1"/>
        <v>376097.57413359015</v>
      </c>
      <c r="N25" s="138">
        <f t="shared" si="2"/>
        <v>31471972.273399975</v>
      </c>
    </row>
    <row r="26" spans="1:14" ht="15">
      <c r="A26" s="5"/>
      <c r="B26" s="15"/>
      <c r="C26" s="73">
        <v>4</v>
      </c>
      <c r="D26" s="134">
        <v>8835399.266229887</v>
      </c>
      <c r="E26" s="134">
        <v>5753949.381787187</v>
      </c>
      <c r="F26" s="133" t="s">
        <v>70</v>
      </c>
      <c r="G26" s="133" t="s">
        <v>70</v>
      </c>
      <c r="H26" s="135">
        <f t="shared" si="0"/>
        <v>14589348.648017075</v>
      </c>
      <c r="I26" s="137">
        <v>68767.89901970359</v>
      </c>
      <c r="J26" s="137">
        <v>70597.97471855913</v>
      </c>
      <c r="K26" s="133" t="s">
        <v>70</v>
      </c>
      <c r="L26" s="133" t="s">
        <v>70</v>
      </c>
      <c r="M26" s="135">
        <f t="shared" si="1"/>
        <v>139365.87373826272</v>
      </c>
      <c r="N26" s="138">
        <f t="shared" si="2"/>
        <v>14728714.521755338</v>
      </c>
    </row>
    <row r="27" spans="1:14" ht="15">
      <c r="A27" s="5"/>
      <c r="B27" s="15"/>
      <c r="C27" s="73">
        <v>5</v>
      </c>
      <c r="D27" s="134">
        <v>8958122.175066885</v>
      </c>
      <c r="E27" s="134">
        <v>244687.03604681458</v>
      </c>
      <c r="F27" s="133" t="s">
        <v>70</v>
      </c>
      <c r="G27" s="133" t="s">
        <v>70</v>
      </c>
      <c r="H27" s="135">
        <f t="shared" si="0"/>
        <v>9202809.211113699</v>
      </c>
      <c r="I27" s="137">
        <v>79296.43083645572</v>
      </c>
      <c r="J27" s="137">
        <v>1542.5046680053229</v>
      </c>
      <c r="K27" s="133" t="s">
        <v>70</v>
      </c>
      <c r="L27" s="133" t="s">
        <v>70</v>
      </c>
      <c r="M27" s="135">
        <f t="shared" si="1"/>
        <v>80838.93550446104</v>
      </c>
      <c r="N27" s="138">
        <f t="shared" si="2"/>
        <v>9283648.14661816</v>
      </c>
    </row>
    <row r="28" spans="1:14" ht="15">
      <c r="A28" s="5"/>
      <c r="B28" s="15"/>
      <c r="C28" s="73">
        <v>6</v>
      </c>
      <c r="D28" s="134">
        <v>4683022.506564382</v>
      </c>
      <c r="E28" s="133" t="s">
        <v>70</v>
      </c>
      <c r="F28" s="133" t="s">
        <v>70</v>
      </c>
      <c r="G28" s="133" t="s">
        <v>70</v>
      </c>
      <c r="H28" s="135">
        <f t="shared" si="0"/>
        <v>4683022.506564382</v>
      </c>
      <c r="I28" s="137">
        <v>18322.075353683547</v>
      </c>
      <c r="J28" s="133" t="s">
        <v>70</v>
      </c>
      <c r="K28" s="133" t="s">
        <v>70</v>
      </c>
      <c r="L28" s="133" t="s">
        <v>70</v>
      </c>
      <c r="M28" s="135">
        <f t="shared" si="1"/>
        <v>18322.075353683547</v>
      </c>
      <c r="N28" s="138">
        <f t="shared" si="2"/>
        <v>4701344.581918066</v>
      </c>
    </row>
    <row r="29" spans="1:14" ht="15">
      <c r="A29" s="5"/>
      <c r="B29" s="15"/>
      <c r="C29" s="73">
        <v>7</v>
      </c>
      <c r="D29" s="134">
        <v>2979520.583347298</v>
      </c>
      <c r="E29" s="133" t="s">
        <v>70</v>
      </c>
      <c r="F29" s="133" t="s">
        <v>70</v>
      </c>
      <c r="G29" s="133" t="s">
        <v>70</v>
      </c>
      <c r="H29" s="135">
        <f t="shared" si="0"/>
        <v>2979520.583347298</v>
      </c>
      <c r="I29" s="137">
        <v>33473.13375892445</v>
      </c>
      <c r="J29" s="133" t="s">
        <v>70</v>
      </c>
      <c r="K29" s="133" t="s">
        <v>70</v>
      </c>
      <c r="L29" s="133" t="s">
        <v>70</v>
      </c>
      <c r="M29" s="135">
        <f t="shared" si="1"/>
        <v>33473.13375892445</v>
      </c>
      <c r="N29" s="138">
        <f t="shared" si="2"/>
        <v>3012993.7171062226</v>
      </c>
    </row>
    <row r="30" spans="1:14" ht="15">
      <c r="A30" s="5"/>
      <c r="B30" s="15"/>
      <c r="C30" s="73">
        <v>8</v>
      </c>
      <c r="D30" s="134">
        <v>4913495.173696131</v>
      </c>
      <c r="E30" s="133" t="s">
        <v>70</v>
      </c>
      <c r="F30" s="133" t="s">
        <v>70</v>
      </c>
      <c r="G30" s="133" t="s">
        <v>70</v>
      </c>
      <c r="H30" s="135">
        <f t="shared" si="0"/>
        <v>4913495.173696131</v>
      </c>
      <c r="I30" s="137">
        <v>31867.865963100645</v>
      </c>
      <c r="J30" s="133" t="s">
        <v>70</v>
      </c>
      <c r="K30" s="133" t="s">
        <v>70</v>
      </c>
      <c r="L30" s="133" t="s">
        <v>70</v>
      </c>
      <c r="M30" s="135">
        <f t="shared" si="1"/>
        <v>31867.865963100645</v>
      </c>
      <c r="N30" s="138">
        <f t="shared" si="2"/>
        <v>4945363.039659232</v>
      </c>
    </row>
    <row r="31" spans="1:14" ht="15">
      <c r="A31" s="5"/>
      <c r="B31" s="15"/>
      <c r="C31" s="73"/>
      <c r="D31" s="139"/>
      <c r="E31" s="139"/>
      <c r="F31" s="139"/>
      <c r="G31" s="139"/>
      <c r="H31" s="137"/>
      <c r="I31" s="137"/>
      <c r="J31" s="137"/>
      <c r="K31" s="137"/>
      <c r="L31" s="137"/>
      <c r="M31" s="137"/>
      <c r="N31" s="138"/>
    </row>
    <row r="32" spans="1:14" ht="15">
      <c r="A32" s="5"/>
      <c r="B32" s="15"/>
      <c r="C32" s="73" t="s">
        <v>35</v>
      </c>
      <c r="D32" s="140">
        <f aca="true" t="shared" si="3" ref="D32:M32">SUM(D23:D30)</f>
        <v>44071681</v>
      </c>
      <c r="E32" s="140">
        <f t="shared" si="3"/>
        <v>155965318</v>
      </c>
      <c r="F32" s="140">
        <f t="shared" si="3"/>
        <v>38740916</v>
      </c>
      <c r="G32" s="140">
        <f t="shared" si="3"/>
        <v>4803105</v>
      </c>
      <c r="H32" s="140">
        <f t="shared" si="3"/>
        <v>243581019.99999997</v>
      </c>
      <c r="I32" s="140">
        <f t="shared" si="3"/>
        <v>440453</v>
      </c>
      <c r="J32" s="140">
        <f t="shared" si="3"/>
        <v>1443766.9999999998</v>
      </c>
      <c r="K32" s="140">
        <f t="shared" si="3"/>
        <v>19208448</v>
      </c>
      <c r="L32" s="140">
        <f t="shared" si="3"/>
        <v>30952242</v>
      </c>
      <c r="M32" s="140">
        <f t="shared" si="3"/>
        <v>52044909.99999999</v>
      </c>
      <c r="N32" s="138">
        <f>H32+M32</f>
        <v>295625929.99999994</v>
      </c>
    </row>
    <row r="33" spans="1:14" ht="15">
      <c r="A33" s="5"/>
      <c r="B33" s="15"/>
      <c r="C33" s="73"/>
      <c r="D33" s="139"/>
      <c r="E33" s="139"/>
      <c r="F33" s="139"/>
      <c r="G33" s="139"/>
      <c r="H33" s="137"/>
      <c r="I33" s="137"/>
      <c r="J33" s="137"/>
      <c r="K33" s="137"/>
      <c r="L33" s="137"/>
      <c r="M33" s="137"/>
      <c r="N33" s="138"/>
    </row>
    <row r="34" spans="1:14" ht="15.75" thickBot="1">
      <c r="A34" s="5"/>
      <c r="B34" s="15"/>
      <c r="C34" s="73"/>
      <c r="D34" s="141"/>
      <c r="E34" s="141"/>
      <c r="F34" s="141"/>
      <c r="G34" s="141"/>
      <c r="H34" s="137"/>
      <c r="I34" s="137"/>
      <c r="J34" s="137"/>
      <c r="K34" s="137"/>
      <c r="L34" s="137"/>
      <c r="M34" s="137"/>
      <c r="N34" s="138"/>
    </row>
    <row r="35" spans="1:14" ht="15">
      <c r="A35" s="5"/>
      <c r="B35" s="6"/>
      <c r="C35" s="142"/>
      <c r="D35" s="143"/>
      <c r="E35" s="143"/>
      <c r="F35" s="143"/>
      <c r="G35" s="143"/>
      <c r="H35" s="144"/>
      <c r="I35" s="144"/>
      <c r="J35" s="144"/>
      <c r="K35" s="145"/>
      <c r="L35" s="145"/>
      <c r="M35" s="145"/>
      <c r="N35" s="146"/>
    </row>
    <row r="36" spans="1:14" ht="15">
      <c r="A36" s="5"/>
      <c r="B36" s="6"/>
      <c r="C36" s="73"/>
      <c r="D36" s="147"/>
      <c r="E36" s="147"/>
      <c r="F36" s="147"/>
      <c r="G36" s="147"/>
      <c r="H36" s="148"/>
      <c r="I36" s="148"/>
      <c r="J36" s="148"/>
      <c r="K36" s="149"/>
      <c r="L36" s="149"/>
      <c r="M36" s="149"/>
      <c r="N36" s="150"/>
    </row>
    <row r="37" spans="1:14" ht="15">
      <c r="A37" s="5"/>
      <c r="B37" s="151"/>
      <c r="C37" s="70"/>
      <c r="D37" s="36"/>
      <c r="E37" s="36"/>
      <c r="F37" s="36"/>
      <c r="G37" s="36"/>
      <c r="H37" s="121"/>
      <c r="I37" s="121"/>
      <c r="J37" s="121"/>
      <c r="K37" s="121"/>
      <c r="L37" s="121"/>
      <c r="M37" s="121"/>
      <c r="N37" s="122"/>
    </row>
    <row r="38" spans="1:14" ht="15">
      <c r="A38" s="5"/>
      <c r="B38" s="151"/>
      <c r="C38" s="25"/>
      <c r="D38" s="20"/>
      <c r="E38" s="20"/>
      <c r="F38" s="20"/>
      <c r="G38" s="20"/>
      <c r="H38" s="20"/>
      <c r="I38" s="20"/>
      <c r="J38" s="20"/>
      <c r="K38" s="121"/>
      <c r="L38" s="121"/>
      <c r="M38" s="121"/>
      <c r="N38" s="122"/>
    </row>
    <row r="39" spans="1:14" ht="15.75" thickBot="1">
      <c r="A39" s="5"/>
      <c r="B39" s="151"/>
      <c r="C39" s="48"/>
      <c r="D39" s="54"/>
      <c r="E39" s="54"/>
      <c r="F39" s="54"/>
      <c r="G39" s="54"/>
      <c r="H39" s="54"/>
      <c r="I39" s="54"/>
      <c r="J39" s="54"/>
      <c r="K39" s="152"/>
      <c r="L39" s="152"/>
      <c r="M39" s="152"/>
      <c r="N39" s="153"/>
    </row>
    <row r="40" spans="1:14" ht="15">
      <c r="A40" s="5"/>
      <c r="B40" s="85"/>
      <c r="C40" s="2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</row>
    <row r="41" spans="1:14" ht="15.75">
      <c r="A41" s="5"/>
      <c r="B41" s="85"/>
      <c r="C41" s="19"/>
      <c r="D41" s="104"/>
      <c r="E41" s="104"/>
      <c r="F41" s="104"/>
      <c r="G41" s="104"/>
      <c r="H41" s="20"/>
      <c r="I41" s="20"/>
      <c r="J41" s="20"/>
      <c r="K41" s="20"/>
      <c r="L41" s="20"/>
      <c r="M41" s="20"/>
      <c r="N41" s="154"/>
    </row>
    <row r="42" spans="1:14" ht="15.75" thickBot="1">
      <c r="A42" s="81"/>
      <c r="B42" s="82"/>
      <c r="C42" s="4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7" ht="15">
      <c r="A43" s="155"/>
      <c r="B43" s="156"/>
      <c r="C43" s="157"/>
      <c r="D43" s="157"/>
      <c r="E43" s="157"/>
      <c r="F43" s="157"/>
      <c r="G43" s="157"/>
    </row>
    <row r="44" spans="1:7" ht="15.75" thickBot="1">
      <c r="A44" s="155"/>
      <c r="B44" s="157"/>
      <c r="C44" s="157"/>
      <c r="D44" s="157"/>
      <c r="E44" s="157"/>
      <c r="F44" s="157"/>
      <c r="G44" s="157"/>
    </row>
    <row r="45" spans="3:10" ht="15.75">
      <c r="C45" s="158"/>
      <c r="D45" s="159"/>
      <c r="E45" s="160"/>
      <c r="F45" s="56"/>
      <c r="G45" s="161"/>
      <c r="H45" s="162"/>
      <c r="I45" s="163"/>
      <c r="J45" s="164"/>
    </row>
    <row r="46" spans="3:10" ht="15.75">
      <c r="C46" s="19"/>
      <c r="D46" s="165"/>
      <c r="E46" s="92" t="s">
        <v>72</v>
      </c>
      <c r="F46" s="166"/>
      <c r="G46" s="167"/>
      <c r="H46" s="35"/>
      <c r="I46" s="168"/>
      <c r="J46" s="169"/>
    </row>
    <row r="47" spans="3:10" ht="15.75">
      <c r="C47" s="61"/>
      <c r="D47" s="62"/>
      <c r="E47" s="63"/>
      <c r="F47" s="170"/>
      <c r="G47" s="171"/>
      <c r="H47" s="172"/>
      <c r="I47" s="32"/>
      <c r="J47" s="59"/>
    </row>
    <row r="48" spans="3:10" ht="15.75">
      <c r="C48" s="31" t="s">
        <v>61</v>
      </c>
      <c r="D48" s="65" t="s">
        <v>62</v>
      </c>
      <c r="E48" s="65" t="s">
        <v>63</v>
      </c>
      <c r="F48" s="32" t="s">
        <v>64</v>
      </c>
      <c r="G48" s="32" t="s">
        <v>65</v>
      </c>
      <c r="H48" s="32" t="s">
        <v>35</v>
      </c>
      <c r="I48" s="93" t="s">
        <v>73</v>
      </c>
      <c r="J48" s="173"/>
    </row>
    <row r="49" spans="3:10" ht="15.75">
      <c r="C49" s="31"/>
      <c r="D49" s="68" t="s">
        <v>68</v>
      </c>
      <c r="E49" s="68"/>
      <c r="F49" s="128"/>
      <c r="G49" s="128"/>
      <c r="H49" s="128" t="s">
        <v>15</v>
      </c>
      <c r="I49" s="174" t="s">
        <v>74</v>
      </c>
      <c r="J49" s="175"/>
    </row>
    <row r="50" spans="3:10" ht="15">
      <c r="C50" s="70"/>
      <c r="D50" s="131"/>
      <c r="E50" s="132"/>
      <c r="F50" s="132"/>
      <c r="G50" s="131"/>
      <c r="H50" s="35"/>
      <c r="I50" s="35"/>
      <c r="J50" s="37"/>
    </row>
    <row r="51" spans="3:10" ht="15">
      <c r="C51" s="73" t="s">
        <v>69</v>
      </c>
      <c r="D51" s="133"/>
      <c r="E51" s="133" t="s">
        <v>70</v>
      </c>
      <c r="F51" s="134">
        <v>181235001</v>
      </c>
      <c r="G51" s="134">
        <v>89673261</v>
      </c>
      <c r="H51" s="135">
        <f aca="true" t="shared" si="4" ref="H51:H58">SUM(D51:G51)</f>
        <v>270908262</v>
      </c>
      <c r="I51" s="176"/>
      <c r="J51" s="177">
        <v>79937488.89400001</v>
      </c>
    </row>
    <row r="52" spans="3:10" ht="15">
      <c r="C52" s="73" t="s">
        <v>71</v>
      </c>
      <c r="D52" s="134">
        <v>23661410.364071816</v>
      </c>
      <c r="E52" s="134">
        <v>402155514.5817918</v>
      </c>
      <c r="F52" s="133" t="s">
        <v>70</v>
      </c>
      <c r="G52" s="133" t="s">
        <v>70</v>
      </c>
      <c r="H52" s="135">
        <f t="shared" si="4"/>
        <v>425816924.9458636</v>
      </c>
      <c r="I52" s="176"/>
      <c r="J52" s="177">
        <v>193376907.82020772</v>
      </c>
    </row>
    <row r="53" spans="3:10" ht="15">
      <c r="C53" s="73">
        <v>3</v>
      </c>
      <c r="D53" s="134">
        <v>16616514.299699062</v>
      </c>
      <c r="E53" s="134">
        <v>82460240.66407327</v>
      </c>
      <c r="F53" s="133" t="s">
        <v>70</v>
      </c>
      <c r="G53" s="133" t="s">
        <v>70</v>
      </c>
      <c r="H53" s="135">
        <f t="shared" si="4"/>
        <v>99076754.96377234</v>
      </c>
      <c r="I53" s="176"/>
      <c r="J53" s="177">
        <v>50217857.700540125</v>
      </c>
    </row>
    <row r="54" spans="3:10" ht="15">
      <c r="C54" s="73">
        <v>4</v>
      </c>
      <c r="D54" s="134">
        <v>23086323.840075485</v>
      </c>
      <c r="E54" s="134">
        <v>18565584.588301398</v>
      </c>
      <c r="F54" s="133" t="s">
        <v>70</v>
      </c>
      <c r="G54" s="133" t="s">
        <v>70</v>
      </c>
      <c r="H54" s="135">
        <f t="shared" si="4"/>
        <v>41651908.42837688</v>
      </c>
      <c r="I54" s="176"/>
      <c r="J54" s="177">
        <v>27100743.83392795</v>
      </c>
    </row>
    <row r="55" spans="3:10" ht="15">
      <c r="C55" s="73">
        <v>5</v>
      </c>
      <c r="D55" s="134">
        <v>22482220.006697554</v>
      </c>
      <c r="E55" s="134">
        <v>655924.1658334445</v>
      </c>
      <c r="F55" s="133" t="s">
        <v>70</v>
      </c>
      <c r="G55" s="133" t="s">
        <v>70</v>
      </c>
      <c r="H55" s="135">
        <f t="shared" si="4"/>
        <v>23138144.172530998</v>
      </c>
      <c r="I55" s="176"/>
      <c r="J55" s="177">
        <v>19142226.142356474</v>
      </c>
    </row>
    <row r="56" spans="3:10" ht="15">
      <c r="C56" s="73">
        <v>6</v>
      </c>
      <c r="D56" s="134">
        <v>11260977.073919445</v>
      </c>
      <c r="E56" s="133" t="s">
        <v>70</v>
      </c>
      <c r="F56" s="133" t="s">
        <v>70</v>
      </c>
      <c r="G56" s="133" t="s">
        <v>70</v>
      </c>
      <c r="H56" s="135">
        <f t="shared" si="4"/>
        <v>11260977.073919445</v>
      </c>
      <c r="I56" s="176"/>
      <c r="J56" s="177">
        <v>10356464.715375762</v>
      </c>
    </row>
    <row r="57" spans="3:10" ht="15">
      <c r="C57" s="73">
        <v>7</v>
      </c>
      <c r="D57" s="134">
        <v>7946624.882003827</v>
      </c>
      <c r="E57" s="133" t="s">
        <v>70</v>
      </c>
      <c r="F57" s="133" t="s">
        <v>70</v>
      </c>
      <c r="G57" s="133" t="s">
        <v>70</v>
      </c>
      <c r="H57" s="135">
        <f t="shared" si="4"/>
        <v>7946624.882003827</v>
      </c>
      <c r="I57" s="176"/>
      <c r="J57" s="177">
        <v>7237500.723905929</v>
      </c>
    </row>
    <row r="58" spans="3:10" ht="15">
      <c r="C58" s="73">
        <v>8</v>
      </c>
      <c r="D58" s="134">
        <v>12220290.533532817</v>
      </c>
      <c r="E58" s="133" t="s">
        <v>70</v>
      </c>
      <c r="F58" s="133" t="s">
        <v>70</v>
      </c>
      <c r="G58" s="133" t="s">
        <v>70</v>
      </c>
      <c r="H58" s="135">
        <f t="shared" si="4"/>
        <v>12220290.533532817</v>
      </c>
      <c r="I58" s="176"/>
      <c r="J58" s="177">
        <v>13062260.912019026</v>
      </c>
    </row>
    <row r="59" spans="3:10" ht="15">
      <c r="C59" s="73"/>
      <c r="D59" s="139"/>
      <c r="E59" s="139"/>
      <c r="F59" s="139"/>
      <c r="G59" s="139"/>
      <c r="H59" s="178"/>
      <c r="I59" s="179"/>
      <c r="J59" s="177"/>
    </row>
    <row r="60" spans="3:10" ht="15">
      <c r="C60" s="73" t="s">
        <v>35</v>
      </c>
      <c r="D60" s="140">
        <f>SUM(D51:D58)</f>
        <v>117274361</v>
      </c>
      <c r="E60" s="140">
        <f>SUM(E51:E58)</f>
        <v>503837264</v>
      </c>
      <c r="F60" s="140">
        <f>SUM(F51:F58)</f>
        <v>181235001</v>
      </c>
      <c r="G60" s="140">
        <f>SUM(G51:G58)</f>
        <v>89673261</v>
      </c>
      <c r="H60" s="140">
        <f>SUM(H51:H58)</f>
        <v>892019886.9999999</v>
      </c>
      <c r="I60" s="179"/>
      <c r="J60" s="180">
        <f>SUM(J51:J58)</f>
        <v>400431450.74233294</v>
      </c>
    </row>
    <row r="61" spans="3:10" ht="15">
      <c r="C61" s="73"/>
      <c r="D61" s="139"/>
      <c r="E61" s="139"/>
      <c r="F61" s="139"/>
      <c r="G61" s="139"/>
      <c r="H61" s="178"/>
      <c r="I61" s="179"/>
      <c r="J61" s="177"/>
    </row>
    <row r="62" spans="3:10" ht="15.75" thickBot="1">
      <c r="C62" s="181"/>
      <c r="D62" s="141"/>
      <c r="E62" s="141"/>
      <c r="F62" s="141"/>
      <c r="G62" s="141"/>
      <c r="H62" s="182"/>
      <c r="I62" s="183"/>
      <c r="J62" s="184"/>
    </row>
    <row r="63" spans="3:10" ht="15.75">
      <c r="C63" s="185"/>
      <c r="D63" s="186"/>
      <c r="E63" s="186"/>
      <c r="F63" s="186"/>
      <c r="G63" s="186"/>
      <c r="H63" s="187" t="s">
        <v>75</v>
      </c>
      <c r="I63" s="188"/>
      <c r="J63" s="177"/>
    </row>
    <row r="64" spans="3:10" ht="15.75">
      <c r="C64" s="185"/>
      <c r="D64" s="186"/>
      <c r="E64" s="186"/>
      <c r="F64" s="186"/>
      <c r="G64" s="186"/>
      <c r="H64" s="187" t="s">
        <v>76</v>
      </c>
      <c r="I64" s="188"/>
      <c r="J64" s="177">
        <v>4650949.89</v>
      </c>
    </row>
    <row r="65" spans="3:10" ht="15">
      <c r="C65" s="185"/>
      <c r="D65" s="186"/>
      <c r="E65" s="186"/>
      <c r="F65" s="186"/>
      <c r="G65" s="186"/>
      <c r="H65" s="149"/>
      <c r="I65" s="188"/>
      <c r="J65" s="177"/>
    </row>
    <row r="66" spans="3:10" ht="15.75">
      <c r="C66" s="185"/>
      <c r="D66" s="186"/>
      <c r="E66" s="186"/>
      <c r="F66" s="186"/>
      <c r="G66" s="186"/>
      <c r="H66" s="189" t="s">
        <v>77</v>
      </c>
      <c r="I66" s="36"/>
      <c r="J66" s="180">
        <f>+J60-J64</f>
        <v>395780500.85233295</v>
      </c>
    </row>
    <row r="67" spans="3:10" ht="15.75" thickBot="1">
      <c r="C67" s="190"/>
      <c r="D67" s="191"/>
      <c r="E67" s="191"/>
      <c r="F67" s="191"/>
      <c r="G67" s="191"/>
      <c r="H67" s="192"/>
      <c r="I67" s="54"/>
      <c r="J67" s="116"/>
    </row>
    <row r="70" ht="12.75">
      <c r="A70" t="s">
        <v>286</v>
      </c>
    </row>
  </sheetData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3.7109375" style="0" customWidth="1"/>
    <col min="4" max="4" width="14.7109375" style="0" customWidth="1"/>
    <col min="5" max="10" width="13.7109375" style="0" customWidth="1"/>
  </cols>
  <sheetData>
    <row r="1" spans="1:10" ht="15">
      <c r="A1" s="193"/>
      <c r="B1" s="102"/>
      <c r="C1" s="194"/>
      <c r="D1" s="3"/>
      <c r="E1" s="3"/>
      <c r="F1" s="3"/>
      <c r="G1" s="3"/>
      <c r="H1" s="3"/>
      <c r="I1" s="3"/>
      <c r="J1" s="4"/>
    </row>
    <row r="2" spans="1:10" ht="15.7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5.75">
      <c r="A3" s="5"/>
      <c r="B3" s="6"/>
      <c r="C3" s="7"/>
      <c r="D3" s="7"/>
      <c r="E3" s="7"/>
      <c r="F3" s="7"/>
      <c r="G3" s="7"/>
      <c r="H3" s="7"/>
      <c r="I3" s="7"/>
      <c r="J3" s="8"/>
    </row>
    <row r="4" spans="1:10" ht="18">
      <c r="A4" s="9" t="s">
        <v>81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60"/>
      <c r="C6" s="31" t="s">
        <v>26</v>
      </c>
      <c r="D6" s="65" t="s">
        <v>28</v>
      </c>
      <c r="E6" s="65" t="s">
        <v>29</v>
      </c>
      <c r="F6" s="65" t="s">
        <v>30</v>
      </c>
      <c r="G6" s="65" t="s">
        <v>31</v>
      </c>
      <c r="H6" s="65" t="s">
        <v>32</v>
      </c>
      <c r="I6" s="65" t="s">
        <v>33</v>
      </c>
      <c r="J6" s="66" t="s">
        <v>34</v>
      </c>
    </row>
    <row r="7" spans="1:10" ht="18" customHeight="1">
      <c r="A7" s="5"/>
      <c r="B7" s="60"/>
      <c r="C7" s="67" t="s">
        <v>27</v>
      </c>
      <c r="D7" s="68" t="s">
        <v>79</v>
      </c>
      <c r="E7" s="68" t="s">
        <v>18</v>
      </c>
      <c r="F7" s="68" t="s">
        <v>19</v>
      </c>
      <c r="G7" s="68" t="s">
        <v>20</v>
      </c>
      <c r="H7" s="68" t="s">
        <v>21</v>
      </c>
      <c r="I7" s="68" t="s">
        <v>22</v>
      </c>
      <c r="J7" s="69" t="s">
        <v>23</v>
      </c>
    </row>
    <row r="8" spans="1:10" ht="18" customHeight="1">
      <c r="A8" s="5"/>
      <c r="B8" s="15"/>
      <c r="C8" s="70"/>
      <c r="D8" s="71"/>
      <c r="E8" s="71"/>
      <c r="F8" s="71"/>
      <c r="G8" s="71"/>
      <c r="H8" s="71"/>
      <c r="I8" s="71"/>
      <c r="J8" s="72"/>
    </row>
    <row r="9" spans="1:10" ht="18" customHeight="1">
      <c r="A9" s="5"/>
      <c r="B9" s="15"/>
      <c r="C9" s="73" t="s">
        <v>36</v>
      </c>
      <c r="D9" s="195">
        <v>2.15</v>
      </c>
      <c r="E9" s="195">
        <v>2.19</v>
      </c>
      <c r="F9" s="195">
        <v>2.25</v>
      </c>
      <c r="G9" s="195">
        <v>2.34</v>
      </c>
      <c r="H9" s="195">
        <v>2.45</v>
      </c>
      <c r="I9" s="195">
        <v>2.51</v>
      </c>
      <c r="J9" s="196">
        <v>2.7</v>
      </c>
    </row>
    <row r="10" spans="1:10" ht="15.75">
      <c r="A10" s="5"/>
      <c r="B10" s="75"/>
      <c r="C10" s="73" t="s">
        <v>37</v>
      </c>
      <c r="D10" s="195">
        <v>2.15</v>
      </c>
      <c r="E10" s="195">
        <v>2.19</v>
      </c>
      <c r="F10" s="195">
        <v>2.25</v>
      </c>
      <c r="G10" s="195">
        <v>2.34</v>
      </c>
      <c r="H10" s="195">
        <v>2.45</v>
      </c>
      <c r="I10" s="195">
        <v>2.51</v>
      </c>
      <c r="J10" s="196">
        <v>2.7</v>
      </c>
    </row>
    <row r="11" spans="1:10" ht="15.75">
      <c r="A11" s="5"/>
      <c r="B11" s="75"/>
      <c r="C11" s="73" t="s">
        <v>38</v>
      </c>
      <c r="D11" s="195">
        <v>2.24</v>
      </c>
      <c r="E11" s="195">
        <v>2.3</v>
      </c>
      <c r="F11" s="195">
        <v>2.38</v>
      </c>
      <c r="G11" s="195">
        <v>2.5</v>
      </c>
      <c r="H11" s="195">
        <v>2.64</v>
      </c>
      <c r="I11" s="195">
        <v>2.72</v>
      </c>
      <c r="J11" s="196">
        <v>2.98</v>
      </c>
    </row>
    <row r="12" spans="1:10" ht="15.75">
      <c r="A12" s="5"/>
      <c r="B12" s="75"/>
      <c r="C12" s="73" t="s">
        <v>39</v>
      </c>
      <c r="D12" s="195">
        <v>2.34</v>
      </c>
      <c r="E12" s="195">
        <v>2.41</v>
      </c>
      <c r="F12" s="195">
        <v>2.51</v>
      </c>
      <c r="G12" s="195">
        <v>2.66</v>
      </c>
      <c r="H12" s="195">
        <v>2.84</v>
      </c>
      <c r="I12" s="195">
        <v>2.94</v>
      </c>
      <c r="J12" s="196">
        <v>3.26</v>
      </c>
    </row>
    <row r="13" spans="1:10" ht="15.75">
      <c r="A13" s="5"/>
      <c r="B13" s="75"/>
      <c r="C13" s="73" t="s">
        <v>40</v>
      </c>
      <c r="D13" s="195">
        <v>2.43</v>
      </c>
      <c r="E13" s="195">
        <v>2.52</v>
      </c>
      <c r="F13" s="195">
        <v>2.64</v>
      </c>
      <c r="G13" s="195">
        <v>2.82</v>
      </c>
      <c r="H13" s="195">
        <v>3.03</v>
      </c>
      <c r="I13" s="195">
        <v>3.15</v>
      </c>
      <c r="J13" s="196">
        <v>3.54</v>
      </c>
    </row>
    <row r="14" spans="1:10" ht="15.75">
      <c r="A14" s="5"/>
      <c r="B14" s="75"/>
      <c r="C14" s="73" t="s">
        <v>41</v>
      </c>
      <c r="D14" s="195">
        <v>2.53</v>
      </c>
      <c r="E14" s="195">
        <v>2.63</v>
      </c>
      <c r="F14" s="195">
        <v>2.77</v>
      </c>
      <c r="G14" s="195">
        <v>2.98</v>
      </c>
      <c r="H14" s="195">
        <v>3.23</v>
      </c>
      <c r="I14" s="195">
        <v>3.37</v>
      </c>
      <c r="J14" s="196">
        <v>3.82</v>
      </c>
    </row>
    <row r="15" spans="1:10" ht="15.75">
      <c r="A15" s="5"/>
      <c r="B15" s="75"/>
      <c r="C15" s="73" t="s">
        <v>42</v>
      </c>
      <c r="D15" s="195">
        <v>2.62</v>
      </c>
      <c r="E15" s="195">
        <v>2.74</v>
      </c>
      <c r="F15" s="195">
        <v>2.9</v>
      </c>
      <c r="G15" s="195">
        <v>3.14</v>
      </c>
      <c r="H15" s="195">
        <v>3.42</v>
      </c>
      <c r="I15" s="195">
        <v>3.58</v>
      </c>
      <c r="J15" s="196">
        <v>4.1</v>
      </c>
    </row>
    <row r="16" spans="1:10" ht="15.75">
      <c r="A16" s="5"/>
      <c r="B16" s="75"/>
      <c r="C16" s="73" t="s">
        <v>43</v>
      </c>
      <c r="D16" s="195">
        <v>2.72</v>
      </c>
      <c r="E16" s="195">
        <v>2.85</v>
      </c>
      <c r="F16" s="195">
        <v>3.03</v>
      </c>
      <c r="G16" s="195">
        <v>3.3</v>
      </c>
      <c r="H16" s="195">
        <v>3.62</v>
      </c>
      <c r="I16" s="195">
        <v>3.8</v>
      </c>
      <c r="J16" s="196">
        <v>4.38</v>
      </c>
    </row>
    <row r="17" spans="1:10" ht="15.75">
      <c r="A17" s="5"/>
      <c r="B17" s="75"/>
      <c r="C17" s="73" t="s">
        <v>44</v>
      </c>
      <c r="D17" s="195">
        <v>2.81</v>
      </c>
      <c r="E17" s="195">
        <v>2.96</v>
      </c>
      <c r="F17" s="195">
        <v>3.16</v>
      </c>
      <c r="G17" s="195">
        <v>3.46</v>
      </c>
      <c r="H17" s="195">
        <v>3.81</v>
      </c>
      <c r="I17" s="195">
        <v>4.01</v>
      </c>
      <c r="J17" s="196">
        <v>4.66</v>
      </c>
    </row>
    <row r="18" spans="1:10" ht="15.75">
      <c r="A18" s="5"/>
      <c r="B18" s="75"/>
      <c r="C18" s="73" t="s">
        <v>45</v>
      </c>
      <c r="D18" s="195">
        <v>3</v>
      </c>
      <c r="E18" s="195">
        <v>3.18</v>
      </c>
      <c r="F18" s="195">
        <v>3.42</v>
      </c>
      <c r="G18" s="195">
        <v>3.78</v>
      </c>
      <c r="H18" s="195">
        <v>4.2</v>
      </c>
      <c r="I18" s="195">
        <v>4.44</v>
      </c>
      <c r="J18" s="196">
        <v>5.22</v>
      </c>
    </row>
    <row r="19" spans="1:10" ht="15.75">
      <c r="A19" s="5"/>
      <c r="B19" s="75"/>
      <c r="C19" s="73" t="s">
        <v>46</v>
      </c>
      <c r="D19" s="195">
        <v>3.19</v>
      </c>
      <c r="E19" s="195">
        <v>3.4</v>
      </c>
      <c r="F19" s="195">
        <v>3.68</v>
      </c>
      <c r="G19" s="195">
        <v>4.1</v>
      </c>
      <c r="H19" s="195">
        <v>4.59</v>
      </c>
      <c r="I19" s="195">
        <v>4.87</v>
      </c>
      <c r="J19" s="196">
        <v>5.78</v>
      </c>
    </row>
    <row r="20" spans="1:10" ht="15.75">
      <c r="A20" s="5"/>
      <c r="B20" s="75"/>
      <c r="C20" s="73" t="s">
        <v>47</v>
      </c>
      <c r="D20" s="195">
        <v>3.38</v>
      </c>
      <c r="E20" s="195">
        <v>3.62</v>
      </c>
      <c r="F20" s="195">
        <v>3.94</v>
      </c>
      <c r="G20" s="195">
        <v>4.42</v>
      </c>
      <c r="H20" s="195">
        <v>4.98</v>
      </c>
      <c r="I20" s="195">
        <v>5.3</v>
      </c>
      <c r="J20" s="196">
        <v>6.34</v>
      </c>
    </row>
    <row r="21" spans="1:10" ht="15.75">
      <c r="A21" s="5"/>
      <c r="B21" s="75"/>
      <c r="C21" s="73" t="s">
        <v>48</v>
      </c>
      <c r="D21" s="195">
        <v>3.57</v>
      </c>
      <c r="E21" s="195">
        <v>3.84</v>
      </c>
      <c r="F21" s="195">
        <v>4.2</v>
      </c>
      <c r="G21" s="195">
        <v>4.74</v>
      </c>
      <c r="H21" s="195">
        <v>5.37</v>
      </c>
      <c r="I21" s="195">
        <v>5.73</v>
      </c>
      <c r="J21" s="196">
        <v>6.9</v>
      </c>
    </row>
    <row r="22" spans="1:10" ht="15.75">
      <c r="A22" s="5"/>
      <c r="B22" s="75"/>
      <c r="C22" s="73" t="s">
        <v>49</v>
      </c>
      <c r="D22" s="195">
        <v>3.76</v>
      </c>
      <c r="E22" s="195">
        <v>4.06</v>
      </c>
      <c r="F22" s="195">
        <v>4.46</v>
      </c>
      <c r="G22" s="195">
        <v>5.06</v>
      </c>
      <c r="H22" s="195">
        <v>5.76</v>
      </c>
      <c r="I22" s="195">
        <v>6.16</v>
      </c>
      <c r="J22" s="196">
        <v>7.46</v>
      </c>
    </row>
    <row r="23" spans="1:10" ht="15.75">
      <c r="A23" s="5"/>
      <c r="B23" s="75"/>
      <c r="C23" s="73" t="s">
        <v>50</v>
      </c>
      <c r="D23" s="195">
        <v>3.95</v>
      </c>
      <c r="E23" s="195">
        <v>4.28</v>
      </c>
      <c r="F23" s="195">
        <v>4.72</v>
      </c>
      <c r="G23" s="195">
        <v>5.38</v>
      </c>
      <c r="H23" s="195">
        <v>6.15</v>
      </c>
      <c r="I23" s="195">
        <v>6.59</v>
      </c>
      <c r="J23" s="196">
        <v>8.02</v>
      </c>
    </row>
    <row r="24" spans="1:10" ht="15.75">
      <c r="A24" s="5"/>
      <c r="B24" s="75"/>
      <c r="C24" s="73" t="s">
        <v>51</v>
      </c>
      <c r="D24" s="195">
        <v>4.14</v>
      </c>
      <c r="E24" s="195">
        <v>4.5</v>
      </c>
      <c r="F24" s="195">
        <v>4.98</v>
      </c>
      <c r="G24" s="195">
        <v>5.7</v>
      </c>
      <c r="H24" s="195">
        <v>6.54</v>
      </c>
      <c r="I24" s="195">
        <v>7.02</v>
      </c>
      <c r="J24" s="196">
        <v>8.58</v>
      </c>
    </row>
    <row r="25" spans="1:10" ht="15.75">
      <c r="A25" s="5"/>
      <c r="B25" s="75"/>
      <c r="C25" s="73" t="s">
        <v>52</v>
      </c>
      <c r="D25" s="195">
        <v>4.33</v>
      </c>
      <c r="E25" s="195">
        <v>4.72</v>
      </c>
      <c r="F25" s="195">
        <v>5.24</v>
      </c>
      <c r="G25" s="195">
        <v>6.02</v>
      </c>
      <c r="H25" s="195">
        <v>6.93</v>
      </c>
      <c r="I25" s="195">
        <v>7.45</v>
      </c>
      <c r="J25" s="196">
        <v>9.14</v>
      </c>
    </row>
    <row r="26" spans="1:10" ht="15.75">
      <c r="A26" s="5"/>
      <c r="B26" s="75"/>
      <c r="C26" s="73" t="s">
        <v>53</v>
      </c>
      <c r="D26" s="195">
        <v>4.52</v>
      </c>
      <c r="E26" s="195">
        <v>4.94</v>
      </c>
      <c r="F26" s="195">
        <v>5.5</v>
      </c>
      <c r="G26" s="195">
        <v>6.34</v>
      </c>
      <c r="H26" s="195">
        <v>7.32</v>
      </c>
      <c r="I26" s="195">
        <v>7.88</v>
      </c>
      <c r="J26" s="196">
        <v>9.7</v>
      </c>
    </row>
    <row r="27" spans="1:10" ht="15.75">
      <c r="A27" s="5"/>
      <c r="B27" s="75"/>
      <c r="C27" s="73" t="s">
        <v>54</v>
      </c>
      <c r="D27" s="195">
        <v>4.71</v>
      </c>
      <c r="E27" s="195">
        <v>5.16</v>
      </c>
      <c r="F27" s="195">
        <v>5.76</v>
      </c>
      <c r="G27" s="195">
        <v>6.66</v>
      </c>
      <c r="H27" s="195">
        <v>7.71</v>
      </c>
      <c r="I27" s="195">
        <v>8.31</v>
      </c>
      <c r="J27" s="196">
        <v>10.26</v>
      </c>
    </row>
    <row r="28" spans="1:10" ht="15.75">
      <c r="A28" s="5"/>
      <c r="B28" s="75"/>
      <c r="C28" s="73"/>
      <c r="D28" s="195"/>
      <c r="E28" s="195"/>
      <c r="F28" s="195"/>
      <c r="G28" s="195"/>
      <c r="H28" s="195"/>
      <c r="I28" s="195"/>
      <c r="J28" s="196"/>
    </row>
    <row r="29" spans="1:10" ht="15.75">
      <c r="A29" s="5"/>
      <c r="B29" s="75"/>
      <c r="C29" s="73" t="s">
        <v>80</v>
      </c>
      <c r="D29" s="195">
        <v>0.03</v>
      </c>
      <c r="E29" s="197"/>
      <c r="F29" s="197"/>
      <c r="G29" s="197"/>
      <c r="H29" s="197"/>
      <c r="I29" s="197"/>
      <c r="J29" s="198"/>
    </row>
    <row r="30" spans="1:10" ht="15.75" thickBot="1">
      <c r="A30" s="81"/>
      <c r="B30" s="82"/>
      <c r="C30" s="48"/>
      <c r="D30" s="83"/>
      <c r="E30" s="83"/>
      <c r="F30" s="83"/>
      <c r="G30" s="83"/>
      <c r="H30" s="83"/>
      <c r="I30" s="83"/>
      <c r="J30" s="84"/>
    </row>
    <row r="33" spans="1:4" ht="12.75">
      <c r="A33" s="503" t="s">
        <v>310</v>
      </c>
      <c r="B33" s="503"/>
      <c r="C33" s="503"/>
      <c r="D33" s="503"/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5.7109375" style="0" customWidth="1"/>
    <col min="4" max="4" width="10.57421875" style="0" customWidth="1"/>
    <col min="5" max="5" width="14.421875" style="0" customWidth="1"/>
    <col min="6" max="11" width="12.42187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137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87</v>
      </c>
      <c r="E6" s="174" t="s">
        <v>88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89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90</v>
      </c>
      <c r="E8" s="65" t="s">
        <v>28</v>
      </c>
      <c r="F8" s="65" t="s">
        <v>29</v>
      </c>
      <c r="G8" s="65" t="s">
        <v>30</v>
      </c>
      <c r="H8" s="65" t="s">
        <v>31</v>
      </c>
      <c r="I8" s="32" t="s">
        <v>32</v>
      </c>
      <c r="J8" s="65" t="s">
        <v>33</v>
      </c>
      <c r="K8" s="66" t="s">
        <v>34</v>
      </c>
    </row>
    <row r="9" spans="1:11" ht="15.75">
      <c r="A9" s="5"/>
      <c r="B9" s="60"/>
      <c r="C9" s="67"/>
      <c r="D9" s="62" t="s">
        <v>79</v>
      </c>
      <c r="E9" s="206" t="s">
        <v>18</v>
      </c>
      <c r="F9" s="68" t="s">
        <v>19</v>
      </c>
      <c r="G9" s="68" t="s">
        <v>20</v>
      </c>
      <c r="H9" s="68" t="s">
        <v>21</v>
      </c>
      <c r="I9" s="128" t="s">
        <v>22</v>
      </c>
      <c r="J9" s="68" t="s">
        <v>23</v>
      </c>
      <c r="K9" s="69" t="s">
        <v>24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8.75">
      <c r="A14" s="5"/>
      <c r="B14" s="75"/>
      <c r="C14" s="218" t="s">
        <v>91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92</v>
      </c>
      <c r="D15" s="255">
        <v>1.413</v>
      </c>
      <c r="E15" s="237">
        <v>0.137</v>
      </c>
      <c r="F15" s="237">
        <v>0.17</v>
      </c>
      <c r="G15" s="237">
        <v>0.21</v>
      </c>
      <c r="H15" s="237">
        <v>0.269</v>
      </c>
      <c r="I15" s="237">
        <v>0.338</v>
      </c>
      <c r="J15" s="237">
        <v>0.381</v>
      </c>
      <c r="K15" s="256">
        <v>0.508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1" ht="15.75">
      <c r="A17" s="5"/>
      <c r="B17" s="75"/>
      <c r="C17" s="218" t="s">
        <v>93</v>
      </c>
      <c r="D17" s="255">
        <v>1.139</v>
      </c>
      <c r="E17" s="237">
        <v>0.099</v>
      </c>
      <c r="F17" s="237">
        <v>0.127</v>
      </c>
      <c r="G17" s="237">
        <v>0.175</v>
      </c>
      <c r="H17" s="237">
        <v>0.234</v>
      </c>
      <c r="I17" s="240" t="s">
        <v>70</v>
      </c>
      <c r="J17" s="240" t="s">
        <v>70</v>
      </c>
      <c r="K17" s="241" t="s">
        <v>70</v>
      </c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1" ht="15.75">
      <c r="A19" s="5"/>
      <c r="B19" s="75"/>
      <c r="C19" s="218" t="s">
        <v>94</v>
      </c>
      <c r="D19" s="255">
        <v>0.765</v>
      </c>
      <c r="E19" s="237">
        <v>0.089</v>
      </c>
      <c r="F19" s="240" t="s">
        <v>70</v>
      </c>
      <c r="G19" s="240" t="s">
        <v>70</v>
      </c>
      <c r="H19" s="240" t="s">
        <v>70</v>
      </c>
      <c r="I19" s="240" t="s">
        <v>70</v>
      </c>
      <c r="J19" s="240" t="s">
        <v>70</v>
      </c>
      <c r="K19" s="241" t="s">
        <v>70</v>
      </c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1" ht="15.75">
      <c r="A21" s="5"/>
      <c r="B21" s="75"/>
      <c r="C21" s="218" t="s">
        <v>95</v>
      </c>
      <c r="D21" s="255">
        <v>0.594</v>
      </c>
      <c r="E21" s="237">
        <v>0.039</v>
      </c>
      <c r="F21" s="240" t="s">
        <v>70</v>
      </c>
      <c r="G21" s="240" t="s">
        <v>70</v>
      </c>
      <c r="H21" s="240" t="s">
        <v>70</v>
      </c>
      <c r="I21" s="240" t="s">
        <v>70</v>
      </c>
      <c r="J21" s="240" t="s">
        <v>70</v>
      </c>
      <c r="K21" s="241" t="s">
        <v>70</v>
      </c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8.75">
      <c r="A23" s="5"/>
      <c r="B23" s="75"/>
      <c r="C23" s="218" t="s">
        <v>96</v>
      </c>
      <c r="D23" s="255"/>
      <c r="E23" s="237"/>
      <c r="F23" s="237"/>
      <c r="G23" s="238"/>
      <c r="H23" s="240"/>
      <c r="I23" s="240"/>
      <c r="J23" s="240"/>
      <c r="K23" s="256"/>
    </row>
    <row r="24" spans="1:11" ht="15.75">
      <c r="A24" s="5"/>
      <c r="B24" s="75"/>
      <c r="C24" s="218" t="s">
        <v>92</v>
      </c>
      <c r="D24" s="255">
        <v>1.306</v>
      </c>
      <c r="E24" s="237">
        <v>0.137</v>
      </c>
      <c r="F24" s="237">
        <v>0.17</v>
      </c>
      <c r="G24" s="237">
        <v>0.21</v>
      </c>
      <c r="H24" s="237">
        <v>0.269</v>
      </c>
      <c r="I24" s="237">
        <v>0.338</v>
      </c>
      <c r="J24" s="237">
        <v>0.381</v>
      </c>
      <c r="K24" s="256">
        <v>0.508</v>
      </c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1" ht="15.75">
      <c r="A26" s="5"/>
      <c r="B26" s="75"/>
      <c r="C26" s="218" t="s">
        <v>93</v>
      </c>
      <c r="D26" s="255">
        <v>1.032</v>
      </c>
      <c r="E26" s="237">
        <v>0.099</v>
      </c>
      <c r="F26" s="237">
        <v>0.127</v>
      </c>
      <c r="G26" s="237">
        <v>0.175</v>
      </c>
      <c r="H26" s="237">
        <v>0.234</v>
      </c>
      <c r="I26" s="240" t="s">
        <v>70</v>
      </c>
      <c r="J26" s="240" t="s">
        <v>70</v>
      </c>
      <c r="K26" s="241" t="s">
        <v>70</v>
      </c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56"/>
    </row>
    <row r="28" spans="1:11" ht="15.75">
      <c r="A28" s="5"/>
      <c r="B28" s="75"/>
      <c r="C28" s="218" t="s">
        <v>94</v>
      </c>
      <c r="D28" s="255">
        <v>0.658</v>
      </c>
      <c r="E28" s="237">
        <v>0.089</v>
      </c>
      <c r="F28" s="240" t="s">
        <v>70</v>
      </c>
      <c r="G28" s="240" t="s">
        <v>70</v>
      </c>
      <c r="H28" s="240" t="s">
        <v>70</v>
      </c>
      <c r="I28" s="240" t="s">
        <v>70</v>
      </c>
      <c r="J28" s="240" t="s">
        <v>70</v>
      </c>
      <c r="K28" s="241" t="s">
        <v>70</v>
      </c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1" ht="15.75">
      <c r="A30" s="5"/>
      <c r="B30" s="75"/>
      <c r="C30" s="218" t="s">
        <v>95</v>
      </c>
      <c r="D30" s="255">
        <v>0.487</v>
      </c>
      <c r="E30" s="237">
        <v>0.039</v>
      </c>
      <c r="F30" s="240" t="s">
        <v>70</v>
      </c>
      <c r="G30" s="240" t="s">
        <v>70</v>
      </c>
      <c r="H30" s="240" t="s">
        <v>70</v>
      </c>
      <c r="I30" s="240" t="s">
        <v>70</v>
      </c>
      <c r="J30" s="240" t="s">
        <v>70</v>
      </c>
      <c r="K30" s="241" t="s">
        <v>70</v>
      </c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97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 t="s">
        <v>98</v>
      </c>
      <c r="D35" s="257">
        <v>0.03</v>
      </c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/>
      <c r="D36" s="257"/>
      <c r="E36" s="237"/>
      <c r="F36" s="237"/>
      <c r="G36" s="238"/>
      <c r="H36" s="240"/>
      <c r="I36" s="240"/>
      <c r="J36" s="240"/>
      <c r="K36" s="256"/>
    </row>
    <row r="37" spans="1:11" ht="15.75">
      <c r="A37" s="5"/>
      <c r="B37" s="75"/>
      <c r="C37" s="218"/>
      <c r="D37" s="257"/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  <row r="41" spans="1:4" ht="12.75">
      <c r="A41" s="503" t="s">
        <v>310</v>
      </c>
      <c r="B41" s="503"/>
      <c r="C41" s="503"/>
      <c r="D41" s="503"/>
    </row>
  </sheetData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2" width="5.00390625" style="0" customWidth="1"/>
    <col min="3" max="3" width="59.7109375" style="0" bestFit="1" customWidth="1"/>
  </cols>
  <sheetData>
    <row r="1" ht="15.75">
      <c r="A1" s="511" t="s">
        <v>279</v>
      </c>
    </row>
    <row r="3" spans="1:4" ht="12.75">
      <c r="A3" s="474" t="s">
        <v>273</v>
      </c>
      <c r="B3" s="474"/>
      <c r="C3" s="474" t="s">
        <v>274</v>
      </c>
      <c r="D3" s="474"/>
    </row>
    <row r="5" spans="1:3" ht="12.75">
      <c r="A5" t="s">
        <v>275</v>
      </c>
      <c r="C5" t="s">
        <v>278</v>
      </c>
    </row>
    <row r="7" spans="1:3" ht="12.75">
      <c r="A7" t="s">
        <v>276</v>
      </c>
      <c r="C7" t="s">
        <v>288</v>
      </c>
    </row>
    <row r="9" spans="1:3" ht="12.75">
      <c r="A9" t="s">
        <v>277</v>
      </c>
      <c r="C9" t="s">
        <v>289</v>
      </c>
    </row>
    <row r="10" ht="12.75">
      <c r="C10" t="s">
        <v>290</v>
      </c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7.00390625" style="0" customWidth="1"/>
    <col min="4" max="4" width="4.00390625" style="0" customWidth="1"/>
    <col min="5" max="5" width="14.7109375" style="0" customWidth="1"/>
    <col min="6" max="6" width="12.7109375" style="0" customWidth="1"/>
    <col min="7" max="7" width="11.8515625" style="0" customWidth="1"/>
    <col min="8" max="8" width="12.00390625" style="0" customWidth="1"/>
    <col min="9" max="9" width="11.7109375" style="0" customWidth="1"/>
    <col min="10" max="10" width="11.421875" style="0" customWidth="1"/>
    <col min="11" max="11" width="10.851562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.75">
      <c r="A2" s="5"/>
      <c r="B2" s="6"/>
      <c r="C2" s="7"/>
      <c r="D2" s="7"/>
      <c r="E2" s="7"/>
      <c r="F2" s="7"/>
      <c r="G2" s="7"/>
      <c r="H2" s="7"/>
      <c r="I2" s="7"/>
      <c r="J2" s="199"/>
      <c r="K2" s="203"/>
    </row>
    <row r="3" spans="1:11" ht="15.75">
      <c r="A3" s="5"/>
      <c r="B3" s="6"/>
      <c r="C3" s="7"/>
      <c r="D3" s="7"/>
      <c r="E3" s="7"/>
      <c r="F3" s="7"/>
      <c r="G3" s="7"/>
      <c r="H3" s="7"/>
      <c r="I3" s="7"/>
      <c r="J3" s="199"/>
      <c r="K3" s="203"/>
    </row>
    <row r="4" spans="1:11" ht="18">
      <c r="A4" s="537" t="s">
        <v>85</v>
      </c>
      <c r="B4" s="538"/>
      <c r="C4" s="538"/>
      <c r="D4" s="538"/>
      <c r="E4" s="538"/>
      <c r="F4" s="538"/>
      <c r="G4" s="538"/>
      <c r="H4" s="538"/>
      <c r="I4" s="538"/>
      <c r="J4" s="538"/>
      <c r="K4" s="539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60"/>
      <c r="C6" s="31"/>
      <c r="D6" s="136"/>
      <c r="E6" s="32"/>
      <c r="F6" s="136"/>
      <c r="G6" s="136"/>
      <c r="H6" s="136"/>
      <c r="I6" s="136"/>
      <c r="J6" s="136"/>
      <c r="K6" s="59"/>
    </row>
    <row r="7" spans="1:11" ht="15.75">
      <c r="A7" s="5"/>
      <c r="B7" s="42"/>
      <c r="C7" s="31"/>
      <c r="D7" s="136"/>
      <c r="E7" s="204"/>
      <c r="F7" s="63"/>
      <c r="G7" s="63"/>
      <c r="H7" s="63"/>
      <c r="I7" s="63"/>
      <c r="J7" s="63"/>
      <c r="K7" s="64"/>
    </row>
    <row r="8" spans="1:11" ht="15.75">
      <c r="A8" s="5"/>
      <c r="B8" s="60"/>
      <c r="C8" s="532" t="s">
        <v>26</v>
      </c>
      <c r="D8" s="533"/>
      <c r="E8" s="65"/>
      <c r="F8" s="65"/>
      <c r="G8" s="65"/>
      <c r="H8" s="65"/>
      <c r="I8" s="32"/>
      <c r="J8" s="205"/>
      <c r="K8" s="66"/>
    </row>
    <row r="9" spans="1:11" ht="15.75">
      <c r="A9" s="5"/>
      <c r="B9" s="60"/>
      <c r="C9" s="532" t="s">
        <v>82</v>
      </c>
      <c r="D9" s="533"/>
      <c r="E9" s="65" t="s">
        <v>28</v>
      </c>
      <c r="F9" s="65" t="s">
        <v>29</v>
      </c>
      <c r="G9" s="65" t="s">
        <v>30</v>
      </c>
      <c r="H9" s="65" t="s">
        <v>31</v>
      </c>
      <c r="I9" s="32" t="s">
        <v>32</v>
      </c>
      <c r="J9" s="65" t="s">
        <v>33</v>
      </c>
      <c r="K9" s="66" t="s">
        <v>34</v>
      </c>
    </row>
    <row r="10" spans="1:11" ht="15.75">
      <c r="A10" s="5"/>
      <c r="B10" s="60"/>
      <c r="C10" s="540" t="s">
        <v>83</v>
      </c>
      <c r="D10" s="541"/>
      <c r="E10" s="206"/>
      <c r="F10" s="68"/>
      <c r="G10" s="68"/>
      <c r="H10" s="68"/>
      <c r="I10" s="128"/>
      <c r="J10" s="68"/>
      <c r="K10" s="69"/>
    </row>
    <row r="11" spans="1:11" ht="15.75">
      <c r="A11" s="5"/>
      <c r="B11" s="60"/>
      <c r="C11" s="207">
        <v>1</v>
      </c>
      <c r="D11" s="208"/>
      <c r="E11" s="209">
        <v>2.33</v>
      </c>
      <c r="F11" s="209">
        <v>2.37</v>
      </c>
      <c r="G11" s="209">
        <v>2.43</v>
      </c>
      <c r="H11" s="209">
        <v>2.52</v>
      </c>
      <c r="I11" s="209">
        <v>2.63</v>
      </c>
      <c r="J11" s="209">
        <v>2.69</v>
      </c>
      <c r="K11" s="210">
        <v>2.88</v>
      </c>
    </row>
    <row r="12" spans="1:11" ht="15.75">
      <c r="A12" s="5"/>
      <c r="B12" s="60"/>
      <c r="C12" s="207">
        <v>1.5</v>
      </c>
      <c r="D12" s="208"/>
      <c r="E12" s="209">
        <v>2.33</v>
      </c>
      <c r="F12" s="209">
        <v>2.37</v>
      </c>
      <c r="G12" s="209">
        <v>2.43</v>
      </c>
      <c r="H12" s="209">
        <v>2.52</v>
      </c>
      <c r="I12" s="209">
        <v>2.63</v>
      </c>
      <c r="J12" s="209">
        <v>2.69</v>
      </c>
      <c r="K12" s="210">
        <v>2.88</v>
      </c>
    </row>
    <row r="13" spans="1:11" ht="15.75">
      <c r="A13" s="5"/>
      <c r="B13" s="75"/>
      <c r="C13" s="207">
        <v>2</v>
      </c>
      <c r="D13" s="208"/>
      <c r="E13" s="209">
        <v>2.43</v>
      </c>
      <c r="F13" s="209">
        <v>2.49</v>
      </c>
      <c r="G13" s="209">
        <v>2.57</v>
      </c>
      <c r="H13" s="209">
        <v>2.69</v>
      </c>
      <c r="I13" s="209">
        <v>2.83</v>
      </c>
      <c r="J13" s="209">
        <v>2.91</v>
      </c>
      <c r="K13" s="210">
        <v>3.17</v>
      </c>
    </row>
    <row r="14" spans="1:11" ht="15.75">
      <c r="A14" s="5"/>
      <c r="B14" s="75"/>
      <c r="C14" s="211">
        <v>2.5</v>
      </c>
      <c r="D14" s="212"/>
      <c r="E14" s="209">
        <v>2.54</v>
      </c>
      <c r="F14" s="209">
        <v>2.61</v>
      </c>
      <c r="G14" s="209">
        <v>2.71</v>
      </c>
      <c r="H14" s="209">
        <v>2.86</v>
      </c>
      <c r="I14" s="209">
        <v>3.04</v>
      </c>
      <c r="J14" s="209">
        <v>3.14</v>
      </c>
      <c r="K14" s="210">
        <v>3.46</v>
      </c>
    </row>
    <row r="15" spans="1:11" ht="15.75">
      <c r="A15" s="5"/>
      <c r="B15" s="75"/>
      <c r="C15" s="211">
        <v>3</v>
      </c>
      <c r="D15" s="212"/>
      <c r="E15" s="209">
        <v>2.64</v>
      </c>
      <c r="F15" s="209">
        <v>2.73</v>
      </c>
      <c r="G15" s="209">
        <v>2.85</v>
      </c>
      <c r="H15" s="209">
        <v>3.03</v>
      </c>
      <c r="I15" s="209">
        <v>3.24</v>
      </c>
      <c r="J15" s="209">
        <v>3.36</v>
      </c>
      <c r="K15" s="210">
        <v>3.75</v>
      </c>
    </row>
    <row r="16" spans="1:11" ht="15.75">
      <c r="A16" s="5"/>
      <c r="B16" s="75"/>
      <c r="C16" s="211">
        <v>3.5</v>
      </c>
      <c r="D16" s="212"/>
      <c r="E16" s="209">
        <v>2.75</v>
      </c>
      <c r="F16" s="209">
        <v>2.85</v>
      </c>
      <c r="G16" s="209">
        <v>2.99</v>
      </c>
      <c r="H16" s="209">
        <v>3.2</v>
      </c>
      <c r="I16" s="209">
        <v>3.45</v>
      </c>
      <c r="J16" s="209">
        <v>3.59</v>
      </c>
      <c r="K16" s="210">
        <v>4.04</v>
      </c>
    </row>
    <row r="17" spans="1:11" ht="15.75">
      <c r="A17" s="5"/>
      <c r="B17" s="75"/>
      <c r="C17" s="211">
        <v>4</v>
      </c>
      <c r="D17" s="212"/>
      <c r="E17" s="209">
        <v>2.85</v>
      </c>
      <c r="F17" s="209">
        <v>2.97</v>
      </c>
      <c r="G17" s="209">
        <v>3.13</v>
      </c>
      <c r="H17" s="209">
        <v>3.37</v>
      </c>
      <c r="I17" s="209">
        <v>3.65</v>
      </c>
      <c r="J17" s="209">
        <v>3.81</v>
      </c>
      <c r="K17" s="210">
        <v>4.33</v>
      </c>
    </row>
    <row r="18" spans="1:11" ht="15.75">
      <c r="A18" s="5"/>
      <c r="B18" s="75"/>
      <c r="C18" s="211">
        <v>4.5</v>
      </c>
      <c r="D18" s="212"/>
      <c r="E18" s="209">
        <v>2.96</v>
      </c>
      <c r="F18" s="209">
        <v>3.09</v>
      </c>
      <c r="G18" s="209">
        <v>3.27</v>
      </c>
      <c r="H18" s="209">
        <v>3.54</v>
      </c>
      <c r="I18" s="209">
        <v>3.86</v>
      </c>
      <c r="J18" s="209">
        <v>4.04</v>
      </c>
      <c r="K18" s="210">
        <v>4.62</v>
      </c>
    </row>
    <row r="19" spans="1:11" ht="15.75">
      <c r="A19" s="5"/>
      <c r="B19" s="75"/>
      <c r="C19" s="211">
        <v>5</v>
      </c>
      <c r="D19" s="212"/>
      <c r="E19" s="209">
        <v>3.06</v>
      </c>
      <c r="F19" s="209">
        <v>3.21</v>
      </c>
      <c r="G19" s="209">
        <v>3.41</v>
      </c>
      <c r="H19" s="209">
        <v>3.71</v>
      </c>
      <c r="I19" s="209">
        <v>4.06</v>
      </c>
      <c r="J19" s="209">
        <v>4.26</v>
      </c>
      <c r="K19" s="210">
        <v>4.91</v>
      </c>
    </row>
    <row r="20" spans="1:11" ht="15.75">
      <c r="A20" s="5"/>
      <c r="B20" s="75"/>
      <c r="C20" s="211">
        <v>6</v>
      </c>
      <c r="D20" s="212"/>
      <c r="E20" s="209">
        <v>3.27</v>
      </c>
      <c r="F20" s="209">
        <v>3.45</v>
      </c>
      <c r="G20" s="209">
        <v>3.69</v>
      </c>
      <c r="H20" s="209">
        <v>4.05</v>
      </c>
      <c r="I20" s="209">
        <v>4.47</v>
      </c>
      <c r="J20" s="209">
        <v>4.71</v>
      </c>
      <c r="K20" s="210">
        <v>5.49</v>
      </c>
    </row>
    <row r="21" spans="1:11" ht="15.75">
      <c r="A21" s="5"/>
      <c r="B21" s="75"/>
      <c r="C21" s="211">
        <v>7</v>
      </c>
      <c r="D21" s="212"/>
      <c r="E21" s="209">
        <v>3.48</v>
      </c>
      <c r="F21" s="209">
        <v>3.69</v>
      </c>
      <c r="G21" s="209">
        <v>3.97</v>
      </c>
      <c r="H21" s="209">
        <v>4.39</v>
      </c>
      <c r="I21" s="209">
        <v>4.88</v>
      </c>
      <c r="J21" s="209">
        <v>5.16</v>
      </c>
      <c r="K21" s="210">
        <v>6.07</v>
      </c>
    </row>
    <row r="22" spans="1:11" ht="15.75">
      <c r="A22" s="5"/>
      <c r="B22" s="75"/>
      <c r="C22" s="211">
        <v>8</v>
      </c>
      <c r="D22" s="212"/>
      <c r="E22" s="209">
        <v>3.69</v>
      </c>
      <c r="F22" s="209">
        <v>3.93</v>
      </c>
      <c r="G22" s="209">
        <v>4.25</v>
      </c>
      <c r="H22" s="209">
        <v>4.73</v>
      </c>
      <c r="I22" s="209">
        <v>5.29</v>
      </c>
      <c r="J22" s="209">
        <v>5.61</v>
      </c>
      <c r="K22" s="210">
        <v>6.65</v>
      </c>
    </row>
    <row r="23" spans="1:11" ht="15.75">
      <c r="A23" s="5"/>
      <c r="B23" s="75"/>
      <c r="C23" s="211">
        <v>9</v>
      </c>
      <c r="D23" s="212"/>
      <c r="E23" s="209">
        <v>3.9</v>
      </c>
      <c r="F23" s="209">
        <v>4.17</v>
      </c>
      <c r="G23" s="209">
        <v>4.53</v>
      </c>
      <c r="H23" s="209">
        <v>5.07</v>
      </c>
      <c r="I23" s="209">
        <v>5.7</v>
      </c>
      <c r="J23" s="209">
        <v>6.06</v>
      </c>
      <c r="K23" s="210">
        <v>7.23</v>
      </c>
    </row>
    <row r="24" spans="1:11" ht="15.75">
      <c r="A24" s="5"/>
      <c r="B24" s="75"/>
      <c r="C24" s="211">
        <v>10</v>
      </c>
      <c r="D24" s="212"/>
      <c r="E24" s="209">
        <v>4.11</v>
      </c>
      <c r="F24" s="209">
        <v>4.41</v>
      </c>
      <c r="G24" s="209">
        <v>4.81</v>
      </c>
      <c r="H24" s="209">
        <v>5.41</v>
      </c>
      <c r="I24" s="209">
        <v>6.11</v>
      </c>
      <c r="J24" s="209">
        <v>6.51</v>
      </c>
      <c r="K24" s="210">
        <v>7.81</v>
      </c>
    </row>
    <row r="25" spans="1:11" ht="15.75">
      <c r="A25" s="5"/>
      <c r="B25" s="75"/>
      <c r="C25" s="211">
        <v>11</v>
      </c>
      <c r="D25" s="212"/>
      <c r="E25" s="209">
        <v>4.32</v>
      </c>
      <c r="F25" s="209">
        <v>4.65</v>
      </c>
      <c r="G25" s="209">
        <v>5.09</v>
      </c>
      <c r="H25" s="209">
        <v>5.75</v>
      </c>
      <c r="I25" s="209">
        <v>6.52</v>
      </c>
      <c r="J25" s="209">
        <v>6.96</v>
      </c>
      <c r="K25" s="210">
        <v>8.39</v>
      </c>
    </row>
    <row r="26" spans="1:11" ht="15.75">
      <c r="A26" s="5"/>
      <c r="B26" s="75"/>
      <c r="C26" s="211">
        <v>12</v>
      </c>
      <c r="D26" s="212"/>
      <c r="E26" s="209">
        <v>4.53</v>
      </c>
      <c r="F26" s="209">
        <v>4.89</v>
      </c>
      <c r="G26" s="209">
        <v>5.37</v>
      </c>
      <c r="H26" s="209">
        <v>6.09</v>
      </c>
      <c r="I26" s="209">
        <v>6.93</v>
      </c>
      <c r="J26" s="209">
        <v>7.41</v>
      </c>
      <c r="K26" s="210">
        <v>8.97</v>
      </c>
    </row>
    <row r="27" spans="1:11" ht="15.75">
      <c r="A27" s="5"/>
      <c r="B27" s="75"/>
      <c r="C27" s="211">
        <v>13</v>
      </c>
      <c r="D27" s="212"/>
      <c r="E27" s="209">
        <v>4.74</v>
      </c>
      <c r="F27" s="209">
        <v>5.13</v>
      </c>
      <c r="G27" s="209">
        <v>5.65</v>
      </c>
      <c r="H27" s="209">
        <v>6.43</v>
      </c>
      <c r="I27" s="209">
        <v>7.34</v>
      </c>
      <c r="J27" s="209">
        <v>7.86</v>
      </c>
      <c r="K27" s="210">
        <v>9.55</v>
      </c>
    </row>
    <row r="28" spans="1:11" ht="15.75">
      <c r="A28" s="5"/>
      <c r="B28" s="75"/>
      <c r="C28" s="211">
        <v>14</v>
      </c>
      <c r="D28" s="212"/>
      <c r="E28" s="209">
        <v>4.95</v>
      </c>
      <c r="F28" s="209">
        <v>5.37</v>
      </c>
      <c r="G28" s="209">
        <v>5.93</v>
      </c>
      <c r="H28" s="209">
        <v>6.77</v>
      </c>
      <c r="I28" s="209">
        <v>7.75</v>
      </c>
      <c r="J28" s="209">
        <v>8.31</v>
      </c>
      <c r="K28" s="210">
        <v>10.13</v>
      </c>
    </row>
    <row r="29" spans="1:11" ht="15.75">
      <c r="A29" s="5"/>
      <c r="B29" s="75"/>
      <c r="C29" s="211">
        <v>15</v>
      </c>
      <c r="D29" s="212"/>
      <c r="E29" s="209">
        <v>5.16</v>
      </c>
      <c r="F29" s="209">
        <v>5.61</v>
      </c>
      <c r="G29" s="209">
        <v>6.21</v>
      </c>
      <c r="H29" s="209">
        <v>7.11</v>
      </c>
      <c r="I29" s="209">
        <v>8.16</v>
      </c>
      <c r="J29" s="209">
        <v>8.76</v>
      </c>
      <c r="K29" s="210">
        <v>10.71</v>
      </c>
    </row>
    <row r="30" spans="1:11" ht="15.75">
      <c r="A30" s="5"/>
      <c r="B30" s="75"/>
      <c r="C30" s="213"/>
      <c r="D30" s="214"/>
      <c r="E30" s="215"/>
      <c r="F30" s="216"/>
      <c r="G30" s="216"/>
      <c r="H30" s="216"/>
      <c r="I30" s="216"/>
      <c r="J30" s="216"/>
      <c r="K30" s="217"/>
    </row>
    <row r="31" spans="1:11" ht="15.75">
      <c r="A31" s="5"/>
      <c r="B31" s="75"/>
      <c r="C31" s="218"/>
      <c r="D31" s="219"/>
      <c r="E31" s="220"/>
      <c r="F31" s="220"/>
      <c r="G31" s="220"/>
      <c r="H31" s="220"/>
      <c r="I31" s="220"/>
      <c r="J31" s="220"/>
      <c r="K31" s="221"/>
    </row>
    <row r="32" spans="1:11" ht="15.75">
      <c r="A32" s="5"/>
      <c r="B32" s="75"/>
      <c r="C32" s="218" t="s">
        <v>252</v>
      </c>
      <c r="D32" s="219"/>
      <c r="E32" s="220"/>
      <c r="F32" s="220"/>
      <c r="G32" s="220"/>
      <c r="H32" s="220"/>
      <c r="I32" s="220"/>
      <c r="J32" s="220"/>
      <c r="K32" s="221"/>
    </row>
    <row r="33" spans="1:11" ht="15.75">
      <c r="A33" s="5"/>
      <c r="B33" s="75"/>
      <c r="C33" s="218" t="s">
        <v>116</v>
      </c>
      <c r="D33" s="219"/>
      <c r="E33" s="220" t="s">
        <v>124</v>
      </c>
      <c r="F33" s="220"/>
      <c r="G33" s="220"/>
      <c r="H33" s="220"/>
      <c r="I33" s="220"/>
      <c r="J33" s="220"/>
      <c r="K33" s="221"/>
    </row>
    <row r="34" spans="1:11" ht="15.75">
      <c r="A34" s="5"/>
      <c r="B34" s="75"/>
      <c r="C34" s="497">
        <v>2.01</v>
      </c>
      <c r="D34" s="464"/>
      <c r="E34" s="220">
        <v>0.21</v>
      </c>
      <c r="F34" s="220">
        <v>0.24</v>
      </c>
      <c r="G34" s="220">
        <v>0.28</v>
      </c>
      <c r="H34" s="220">
        <v>0.34</v>
      </c>
      <c r="I34" s="220">
        <v>0.41</v>
      </c>
      <c r="J34" s="220">
        <v>0.45</v>
      </c>
      <c r="K34" s="498">
        <v>0.58</v>
      </c>
    </row>
    <row r="35" spans="1:11" ht="15.75">
      <c r="A35" s="5"/>
      <c r="B35" s="75"/>
      <c r="C35" s="218"/>
      <c r="D35" s="219"/>
      <c r="E35" s="220"/>
      <c r="F35" s="220"/>
      <c r="G35" s="220"/>
      <c r="H35" s="220"/>
      <c r="I35" s="220"/>
      <c r="J35" s="220"/>
      <c r="K35" s="221"/>
    </row>
    <row r="36" spans="1:11" ht="15.75">
      <c r="A36" s="5"/>
      <c r="B36" s="75"/>
      <c r="C36" s="222" t="s">
        <v>86</v>
      </c>
      <c r="D36" s="219"/>
      <c r="E36" s="220"/>
      <c r="F36" s="220">
        <v>0.03</v>
      </c>
      <c r="G36" s="220"/>
      <c r="H36" s="220"/>
      <c r="I36" s="220"/>
      <c r="J36" s="220"/>
      <c r="K36" s="223"/>
    </row>
    <row r="37" spans="1:11" ht="16.5" thickBot="1">
      <c r="A37" s="81"/>
      <c r="B37" s="224"/>
      <c r="C37" s="225"/>
      <c r="D37" s="226"/>
      <c r="E37" s="242"/>
      <c r="F37" s="242"/>
      <c r="G37" s="242"/>
      <c r="H37" s="242"/>
      <c r="I37" s="242"/>
      <c r="J37" s="242"/>
      <c r="K37" s="229"/>
    </row>
    <row r="39" spans="3:11" ht="12.75">
      <c r="C39" s="352"/>
      <c r="E39" s="352"/>
      <c r="F39" s="352"/>
      <c r="G39" s="352"/>
      <c r="H39" s="352"/>
      <c r="I39" s="352"/>
      <c r="J39" s="352"/>
      <c r="K39" s="352"/>
    </row>
    <row r="40" ht="12.75">
      <c r="A40" t="s">
        <v>312</v>
      </c>
    </row>
  </sheetData>
  <mergeCells count="4">
    <mergeCell ref="A4:K4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25.28125" style="0" customWidth="1"/>
    <col min="4" max="4" width="12.00390625" style="0" customWidth="1"/>
    <col min="5" max="5" width="12.8515625" style="0" bestFit="1" customWidth="1"/>
    <col min="6" max="6" width="11.28125" style="0" customWidth="1"/>
    <col min="7" max="7" width="11.421875" style="0" customWidth="1"/>
    <col min="8" max="8" width="12.28125" style="0" customWidth="1"/>
    <col min="9" max="10" width="11.28125" style="0" customWidth="1"/>
    <col min="11" max="11" width="12.14062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104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87</v>
      </c>
      <c r="E6" s="174" t="s">
        <v>88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89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90</v>
      </c>
      <c r="E8" s="65" t="s">
        <v>28</v>
      </c>
      <c r="F8" s="65" t="s">
        <v>29</v>
      </c>
      <c r="G8" s="65" t="s">
        <v>30</v>
      </c>
      <c r="H8" s="65" t="s">
        <v>31</v>
      </c>
      <c r="I8" s="32" t="s">
        <v>32</v>
      </c>
      <c r="J8" s="65" t="s">
        <v>33</v>
      </c>
      <c r="K8" s="66" t="s">
        <v>34</v>
      </c>
    </row>
    <row r="9" spans="1:11" ht="15.75">
      <c r="A9" s="5"/>
      <c r="B9" s="60"/>
      <c r="C9" s="67"/>
      <c r="D9" s="62" t="s">
        <v>79</v>
      </c>
      <c r="E9" s="206" t="s">
        <v>18</v>
      </c>
      <c r="F9" s="68" t="s">
        <v>19</v>
      </c>
      <c r="G9" s="68" t="s">
        <v>20</v>
      </c>
      <c r="H9" s="68" t="s">
        <v>21</v>
      </c>
      <c r="I9" s="128" t="s">
        <v>22</v>
      </c>
      <c r="J9" s="68" t="s">
        <v>23</v>
      </c>
      <c r="K9" s="69" t="s">
        <v>24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5.75">
      <c r="A14" s="5"/>
      <c r="B14" s="75"/>
      <c r="C14" s="218" t="s">
        <v>99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92</v>
      </c>
      <c r="D15" s="255">
        <v>1.452</v>
      </c>
      <c r="E15" s="237">
        <v>0.164</v>
      </c>
      <c r="F15" s="237">
        <v>0.195</v>
      </c>
      <c r="G15" s="237">
        <v>0.235</v>
      </c>
      <c r="H15" s="237">
        <v>0.301</v>
      </c>
      <c r="I15" s="237">
        <v>0.372</v>
      </c>
      <c r="J15" s="237">
        <v>0.427</v>
      </c>
      <c r="K15" s="256">
        <v>0.566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1" ht="15.75">
      <c r="A17" s="5"/>
      <c r="B17" s="75"/>
      <c r="C17" s="218" t="s">
        <v>93</v>
      </c>
      <c r="D17" s="255">
        <v>1.234</v>
      </c>
      <c r="E17" s="237">
        <v>0.074</v>
      </c>
      <c r="F17" s="237">
        <v>0.10199999999999998</v>
      </c>
      <c r="G17" s="237">
        <v>0.148</v>
      </c>
      <c r="H17" s="237">
        <v>0.21</v>
      </c>
      <c r="I17" s="240" t="s">
        <v>70</v>
      </c>
      <c r="J17" s="240" t="s">
        <v>70</v>
      </c>
      <c r="K17" s="241" t="s">
        <v>70</v>
      </c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1" ht="15.75">
      <c r="A19" s="5"/>
      <c r="B19" s="75"/>
      <c r="C19" s="218" t="s">
        <v>94</v>
      </c>
      <c r="D19" s="255">
        <v>0.836</v>
      </c>
      <c r="E19" s="237">
        <v>0.06</v>
      </c>
      <c r="F19" s="240" t="s">
        <v>70</v>
      </c>
      <c r="G19" s="240" t="s">
        <v>70</v>
      </c>
      <c r="H19" s="240" t="s">
        <v>70</v>
      </c>
      <c r="I19" s="240" t="s">
        <v>70</v>
      </c>
      <c r="J19" s="240" t="s">
        <v>70</v>
      </c>
      <c r="K19" s="241" t="s">
        <v>70</v>
      </c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1" ht="15.75">
      <c r="A21" s="5"/>
      <c r="B21" s="75"/>
      <c r="C21" s="218" t="s">
        <v>95</v>
      </c>
      <c r="D21" s="255">
        <v>0.657</v>
      </c>
      <c r="E21" s="237">
        <v>0.025</v>
      </c>
      <c r="F21" s="240" t="s">
        <v>70</v>
      </c>
      <c r="G21" s="240" t="s">
        <v>70</v>
      </c>
      <c r="H21" s="240" t="s">
        <v>70</v>
      </c>
      <c r="I21" s="240" t="s">
        <v>70</v>
      </c>
      <c r="J21" s="240" t="s">
        <v>70</v>
      </c>
      <c r="K21" s="241" t="s">
        <v>70</v>
      </c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5.75">
      <c r="A23" s="5"/>
      <c r="B23" s="75"/>
      <c r="C23" s="218" t="s">
        <v>100</v>
      </c>
      <c r="D23" s="255"/>
      <c r="E23" s="237"/>
      <c r="F23" s="237"/>
      <c r="G23" s="238"/>
      <c r="H23" s="240"/>
      <c r="I23" s="240"/>
      <c r="J23" s="240"/>
      <c r="K23" s="256"/>
    </row>
    <row r="24" spans="1:11" ht="15.75">
      <c r="A24" s="5"/>
      <c r="B24" s="75"/>
      <c r="C24" s="218" t="s">
        <v>92</v>
      </c>
      <c r="D24" s="255">
        <v>1.354</v>
      </c>
      <c r="E24" s="237">
        <v>0.164</v>
      </c>
      <c r="F24" s="237">
        <v>0.195</v>
      </c>
      <c r="G24" s="237">
        <v>0.235</v>
      </c>
      <c r="H24" s="237">
        <v>0.301</v>
      </c>
      <c r="I24" s="237">
        <v>0.372</v>
      </c>
      <c r="J24" s="237">
        <v>0.427</v>
      </c>
      <c r="K24" s="256">
        <v>0.566</v>
      </c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1" ht="15.75">
      <c r="A26" s="5"/>
      <c r="B26" s="75"/>
      <c r="C26" s="218" t="s">
        <v>93</v>
      </c>
      <c r="D26" s="255">
        <v>1.136</v>
      </c>
      <c r="E26" s="237">
        <v>0.074</v>
      </c>
      <c r="F26" s="237">
        <v>0.10199999999999998</v>
      </c>
      <c r="G26" s="237">
        <v>0.148</v>
      </c>
      <c r="H26" s="237">
        <v>0.21</v>
      </c>
      <c r="I26" s="240" t="s">
        <v>70</v>
      </c>
      <c r="J26" s="240" t="s">
        <v>70</v>
      </c>
      <c r="K26" s="241" t="s">
        <v>70</v>
      </c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41"/>
    </row>
    <row r="28" spans="1:11" ht="15.75">
      <c r="A28" s="5"/>
      <c r="B28" s="75"/>
      <c r="C28" s="218" t="s">
        <v>94</v>
      </c>
      <c r="D28" s="255">
        <v>0.738</v>
      </c>
      <c r="E28" s="237">
        <v>0.06</v>
      </c>
      <c r="F28" s="240" t="s">
        <v>70</v>
      </c>
      <c r="G28" s="240" t="s">
        <v>70</v>
      </c>
      <c r="H28" s="240" t="s">
        <v>70</v>
      </c>
      <c r="I28" s="240" t="s">
        <v>70</v>
      </c>
      <c r="J28" s="240" t="s">
        <v>70</v>
      </c>
      <c r="K28" s="241" t="s">
        <v>70</v>
      </c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1" ht="15.75">
      <c r="A30" s="5"/>
      <c r="B30" s="75"/>
      <c r="C30" s="218" t="s">
        <v>95</v>
      </c>
      <c r="D30" s="255">
        <v>0.559</v>
      </c>
      <c r="E30" s="237">
        <v>0.025</v>
      </c>
      <c r="F30" s="240" t="s">
        <v>70</v>
      </c>
      <c r="G30" s="240" t="s">
        <v>70</v>
      </c>
      <c r="H30" s="240" t="s">
        <v>70</v>
      </c>
      <c r="I30" s="240" t="s">
        <v>70</v>
      </c>
      <c r="J30" s="240" t="s">
        <v>70</v>
      </c>
      <c r="K30" s="241" t="s">
        <v>70</v>
      </c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97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/>
      <c r="D35" s="257"/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 t="s">
        <v>101</v>
      </c>
      <c r="D36" s="257">
        <v>0.03</v>
      </c>
      <c r="E36" s="237"/>
      <c r="F36" s="237"/>
      <c r="G36" s="238"/>
      <c r="H36" s="240"/>
      <c r="I36" s="240"/>
      <c r="J36" s="240"/>
      <c r="K36" s="256"/>
    </row>
    <row r="37" spans="1:11" ht="15.75">
      <c r="A37" s="5"/>
      <c r="B37" s="75"/>
      <c r="C37" s="218"/>
      <c r="D37" s="257"/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  <row r="41" ht="12.75">
      <c r="A41" t="s">
        <v>312</v>
      </c>
    </row>
  </sheetData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109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110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26</v>
      </c>
      <c r="D9" s="65" t="s">
        <v>28</v>
      </c>
      <c r="E9" s="65" t="s">
        <v>29</v>
      </c>
      <c r="F9" s="65" t="s">
        <v>30</v>
      </c>
      <c r="G9" s="65" t="s">
        <v>31</v>
      </c>
      <c r="H9" s="65" t="s">
        <v>32</v>
      </c>
      <c r="I9" s="65" t="s">
        <v>33</v>
      </c>
      <c r="J9" s="66" t="s">
        <v>34</v>
      </c>
    </row>
    <row r="10" spans="1:10" ht="15.75">
      <c r="A10" s="5"/>
      <c r="B10" s="42"/>
      <c r="C10" s="67" t="s">
        <v>27</v>
      </c>
      <c r="D10" s="68" t="s">
        <v>79</v>
      </c>
      <c r="E10" s="68" t="s">
        <v>18</v>
      </c>
      <c r="F10" s="68" t="s">
        <v>19</v>
      </c>
      <c r="G10" s="68" t="s">
        <v>20</v>
      </c>
      <c r="H10" s="68" t="s">
        <v>21</v>
      </c>
      <c r="I10" s="68" t="s">
        <v>22</v>
      </c>
      <c r="J10" s="69" t="s">
        <v>23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36</v>
      </c>
      <c r="D12" s="274">
        <f>+'FY2008 BDs BPM SP Parcels'!E23*'Current BPM SP Parcels Prices'!D9</f>
        <v>829222.0085730689</v>
      </c>
      <c r="E12" s="274">
        <f>+'FY2008 BDs BPM SP Parcels'!F23*'Current BPM SP Parcels Prices'!E9</f>
        <v>282484.46467739635</v>
      </c>
      <c r="F12" s="274">
        <f>+'FY2008 BDs BPM SP Parcels'!G23*'Current BPM SP Parcels Prices'!F9</f>
        <v>316630.84530590766</v>
      </c>
      <c r="G12" s="274">
        <f>+'FY2008 BDs BPM SP Parcels'!H23*'Current BPM SP Parcels Prices'!G9</f>
        <v>412941.6203076372</v>
      </c>
      <c r="H12" s="274">
        <f>+'FY2008 BDs BPM SP Parcels'!I23*'Current BPM SP Parcels Prices'!H9</f>
        <v>262699.1424710464</v>
      </c>
      <c r="I12" s="274">
        <f>+'FY2008 BDs BPM SP Parcels'!J23*'Current BPM SP Parcels Prices'!I9</f>
        <v>170874.03955014466</v>
      </c>
      <c r="J12" s="275">
        <f>+'FY2008 BDs BPM SP Parcels'!K23*'Current BPM SP Parcels Prices'!J9</f>
        <v>264222.4311854733</v>
      </c>
    </row>
    <row r="13" spans="1:10" ht="15.75">
      <c r="A13" s="5"/>
      <c r="B13" s="75"/>
      <c r="C13" s="73" t="s">
        <v>37</v>
      </c>
      <c r="D13" s="274">
        <f>+'FY2008 BDs BPM SP Parcels'!E24*'Current BPM SP Parcels Prices'!D10</f>
        <v>1676063.816084676</v>
      </c>
      <c r="E13" s="274">
        <f>+'FY2008 BDs BPM SP Parcels'!F24*'Current BPM SP Parcels Prices'!E10</f>
        <v>429692.5792738218</v>
      </c>
      <c r="F13" s="274">
        <f>+'FY2008 BDs BPM SP Parcels'!G24*'Current BPM SP Parcels Prices'!F10</f>
        <v>713274.5152243371</v>
      </c>
      <c r="G13" s="274">
        <f>+'FY2008 BDs BPM SP Parcels'!H24*'Current BPM SP Parcels Prices'!G10</f>
        <v>1062531.0182273865</v>
      </c>
      <c r="H13" s="274">
        <f>+'FY2008 BDs BPM SP Parcels'!I24*'Current BPM SP Parcels Prices'!H10</f>
        <v>433673.8667267044</v>
      </c>
      <c r="I13" s="274">
        <f>+'FY2008 BDs BPM SP Parcels'!J24*'Current BPM SP Parcels Prices'!I10</f>
        <v>411242.0246883381</v>
      </c>
      <c r="J13" s="275">
        <f>+'FY2008 BDs BPM SP Parcels'!K24*'Current BPM SP Parcels Prices'!J10</f>
        <v>420410.9445122499</v>
      </c>
    </row>
    <row r="14" spans="1:10" ht="15.75">
      <c r="A14" s="5"/>
      <c r="B14" s="75"/>
      <c r="C14" s="73" t="s">
        <v>38</v>
      </c>
      <c r="D14" s="274">
        <f>+'FY2008 BDs BPM SP Parcels'!E25*'Current BPM SP Parcels Prices'!D11</f>
        <v>1557759.9938249756</v>
      </c>
      <c r="E14" s="274">
        <f>+'FY2008 BDs BPM SP Parcels'!F25*'Current BPM SP Parcels Prices'!E11</f>
        <v>536461.0554078661</v>
      </c>
      <c r="F14" s="274">
        <f>+'FY2008 BDs BPM SP Parcels'!G25*'Current BPM SP Parcels Prices'!F11</f>
        <v>822617.0261986881</v>
      </c>
      <c r="G14" s="274">
        <f>+'FY2008 BDs BPM SP Parcels'!H25*'Current BPM SP Parcels Prices'!G11</f>
        <v>940210.5658582522</v>
      </c>
      <c r="H14" s="274">
        <f>+'FY2008 BDs BPM SP Parcels'!I25*'Current BPM SP Parcels Prices'!H11</f>
        <v>569944.8488872105</v>
      </c>
      <c r="I14" s="274">
        <f>+'FY2008 BDs BPM SP Parcels'!J25*'Current BPM SP Parcels Prices'!I11</f>
        <v>340857.51915598026</v>
      </c>
      <c r="J14" s="275">
        <f>+'FY2008 BDs BPM SP Parcels'!K25*'Current BPM SP Parcels Prices'!J11</f>
        <v>486787.8358794679</v>
      </c>
    </row>
    <row r="15" spans="1:10" ht="15.75">
      <c r="A15" s="5"/>
      <c r="B15" s="75"/>
      <c r="C15" s="73" t="s">
        <v>39</v>
      </c>
      <c r="D15" s="274">
        <f>+'FY2008 BDs BPM SP Parcels'!E26*'Current BPM SP Parcels Prices'!D12</f>
        <v>1333676.104397171</v>
      </c>
      <c r="E15" s="274">
        <f>+'FY2008 BDs BPM SP Parcels'!F26*'Current BPM SP Parcels Prices'!E12</f>
        <v>411383.6837595257</v>
      </c>
      <c r="F15" s="274">
        <f>+'FY2008 BDs BPM SP Parcels'!G26*'Current BPM SP Parcels Prices'!F12</f>
        <v>794602.6595151181</v>
      </c>
      <c r="G15" s="274">
        <f>+'FY2008 BDs BPM SP Parcels'!H26*'Current BPM SP Parcels Prices'!G12</f>
        <v>924484.9699292025</v>
      </c>
      <c r="H15" s="274">
        <f>+'FY2008 BDs BPM SP Parcels'!I26*'Current BPM SP Parcels Prices'!H12</f>
        <v>382849.03120321076</v>
      </c>
      <c r="I15" s="274">
        <f>+'FY2008 BDs BPM SP Parcels'!J26*'Current BPM SP Parcels Prices'!I12</f>
        <v>282754.73293743015</v>
      </c>
      <c r="J15" s="275">
        <f>+'FY2008 BDs BPM SP Parcels'!K26*'Current BPM SP Parcels Prices'!J12</f>
        <v>430134.57266863907</v>
      </c>
    </row>
    <row r="16" spans="1:10" ht="15.75">
      <c r="A16" s="5"/>
      <c r="B16" s="75"/>
      <c r="C16" s="73" t="s">
        <v>40</v>
      </c>
      <c r="D16" s="274">
        <f>+'FY2008 BDs BPM SP Parcels'!E27*'Current BPM SP Parcels Prices'!D13</f>
        <v>1113200.482127564</v>
      </c>
      <c r="E16" s="274">
        <f>+'FY2008 BDs BPM SP Parcels'!F27*'Current BPM SP Parcels Prices'!E13</f>
        <v>459692.5193920277</v>
      </c>
      <c r="F16" s="274">
        <f>+'FY2008 BDs BPM SP Parcels'!G27*'Current BPM SP Parcels Prices'!F13</f>
        <v>696315.3361436953</v>
      </c>
      <c r="G16" s="274">
        <f>+'FY2008 BDs BPM SP Parcels'!H27*'Current BPM SP Parcels Prices'!G13</f>
        <v>941910.2437424143</v>
      </c>
      <c r="H16" s="274">
        <f>+'FY2008 BDs BPM SP Parcels'!I27*'Current BPM SP Parcels Prices'!H13</f>
        <v>531952.2598776055</v>
      </c>
      <c r="I16" s="274">
        <f>+'FY2008 BDs BPM SP Parcels'!J27*'Current BPM SP Parcels Prices'!I13</f>
        <v>263332.3777295857</v>
      </c>
      <c r="J16" s="275">
        <f>+'FY2008 BDs BPM SP Parcels'!K27*'Current BPM SP Parcels Prices'!J13</f>
        <v>452110.2555124863</v>
      </c>
    </row>
    <row r="17" spans="1:10" ht="15.75">
      <c r="A17" s="5"/>
      <c r="B17" s="75"/>
      <c r="C17" s="73" t="s">
        <v>41</v>
      </c>
      <c r="D17" s="274">
        <f>+'FY2008 BDs BPM SP Parcels'!E28*'Current BPM SP Parcels Prices'!D14</f>
        <v>837321.3088204686</v>
      </c>
      <c r="E17" s="274">
        <f>+'FY2008 BDs BPM SP Parcels'!F28*'Current BPM SP Parcels Prices'!E14</f>
        <v>307492.0076582036</v>
      </c>
      <c r="F17" s="274">
        <f>+'FY2008 BDs BPM SP Parcels'!G28*'Current BPM SP Parcels Prices'!F14</f>
        <v>439672.76277986483</v>
      </c>
      <c r="G17" s="274">
        <f>+'FY2008 BDs BPM SP Parcels'!H28*'Current BPM SP Parcels Prices'!G14</f>
        <v>597647.329704458</v>
      </c>
      <c r="H17" s="274">
        <f>+'FY2008 BDs BPM SP Parcels'!I28*'Current BPM SP Parcels Prices'!H14</f>
        <v>366550.0859021195</v>
      </c>
      <c r="I17" s="274">
        <f>+'FY2008 BDs BPM SP Parcels'!J28*'Current BPM SP Parcels Prices'!I14</f>
        <v>180270.76179534305</v>
      </c>
      <c r="J17" s="275">
        <f>+'FY2008 BDs BPM SP Parcels'!K28*'Current BPM SP Parcels Prices'!J14</f>
        <v>323726.88590657146</v>
      </c>
    </row>
    <row r="18" spans="1:10" ht="15.75">
      <c r="A18" s="5"/>
      <c r="B18" s="75"/>
      <c r="C18" s="73" t="s">
        <v>42</v>
      </c>
      <c r="D18" s="274">
        <f>+'FY2008 BDs BPM SP Parcels'!E29*'Current BPM SP Parcels Prices'!D15</f>
        <v>469494.7554254241</v>
      </c>
      <c r="E18" s="274">
        <f>+'FY2008 BDs BPM SP Parcels'!F29*'Current BPM SP Parcels Prices'!E15</f>
        <v>184265.05095768304</v>
      </c>
      <c r="F18" s="274">
        <f>+'FY2008 BDs BPM SP Parcels'!G29*'Current BPM SP Parcels Prices'!F15</f>
        <v>313960.44876040745</v>
      </c>
      <c r="G18" s="274">
        <f>+'FY2008 BDs BPM SP Parcels'!H29*'Current BPM SP Parcels Prices'!G15</f>
        <v>438275.7523127345</v>
      </c>
      <c r="H18" s="274">
        <f>+'FY2008 BDs BPM SP Parcels'!I29*'Current BPM SP Parcels Prices'!H15</f>
        <v>369389.797690983</v>
      </c>
      <c r="I18" s="274">
        <f>+'FY2008 BDs BPM SP Parcels'!J29*'Current BPM SP Parcels Prices'!I15</f>
        <v>349440.5669283491</v>
      </c>
      <c r="J18" s="275">
        <f>+'FY2008 BDs BPM SP Parcels'!K29*'Current BPM SP Parcels Prices'!J15</f>
        <v>157890.2551878159</v>
      </c>
    </row>
    <row r="19" spans="1:10" ht="15.75">
      <c r="A19" s="5"/>
      <c r="B19" s="75"/>
      <c r="C19" s="73" t="s">
        <v>43</v>
      </c>
      <c r="D19" s="274">
        <f>+'FY2008 BDs BPM SP Parcels'!E30*'Current BPM SP Parcels Prices'!D16</f>
        <v>489280.37640180165</v>
      </c>
      <c r="E19" s="274">
        <f>+'FY2008 BDs BPM SP Parcels'!F30*'Current BPM SP Parcels Prices'!E16</f>
        <v>161269.98306665116</v>
      </c>
      <c r="F19" s="274">
        <f>+'FY2008 BDs BPM SP Parcels'!G30*'Current BPM SP Parcels Prices'!F16</f>
        <v>253654.6001567397</v>
      </c>
      <c r="G19" s="274">
        <f>+'FY2008 BDs BPM SP Parcels'!H30*'Current BPM SP Parcels Prices'!G16</f>
        <v>305548.1185060955</v>
      </c>
      <c r="H19" s="274">
        <f>+'FY2008 BDs BPM SP Parcels'!I30*'Current BPM SP Parcels Prices'!H16</f>
        <v>95139.6247320407</v>
      </c>
      <c r="I19" s="274">
        <f>+'FY2008 BDs BPM SP Parcels'!J30*'Current BPM SP Parcels Prices'!I16</f>
        <v>140887.5152971229</v>
      </c>
      <c r="J19" s="275">
        <f>+'FY2008 BDs BPM SP Parcels'!K30*'Current BPM SP Parcels Prices'!J16</f>
        <v>167074.91119285292</v>
      </c>
    </row>
    <row r="20" spans="1:10" ht="15.75">
      <c r="A20" s="5"/>
      <c r="B20" s="75"/>
      <c r="C20" s="73" t="s">
        <v>44</v>
      </c>
      <c r="D20" s="274">
        <f>+'FY2008 BDs BPM SP Parcels'!E31*'Current BPM SP Parcels Prices'!D17</f>
        <v>461331.54498695175</v>
      </c>
      <c r="E20" s="274">
        <f>+'FY2008 BDs BPM SP Parcels'!F31*'Current BPM SP Parcels Prices'!E17</f>
        <v>119710.48777897398</v>
      </c>
      <c r="F20" s="274">
        <f>+'FY2008 BDs BPM SP Parcels'!G31*'Current BPM SP Parcels Prices'!F17</f>
        <v>238601.8336523425</v>
      </c>
      <c r="G20" s="274">
        <f>+'FY2008 BDs BPM SP Parcels'!H31*'Current BPM SP Parcels Prices'!G17</f>
        <v>381463.5163039656</v>
      </c>
      <c r="H20" s="274">
        <f>+'FY2008 BDs BPM SP Parcels'!I31*'Current BPM SP Parcels Prices'!H17</f>
        <v>95857.86618589195</v>
      </c>
      <c r="I20" s="274">
        <f>+'FY2008 BDs BPM SP Parcels'!J31*'Current BPM SP Parcels Prices'!I17</f>
        <v>54807.02883409124</v>
      </c>
      <c r="J20" s="275">
        <f>+'FY2008 BDs BPM SP Parcels'!K31*'Current BPM SP Parcels Prices'!J17</f>
        <v>119119.71280969946</v>
      </c>
    </row>
    <row r="21" spans="1:10" ht="15.75">
      <c r="A21" s="5"/>
      <c r="B21" s="75"/>
      <c r="C21" s="73" t="s">
        <v>45</v>
      </c>
      <c r="D21" s="274">
        <f>+'FY2008 BDs BPM SP Parcels'!E32*'Current BPM SP Parcels Prices'!D18</f>
        <v>507550.4115176935</v>
      </c>
      <c r="E21" s="274">
        <f>+'FY2008 BDs BPM SP Parcels'!F32*'Current BPM SP Parcels Prices'!E18</f>
        <v>174310.57235785745</v>
      </c>
      <c r="F21" s="274">
        <f>+'FY2008 BDs BPM SP Parcels'!G32*'Current BPM SP Parcels Prices'!F18</f>
        <v>172613.49315893432</v>
      </c>
      <c r="G21" s="274">
        <f>+'FY2008 BDs BPM SP Parcels'!H32*'Current BPM SP Parcels Prices'!G18</f>
        <v>311428.02083166986</v>
      </c>
      <c r="H21" s="274">
        <f>+'FY2008 BDs BPM SP Parcels'!I32*'Current BPM SP Parcels Prices'!H18</f>
        <v>109858.49690038283</v>
      </c>
      <c r="I21" s="274">
        <f>+'FY2008 BDs BPM SP Parcels'!J32*'Current BPM SP Parcels Prices'!I18</f>
        <v>132234.32051679198</v>
      </c>
      <c r="J21" s="275">
        <f>+'FY2008 BDs BPM SP Parcels'!K32*'Current BPM SP Parcels Prices'!J18</f>
        <v>178745.82223910216</v>
      </c>
    </row>
    <row r="22" spans="1:10" ht="15.75">
      <c r="A22" s="5"/>
      <c r="B22" s="75"/>
      <c r="C22" s="73" t="s">
        <v>46</v>
      </c>
      <c r="D22" s="274">
        <f>+'FY2008 BDs BPM SP Parcels'!E33*'Current BPM SP Parcels Prices'!D19</f>
        <v>219810.97161151012</v>
      </c>
      <c r="E22" s="274">
        <f>+'FY2008 BDs BPM SP Parcels'!F33*'Current BPM SP Parcels Prices'!E19</f>
        <v>134465.96099559125</v>
      </c>
      <c r="F22" s="274">
        <f>+'FY2008 BDs BPM SP Parcels'!G33*'Current BPM SP Parcels Prices'!F19</f>
        <v>159141.97313395987</v>
      </c>
      <c r="G22" s="274">
        <f>+'FY2008 BDs BPM SP Parcels'!H33*'Current BPM SP Parcels Prices'!G19</f>
        <v>257203.606693983</v>
      </c>
      <c r="H22" s="274">
        <f>+'FY2008 BDs BPM SP Parcels'!I33*'Current BPM SP Parcels Prices'!H19</f>
        <v>186239.98783571893</v>
      </c>
      <c r="I22" s="274">
        <f>+'FY2008 BDs BPM SP Parcels'!J33*'Current BPM SP Parcels Prices'!I19</f>
        <v>74232.95256644068</v>
      </c>
      <c r="J22" s="275">
        <f>+'FY2008 BDs BPM SP Parcels'!K33*'Current BPM SP Parcels Prices'!J19</f>
        <v>73631.21884211428</v>
      </c>
    </row>
    <row r="23" spans="1:10" ht="15.75">
      <c r="A23" s="5"/>
      <c r="B23" s="75"/>
      <c r="C23" s="73" t="s">
        <v>47</v>
      </c>
      <c r="D23" s="274">
        <f>+'FY2008 BDs BPM SP Parcels'!E34*'Current BPM SP Parcels Prices'!D20</f>
        <v>166734.8904271342</v>
      </c>
      <c r="E23" s="274">
        <f>+'FY2008 BDs BPM SP Parcels'!F34*'Current BPM SP Parcels Prices'!E20</f>
        <v>77133.67666430886</v>
      </c>
      <c r="F23" s="274">
        <f>+'FY2008 BDs BPM SP Parcels'!G34*'Current BPM SP Parcels Prices'!F20</f>
        <v>134430.23760508242</v>
      </c>
      <c r="G23" s="274">
        <f>+'FY2008 BDs BPM SP Parcels'!H34*'Current BPM SP Parcels Prices'!G20</f>
        <v>110453.63427500825</v>
      </c>
      <c r="H23" s="274">
        <f>+'FY2008 BDs BPM SP Parcels'!I34*'Current BPM SP Parcels Prices'!H20</f>
        <v>97040.644627438</v>
      </c>
      <c r="I23" s="274">
        <f>+'FY2008 BDs BPM SP Parcels'!J34*'Current BPM SP Parcels Prices'!I20</f>
        <v>39231.97494508189</v>
      </c>
      <c r="J23" s="275">
        <f>+'FY2008 BDs BPM SP Parcels'!K34*'Current BPM SP Parcels Prices'!J20</f>
        <v>124802.41529352711</v>
      </c>
    </row>
    <row r="24" spans="1:10" ht="15.75">
      <c r="A24" s="5"/>
      <c r="B24" s="75"/>
      <c r="C24" s="73" t="s">
        <v>48</v>
      </c>
      <c r="D24" s="274">
        <f>+'FY2008 BDs BPM SP Parcels'!E35*'Current BPM SP Parcels Prices'!D21</f>
        <v>158454.63736168345</v>
      </c>
      <c r="E24" s="274">
        <f>+'FY2008 BDs BPM SP Parcels'!F35*'Current BPM SP Parcels Prices'!E21</f>
        <v>56063.3258016733</v>
      </c>
      <c r="F24" s="274">
        <f>+'FY2008 BDs BPM SP Parcels'!G35*'Current BPM SP Parcels Prices'!F21</f>
        <v>30607.915401580998</v>
      </c>
      <c r="G24" s="274">
        <f>+'FY2008 BDs BPM SP Parcels'!H35*'Current BPM SP Parcels Prices'!G21</f>
        <v>88446.0917031012</v>
      </c>
      <c r="H24" s="274">
        <f>+'FY2008 BDs BPM SP Parcels'!I35*'Current BPM SP Parcels Prices'!H21</f>
        <v>68965.51512075974</v>
      </c>
      <c r="I24" s="274">
        <f>+'FY2008 BDs BPM SP Parcels'!J35*'Current BPM SP Parcels Prices'!I21</f>
        <v>37467.678541185036</v>
      </c>
      <c r="J24" s="275">
        <f>+'FY2008 BDs BPM SP Parcels'!K35*'Current BPM SP Parcels Prices'!J21</f>
        <v>0</v>
      </c>
    </row>
    <row r="25" spans="1:10" ht="15.75">
      <c r="A25" s="5"/>
      <c r="B25" s="75"/>
      <c r="C25" s="73" t="s">
        <v>49</v>
      </c>
      <c r="D25" s="274">
        <f>+'FY2008 BDs BPM SP Parcels'!E36*'Current BPM SP Parcels Prices'!D22</f>
        <v>84129.55261309595</v>
      </c>
      <c r="E25" s="274">
        <f>+'FY2008 BDs BPM SP Parcels'!F36*'Current BPM SP Parcels Prices'!E22</f>
        <v>14961.24539973253</v>
      </c>
      <c r="F25" s="274">
        <f>+'FY2008 BDs BPM SP Parcels'!G36*'Current BPM SP Parcels Prices'!F22</f>
        <v>88270.35199498628</v>
      </c>
      <c r="G25" s="274">
        <f>+'FY2008 BDs BPM SP Parcels'!H36*'Current BPM SP Parcels Prices'!G22</f>
        <v>75167.14160210367</v>
      </c>
      <c r="H25" s="274">
        <f>+'FY2008 BDs BPM SP Parcels'!I36*'Current BPM SP Parcels Prices'!H22</f>
        <v>30720.11649340573</v>
      </c>
      <c r="I25" s="274">
        <f>+'FY2008 BDs BPM SP Parcels'!J36*'Current BPM SP Parcels Prices'!I22</f>
        <v>25467.72695229996</v>
      </c>
      <c r="J25" s="275">
        <f>+'FY2008 BDs BPM SP Parcels'!K36*'Current BPM SP Parcels Prices'!J22</f>
        <v>1274.440520653372</v>
      </c>
    </row>
    <row r="26" spans="1:11" ht="15.75">
      <c r="A26" s="5"/>
      <c r="B26" s="75"/>
      <c r="C26" s="73" t="s">
        <v>50</v>
      </c>
      <c r="D26" s="274">
        <f>+'FY2008 BDs BPM SP Parcels'!E37*'Current BPM SP Parcels Prices'!D23</f>
        <v>18289.446030090094</v>
      </c>
      <c r="E26" s="274">
        <f>+'FY2008 BDs BPM SP Parcels'!F37*'Current BPM SP Parcels Prices'!E23</f>
        <v>69743.49211598557</v>
      </c>
      <c r="F26" s="274">
        <f>+'FY2008 BDs BPM SP Parcels'!G37*'Current BPM SP Parcels Prices'!F23</f>
        <v>14776.389669459273</v>
      </c>
      <c r="G26" s="274">
        <f>+'FY2008 BDs BPM SP Parcels'!H37*'Current BPM SP Parcels Prices'!G23</f>
        <v>91288.87939336526</v>
      </c>
      <c r="H26" s="274">
        <f>+'FY2008 BDs BPM SP Parcels'!I37*'Current BPM SP Parcels Prices'!H23</f>
        <v>10128.054067478288</v>
      </c>
      <c r="I26" s="274">
        <f>+'FY2008 BDs BPM SP Parcels'!J37*'Current BPM SP Parcels Prices'!I23</f>
        <v>65609.41964046394</v>
      </c>
      <c r="J26" s="275">
        <f>+'FY2008 BDs BPM SP Parcels'!K37*'Current BPM SP Parcels Prices'!J23</f>
        <v>127642.01874714473</v>
      </c>
      <c r="K26" s="276"/>
    </row>
    <row r="27" spans="1:11" ht="15.75">
      <c r="A27" s="5"/>
      <c r="B27" s="75"/>
      <c r="C27" s="73" t="s">
        <v>51</v>
      </c>
      <c r="D27" s="274">
        <f>+'FY2008 BDs BPM SP Parcels'!E38*'Current BPM SP Parcels Prices'!D24</f>
        <v>35960.59089471562</v>
      </c>
      <c r="E27" s="274">
        <f>+'FY2008 BDs BPM SP Parcels'!F38*'Current BPM SP Parcels Prices'!E24</f>
        <v>26311.04224830134</v>
      </c>
      <c r="F27" s="274">
        <f>+'FY2008 BDs BPM SP Parcels'!G38*'Current BPM SP Parcels Prices'!F24</f>
        <v>55283.90113647477</v>
      </c>
      <c r="G27" s="274">
        <f>+'FY2008 BDs BPM SP Parcels'!H38*'Current BPM SP Parcels Prices'!G24</f>
        <v>24687.79016609166</v>
      </c>
      <c r="H27" s="274">
        <f>+'FY2008 BDs BPM SP Parcels'!I38*'Current BPM SP Parcels Prices'!H24</f>
        <v>82826.58034688707</v>
      </c>
      <c r="I27" s="274">
        <f>+'FY2008 BDs BPM SP Parcels'!J38*'Current BPM SP Parcels Prices'!I24</f>
        <v>4639.842798319811</v>
      </c>
      <c r="J27" s="275">
        <f>+'FY2008 BDs BPM SP Parcels'!K38*'Current BPM SP Parcels Prices'!J24</f>
        <v>38741.246992438995</v>
      </c>
      <c r="K27" s="276"/>
    </row>
    <row r="28" spans="1:11" ht="15.75">
      <c r="A28" s="5"/>
      <c r="B28" s="75"/>
      <c r="C28" s="73" t="s">
        <v>52</v>
      </c>
      <c r="D28" s="274">
        <f>+'FY2008 BDs BPM SP Parcels'!E39*'Current BPM SP Parcels Prices'!D25</f>
        <v>49941.18936444544</v>
      </c>
      <c r="E28" s="274">
        <f>+'FY2008 BDs BPM SP Parcels'!F39*'Current BPM SP Parcels Prices'!E25</f>
        <v>10802.596480935552</v>
      </c>
      <c r="F28" s="274">
        <f>+'FY2008 BDs BPM SP Parcels'!G39*'Current BPM SP Parcels Prices'!F25</f>
        <v>17839.562594033443</v>
      </c>
      <c r="G28" s="274">
        <f>+'FY2008 BDs BPM SP Parcels'!H39*'Current BPM SP Parcels Prices'!G25</f>
        <v>16450.968739985696</v>
      </c>
      <c r="H28" s="274">
        <f>+'FY2008 BDs BPM SP Parcels'!I39*'Current BPM SP Parcels Prices'!H25</f>
        <v>32140.589427508592</v>
      </c>
      <c r="I28" s="274">
        <f>+'FY2008 BDs BPM SP Parcels'!J39*'Current BPM SP Parcels Prices'!I25</f>
        <v>8990.136688376357</v>
      </c>
      <c r="J28" s="275">
        <f>+'FY2008 BDs BPM SP Parcels'!K39*'Current BPM SP Parcels Prices'!J25</f>
        <v>42049.53659120713</v>
      </c>
      <c r="K28" s="276"/>
    </row>
    <row r="29" spans="1:11" ht="15.75">
      <c r="A29" s="5"/>
      <c r="B29" s="75"/>
      <c r="C29" s="73" t="s">
        <v>53</v>
      </c>
      <c r="D29" s="274">
        <f>+'FY2008 BDs BPM SP Parcels'!E40*'Current BPM SP Parcels Prices'!D26</f>
        <v>35028.99418439636</v>
      </c>
      <c r="E29" s="274">
        <f>+'FY2008 BDs BPM SP Parcels'!F40*'Current BPM SP Parcels Prices'!E26</f>
        <v>11166.93465419043</v>
      </c>
      <c r="F29" s="274">
        <f>+'FY2008 BDs BPM SP Parcels'!G40*'Current BPM SP Parcels Prices'!F26</f>
        <v>17531.47005475598</v>
      </c>
      <c r="G29" s="274">
        <f>+'FY2008 BDs BPM SP Parcels'!H40*'Current BPM SP Parcels Prices'!G26</f>
        <v>52435.75205442522</v>
      </c>
      <c r="H29" s="274">
        <f>+'FY2008 BDs BPM SP Parcels'!I40*'Current BPM SP Parcels Prices'!H26</f>
        <v>0</v>
      </c>
      <c r="I29" s="274">
        <f>+'FY2008 BDs BPM SP Parcels'!J40*'Current BPM SP Parcels Prices'!I26</f>
        <v>0</v>
      </c>
      <c r="J29" s="275">
        <f>+'FY2008 BDs BPM SP Parcels'!K40*'Current BPM SP Parcels Prices'!J26</f>
        <v>0</v>
      </c>
      <c r="K29" s="276"/>
    </row>
    <row r="30" spans="1:11" ht="15.75">
      <c r="A30" s="5"/>
      <c r="B30" s="75"/>
      <c r="C30" s="73" t="s">
        <v>54</v>
      </c>
      <c r="D30" s="274">
        <f>+'FY2008 BDs BPM SP Parcels'!E41*'Current BPM SP Parcels Prices'!D27</f>
        <v>24434.782739918257</v>
      </c>
      <c r="E30" s="274">
        <f>+'FY2008 BDs BPM SP Parcels'!F41*'Current BPM SP Parcels Prices'!E27</f>
        <v>29422.650132736067</v>
      </c>
      <c r="F30" s="274">
        <f>+'FY2008 BDs BPM SP Parcels'!G41*'Current BPM SP Parcels Prices'!F27</f>
        <v>954.0045820222314</v>
      </c>
      <c r="G30" s="274">
        <f>+'FY2008 BDs BPM SP Parcels'!H41*'Current BPM SP Parcels Prices'!G27</f>
        <v>38770.568666510255</v>
      </c>
      <c r="H30" s="274">
        <f>+'FY2008 BDs BPM SP Parcels'!I41*'Current BPM SP Parcels Prices'!H27</f>
        <v>36007.6418177957</v>
      </c>
      <c r="I30" s="274">
        <f>+'FY2008 BDs BPM SP Parcels'!J41*'Current BPM SP Parcels Prices'!I27</f>
        <v>0</v>
      </c>
      <c r="J30" s="275">
        <f>+'FY2008 BDs BPM SP Parcels'!K41*'Current BPM SP Parcels Prices'!J27</f>
        <v>13244.26055229269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111</v>
      </c>
      <c r="D33" s="280"/>
      <c r="E33" s="280"/>
      <c r="F33" s="281">
        <f>SUM(D12:J30)</f>
        <v>35682577.636810295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97</v>
      </c>
      <c r="D35" s="280"/>
      <c r="E35" s="280"/>
      <c r="F35" s="281">
        <f>-'FY2008 BDs BPM SP Parcels'!E47*'Current BPM SP Parcels Prices'!D29</f>
        <v>-40222.979999999996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112</v>
      </c>
      <c r="D37" s="280"/>
      <c r="E37" s="280"/>
      <c r="F37" s="281">
        <f>SUM(F33,F35)</f>
        <v>35642354.6568103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113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34" t="s">
        <v>114</v>
      </c>
      <c r="E44" s="535"/>
      <c r="F44" s="533"/>
      <c r="G44" s="534" t="s">
        <v>115</v>
      </c>
      <c r="H44" s="535"/>
      <c r="I44" s="533"/>
      <c r="J44" s="232" t="s">
        <v>35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116</v>
      </c>
    </row>
    <row r="46" spans="1:10" ht="18.75">
      <c r="A46" s="227"/>
      <c r="B46" s="235"/>
      <c r="C46" s="31"/>
      <c r="D46" s="65" t="s">
        <v>35</v>
      </c>
      <c r="E46" s="65" t="s">
        <v>116</v>
      </c>
      <c r="F46" s="231"/>
      <c r="G46" s="65" t="s">
        <v>35</v>
      </c>
      <c r="H46" s="65" t="s">
        <v>116</v>
      </c>
      <c r="I46" s="32"/>
      <c r="J46" s="232" t="s">
        <v>117</v>
      </c>
    </row>
    <row r="47" spans="1:10" ht="15.75">
      <c r="A47" s="227"/>
      <c r="B47" s="235"/>
      <c r="C47" s="31"/>
      <c r="D47" s="65" t="s">
        <v>14</v>
      </c>
      <c r="E47" s="65" t="s">
        <v>90</v>
      </c>
      <c r="F47" s="231" t="s">
        <v>118</v>
      </c>
      <c r="G47" s="65" t="s">
        <v>14</v>
      </c>
      <c r="H47" s="65" t="s">
        <v>90</v>
      </c>
      <c r="I47" s="231" t="s">
        <v>118</v>
      </c>
      <c r="J47" s="232"/>
    </row>
    <row r="48" spans="1:10" ht="15.75">
      <c r="A48" s="227"/>
      <c r="B48" s="235"/>
      <c r="C48" s="67" t="s">
        <v>119</v>
      </c>
      <c r="D48" s="206" t="s">
        <v>79</v>
      </c>
      <c r="E48" s="68" t="s">
        <v>18</v>
      </c>
      <c r="F48" s="128" t="s">
        <v>19</v>
      </c>
      <c r="G48" s="128" t="s">
        <v>20</v>
      </c>
      <c r="H48" s="128" t="s">
        <v>21</v>
      </c>
      <c r="I48" s="128" t="s">
        <v>22</v>
      </c>
      <c r="J48" s="69" t="s">
        <v>23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120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71</v>
      </c>
      <c r="D51" s="298">
        <f>+'FY2008 BDs BPM Presort Parcels'!D24</f>
        <v>8138236.470670981</v>
      </c>
      <c r="E51" s="304">
        <f>+'Curr. BPM Prsrt. Parcels Prices'!$D$15</f>
        <v>1.413</v>
      </c>
      <c r="F51" s="300">
        <f aca="true" t="shared" si="0" ref="F51:F57">+D51*E51</f>
        <v>11499328.133058097</v>
      </c>
      <c r="G51" s="301">
        <f>+'FY2008 BDs BPM Presort Parcels'!I24</f>
        <v>150719.9148597715</v>
      </c>
      <c r="H51" s="302">
        <f>+'Curr. BPM Prsrt. Parcels Prices'!$D$24</f>
        <v>1.306</v>
      </c>
      <c r="I51" s="300">
        <f aca="true" t="shared" si="1" ref="I51:I57">+G51*H51</f>
        <v>196840.20880686157</v>
      </c>
      <c r="J51" s="303">
        <f aca="true" t="shared" si="2" ref="J51:J57">+F51+I51</f>
        <v>11696168.341864958</v>
      </c>
    </row>
    <row r="52" spans="1:10" ht="15.75">
      <c r="A52" s="227"/>
      <c r="B52" s="235"/>
      <c r="C52" s="73">
        <v>3</v>
      </c>
      <c r="D52" s="298">
        <f>+'FY2008 BDs BPM Presort Parcels'!D25</f>
        <v>5563884.824424437</v>
      </c>
      <c r="E52" s="304">
        <f>+'Curr. BPM Prsrt. Parcels Prices'!$D$15</f>
        <v>1.413</v>
      </c>
      <c r="F52" s="300">
        <f t="shared" si="0"/>
        <v>7861769.25691173</v>
      </c>
      <c r="G52" s="301">
        <f>+'FY2008 BDs BPM Presort Parcels'!I25</f>
        <v>58005.68020836056</v>
      </c>
      <c r="H52" s="302">
        <f>+'Curr. BPM Prsrt. Parcels Prices'!$D$24</f>
        <v>1.306</v>
      </c>
      <c r="I52" s="300">
        <f t="shared" si="1"/>
        <v>75755.4183521189</v>
      </c>
      <c r="J52" s="303">
        <f t="shared" si="2"/>
        <v>7937524.675263849</v>
      </c>
    </row>
    <row r="53" spans="1:10" ht="15.75">
      <c r="A53" s="227"/>
      <c r="B53" s="235"/>
      <c r="C53" s="73">
        <v>4</v>
      </c>
      <c r="D53" s="298">
        <f>+'FY2008 BDs BPM Presort Parcels'!D26</f>
        <v>8835399.266229887</v>
      </c>
      <c r="E53" s="304">
        <f>+'Curr. BPM Prsrt. Parcels Prices'!$D$15</f>
        <v>1.413</v>
      </c>
      <c r="F53" s="300">
        <f t="shared" si="0"/>
        <v>12484419.16318283</v>
      </c>
      <c r="G53" s="301">
        <f>+'FY2008 BDs BPM Presort Parcels'!I26</f>
        <v>68767.89901970359</v>
      </c>
      <c r="H53" s="302">
        <f>+'Curr. BPM Prsrt. Parcels Prices'!$D$24</f>
        <v>1.306</v>
      </c>
      <c r="I53" s="300">
        <f t="shared" si="1"/>
        <v>89810.87611973289</v>
      </c>
      <c r="J53" s="303">
        <f t="shared" si="2"/>
        <v>12574230.039302563</v>
      </c>
    </row>
    <row r="54" spans="1:10" ht="15.75">
      <c r="A54" s="227"/>
      <c r="B54" s="235"/>
      <c r="C54" s="73">
        <v>5</v>
      </c>
      <c r="D54" s="298">
        <f>+'FY2008 BDs BPM Presort Parcels'!D27</f>
        <v>8958122.175066885</v>
      </c>
      <c r="E54" s="304">
        <f>+'Curr. BPM Prsrt. Parcels Prices'!$D$15</f>
        <v>1.413</v>
      </c>
      <c r="F54" s="300">
        <f t="shared" si="0"/>
        <v>12657826.63336951</v>
      </c>
      <c r="G54" s="301">
        <f>+'FY2008 BDs BPM Presort Parcels'!I27</f>
        <v>79296.43083645572</v>
      </c>
      <c r="H54" s="302">
        <f>+'Curr. BPM Prsrt. Parcels Prices'!$D$24</f>
        <v>1.306</v>
      </c>
      <c r="I54" s="300">
        <f t="shared" si="1"/>
        <v>103561.13867241118</v>
      </c>
      <c r="J54" s="303">
        <f t="shared" si="2"/>
        <v>12761387.77204192</v>
      </c>
    </row>
    <row r="55" spans="1:10" ht="15.75">
      <c r="A55" s="227"/>
      <c r="B55" s="235"/>
      <c r="C55" s="73">
        <v>6</v>
      </c>
      <c r="D55" s="298">
        <f>+'FY2008 BDs BPM Presort Parcels'!D28</f>
        <v>4683022.506564382</v>
      </c>
      <c r="E55" s="304">
        <f>+'Curr. BPM Prsrt. Parcels Prices'!$D$15</f>
        <v>1.413</v>
      </c>
      <c r="F55" s="300">
        <f t="shared" si="0"/>
        <v>6617110.801775472</v>
      </c>
      <c r="G55" s="301">
        <f>+'FY2008 BDs BPM Presort Parcels'!I28</f>
        <v>18322.075353683547</v>
      </c>
      <c r="H55" s="302">
        <f>+'Curr. BPM Prsrt. Parcels Prices'!$D$24</f>
        <v>1.306</v>
      </c>
      <c r="I55" s="300">
        <f t="shared" si="1"/>
        <v>23928.630411910715</v>
      </c>
      <c r="J55" s="303">
        <f t="shared" si="2"/>
        <v>6641039.432187383</v>
      </c>
    </row>
    <row r="56" spans="1:10" ht="15.75">
      <c r="A56" s="227"/>
      <c r="B56" s="235"/>
      <c r="C56" s="73">
        <v>7</v>
      </c>
      <c r="D56" s="298">
        <f>+'FY2008 BDs BPM Presort Parcels'!D29</f>
        <v>2979520.583347298</v>
      </c>
      <c r="E56" s="304">
        <f>+'Curr. BPM Prsrt. Parcels Prices'!$D$15</f>
        <v>1.413</v>
      </c>
      <c r="F56" s="300">
        <f t="shared" si="0"/>
        <v>4210062.584269732</v>
      </c>
      <c r="G56" s="301">
        <f>+'FY2008 BDs BPM Presort Parcels'!I29</f>
        <v>33473.13375892445</v>
      </c>
      <c r="H56" s="302">
        <f>+'Curr. BPM Prsrt. Parcels Prices'!$D$24</f>
        <v>1.306</v>
      </c>
      <c r="I56" s="300">
        <f t="shared" si="1"/>
        <v>43715.91268915533</v>
      </c>
      <c r="J56" s="303">
        <f t="shared" si="2"/>
        <v>4253778.496958887</v>
      </c>
    </row>
    <row r="57" spans="1:10" ht="15.75">
      <c r="A57" s="227"/>
      <c r="B57" s="235"/>
      <c r="C57" s="73">
        <v>8</v>
      </c>
      <c r="D57" s="298">
        <f>+'FY2008 BDs BPM Presort Parcels'!D30</f>
        <v>4913495.173696131</v>
      </c>
      <c r="E57" s="304">
        <f>+'Curr. BPM Prsrt. Parcels Prices'!$D$15</f>
        <v>1.413</v>
      </c>
      <c r="F57" s="300">
        <f t="shared" si="0"/>
        <v>6942768.6804326335</v>
      </c>
      <c r="G57" s="301">
        <f>+'FY2008 BDs BPM Presort Parcels'!I30</f>
        <v>31867.865963100645</v>
      </c>
      <c r="H57" s="302">
        <f>+'Curr. BPM Prsrt. Parcels Prices'!$D$24</f>
        <v>1.306</v>
      </c>
      <c r="I57" s="300">
        <f t="shared" si="1"/>
        <v>41619.432947809444</v>
      </c>
      <c r="J57" s="303">
        <f t="shared" si="2"/>
        <v>6984388.113380443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35</v>
      </c>
      <c r="D59" s="301">
        <f>SUM(D51:D57)</f>
        <v>44071681</v>
      </c>
      <c r="E59" s="305"/>
      <c r="F59" s="306">
        <f>SUM(F51:F57)</f>
        <v>62273285.253000006</v>
      </c>
      <c r="G59" s="301">
        <f>SUM(G51:G57)</f>
        <v>440453</v>
      </c>
      <c r="H59" s="302"/>
      <c r="I59" s="306">
        <f>SUM(I51:I57)</f>
        <v>575231.618</v>
      </c>
      <c r="J59" s="303">
        <f>SUM(J51:J57)</f>
        <v>62848516.87100001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121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106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71</v>
      </c>
      <c r="D63" s="301">
        <f>+'FY2008 BDs BPM Presort Parcels'!E24</f>
        <v>124434691.70732406</v>
      </c>
      <c r="E63" s="307">
        <f>+'Curr. BPM Prsrt. Parcels Prices'!$D$17</f>
        <v>1.139</v>
      </c>
      <c r="F63" s="300">
        <f aca="true" t="shared" si="3" ref="F63:F68">+D63*E63</f>
        <v>141731113.8546421</v>
      </c>
      <c r="G63" s="301">
        <f>+'FY2008 BDs BPM Presort Parcels'!J24</f>
        <v>1053534.6266882059</v>
      </c>
      <c r="H63" s="302">
        <f>+'Curr. BPM Prsrt. Parcels Prices'!$D$26</f>
        <v>1.032</v>
      </c>
      <c r="I63" s="300">
        <f aca="true" t="shared" si="4" ref="I63:I68">+G63*H63</f>
        <v>1087247.7347422284</v>
      </c>
      <c r="J63" s="303">
        <f aca="true" t="shared" si="5" ref="J63:J68">+F63+I63</f>
        <v>142818361.58938432</v>
      </c>
      <c r="K63" s="276"/>
    </row>
    <row r="64" spans="1:11" ht="15.75">
      <c r="A64" s="227"/>
      <c r="B64" s="235"/>
      <c r="C64" s="73">
        <v>3</v>
      </c>
      <c r="D64" s="301">
        <f>+'FY2008 BDs BPM Presort Parcels'!E25</f>
        <v>25531989.874841947</v>
      </c>
      <c r="E64" s="307">
        <f>+'Curr. BPM Prsrt. Parcels Prices'!$D$17</f>
        <v>1.139</v>
      </c>
      <c r="F64" s="300">
        <f t="shared" si="3"/>
        <v>29080936.46744498</v>
      </c>
      <c r="G64" s="301">
        <f>+'FY2008 BDs BPM Presort Parcels'!J25</f>
        <v>318091.8939252296</v>
      </c>
      <c r="H64" s="302">
        <f>+'Curr. BPM Prsrt. Parcels Prices'!$D$26</f>
        <v>1.032</v>
      </c>
      <c r="I64" s="300">
        <f t="shared" si="4"/>
        <v>328270.83453083696</v>
      </c>
      <c r="J64" s="303">
        <f t="shared" si="5"/>
        <v>29409207.301975816</v>
      </c>
      <c r="K64" s="276"/>
    </row>
    <row r="65" spans="1:11" ht="15.75">
      <c r="A65" s="227"/>
      <c r="B65" s="235"/>
      <c r="C65" s="73">
        <v>4</v>
      </c>
      <c r="D65" s="301">
        <f>+'FY2008 BDs BPM Presort Parcels'!E26</f>
        <v>5753949.381787187</v>
      </c>
      <c r="E65" s="307">
        <f>+'Curr. BPM Prsrt. Parcels Prices'!$D$17</f>
        <v>1.139</v>
      </c>
      <c r="F65" s="300">
        <f t="shared" si="3"/>
        <v>6553748.345855607</v>
      </c>
      <c r="G65" s="301">
        <f>+'FY2008 BDs BPM Presort Parcels'!J26</f>
        <v>70597.97471855913</v>
      </c>
      <c r="H65" s="302">
        <f>+'Curr. BPM Prsrt. Parcels Prices'!$D$26</f>
        <v>1.032</v>
      </c>
      <c r="I65" s="300">
        <f t="shared" si="4"/>
        <v>72857.10990955302</v>
      </c>
      <c r="J65" s="303">
        <f t="shared" si="5"/>
        <v>6626605.45576516</v>
      </c>
      <c r="K65" s="276"/>
    </row>
    <row r="66" spans="1:11" ht="15.75">
      <c r="A66" s="227"/>
      <c r="B66" s="235"/>
      <c r="C66" s="73">
        <v>5</v>
      </c>
      <c r="D66" s="301">
        <f>+'FY2008 BDs BPM Presort Parcels'!E27</f>
        <v>244687.03604681458</v>
      </c>
      <c r="E66" s="307">
        <f>+'Curr. BPM Prsrt. Parcels Prices'!$D$17</f>
        <v>1.139</v>
      </c>
      <c r="F66" s="300">
        <f t="shared" si="3"/>
        <v>278698.5340573218</v>
      </c>
      <c r="G66" s="301">
        <f>+'FY2008 BDs BPM Presort Parcels'!J27</f>
        <v>1542.5046680053229</v>
      </c>
      <c r="H66" s="302">
        <f>+'Curr. BPM Prsrt. Parcels Prices'!$D$26</f>
        <v>1.032</v>
      </c>
      <c r="I66" s="300">
        <f t="shared" si="4"/>
        <v>1591.8648173814931</v>
      </c>
      <c r="J66" s="303">
        <f t="shared" si="5"/>
        <v>280290.39887470327</v>
      </c>
      <c r="K66" s="276"/>
    </row>
    <row r="67" spans="1:11" ht="15.75">
      <c r="A67" s="227"/>
      <c r="B67" s="235"/>
      <c r="C67" s="218" t="s">
        <v>107</v>
      </c>
      <c r="D67" s="301">
        <f>+'FY2008 BDs BPM Presort Parcels'!F23</f>
        <v>38740916</v>
      </c>
      <c r="E67" s="307">
        <f>+'Curr. BPM Prsrt. Parcels Prices'!D19</f>
        <v>0.765</v>
      </c>
      <c r="F67" s="300">
        <f t="shared" si="3"/>
        <v>29636800.740000002</v>
      </c>
      <c r="G67" s="301">
        <f>+'FY2008 BDs BPM Presort Parcels'!K23</f>
        <v>19208448</v>
      </c>
      <c r="H67" s="302">
        <f>+'Curr. BPM Prsrt. Parcels Prices'!D28</f>
        <v>0.658</v>
      </c>
      <c r="I67" s="300">
        <f t="shared" si="4"/>
        <v>12639158.784</v>
      </c>
      <c r="J67" s="303">
        <f t="shared" si="5"/>
        <v>42275959.524000004</v>
      </c>
      <c r="K67" s="276"/>
    </row>
    <row r="68" spans="1:11" ht="15.75">
      <c r="A68" s="227"/>
      <c r="B68" s="235"/>
      <c r="C68" s="218" t="s">
        <v>108</v>
      </c>
      <c r="D68" s="301">
        <f>+'FY2008 BDs BPM Presort Parcels'!G23</f>
        <v>4803105</v>
      </c>
      <c r="E68" s="307">
        <f>+'Curr. BPM Prsrt. Parcels Prices'!D21</f>
        <v>0.594</v>
      </c>
      <c r="F68" s="300">
        <f t="shared" si="3"/>
        <v>2853044.3699999996</v>
      </c>
      <c r="G68" s="301">
        <f>+'FY2008 BDs BPM Presort Parcels'!L23</f>
        <v>30952242</v>
      </c>
      <c r="H68" s="302">
        <f>+'Curr. BPM Prsrt. Parcels Prices'!D30</f>
        <v>0.487</v>
      </c>
      <c r="I68" s="300">
        <f t="shared" si="4"/>
        <v>15073741.854</v>
      </c>
      <c r="J68" s="303">
        <f t="shared" si="5"/>
        <v>17926786.224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35</v>
      </c>
      <c r="D70" s="301">
        <f>SUM(D63:D68)</f>
        <v>199509339</v>
      </c>
      <c r="E70" s="307"/>
      <c r="F70" s="300">
        <f>SUM(F63:F68)</f>
        <v>210134342.312</v>
      </c>
      <c r="G70" s="301">
        <f>SUM(G63:G68)</f>
        <v>51604457</v>
      </c>
      <c r="H70" s="302"/>
      <c r="I70" s="300">
        <f>SUM(I63:I68)</f>
        <v>29202868.182</v>
      </c>
      <c r="J70" s="303">
        <f>SUM(J63:J68)</f>
        <v>239337210.494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122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34" t="s">
        <v>123</v>
      </c>
      <c r="E76" s="535"/>
      <c r="F76" s="533"/>
      <c r="G76" s="542"/>
      <c r="H76" s="543"/>
      <c r="I76" s="544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35</v>
      </c>
      <c r="K77" s="276"/>
    </row>
    <row r="78" spans="1:11" ht="18.75">
      <c r="A78" s="227"/>
      <c r="B78" s="235"/>
      <c r="C78" s="31"/>
      <c r="D78" s="65" t="s">
        <v>35</v>
      </c>
      <c r="E78" s="65" t="s">
        <v>124</v>
      </c>
      <c r="F78" s="231" t="s">
        <v>124</v>
      </c>
      <c r="G78" s="231"/>
      <c r="H78" s="65"/>
      <c r="I78" s="32"/>
      <c r="J78" s="232" t="s">
        <v>117</v>
      </c>
      <c r="K78" s="276"/>
    </row>
    <row r="79" spans="1:11" ht="15.75">
      <c r="A79" s="227"/>
      <c r="B79" s="235"/>
      <c r="C79" s="31"/>
      <c r="D79" s="65" t="s">
        <v>15</v>
      </c>
      <c r="E79" s="32" t="s">
        <v>90</v>
      </c>
      <c r="F79" s="231" t="s">
        <v>118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119</v>
      </c>
      <c r="D80" s="206" t="s">
        <v>79</v>
      </c>
      <c r="E80" s="68" t="s">
        <v>18</v>
      </c>
      <c r="F80" s="128" t="s">
        <v>19</v>
      </c>
      <c r="G80" s="128"/>
      <c r="H80" s="128"/>
      <c r="I80" s="128"/>
      <c r="J80" s="69" t="s">
        <v>23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120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71</v>
      </c>
      <c r="D83" s="298">
        <f>+'FY2008 BDs BPM Presort Parcels'!D52</f>
        <v>23661410.364071816</v>
      </c>
      <c r="E83" s="304">
        <f>+'Curr. BPM Prsrt. Parcels Prices'!E15</f>
        <v>0.137</v>
      </c>
      <c r="F83" s="300">
        <f aca="true" t="shared" si="6" ref="F83:F89">+D83*E83</f>
        <v>3241613.219877839</v>
      </c>
      <c r="G83" s="301"/>
      <c r="H83" s="302"/>
      <c r="I83" s="300"/>
      <c r="J83" s="303">
        <f aca="true" t="shared" si="7" ref="J83:J89">+J51+F83</f>
        <v>14937781.561742797</v>
      </c>
      <c r="K83" s="276"/>
    </row>
    <row r="84" spans="1:11" ht="15.75">
      <c r="A84" s="227"/>
      <c r="B84" s="235"/>
      <c r="C84" s="73">
        <v>3</v>
      </c>
      <c r="D84" s="298">
        <f>+'FY2008 BDs BPM Presort Parcels'!D53</f>
        <v>16616514.299699062</v>
      </c>
      <c r="E84" s="304">
        <f>+'Curr. BPM Prsrt. Parcels Prices'!F15</f>
        <v>0.17</v>
      </c>
      <c r="F84" s="300">
        <f t="shared" si="6"/>
        <v>2824807.430948841</v>
      </c>
      <c r="G84" s="301"/>
      <c r="H84" s="302"/>
      <c r="I84" s="300"/>
      <c r="J84" s="303">
        <f t="shared" si="7"/>
        <v>10762332.10621269</v>
      </c>
      <c r="K84" s="276"/>
    </row>
    <row r="85" spans="1:11" ht="15.75">
      <c r="A85" s="227"/>
      <c r="B85" s="235"/>
      <c r="C85" s="73">
        <v>4</v>
      </c>
      <c r="D85" s="298">
        <f>+'FY2008 BDs BPM Presort Parcels'!D54</f>
        <v>23086323.840075485</v>
      </c>
      <c r="E85" s="304">
        <f>+'Curr. BPM Prsrt. Parcels Prices'!G15</f>
        <v>0.21</v>
      </c>
      <c r="F85" s="300">
        <f t="shared" si="6"/>
        <v>4848128.006415851</v>
      </c>
      <c r="G85" s="301"/>
      <c r="H85" s="302"/>
      <c r="I85" s="300"/>
      <c r="J85" s="303">
        <f t="shared" si="7"/>
        <v>17422358.045718417</v>
      </c>
      <c r="K85" s="276"/>
    </row>
    <row r="86" spans="1:11" ht="15.75">
      <c r="A86" s="227"/>
      <c r="B86" s="235"/>
      <c r="C86" s="73">
        <v>5</v>
      </c>
      <c r="D86" s="298">
        <f>+'FY2008 BDs BPM Presort Parcels'!D55</f>
        <v>22482220.006697554</v>
      </c>
      <c r="E86" s="304">
        <f>+'Curr. BPM Prsrt. Parcels Prices'!H15</f>
        <v>0.269</v>
      </c>
      <c r="F86" s="300">
        <f t="shared" si="6"/>
        <v>6047717.181801642</v>
      </c>
      <c r="G86" s="301"/>
      <c r="H86" s="302"/>
      <c r="I86" s="300"/>
      <c r="J86" s="303">
        <f t="shared" si="7"/>
        <v>18809104.953843564</v>
      </c>
      <c r="K86" s="276"/>
    </row>
    <row r="87" spans="1:11" ht="15.75">
      <c r="A87" s="227"/>
      <c r="B87" s="235"/>
      <c r="C87" s="73">
        <v>6</v>
      </c>
      <c r="D87" s="298">
        <f>+'FY2008 BDs BPM Presort Parcels'!D56</f>
        <v>11260977.073919445</v>
      </c>
      <c r="E87" s="304">
        <f>+'Curr. BPM Prsrt. Parcels Prices'!I15</f>
        <v>0.338</v>
      </c>
      <c r="F87" s="300">
        <f t="shared" si="6"/>
        <v>3806210.2509847726</v>
      </c>
      <c r="G87" s="301"/>
      <c r="H87" s="302"/>
      <c r="I87" s="300"/>
      <c r="J87" s="303">
        <f t="shared" si="7"/>
        <v>10447249.683172155</v>
      </c>
      <c r="K87" s="276"/>
    </row>
    <row r="88" spans="1:11" ht="15.75">
      <c r="A88" s="227"/>
      <c r="B88" s="235"/>
      <c r="C88" s="73">
        <v>7</v>
      </c>
      <c r="D88" s="298">
        <f>+'FY2008 BDs BPM Presort Parcels'!D57</f>
        <v>7946624.882003827</v>
      </c>
      <c r="E88" s="304">
        <f>+'Curr. BPM Prsrt. Parcels Prices'!J15</f>
        <v>0.381</v>
      </c>
      <c r="F88" s="300">
        <f t="shared" si="6"/>
        <v>3027664.080043458</v>
      </c>
      <c r="G88" s="301"/>
      <c r="H88" s="302"/>
      <c r="I88" s="300"/>
      <c r="J88" s="303">
        <f t="shared" si="7"/>
        <v>7281442.577002345</v>
      </c>
      <c r="K88" s="276"/>
    </row>
    <row r="89" spans="1:11" ht="15.75">
      <c r="A89" s="227"/>
      <c r="B89" s="235"/>
      <c r="C89" s="73">
        <v>8</v>
      </c>
      <c r="D89" s="298">
        <f>+'FY2008 BDs BPM Presort Parcels'!D58</f>
        <v>12220290.533532817</v>
      </c>
      <c r="E89" s="304">
        <f>+'Curr. BPM Prsrt. Parcels Prices'!K15</f>
        <v>0.508</v>
      </c>
      <c r="F89" s="300">
        <f t="shared" si="6"/>
        <v>6207907.591034671</v>
      </c>
      <c r="G89" s="301"/>
      <c r="H89" s="302"/>
      <c r="I89" s="300"/>
      <c r="J89" s="303">
        <f t="shared" si="7"/>
        <v>13192295.704415115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35</v>
      </c>
      <c r="D91" s="301">
        <f>SUM(D83:D89)</f>
        <v>117274361</v>
      </c>
      <c r="E91" s="305"/>
      <c r="F91" s="306">
        <f>SUM(F83:F89)</f>
        <v>30004047.761107072</v>
      </c>
      <c r="G91" s="301"/>
      <c r="H91" s="302"/>
      <c r="I91" s="306"/>
      <c r="J91" s="303">
        <f>SUM(J83:J89)</f>
        <v>92852564.63210708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121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106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71</v>
      </c>
      <c r="D95" s="301">
        <f>+'FY2008 BDs BPM Presort Parcels'!E52</f>
        <v>402155514.5817918</v>
      </c>
      <c r="E95" s="307">
        <f>+'Curr. BPM Prsrt. Parcels Prices'!E17</f>
        <v>0.099</v>
      </c>
      <c r="F95" s="300">
        <f aca="true" t="shared" si="8" ref="F95:F100">+D95*E95</f>
        <v>39813395.94359739</v>
      </c>
      <c r="G95" s="301"/>
      <c r="H95" s="302"/>
      <c r="I95" s="300"/>
      <c r="J95" s="303">
        <f aca="true" t="shared" si="9" ref="J95:J100">+J63+F95</f>
        <v>182631757.5329817</v>
      </c>
      <c r="K95" s="276"/>
    </row>
    <row r="96" spans="1:11" ht="15.75">
      <c r="A96" s="227"/>
      <c r="B96" s="235"/>
      <c r="C96" s="73">
        <v>3</v>
      </c>
      <c r="D96" s="301">
        <f>+'FY2008 BDs BPM Presort Parcels'!E53</f>
        <v>82460240.66407327</v>
      </c>
      <c r="E96" s="307">
        <f>+'Curr. BPM Prsrt. Parcels Prices'!F17</f>
        <v>0.127</v>
      </c>
      <c r="F96" s="300">
        <f t="shared" si="8"/>
        <v>10472450.564337306</v>
      </c>
      <c r="G96" s="301"/>
      <c r="H96" s="302"/>
      <c r="I96" s="300"/>
      <c r="J96" s="303">
        <f t="shared" si="9"/>
        <v>39881657.86631312</v>
      </c>
      <c r="K96" s="276"/>
    </row>
    <row r="97" spans="1:11" ht="15.75">
      <c r="A97" s="227"/>
      <c r="B97" s="235"/>
      <c r="C97" s="73">
        <v>4</v>
      </c>
      <c r="D97" s="301">
        <f>+'FY2008 BDs BPM Presort Parcels'!E54</f>
        <v>18565584.588301398</v>
      </c>
      <c r="E97" s="307">
        <f>+'Curr. BPM Prsrt. Parcels Prices'!G17</f>
        <v>0.175</v>
      </c>
      <c r="F97" s="300">
        <f t="shared" si="8"/>
        <v>3248977.3029527445</v>
      </c>
      <c r="G97" s="301"/>
      <c r="H97" s="302"/>
      <c r="I97" s="300"/>
      <c r="J97" s="303">
        <f t="shared" si="9"/>
        <v>9875582.758717904</v>
      </c>
      <c r="K97" s="276"/>
    </row>
    <row r="98" spans="1:11" ht="15.75">
      <c r="A98" s="227"/>
      <c r="B98" s="235"/>
      <c r="C98" s="73">
        <v>5</v>
      </c>
      <c r="D98" s="301">
        <f>+'FY2008 BDs BPM Presort Parcels'!E55</f>
        <v>655924.1658334445</v>
      </c>
      <c r="E98" s="307">
        <f>+'Curr. BPM Prsrt. Parcels Prices'!H17</f>
        <v>0.234</v>
      </c>
      <c r="F98" s="300">
        <f t="shared" si="8"/>
        <v>153486.25480502602</v>
      </c>
      <c r="G98" s="301"/>
      <c r="H98" s="302"/>
      <c r="I98" s="300"/>
      <c r="J98" s="303">
        <f t="shared" si="9"/>
        <v>433776.6536797293</v>
      </c>
      <c r="K98" s="276"/>
    </row>
    <row r="99" spans="1:11" ht="15.75">
      <c r="A99" s="227"/>
      <c r="B99" s="235"/>
      <c r="C99" s="218" t="s">
        <v>107</v>
      </c>
      <c r="D99" s="301">
        <f>+'FY2008 BDs BPM Presort Parcels'!F51</f>
        <v>181235001</v>
      </c>
      <c r="E99" s="307">
        <f>+'Curr. BPM Prsrt. Parcels Prices'!E19</f>
        <v>0.089</v>
      </c>
      <c r="F99" s="300">
        <f t="shared" si="8"/>
        <v>16129915.089</v>
      </c>
      <c r="G99" s="301"/>
      <c r="H99" s="302"/>
      <c r="I99" s="300"/>
      <c r="J99" s="303">
        <f t="shared" si="9"/>
        <v>58405874.613000005</v>
      </c>
      <c r="K99" s="276"/>
    </row>
    <row r="100" spans="1:11" ht="15.75">
      <c r="A100" s="227"/>
      <c r="B100" s="235"/>
      <c r="C100" s="218" t="s">
        <v>108</v>
      </c>
      <c r="D100" s="301">
        <f>+'FY2008 BDs BPM Presort Parcels'!G51</f>
        <v>89673261</v>
      </c>
      <c r="E100" s="307">
        <f>+'Curr. BPM Prsrt. Parcels Prices'!E21</f>
        <v>0.039</v>
      </c>
      <c r="F100" s="300">
        <f t="shared" si="8"/>
        <v>3497257.179</v>
      </c>
      <c r="G100" s="301"/>
      <c r="H100" s="302"/>
      <c r="I100" s="300"/>
      <c r="J100" s="303">
        <f t="shared" si="9"/>
        <v>21424043.403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35</v>
      </c>
      <c r="D102" s="301">
        <f>SUM(D95:D100)</f>
        <v>774745526</v>
      </c>
      <c r="E102" s="307"/>
      <c r="F102" s="300">
        <f>SUM(F95:F100)</f>
        <v>73315482.33369248</v>
      </c>
      <c r="G102" s="301"/>
      <c r="H102" s="302"/>
      <c r="I102" s="300"/>
      <c r="J102" s="303">
        <f>SUM(J95:J100)</f>
        <v>312652692.82769245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125</v>
      </c>
      <c r="D106" s="314"/>
      <c r="E106" s="314"/>
      <c r="F106" s="319">
        <f>SUM(J91,J102)</f>
        <v>405505257.4597995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97</v>
      </c>
      <c r="D108" s="314"/>
      <c r="E108" s="314"/>
      <c r="F108" s="319">
        <f>-'FY2008 BDs BPM Presort Parcels'!J64</f>
        <v>-4650949.89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8.75">
      <c r="A110" s="227"/>
      <c r="B110" s="235"/>
      <c r="C110" s="218" t="s">
        <v>126</v>
      </c>
      <c r="D110" s="314"/>
      <c r="E110" s="314"/>
      <c r="F110" s="319">
        <f>SUM(F106,F108)</f>
        <v>400854307.56979954</v>
      </c>
      <c r="G110" s="314"/>
      <c r="H110" s="314"/>
      <c r="I110" s="314"/>
      <c r="J110" s="318"/>
      <c r="K110" s="276"/>
    </row>
    <row r="111" spans="1:11" ht="16.5" thickBot="1">
      <c r="A111" s="227"/>
      <c r="B111" s="235"/>
      <c r="C111" s="258"/>
      <c r="D111" s="320"/>
      <c r="E111" s="320"/>
      <c r="F111" s="321"/>
      <c r="G111" s="320"/>
      <c r="H111" s="320"/>
      <c r="I111" s="320"/>
      <c r="J111" s="322"/>
      <c r="K111" s="276"/>
    </row>
    <row r="112" spans="1:11" ht="15.75">
      <c r="A112" s="227"/>
      <c r="B112" s="235"/>
      <c r="C112" s="218"/>
      <c r="D112" s="314"/>
      <c r="E112" s="314"/>
      <c r="F112" s="319"/>
      <c r="G112" s="314"/>
      <c r="H112" s="314"/>
      <c r="I112" s="314"/>
      <c r="J112" s="318"/>
      <c r="K112" s="276"/>
    </row>
    <row r="113" spans="1:11" ht="15.75">
      <c r="A113" s="227"/>
      <c r="B113" s="235"/>
      <c r="C113" s="297" t="s">
        <v>127</v>
      </c>
      <c r="D113" s="314"/>
      <c r="E113" s="314"/>
      <c r="F113" s="319"/>
      <c r="G113" s="314"/>
      <c r="H113" s="314"/>
      <c r="I113" s="314"/>
      <c r="J113" s="318"/>
      <c r="K113" s="276"/>
    </row>
    <row r="114" spans="1:11" ht="16.5" thickBot="1">
      <c r="A114" s="227"/>
      <c r="B114" s="235"/>
      <c r="C114" s="323"/>
      <c r="D114" s="324"/>
      <c r="E114" s="324"/>
      <c r="F114" s="325"/>
      <c r="G114" s="324"/>
      <c r="H114" s="324"/>
      <c r="I114" s="324"/>
      <c r="J114" s="326"/>
      <c r="K114" s="276"/>
    </row>
    <row r="115" spans="1:11" ht="16.5" thickTop="1">
      <c r="A115" s="227"/>
      <c r="B115" s="235"/>
      <c r="C115" s="218"/>
      <c r="D115" s="314"/>
      <c r="E115" s="314"/>
      <c r="F115" s="319"/>
      <c r="G115" s="314"/>
      <c r="H115" s="314"/>
      <c r="I115" s="314"/>
      <c r="J115" s="318"/>
      <c r="K115" s="276"/>
    </row>
    <row r="116" spans="1:11" ht="15.75">
      <c r="A116" s="227"/>
      <c r="B116" s="235"/>
      <c r="C116" s="218" t="s">
        <v>136</v>
      </c>
      <c r="D116" s="314"/>
      <c r="E116" s="314"/>
      <c r="F116" s="319">
        <f>+F110+F37</f>
        <v>436496662.2266098</v>
      </c>
      <c r="G116" s="314"/>
      <c r="H116" s="314"/>
      <c r="I116" s="314"/>
      <c r="J116" s="318"/>
      <c r="K116" s="276"/>
    </row>
    <row r="117" spans="1:11" ht="15.75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0" ht="16.5" thickBot="1">
      <c r="A118" s="228"/>
      <c r="B118" s="236"/>
      <c r="C118" s="258"/>
      <c r="D118" s="320"/>
      <c r="E118" s="320"/>
      <c r="F118" s="320"/>
      <c r="G118" s="320"/>
      <c r="H118" s="320"/>
      <c r="I118" s="320"/>
      <c r="J118" s="322"/>
    </row>
    <row r="121" ht="12.75">
      <c r="A121" t="s">
        <v>1</v>
      </c>
    </row>
    <row r="122" ht="12.75">
      <c r="B122" t="s">
        <v>245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139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110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26</v>
      </c>
      <c r="D9" s="65" t="s">
        <v>28</v>
      </c>
      <c r="E9" s="65" t="s">
        <v>29</v>
      </c>
      <c r="F9" s="65" t="s">
        <v>30</v>
      </c>
      <c r="G9" s="65" t="s">
        <v>31</v>
      </c>
      <c r="H9" s="65" t="s">
        <v>32</v>
      </c>
      <c r="I9" s="65" t="s">
        <v>33</v>
      </c>
      <c r="J9" s="66" t="s">
        <v>34</v>
      </c>
    </row>
    <row r="10" spans="1:10" ht="15.75">
      <c r="A10" s="5"/>
      <c r="B10" s="42"/>
      <c r="C10" s="67" t="s">
        <v>27</v>
      </c>
      <c r="D10" s="68" t="s">
        <v>79</v>
      </c>
      <c r="E10" s="68" t="s">
        <v>18</v>
      </c>
      <c r="F10" s="68" t="s">
        <v>19</v>
      </c>
      <c r="G10" s="68" t="s">
        <v>20</v>
      </c>
      <c r="H10" s="68" t="s">
        <v>21</v>
      </c>
      <c r="I10" s="68" t="s">
        <v>22</v>
      </c>
      <c r="J10" s="69" t="s">
        <v>23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36</v>
      </c>
      <c r="D12" s="274">
        <f>+'FY2008 BDs BPM SP Parcels'!E23*'New BPM SP Parcels Prices'!E11</f>
        <v>898645.2465001165</v>
      </c>
      <c r="E12" s="274">
        <f>+'FY2008 BDs BPM SP Parcels'!F23*'New BPM SP Parcels Prices'!F11</f>
        <v>305702.3658837577</v>
      </c>
      <c r="F12" s="274">
        <f>+'FY2008 BDs BPM SP Parcels'!G23*'New BPM SP Parcels Prices'!G11</f>
        <v>341961.3129303803</v>
      </c>
      <c r="G12" s="274">
        <f>+'FY2008 BDs BPM SP Parcels'!H23*'New BPM SP Parcels Prices'!H11</f>
        <v>444706.36033130164</v>
      </c>
      <c r="H12" s="274">
        <f>+'FY2008 BDs BPM SP Parcels'!I23*'New BPM SP Parcels Prices'!I11</f>
        <v>281999.4876321845</v>
      </c>
      <c r="I12" s="274">
        <f>+'FY2008 BDs BPM SP Parcels'!J23*'New BPM SP Parcels Prices'!J11</f>
        <v>183127.95473700765</v>
      </c>
      <c r="J12" s="275">
        <f>+'FY2008 BDs BPM SP Parcels'!K23*'New BPM SP Parcels Prices'!K11</f>
        <v>281837.2599311715</v>
      </c>
    </row>
    <row r="13" spans="1:10" ht="15.75">
      <c r="A13" s="5"/>
      <c r="B13" s="75"/>
      <c r="C13" s="73" t="s">
        <v>37</v>
      </c>
      <c r="D13" s="274">
        <f>+'FY2008 BDs BPM SP Parcels'!E24*'New BPM SP Parcels Prices'!E12</f>
        <v>1816385.4378964163</v>
      </c>
      <c r="E13" s="274">
        <f>+'FY2008 BDs BPM SP Parcels'!F24*'New BPM SP Parcels Prices'!F12</f>
        <v>465009.7775703003</v>
      </c>
      <c r="F13" s="274">
        <f>+'FY2008 BDs BPM SP Parcels'!G24*'New BPM SP Parcels Prices'!G12</f>
        <v>770336.4764422842</v>
      </c>
      <c r="G13" s="274">
        <f>+'FY2008 BDs BPM SP Parcels'!H24*'New BPM SP Parcels Prices'!H12</f>
        <v>1144264.173475647</v>
      </c>
      <c r="H13" s="274">
        <f>+'FY2008 BDs BPM SP Parcels'!I24*'New BPM SP Parcels Prices'!I12</f>
        <v>465535.62020050304</v>
      </c>
      <c r="I13" s="274">
        <f>+'FY2008 BDs BPM SP Parcels'!J24*'New BPM SP Parcels Prices'!J12</f>
        <v>440733.48462614726</v>
      </c>
      <c r="J13" s="275">
        <f>+'FY2008 BDs BPM SP Parcels'!K24*'New BPM SP Parcels Prices'!K12</f>
        <v>448438.3408130665</v>
      </c>
    </row>
    <row r="14" spans="1:10" ht="15.75">
      <c r="A14" s="5"/>
      <c r="B14" s="75"/>
      <c r="C14" s="73" t="s">
        <v>38</v>
      </c>
      <c r="D14" s="274">
        <f>+'FY2008 BDs BPM SP Parcels'!E25*'New BPM SP Parcels Prices'!E13</f>
        <v>1689891.4218726296</v>
      </c>
      <c r="E14" s="274">
        <f>+'FY2008 BDs BPM SP Parcels'!F25*'New BPM SP Parcels Prices'!F13</f>
        <v>580777.4034632987</v>
      </c>
      <c r="F14" s="274">
        <f>+'FY2008 BDs BPM SP Parcels'!G25*'New BPM SP Parcels Prices'!G13</f>
        <v>888288.1333321967</v>
      </c>
      <c r="G14" s="274">
        <f>+'FY2008 BDs BPM SP Parcels'!H25*'New BPM SP Parcels Prices'!H13</f>
        <v>1011666.5688634794</v>
      </c>
      <c r="H14" s="274">
        <f>+'FY2008 BDs BPM SP Parcels'!I25*'New BPM SP Parcels Prices'!I13</f>
        <v>610963.6069510627</v>
      </c>
      <c r="I14" s="274">
        <f>+'FY2008 BDs BPM SP Parcels'!J25*'New BPM SP Parcels Prices'!J13</f>
        <v>364667.41939114063</v>
      </c>
      <c r="J14" s="275">
        <f>+'FY2008 BDs BPM SP Parcels'!K25*'New BPM SP Parcels Prices'!K13</f>
        <v>517824.6442073534</v>
      </c>
    </row>
    <row r="15" spans="1:10" ht="15.75">
      <c r="A15" s="5"/>
      <c r="B15" s="75"/>
      <c r="C15" s="73" t="s">
        <v>39</v>
      </c>
      <c r="D15" s="274">
        <f>+'FY2008 BDs BPM SP Parcels'!E26*'New BPM SP Parcels Prices'!E14</f>
        <v>1447665.5150294078</v>
      </c>
      <c r="E15" s="274">
        <f>+'FY2008 BDs BPM SP Parcels'!F26*'New BPM SP Parcels Prices'!F14</f>
        <v>445523.4085528473</v>
      </c>
      <c r="F15" s="274">
        <f>+'FY2008 BDs BPM SP Parcels'!G26*'New BPM SP Parcels Prices'!G14</f>
        <v>857917.6124645299</v>
      </c>
      <c r="G15" s="274">
        <f>+'FY2008 BDs BPM SP Parcels'!H26*'New BPM SP Parcels Prices'!H14</f>
        <v>993995.11804418</v>
      </c>
      <c r="H15" s="274">
        <f>+'FY2008 BDs BPM SP Parcels'!I26*'New BPM SP Parcels Prices'!I14</f>
        <v>409810.2305837186</v>
      </c>
      <c r="I15" s="274">
        <f>+'FY2008 BDs BPM SP Parcels'!J26*'New BPM SP Parcels Prices'!J14</f>
        <v>301989.7487835139</v>
      </c>
      <c r="J15" s="275">
        <f>+'FY2008 BDs BPM SP Parcels'!K26*'New BPM SP Parcels Prices'!K14</f>
        <v>456523.19675873965</v>
      </c>
    </row>
    <row r="16" spans="1:10" ht="15.75">
      <c r="A16" s="5"/>
      <c r="B16" s="75"/>
      <c r="C16" s="73" t="s">
        <v>40</v>
      </c>
      <c r="D16" s="274">
        <f>+'FY2008 BDs BPM SP Parcels'!E27*'New BPM SP Parcels Prices'!E15</f>
        <v>1209402.9929287115</v>
      </c>
      <c r="E16" s="274">
        <f>+'FY2008 BDs BPM SP Parcels'!F27*'New BPM SP Parcels Prices'!F15</f>
        <v>498000.2293413633</v>
      </c>
      <c r="F16" s="274">
        <f>+'FY2008 BDs BPM SP Parcels'!G27*'New BPM SP Parcels Prices'!G15</f>
        <v>751704.0560642165</v>
      </c>
      <c r="G16" s="274">
        <f>+'FY2008 BDs BPM SP Parcels'!H27*'New BPM SP Parcels Prices'!H15</f>
        <v>1012052.4959359983</v>
      </c>
      <c r="H16" s="274">
        <f>+'FY2008 BDs BPM SP Parcels'!I27*'New BPM SP Parcels Prices'!I15</f>
        <v>568820.2382849643</v>
      </c>
      <c r="I16" s="274">
        <f>+'FY2008 BDs BPM SP Parcels'!J27*'New BPM SP Parcels Prices'!J15</f>
        <v>280887.8695782248</v>
      </c>
      <c r="J16" s="275">
        <f>+'FY2008 BDs BPM SP Parcels'!K27*'New BPM SP Parcels Prices'!K15</f>
        <v>478930.3554157694</v>
      </c>
    </row>
    <row r="17" spans="1:10" ht="15.75">
      <c r="A17" s="5"/>
      <c r="B17" s="75"/>
      <c r="C17" s="73" t="s">
        <v>41</v>
      </c>
      <c r="D17" s="274">
        <f>+'FY2008 BDs BPM SP Parcels'!E28*'New BPM SP Parcels Prices'!E16</f>
        <v>910131.8574135529</v>
      </c>
      <c r="E17" s="274">
        <f>+'FY2008 BDs BPM SP Parcels'!F28*'New BPM SP Parcels Prices'!F16</f>
        <v>333213.7725573689</v>
      </c>
      <c r="F17" s="274">
        <f>+'FY2008 BDs BPM SP Parcels'!G28*'New BPM SP Parcels Prices'!G16</f>
        <v>474592.6211955942</v>
      </c>
      <c r="G17" s="274">
        <f>+'FY2008 BDs BPM SP Parcels'!H28*'New BPM SP Parcels Prices'!H16</f>
        <v>641768.9446490825</v>
      </c>
      <c r="H17" s="274">
        <f>+'FY2008 BDs BPM SP Parcels'!I28*'New BPM SP Parcels Prices'!I16</f>
        <v>391516.3456230069</v>
      </c>
      <c r="I17" s="274">
        <f>+'FY2008 BDs BPM SP Parcels'!J28*'New BPM SP Parcels Prices'!J16</f>
        <v>192039.17947931204</v>
      </c>
      <c r="J17" s="275">
        <f>+'FY2008 BDs BPM SP Parcels'!K28*'New BPM SP Parcels Prices'!K16</f>
        <v>342370.8426865311</v>
      </c>
    </row>
    <row r="18" spans="1:10" ht="15.75">
      <c r="A18" s="5"/>
      <c r="B18" s="75"/>
      <c r="C18" s="73" t="s">
        <v>42</v>
      </c>
      <c r="D18" s="274">
        <f>+'FY2008 BDs BPM SP Parcels'!E29*'New BPM SP Parcels Prices'!E17</f>
        <v>510709.94387880096</v>
      </c>
      <c r="E18" s="274">
        <f>+'FY2008 BDs BPM SP Parcels'!F29*'New BPM SP Parcels Prices'!F17</f>
        <v>199732.55523515277</v>
      </c>
      <c r="F18" s="274">
        <f>+'FY2008 BDs BPM SP Parcels'!G29*'New BPM SP Parcels Prices'!G17</f>
        <v>338860.76021381904</v>
      </c>
      <c r="G18" s="274">
        <f>+'FY2008 BDs BPM SP Parcels'!H29*'New BPM SP Parcels Prices'!H17</f>
        <v>470378.75327831693</v>
      </c>
      <c r="H18" s="274">
        <f>+'FY2008 BDs BPM SP Parcels'!I29*'New BPM SP Parcels Prices'!I17</f>
        <v>394231.8016292654</v>
      </c>
      <c r="I18" s="274">
        <f>+'FY2008 BDs BPM SP Parcels'!J29*'New BPM SP Parcels Prices'!J17</f>
        <v>371890.65921704186</v>
      </c>
      <c r="J18" s="275">
        <f>+'FY2008 BDs BPM SP Parcels'!K29*'New BPM SP Parcels Prices'!K17</f>
        <v>166747.513405669</v>
      </c>
    </row>
    <row r="19" spans="1:10" ht="15.75">
      <c r="A19" s="5"/>
      <c r="B19" s="75"/>
      <c r="C19" s="73" t="s">
        <v>43</v>
      </c>
      <c r="D19" s="274">
        <f>+'FY2008 BDs BPM SP Parcels'!E30*'New BPM SP Parcels Prices'!E18</f>
        <v>532452.1743196077</v>
      </c>
      <c r="E19" s="274">
        <f>+'FY2008 BDs BPM SP Parcels'!F30*'New BPM SP Parcels Prices'!F18</f>
        <v>174850.6132196323</v>
      </c>
      <c r="F19" s="274">
        <f>+'FY2008 BDs BPM SP Parcels'!G30*'New BPM SP Parcels Prices'!G18</f>
        <v>273746.0536345013</v>
      </c>
      <c r="G19" s="274">
        <f>+'FY2008 BDs BPM SP Parcels'!H30*'New BPM SP Parcels Prices'!H18</f>
        <v>327769.7998519934</v>
      </c>
      <c r="H19" s="274">
        <f>+'FY2008 BDs BPM SP Parcels'!I30*'New BPM SP Parcels Prices'!I18</f>
        <v>101447.22416178924</v>
      </c>
      <c r="I19" s="274">
        <f>+'FY2008 BDs BPM SP Parcels'!J30*'New BPM SP Parcels Prices'!J18</f>
        <v>149785.67415799384</v>
      </c>
      <c r="J19" s="275">
        <f>+'FY2008 BDs BPM SP Parcels'!K30*'New BPM SP Parcels Prices'!K18</f>
        <v>176229.70084725582</v>
      </c>
    </row>
    <row r="20" spans="1:10" ht="15.75">
      <c r="A20" s="5"/>
      <c r="B20" s="75"/>
      <c r="C20" s="73" t="s">
        <v>44</v>
      </c>
      <c r="D20" s="274">
        <f>+'FY2008 BDs BPM SP Parcels'!E31*'New BPM SP Parcels Prices'!E19</f>
        <v>502375.27674735675</v>
      </c>
      <c r="E20" s="274">
        <f>+'FY2008 BDs BPM SP Parcels'!F31*'New BPM SP Parcels Prices'!F19</f>
        <v>129821.17086841435</v>
      </c>
      <c r="F20" s="274">
        <f>+'FY2008 BDs BPM SP Parcels'!G31*'New BPM SP Parcels Prices'!G19</f>
        <v>257478.56099825568</v>
      </c>
      <c r="G20" s="274">
        <f>+'FY2008 BDs BPM SP Parcels'!H31*'New BPM SP Parcels Prices'!H19</f>
        <v>409025.9091004949</v>
      </c>
      <c r="H20" s="274">
        <f>+'FY2008 BDs BPM SP Parcels'!I31*'New BPM SP Parcels Prices'!I19</f>
        <v>102147.75241856201</v>
      </c>
      <c r="I20" s="274">
        <f>+'FY2008 BDs BPM SP Parcels'!J31*'New BPM SP Parcels Prices'!J19</f>
        <v>58223.925893573236</v>
      </c>
      <c r="J20" s="275">
        <f>+'FY2008 BDs BPM SP Parcels'!K31*'New BPM SP Parcels Prices'!K19</f>
        <v>125510.25534240865</v>
      </c>
    </row>
    <row r="21" spans="1:10" ht="15.75">
      <c r="A21" s="5"/>
      <c r="B21" s="75"/>
      <c r="C21" s="73" t="s">
        <v>45</v>
      </c>
      <c r="D21" s="274">
        <f>+'FY2008 BDs BPM SP Parcels'!E32*'New BPM SP Parcels Prices'!E20</f>
        <v>553229.9485542859</v>
      </c>
      <c r="E21" s="274">
        <f>+'FY2008 BDs BPM SP Parcels'!F32*'New BPM SP Parcels Prices'!F20</f>
        <v>189110.52661465667</v>
      </c>
      <c r="F21" s="274">
        <f>+'FY2008 BDs BPM SP Parcels'!G32*'New BPM SP Parcels Prices'!G20</f>
        <v>186240.87419779756</v>
      </c>
      <c r="G21" s="274">
        <f>+'FY2008 BDs BPM SP Parcels'!H32*'New BPM SP Parcels Prices'!H20</f>
        <v>333672.87946250336</v>
      </c>
      <c r="H21" s="274">
        <f>+'FY2008 BDs BPM SP Parcels'!I32*'New BPM SP Parcels Prices'!I20</f>
        <v>116920.82884397886</v>
      </c>
      <c r="I21" s="274">
        <f>+'FY2008 BDs BPM SP Parcels'!J32*'New BPM SP Parcels Prices'!J20</f>
        <v>140275.59676443474</v>
      </c>
      <c r="J21" s="275">
        <f>+'FY2008 BDs BPM SP Parcels'!K32*'New BPM SP Parcels Prices'!K20</f>
        <v>187991.29580319367</v>
      </c>
    </row>
    <row r="22" spans="1:10" ht="15.75">
      <c r="A22" s="5"/>
      <c r="B22" s="75"/>
      <c r="C22" s="73" t="s">
        <v>46</v>
      </c>
      <c r="D22" s="274">
        <f>+'FY2008 BDs BPM SP Parcels'!E33*'New BPM SP Parcels Prices'!E21</f>
        <v>239793.78721255652</v>
      </c>
      <c r="E22" s="274">
        <f>+'FY2008 BDs BPM SP Parcels'!F33*'New BPM SP Parcels Prices'!F21</f>
        <v>145935.11649227404</v>
      </c>
      <c r="F22" s="274">
        <f>+'FY2008 BDs BPM SP Parcels'!G33*'New BPM SP Parcels Prices'!G21</f>
        <v>171683.05253853824</v>
      </c>
      <c r="G22" s="274">
        <f>+'FY2008 BDs BPM SP Parcels'!H33*'New BPM SP Parcels Prices'!H21</f>
        <v>275396.05692355736</v>
      </c>
      <c r="H22" s="274">
        <f>+'FY2008 BDs BPM SP Parcels'!I33*'New BPM SP Parcels Prices'!I21</f>
        <v>198006.78445279048</v>
      </c>
      <c r="I22" s="274">
        <f>+'FY2008 BDs BPM SP Parcels'!J33*'New BPM SP Parcels Prices'!J21</f>
        <v>78653.39532707063</v>
      </c>
      <c r="J22" s="275">
        <f>+'FY2008 BDs BPM SP Parcels'!K33*'New BPM SP Parcels Prices'!K21</f>
        <v>77325.51874941759</v>
      </c>
    </row>
    <row r="23" spans="1:10" ht="15.75">
      <c r="A23" s="5"/>
      <c r="B23" s="75"/>
      <c r="C23" s="73" t="s">
        <v>47</v>
      </c>
      <c r="D23" s="274">
        <f>+'FY2008 BDs BPM SP Parcels'!E34*'New BPM SP Parcels Prices'!E22</f>
        <v>182027.14369116133</v>
      </c>
      <c r="E23" s="274">
        <f>+'FY2008 BDs BPM SP Parcels'!F34*'New BPM SP Parcels Prices'!F22</f>
        <v>83739.04676539608</v>
      </c>
      <c r="F23" s="274">
        <f>+'FY2008 BDs BPM SP Parcels'!G34*'New BPM SP Parcels Prices'!G22</f>
        <v>145007.23599533003</v>
      </c>
      <c r="G23" s="274">
        <f>+'FY2008 BDs BPM SP Parcels'!H34*'New BPM SP Parcels Prices'!H22</f>
        <v>118200.38238026903</v>
      </c>
      <c r="H23" s="274">
        <f>+'FY2008 BDs BPM SP Parcels'!I34*'New BPM SP Parcels Prices'!I22</f>
        <v>103081.32732512991</v>
      </c>
      <c r="I23" s="274">
        <f>+'FY2008 BDs BPM SP Parcels'!J34*'New BPM SP Parcels Prices'!J22</f>
        <v>41526.67536639801</v>
      </c>
      <c r="J23" s="275">
        <f>+'FY2008 BDs BPM SP Parcels'!K34*'New BPM SP Parcels Prices'!K22</f>
        <v>130904.74159336835</v>
      </c>
    </row>
    <row r="24" spans="1:10" ht="15.75">
      <c r="A24" s="5"/>
      <c r="B24" s="75"/>
      <c r="C24" s="73" t="s">
        <v>48</v>
      </c>
      <c r="D24" s="274">
        <f>+'FY2008 BDs BPM SP Parcels'!E35*'New BPM SP Parcels Prices'!E23</f>
        <v>173101.70468083068</v>
      </c>
      <c r="E24" s="274">
        <f>+'FY2008 BDs BPM SP Parcels'!F35*'New BPM SP Parcels Prices'!F23</f>
        <v>60881.267862754605</v>
      </c>
      <c r="F24" s="274">
        <f>+'FY2008 BDs BPM SP Parcels'!G35*'New BPM SP Parcels Prices'!G23</f>
        <v>33012.82304027665</v>
      </c>
      <c r="G24" s="274">
        <f>+'FY2008 BDs BPM SP Parcels'!H35*'New BPM SP Parcels Prices'!H23</f>
        <v>94603.73099888673</v>
      </c>
      <c r="H24" s="274">
        <f>+'FY2008 BDs BPM SP Parcels'!I35*'New BPM SP Parcels Prices'!I23</f>
        <v>73203.61940192373</v>
      </c>
      <c r="I24" s="274">
        <f>+'FY2008 BDs BPM SP Parcels'!J35*'New BPM SP Parcels Prices'!J23</f>
        <v>39625.50295978731</v>
      </c>
      <c r="J24" s="275">
        <f>+'FY2008 BDs BPM SP Parcels'!K35*'New BPM SP Parcels Prices'!K23</f>
        <v>0</v>
      </c>
    </row>
    <row r="25" spans="1:10" ht="15.75">
      <c r="A25" s="5"/>
      <c r="B25" s="75"/>
      <c r="C25" s="73" t="s">
        <v>49</v>
      </c>
      <c r="D25" s="274">
        <f>+'FY2008 BDs BPM SP Parcels'!E36*'New BPM SP Parcels Prices'!E24</f>
        <v>91960.7609680384</v>
      </c>
      <c r="E25" s="274">
        <f>+'FY2008 BDs BPM SP Parcels'!F36*'New BPM SP Parcels Prices'!F24</f>
        <v>16251.007934192232</v>
      </c>
      <c r="F25" s="274">
        <f>+'FY2008 BDs BPM SP Parcels'!G36*'New BPM SP Parcels Prices'!G24</f>
        <v>95197.39755513094</v>
      </c>
      <c r="G25" s="274">
        <f>+'FY2008 BDs BPM SP Parcels'!H36*'New BPM SP Parcels Prices'!H24</f>
        <v>80366.44981568793</v>
      </c>
      <c r="H25" s="274">
        <f>+'FY2008 BDs BPM SP Parcels'!I36*'New BPM SP Parcels Prices'!I24</f>
        <v>32586.790238664762</v>
      </c>
      <c r="I25" s="274">
        <f>+'FY2008 BDs BPM SP Parcels'!J36*'New BPM SP Parcels Prices'!J24</f>
        <v>26914.756892771547</v>
      </c>
      <c r="J25" s="275">
        <f>+'FY2008 BDs BPM SP Parcels'!K36*'New BPM SP Parcels Prices'!K24</f>
        <v>1334.2333064749107</v>
      </c>
    </row>
    <row r="26" spans="1:11" ht="15.75">
      <c r="A26" s="5"/>
      <c r="B26" s="75"/>
      <c r="C26" s="73" t="s">
        <v>50</v>
      </c>
      <c r="D26" s="274">
        <f>+'FY2008 BDs BPM SP Parcels'!E37*'New BPM SP Parcels Prices'!E25</f>
        <v>20002.634645566886</v>
      </c>
      <c r="E26" s="274">
        <f>+'FY2008 BDs BPM SP Parcels'!F37*'New BPM SP Parcels Prices'!F25</f>
        <v>75772.7192381619</v>
      </c>
      <c r="F26" s="274">
        <f>+'FY2008 BDs BPM SP Parcels'!G37*'New BPM SP Parcels Prices'!G25</f>
        <v>15934.708351175359</v>
      </c>
      <c r="G26" s="274">
        <f>+'FY2008 BDs BPM SP Parcels'!H37*'New BPM SP Parcels Prices'!H25</f>
        <v>97567.11087580859</v>
      </c>
      <c r="H26" s="274">
        <f>+'FY2008 BDs BPM SP Parcels'!I37*'New BPM SP Parcels Prices'!I25</f>
        <v>10737.384149586736</v>
      </c>
      <c r="I26" s="274">
        <f>+'FY2008 BDs BPM SP Parcels'!J37*'New BPM SP Parcels Prices'!J25</f>
        <v>69293.10480995888</v>
      </c>
      <c r="J26" s="275">
        <f>+'FY2008 BDs BPM SP Parcels'!K37*'New BPM SP Parcels Prices'!K25</f>
        <v>133530.7403102923</v>
      </c>
      <c r="K26" s="276"/>
    </row>
    <row r="27" spans="1:11" ht="15.75">
      <c r="A27" s="5"/>
      <c r="B27" s="75"/>
      <c r="C27" s="73" t="s">
        <v>51</v>
      </c>
      <c r="D27" s="274">
        <f>+'FY2008 BDs BPM SP Parcels'!E38*'New BPM SP Parcels Prices'!E26</f>
        <v>39348.182790594634</v>
      </c>
      <c r="E27" s="274">
        <f>+'FY2008 BDs BPM SP Parcels'!F38*'New BPM SP Parcels Prices'!F26</f>
        <v>28591.332576487453</v>
      </c>
      <c r="F27" s="274">
        <f>+'FY2008 BDs BPM SP Parcels'!G38*'New BPM SP Parcels Prices'!G26</f>
        <v>59613.363273668576</v>
      </c>
      <c r="G27" s="274">
        <f>+'FY2008 BDs BPM SP Parcels'!H38*'New BPM SP Parcels Prices'!H26</f>
        <v>26376.954756403193</v>
      </c>
      <c r="H27" s="274">
        <f>+'FY2008 BDs BPM SP Parcels'!I38*'New BPM SP Parcels Prices'!I26</f>
        <v>87765.78009234363</v>
      </c>
      <c r="I27" s="274">
        <f>+'FY2008 BDs BPM SP Parcels'!J38*'New BPM SP Parcels Prices'!J26</f>
        <v>4897.611842670912</v>
      </c>
      <c r="J27" s="275">
        <f>+'FY2008 BDs BPM SP Parcels'!K38*'New BPM SP Parcels Prices'!K26</f>
        <v>40502.212764822594</v>
      </c>
      <c r="K27" s="276"/>
    </row>
    <row r="28" spans="1:11" ht="15.75">
      <c r="A28" s="5"/>
      <c r="B28" s="75"/>
      <c r="C28" s="73" t="s">
        <v>52</v>
      </c>
      <c r="D28" s="274">
        <f>+'FY2008 BDs BPM SP Parcels'!E39*'New BPM SP Parcels Prices'!E27</f>
        <v>54670.03177539755</v>
      </c>
      <c r="E28" s="274">
        <f>+'FY2008 BDs BPM SP Parcels'!F39*'New BPM SP Parcels Prices'!F27</f>
        <v>11740.957615932073</v>
      </c>
      <c r="F28" s="274">
        <f>+'FY2008 BDs BPM SP Parcels'!G39*'New BPM SP Parcels Prices'!G27</f>
        <v>19235.406232116213</v>
      </c>
      <c r="G28" s="274">
        <f>+'FY2008 BDs BPM SP Parcels'!H39*'New BPM SP Parcels Prices'!H27</f>
        <v>17571.383554502994</v>
      </c>
      <c r="H28" s="274">
        <f>+'FY2008 BDs BPM SP Parcels'!I39*'New BPM SP Parcels Prices'!I27</f>
        <v>34042.125021343876</v>
      </c>
      <c r="I28" s="274">
        <f>+'FY2008 BDs BPM SP Parcels'!J39*'New BPM SP Parcels Prices'!J27</f>
        <v>9484.895888676265</v>
      </c>
      <c r="J28" s="275">
        <f>+'FY2008 BDs BPM SP Parcels'!K39*'New BPM SP Parcels Prices'!K27</f>
        <v>43935.7849503313</v>
      </c>
      <c r="K28" s="276"/>
    </row>
    <row r="29" spans="1:11" ht="15.75">
      <c r="A29" s="5"/>
      <c r="B29" s="75"/>
      <c r="C29" s="73" t="s">
        <v>53</v>
      </c>
      <c r="D29" s="274">
        <f>+'FY2008 BDs BPM SP Parcels'!E40*'New BPM SP Parcels Prices'!E28</f>
        <v>38361.398498398674</v>
      </c>
      <c r="E29" s="274">
        <f>+'FY2008 BDs BPM SP Parcels'!F40*'New BPM SP Parcels Prices'!F28</f>
        <v>12138.955281984332</v>
      </c>
      <c r="F29" s="274">
        <f>+'FY2008 BDs BPM SP Parcels'!G40*'New BPM SP Parcels Prices'!G28</f>
        <v>18902.1122590369</v>
      </c>
      <c r="G29" s="274">
        <f>+'FY2008 BDs BPM SP Parcels'!H40*'New BPM SP Parcels Prices'!H28</f>
        <v>55992.120095971404</v>
      </c>
      <c r="H29" s="274">
        <f>+'FY2008 BDs BPM SP Parcels'!I40*'New BPM SP Parcels Prices'!I28</f>
        <v>0</v>
      </c>
      <c r="I29" s="274">
        <f>+'FY2008 BDs BPM SP Parcels'!J40*'New BPM SP Parcels Prices'!J28</f>
        <v>0</v>
      </c>
      <c r="J29" s="275">
        <f>+'FY2008 BDs BPM SP Parcels'!K40*'New BPM SP Parcels Prices'!K28</f>
        <v>0</v>
      </c>
      <c r="K29" s="276"/>
    </row>
    <row r="30" spans="1:11" ht="15.75">
      <c r="A30" s="5"/>
      <c r="B30" s="75"/>
      <c r="C30" s="73" t="s">
        <v>54</v>
      </c>
      <c r="D30" s="274">
        <f>+'FY2008 BDs BPM SP Parcels'!E41*'New BPM SP Parcels Prices'!E29</f>
        <v>26769.316122712993</v>
      </c>
      <c r="E30" s="274">
        <f>+'FY2008 BDs BPM SP Parcels'!F41*'New BPM SP Parcels Prices'!F29</f>
        <v>31988.578923381654</v>
      </c>
      <c r="F30" s="274">
        <f>+'FY2008 BDs BPM SP Parcels'!G41*'New BPM SP Parcels Prices'!G29</f>
        <v>1028.5361899927182</v>
      </c>
      <c r="G30" s="274">
        <f>+'FY2008 BDs BPM SP Parcels'!H41*'New BPM SP Parcels Prices'!H29</f>
        <v>41390.201684517706</v>
      </c>
      <c r="H30" s="274">
        <f>+'FY2008 BDs BPM SP Parcels'!I41*'New BPM SP Parcels Prices'!I29</f>
        <v>38109.255153464714</v>
      </c>
      <c r="I30" s="274">
        <f>+'FY2008 BDs BPM SP Parcels'!J41*'New BPM SP Parcels Prices'!J29</f>
        <v>0</v>
      </c>
      <c r="J30" s="275">
        <f>+'FY2008 BDs BPM SP Parcels'!K41*'New BPM SP Parcels Prices'!K29</f>
        <v>13825.149173007283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111</v>
      </c>
      <c r="D33" s="280"/>
      <c r="E33" s="280"/>
      <c r="F33" s="281">
        <f>SUM(D12:J30)</f>
        <v>38421917.516449824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97</v>
      </c>
      <c r="D35" s="280"/>
      <c r="E35" s="280"/>
      <c r="F35" s="281">
        <f>-'FY2008 BDs BPM SP Parcels'!E47*'New BPM SP Parcels Prices'!F36</f>
        <v>-40222.979999999996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112</v>
      </c>
      <c r="D37" s="280"/>
      <c r="E37" s="280"/>
      <c r="F37" s="281">
        <f>SUM(F33,F35)</f>
        <v>38381694.53644983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113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34" t="s">
        <v>114</v>
      </c>
      <c r="E44" s="535"/>
      <c r="F44" s="533"/>
      <c r="G44" s="534" t="s">
        <v>115</v>
      </c>
      <c r="H44" s="535"/>
      <c r="I44" s="533"/>
      <c r="J44" s="232" t="s">
        <v>35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116</v>
      </c>
    </row>
    <row r="46" spans="1:10" ht="18.75">
      <c r="A46" s="227"/>
      <c r="B46" s="235"/>
      <c r="C46" s="31"/>
      <c r="D46" s="65" t="s">
        <v>35</v>
      </c>
      <c r="E46" s="65" t="s">
        <v>116</v>
      </c>
      <c r="F46" s="231"/>
      <c r="G46" s="65" t="s">
        <v>35</v>
      </c>
      <c r="H46" s="65" t="s">
        <v>116</v>
      </c>
      <c r="I46" s="32"/>
      <c r="J46" s="232" t="s">
        <v>117</v>
      </c>
    </row>
    <row r="47" spans="1:10" ht="15.75">
      <c r="A47" s="227"/>
      <c r="B47" s="235"/>
      <c r="C47" s="31"/>
      <c r="D47" s="65" t="s">
        <v>14</v>
      </c>
      <c r="E47" s="65" t="s">
        <v>90</v>
      </c>
      <c r="F47" s="231" t="s">
        <v>118</v>
      </c>
      <c r="G47" s="65" t="s">
        <v>14</v>
      </c>
      <c r="H47" s="65" t="s">
        <v>90</v>
      </c>
      <c r="I47" s="231" t="s">
        <v>118</v>
      </c>
      <c r="J47" s="232"/>
    </row>
    <row r="48" spans="1:10" ht="15.75">
      <c r="A48" s="227"/>
      <c r="B48" s="235"/>
      <c r="C48" s="67" t="s">
        <v>119</v>
      </c>
      <c r="D48" s="206" t="s">
        <v>79</v>
      </c>
      <c r="E48" s="68" t="s">
        <v>18</v>
      </c>
      <c r="F48" s="128" t="s">
        <v>19</v>
      </c>
      <c r="G48" s="128" t="s">
        <v>20</v>
      </c>
      <c r="H48" s="128" t="s">
        <v>21</v>
      </c>
      <c r="I48" s="128" t="s">
        <v>22</v>
      </c>
      <c r="J48" s="69" t="s">
        <v>23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120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71</v>
      </c>
      <c r="D51" s="298">
        <f>+'FY2008 BDs BPM Presort Parcels'!D24</f>
        <v>8138236.470670981</v>
      </c>
      <c r="E51" s="304">
        <f>+'New BPM Presort Parcels Prices'!$D$15</f>
        <v>1.452</v>
      </c>
      <c r="F51" s="300">
        <f aca="true" t="shared" si="0" ref="F51:F57">+D51*E51</f>
        <v>11816719.355414264</v>
      </c>
      <c r="G51" s="301">
        <f>+'FY2008 BDs BPM Presort Parcels'!I24</f>
        <v>150719.9148597715</v>
      </c>
      <c r="H51" s="302">
        <f>+'New BPM Presort Parcels Prices'!$D$24</f>
        <v>1.354</v>
      </c>
      <c r="I51" s="300">
        <f aca="true" t="shared" si="1" ref="I51:I57">+G51*H51</f>
        <v>204074.76472013062</v>
      </c>
      <c r="J51" s="303">
        <f aca="true" t="shared" si="2" ref="J51:J57">+F51+I51</f>
        <v>12020794.120134395</v>
      </c>
    </row>
    <row r="52" spans="1:10" ht="15.75">
      <c r="A52" s="227"/>
      <c r="B52" s="235"/>
      <c r="C52" s="73">
        <v>3</v>
      </c>
      <c r="D52" s="298">
        <f>+'FY2008 BDs BPM Presort Parcels'!D25</f>
        <v>5563884.824424437</v>
      </c>
      <c r="E52" s="304">
        <f>+'New BPM Presort Parcels Prices'!$D$15</f>
        <v>1.452</v>
      </c>
      <c r="F52" s="300">
        <f t="shared" si="0"/>
        <v>8078760.765064282</v>
      </c>
      <c r="G52" s="301">
        <f>+'FY2008 BDs BPM Presort Parcels'!I25</f>
        <v>58005.68020836056</v>
      </c>
      <c r="H52" s="302">
        <f>+'New BPM Presort Parcels Prices'!$D$24</f>
        <v>1.354</v>
      </c>
      <c r="I52" s="300">
        <f t="shared" si="1"/>
        <v>78539.6910021202</v>
      </c>
      <c r="J52" s="303">
        <f t="shared" si="2"/>
        <v>8157300.456066403</v>
      </c>
    </row>
    <row r="53" spans="1:10" ht="15.75">
      <c r="A53" s="227"/>
      <c r="B53" s="235"/>
      <c r="C53" s="73">
        <v>4</v>
      </c>
      <c r="D53" s="298">
        <f>+'FY2008 BDs BPM Presort Parcels'!D26</f>
        <v>8835399.266229887</v>
      </c>
      <c r="E53" s="304">
        <f>+'New BPM Presort Parcels Prices'!$D$15</f>
        <v>1.452</v>
      </c>
      <c r="F53" s="300">
        <f t="shared" si="0"/>
        <v>12828999.734565794</v>
      </c>
      <c r="G53" s="301">
        <f>+'FY2008 BDs BPM Presort Parcels'!I26</f>
        <v>68767.89901970359</v>
      </c>
      <c r="H53" s="302">
        <f>+'New BPM Presort Parcels Prices'!$D$24</f>
        <v>1.354</v>
      </c>
      <c r="I53" s="300">
        <f t="shared" si="1"/>
        <v>93111.73527267866</v>
      </c>
      <c r="J53" s="303">
        <f t="shared" si="2"/>
        <v>12922111.469838474</v>
      </c>
    </row>
    <row r="54" spans="1:10" ht="15.75">
      <c r="A54" s="227"/>
      <c r="B54" s="235"/>
      <c r="C54" s="73">
        <v>5</v>
      </c>
      <c r="D54" s="298">
        <f>+'FY2008 BDs BPM Presort Parcels'!D27</f>
        <v>8958122.175066885</v>
      </c>
      <c r="E54" s="304">
        <f>+'New BPM Presort Parcels Prices'!$D$15</f>
        <v>1.452</v>
      </c>
      <c r="F54" s="300">
        <f t="shared" si="0"/>
        <v>13007193.398197116</v>
      </c>
      <c r="G54" s="301">
        <f>+'FY2008 BDs BPM Presort Parcels'!I27</f>
        <v>79296.43083645572</v>
      </c>
      <c r="H54" s="302">
        <f>+'New BPM Presort Parcels Prices'!$D$24</f>
        <v>1.354</v>
      </c>
      <c r="I54" s="300">
        <f t="shared" si="1"/>
        <v>107367.36735256105</v>
      </c>
      <c r="J54" s="303">
        <f t="shared" si="2"/>
        <v>13114560.765549676</v>
      </c>
    </row>
    <row r="55" spans="1:10" ht="15.75">
      <c r="A55" s="227"/>
      <c r="B55" s="235"/>
      <c r="C55" s="73">
        <v>6</v>
      </c>
      <c r="D55" s="298">
        <f>+'FY2008 BDs BPM Presort Parcels'!D28</f>
        <v>4683022.506564382</v>
      </c>
      <c r="E55" s="304">
        <f>+'New BPM Presort Parcels Prices'!$D$15</f>
        <v>1.452</v>
      </c>
      <c r="F55" s="300">
        <f t="shared" si="0"/>
        <v>6799748.679531483</v>
      </c>
      <c r="G55" s="301">
        <f>+'FY2008 BDs BPM Presort Parcels'!I28</f>
        <v>18322.075353683547</v>
      </c>
      <c r="H55" s="302">
        <f>+'New BPM Presort Parcels Prices'!$D$24</f>
        <v>1.354</v>
      </c>
      <c r="I55" s="300">
        <f t="shared" si="1"/>
        <v>24808.090028887524</v>
      </c>
      <c r="J55" s="303">
        <f t="shared" si="2"/>
        <v>6824556.769560371</v>
      </c>
    </row>
    <row r="56" spans="1:10" ht="15.75">
      <c r="A56" s="227"/>
      <c r="B56" s="235"/>
      <c r="C56" s="73">
        <v>7</v>
      </c>
      <c r="D56" s="298">
        <f>+'FY2008 BDs BPM Presort Parcels'!D29</f>
        <v>2979520.583347298</v>
      </c>
      <c r="E56" s="304">
        <f>+'New BPM Presort Parcels Prices'!$D$15</f>
        <v>1.452</v>
      </c>
      <c r="F56" s="300">
        <f t="shared" si="0"/>
        <v>4326263.887020277</v>
      </c>
      <c r="G56" s="301">
        <f>+'FY2008 BDs BPM Presort Parcels'!I29</f>
        <v>33473.13375892445</v>
      </c>
      <c r="H56" s="302">
        <f>+'New BPM Presort Parcels Prices'!$D$24</f>
        <v>1.354</v>
      </c>
      <c r="I56" s="300">
        <f t="shared" si="1"/>
        <v>45322.62310958371</v>
      </c>
      <c r="J56" s="303">
        <f t="shared" si="2"/>
        <v>4371586.510129861</v>
      </c>
    </row>
    <row r="57" spans="1:10" ht="15.75">
      <c r="A57" s="227"/>
      <c r="B57" s="235"/>
      <c r="C57" s="73">
        <v>8</v>
      </c>
      <c r="D57" s="298">
        <f>+'FY2008 BDs BPM Presort Parcels'!D30</f>
        <v>4913495.173696131</v>
      </c>
      <c r="E57" s="304">
        <f>+'New BPM Presort Parcels Prices'!$D$15</f>
        <v>1.452</v>
      </c>
      <c r="F57" s="300">
        <f t="shared" si="0"/>
        <v>7134394.992206783</v>
      </c>
      <c r="G57" s="301">
        <f>+'FY2008 BDs BPM Presort Parcels'!I30</f>
        <v>31867.865963100645</v>
      </c>
      <c r="H57" s="302">
        <f>+'New BPM Presort Parcels Prices'!$D$24</f>
        <v>1.354</v>
      </c>
      <c r="I57" s="300">
        <f t="shared" si="1"/>
        <v>43149.090514038275</v>
      </c>
      <c r="J57" s="303">
        <f t="shared" si="2"/>
        <v>7177544.082720822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35</v>
      </c>
      <c r="D59" s="301">
        <f>SUM(D51:D57)</f>
        <v>44071681</v>
      </c>
      <c r="E59" s="305"/>
      <c r="F59" s="306">
        <f>SUM(F51:F57)</f>
        <v>63992080.812</v>
      </c>
      <c r="G59" s="301">
        <f>SUM(G51:G57)</f>
        <v>440453</v>
      </c>
      <c r="H59" s="302"/>
      <c r="I59" s="306">
        <f>SUM(I51:I57)</f>
        <v>596373.362</v>
      </c>
      <c r="J59" s="303">
        <f>SUM(J51:J57)</f>
        <v>64588454.17400001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121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106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71</v>
      </c>
      <c r="D63" s="301">
        <f>+'FY2008 BDs BPM Presort Parcels'!E24</f>
        <v>124434691.70732406</v>
      </c>
      <c r="E63" s="307">
        <f>+'New BPM Presort Parcels Prices'!$D$17</f>
        <v>1.234</v>
      </c>
      <c r="F63" s="300">
        <f aca="true" t="shared" si="3" ref="F63:F68">+D63*E63</f>
        <v>153552409.56683788</v>
      </c>
      <c r="G63" s="301">
        <f>+'FY2008 BDs BPM Presort Parcels'!J24</f>
        <v>1053534.6266882059</v>
      </c>
      <c r="H63" s="302">
        <f>+'New BPM Presort Parcels Prices'!$D$26</f>
        <v>1.136</v>
      </c>
      <c r="I63" s="300">
        <f aca="true" t="shared" si="4" ref="I63:I68">+G63*H63</f>
        <v>1196815.3359178018</v>
      </c>
      <c r="J63" s="303">
        <f aca="true" t="shared" si="5" ref="J63:J68">+F63+I63</f>
        <v>154749224.90275568</v>
      </c>
      <c r="K63" s="276"/>
    </row>
    <row r="64" spans="1:11" ht="15.75">
      <c r="A64" s="227"/>
      <c r="B64" s="235"/>
      <c r="C64" s="73">
        <v>3</v>
      </c>
      <c r="D64" s="301">
        <f>+'FY2008 BDs BPM Presort Parcels'!E25</f>
        <v>25531989.874841947</v>
      </c>
      <c r="E64" s="307">
        <f>+'New BPM Presort Parcels Prices'!$D$17</f>
        <v>1.234</v>
      </c>
      <c r="F64" s="300">
        <f t="shared" si="3"/>
        <v>31506475.505554963</v>
      </c>
      <c r="G64" s="301">
        <f>+'FY2008 BDs BPM Presort Parcels'!J25</f>
        <v>318091.8939252296</v>
      </c>
      <c r="H64" s="302">
        <f>+'New BPM Presort Parcels Prices'!$D$26</f>
        <v>1.136</v>
      </c>
      <c r="I64" s="300">
        <f t="shared" si="4"/>
        <v>361352.3914990608</v>
      </c>
      <c r="J64" s="303">
        <f t="shared" si="5"/>
        <v>31867827.897054024</v>
      </c>
      <c r="K64" s="276"/>
    </row>
    <row r="65" spans="1:11" ht="15.75">
      <c r="A65" s="227"/>
      <c r="B65" s="235"/>
      <c r="C65" s="73">
        <v>4</v>
      </c>
      <c r="D65" s="301">
        <f>+'FY2008 BDs BPM Presort Parcels'!E26</f>
        <v>5753949.381787187</v>
      </c>
      <c r="E65" s="307">
        <f>+'New BPM Presort Parcels Prices'!$D$17</f>
        <v>1.234</v>
      </c>
      <c r="F65" s="300">
        <f t="shared" si="3"/>
        <v>7100373.537125389</v>
      </c>
      <c r="G65" s="301">
        <f>+'FY2008 BDs BPM Presort Parcels'!J26</f>
        <v>70597.97471855913</v>
      </c>
      <c r="H65" s="302">
        <f>+'New BPM Presort Parcels Prices'!$D$26</f>
        <v>1.136</v>
      </c>
      <c r="I65" s="300">
        <f t="shared" si="4"/>
        <v>80199.29928028316</v>
      </c>
      <c r="J65" s="303">
        <f t="shared" si="5"/>
        <v>7180572.836405672</v>
      </c>
      <c r="K65" s="276"/>
    </row>
    <row r="66" spans="1:11" ht="15.75">
      <c r="A66" s="227"/>
      <c r="B66" s="235"/>
      <c r="C66" s="73">
        <v>5</v>
      </c>
      <c r="D66" s="301">
        <f>+'FY2008 BDs BPM Presort Parcels'!E27</f>
        <v>244687.03604681458</v>
      </c>
      <c r="E66" s="307">
        <f>+'New BPM Presort Parcels Prices'!$D$17</f>
        <v>1.234</v>
      </c>
      <c r="F66" s="300">
        <f t="shared" si="3"/>
        <v>301943.8024817692</v>
      </c>
      <c r="G66" s="301">
        <f>+'FY2008 BDs BPM Presort Parcels'!J27</f>
        <v>1542.5046680053229</v>
      </c>
      <c r="H66" s="302">
        <f>+'New BPM Presort Parcels Prices'!$D$26</f>
        <v>1.136</v>
      </c>
      <c r="I66" s="300">
        <f t="shared" si="4"/>
        <v>1752.2853028540467</v>
      </c>
      <c r="J66" s="303">
        <f t="shared" si="5"/>
        <v>303696.0877846232</v>
      </c>
      <c r="K66" s="276"/>
    </row>
    <row r="67" spans="1:11" ht="15.75">
      <c r="A67" s="227"/>
      <c r="B67" s="235"/>
      <c r="C67" s="218" t="s">
        <v>107</v>
      </c>
      <c r="D67" s="301">
        <f>+'FY2008 BDs BPM Presort Parcels'!F23</f>
        <v>38740916</v>
      </c>
      <c r="E67" s="307">
        <f>+'New BPM Presort Parcels Prices'!D19</f>
        <v>0.836</v>
      </c>
      <c r="F67" s="300">
        <f t="shared" si="3"/>
        <v>32387405.775999997</v>
      </c>
      <c r="G67" s="301">
        <f>+'FY2008 BDs BPM Presort Parcels'!K23</f>
        <v>19208448</v>
      </c>
      <c r="H67" s="302">
        <f>+'New BPM Presort Parcels Prices'!D28</f>
        <v>0.738</v>
      </c>
      <c r="I67" s="300">
        <f t="shared" si="4"/>
        <v>14175834.624</v>
      </c>
      <c r="J67" s="303">
        <f t="shared" si="5"/>
        <v>46563240.4</v>
      </c>
      <c r="K67" s="276"/>
    </row>
    <row r="68" spans="1:11" ht="15.75">
      <c r="A68" s="227"/>
      <c r="B68" s="235"/>
      <c r="C68" s="218" t="s">
        <v>108</v>
      </c>
      <c r="D68" s="301">
        <f>+'FY2008 BDs BPM Presort Parcels'!G23</f>
        <v>4803105</v>
      </c>
      <c r="E68" s="307">
        <f>+'New BPM Presort Parcels Prices'!D21</f>
        <v>0.657</v>
      </c>
      <c r="F68" s="300">
        <f t="shared" si="3"/>
        <v>3155639.9850000003</v>
      </c>
      <c r="G68" s="301">
        <f>+'FY2008 BDs BPM Presort Parcels'!L23</f>
        <v>30952242</v>
      </c>
      <c r="H68" s="302">
        <f>+'New BPM Presort Parcels Prices'!D30</f>
        <v>0.559</v>
      </c>
      <c r="I68" s="300">
        <f t="shared" si="4"/>
        <v>17302303.278</v>
      </c>
      <c r="J68" s="303">
        <f t="shared" si="5"/>
        <v>20457943.263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35</v>
      </c>
      <c r="D70" s="301">
        <f>SUM(D63:D68)</f>
        <v>199509339</v>
      </c>
      <c r="E70" s="307"/>
      <c r="F70" s="300">
        <f>SUM(F63:F68)</f>
        <v>228004248.173</v>
      </c>
      <c r="G70" s="301">
        <f>SUM(G63:G68)</f>
        <v>51604457</v>
      </c>
      <c r="H70" s="302"/>
      <c r="I70" s="300">
        <f>SUM(I63:I68)</f>
        <v>33118257.214</v>
      </c>
      <c r="J70" s="303">
        <f>SUM(J63:J68)</f>
        <v>261122505.387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122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34" t="s">
        <v>123</v>
      </c>
      <c r="E76" s="535"/>
      <c r="F76" s="533"/>
      <c r="G76" s="542"/>
      <c r="H76" s="543"/>
      <c r="I76" s="544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35</v>
      </c>
      <c r="K77" s="276"/>
    </row>
    <row r="78" spans="1:11" ht="18.75">
      <c r="A78" s="227"/>
      <c r="B78" s="235"/>
      <c r="C78" s="31"/>
      <c r="D78" s="65" t="s">
        <v>35</v>
      </c>
      <c r="E78" s="65" t="s">
        <v>124</v>
      </c>
      <c r="F78" s="231" t="s">
        <v>124</v>
      </c>
      <c r="G78" s="231"/>
      <c r="H78" s="65"/>
      <c r="I78" s="32"/>
      <c r="J78" s="232" t="s">
        <v>117</v>
      </c>
      <c r="K78" s="276"/>
    </row>
    <row r="79" spans="1:11" ht="15.75">
      <c r="A79" s="227"/>
      <c r="B79" s="235"/>
      <c r="C79" s="31"/>
      <c r="D79" s="65" t="s">
        <v>15</v>
      </c>
      <c r="E79" s="32" t="s">
        <v>90</v>
      </c>
      <c r="F79" s="231" t="s">
        <v>118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119</v>
      </c>
      <c r="D80" s="206" t="s">
        <v>79</v>
      </c>
      <c r="E80" s="68" t="s">
        <v>18</v>
      </c>
      <c r="F80" s="128" t="s">
        <v>19</v>
      </c>
      <c r="G80" s="128"/>
      <c r="H80" s="128"/>
      <c r="I80" s="128"/>
      <c r="J80" s="69" t="s">
        <v>23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120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71</v>
      </c>
      <c r="D83" s="298">
        <f>+'FY2008 BDs BPM Presort Parcels'!D52</f>
        <v>23661410.364071816</v>
      </c>
      <c r="E83" s="304">
        <f>+'New BPM Presort Parcels Prices'!E15</f>
        <v>0.164</v>
      </c>
      <c r="F83" s="300">
        <f aca="true" t="shared" si="6" ref="F83:F89">+D83*E83</f>
        <v>3880471.299707778</v>
      </c>
      <c r="G83" s="301"/>
      <c r="H83" s="302"/>
      <c r="I83" s="300"/>
      <c r="J83" s="303">
        <f aca="true" t="shared" si="7" ref="J83:J89">+J51+F83</f>
        <v>15901265.419842172</v>
      </c>
      <c r="K83" s="276"/>
    </row>
    <row r="84" spans="1:11" ht="15.75">
      <c r="A84" s="227"/>
      <c r="B84" s="235"/>
      <c r="C84" s="73">
        <v>3</v>
      </c>
      <c r="D84" s="298">
        <f>+'FY2008 BDs BPM Presort Parcels'!D53</f>
        <v>16616514.299699062</v>
      </c>
      <c r="E84" s="304">
        <f>+'New BPM Presort Parcels Prices'!F15</f>
        <v>0.195</v>
      </c>
      <c r="F84" s="300">
        <f t="shared" si="6"/>
        <v>3240220.288441317</v>
      </c>
      <c r="G84" s="301"/>
      <c r="H84" s="302"/>
      <c r="I84" s="300"/>
      <c r="J84" s="303">
        <f t="shared" si="7"/>
        <v>11397520.744507719</v>
      </c>
      <c r="K84" s="276"/>
    </row>
    <row r="85" spans="1:11" ht="15.75">
      <c r="A85" s="227"/>
      <c r="B85" s="235"/>
      <c r="C85" s="73">
        <v>4</v>
      </c>
      <c r="D85" s="298">
        <f>+'FY2008 BDs BPM Presort Parcels'!D54</f>
        <v>23086323.840075485</v>
      </c>
      <c r="E85" s="304">
        <f>+'New BPM Presort Parcels Prices'!G15</f>
        <v>0.235</v>
      </c>
      <c r="F85" s="300">
        <f t="shared" si="6"/>
        <v>5425286.102417739</v>
      </c>
      <c r="G85" s="301"/>
      <c r="H85" s="302"/>
      <c r="I85" s="300"/>
      <c r="J85" s="303">
        <f t="shared" si="7"/>
        <v>18347397.572256215</v>
      </c>
      <c r="K85" s="276"/>
    </row>
    <row r="86" spans="1:11" ht="15.75">
      <c r="A86" s="227"/>
      <c r="B86" s="235"/>
      <c r="C86" s="73">
        <v>5</v>
      </c>
      <c r="D86" s="298">
        <f>+'FY2008 BDs BPM Presort Parcels'!D55</f>
        <v>22482220.006697554</v>
      </c>
      <c r="E86" s="304">
        <f>+'New BPM Presort Parcels Prices'!H15</f>
        <v>0.301</v>
      </c>
      <c r="F86" s="300">
        <f t="shared" si="6"/>
        <v>6767148.222015964</v>
      </c>
      <c r="G86" s="301"/>
      <c r="H86" s="302"/>
      <c r="I86" s="300"/>
      <c r="J86" s="303">
        <f t="shared" si="7"/>
        <v>19881708.98756564</v>
      </c>
      <c r="K86" s="276"/>
    </row>
    <row r="87" spans="1:11" ht="15.75">
      <c r="A87" s="227"/>
      <c r="B87" s="235"/>
      <c r="C87" s="73">
        <v>6</v>
      </c>
      <c r="D87" s="298">
        <f>+'FY2008 BDs BPM Presort Parcels'!D56</f>
        <v>11260977.073919445</v>
      </c>
      <c r="E87" s="304">
        <f>+'New BPM Presort Parcels Prices'!I15</f>
        <v>0.372</v>
      </c>
      <c r="F87" s="300">
        <f t="shared" si="6"/>
        <v>4189083.4714980335</v>
      </c>
      <c r="G87" s="301"/>
      <c r="H87" s="302"/>
      <c r="I87" s="300"/>
      <c r="J87" s="303">
        <f t="shared" si="7"/>
        <v>11013640.241058404</v>
      </c>
      <c r="K87" s="276"/>
    </row>
    <row r="88" spans="1:11" ht="15.75">
      <c r="A88" s="227"/>
      <c r="B88" s="235"/>
      <c r="C88" s="73">
        <v>7</v>
      </c>
      <c r="D88" s="298">
        <f>+'FY2008 BDs BPM Presort Parcels'!D57</f>
        <v>7946624.882003827</v>
      </c>
      <c r="E88" s="304">
        <f>+'New BPM Presort Parcels Prices'!J15</f>
        <v>0.427</v>
      </c>
      <c r="F88" s="300">
        <f t="shared" si="6"/>
        <v>3393208.824615634</v>
      </c>
      <c r="G88" s="301"/>
      <c r="H88" s="302"/>
      <c r="I88" s="300"/>
      <c r="J88" s="303">
        <f t="shared" si="7"/>
        <v>7764795.334745495</v>
      </c>
      <c r="K88" s="276"/>
    </row>
    <row r="89" spans="1:11" ht="15.75">
      <c r="A89" s="227"/>
      <c r="B89" s="235"/>
      <c r="C89" s="73">
        <v>8</v>
      </c>
      <c r="D89" s="298">
        <f>+'FY2008 BDs BPM Presort Parcels'!D58</f>
        <v>12220290.533532817</v>
      </c>
      <c r="E89" s="304">
        <f>+'New BPM Presort Parcels Prices'!K15</f>
        <v>0.566</v>
      </c>
      <c r="F89" s="300">
        <f t="shared" si="6"/>
        <v>6916684.441979574</v>
      </c>
      <c r="G89" s="301"/>
      <c r="H89" s="302"/>
      <c r="I89" s="300"/>
      <c r="J89" s="303">
        <f t="shared" si="7"/>
        <v>14094228.524700396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35</v>
      </c>
      <c r="D91" s="301">
        <f>SUM(D83:D89)</f>
        <v>117274361</v>
      </c>
      <c r="E91" s="305"/>
      <c r="F91" s="306">
        <f>SUM(F83:F89)</f>
        <v>33812102.65067604</v>
      </c>
      <c r="G91" s="301"/>
      <c r="H91" s="302"/>
      <c r="I91" s="306"/>
      <c r="J91" s="303">
        <f>SUM(J83:J89)</f>
        <v>98400556.82467604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121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106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71</v>
      </c>
      <c r="D95" s="301">
        <f>+'FY2008 BDs BPM Presort Parcels'!E52</f>
        <v>402155514.5817918</v>
      </c>
      <c r="E95" s="307">
        <f>+'New BPM Presort Parcels Prices'!E17</f>
        <v>0.074</v>
      </c>
      <c r="F95" s="300">
        <f aca="true" t="shared" si="8" ref="F95:F100">+D95*E95</f>
        <v>29759508.079052594</v>
      </c>
      <c r="G95" s="301"/>
      <c r="H95" s="302"/>
      <c r="I95" s="300"/>
      <c r="J95" s="303">
        <f aca="true" t="shared" si="9" ref="J95:J100">+J63+F95</f>
        <v>184508732.98180827</v>
      </c>
      <c r="K95" s="276"/>
    </row>
    <row r="96" spans="1:11" ht="15.75">
      <c r="A96" s="227"/>
      <c r="B96" s="235"/>
      <c r="C96" s="73">
        <v>3</v>
      </c>
      <c r="D96" s="301">
        <f>+'FY2008 BDs BPM Presort Parcels'!E53</f>
        <v>82460240.66407327</v>
      </c>
      <c r="E96" s="307">
        <f>+'New BPM Presort Parcels Prices'!F17</f>
        <v>0.10199999999999998</v>
      </c>
      <c r="F96" s="300">
        <f t="shared" si="8"/>
        <v>8410944.547735473</v>
      </c>
      <c r="G96" s="301"/>
      <c r="H96" s="302"/>
      <c r="I96" s="300"/>
      <c r="J96" s="303">
        <f t="shared" si="9"/>
        <v>40278772.4447895</v>
      </c>
      <c r="K96" s="276"/>
    </row>
    <row r="97" spans="1:11" ht="15.75">
      <c r="A97" s="227"/>
      <c r="B97" s="235"/>
      <c r="C97" s="73">
        <v>4</v>
      </c>
      <c r="D97" s="301">
        <f>+'FY2008 BDs BPM Presort Parcels'!E54</f>
        <v>18565584.588301398</v>
      </c>
      <c r="E97" s="307">
        <f>+'New BPM Presort Parcels Prices'!G17</f>
        <v>0.148</v>
      </c>
      <c r="F97" s="300">
        <f t="shared" si="8"/>
        <v>2747706.5190686067</v>
      </c>
      <c r="G97" s="301"/>
      <c r="H97" s="302"/>
      <c r="I97" s="300"/>
      <c r="J97" s="303">
        <f t="shared" si="9"/>
        <v>9928279.355474278</v>
      </c>
      <c r="K97" s="276"/>
    </row>
    <row r="98" spans="1:11" ht="15.75">
      <c r="A98" s="227"/>
      <c r="B98" s="235"/>
      <c r="C98" s="73">
        <v>5</v>
      </c>
      <c r="D98" s="301">
        <f>+'FY2008 BDs BPM Presort Parcels'!E55</f>
        <v>655924.1658334445</v>
      </c>
      <c r="E98" s="307">
        <f>+'New BPM Presort Parcels Prices'!H17</f>
        <v>0.21</v>
      </c>
      <c r="F98" s="300">
        <f t="shared" si="8"/>
        <v>137744.07482502333</v>
      </c>
      <c r="G98" s="301"/>
      <c r="H98" s="302"/>
      <c r="I98" s="300"/>
      <c r="J98" s="303">
        <f t="shared" si="9"/>
        <v>441440.16260964656</v>
      </c>
      <c r="K98" s="276"/>
    </row>
    <row r="99" spans="1:11" ht="15.75">
      <c r="A99" s="227"/>
      <c r="B99" s="235"/>
      <c r="C99" s="218" t="s">
        <v>107</v>
      </c>
      <c r="D99" s="301">
        <f>+'FY2008 BDs BPM Presort Parcels'!F51</f>
        <v>181235001</v>
      </c>
      <c r="E99" s="307">
        <f>+'New BPM Presort Parcels Prices'!E19</f>
        <v>0.06</v>
      </c>
      <c r="F99" s="300">
        <f t="shared" si="8"/>
        <v>10874100.06</v>
      </c>
      <c r="G99" s="301"/>
      <c r="H99" s="302"/>
      <c r="I99" s="300"/>
      <c r="J99" s="303">
        <f t="shared" si="9"/>
        <v>57437340.46</v>
      </c>
      <c r="K99" s="276"/>
    </row>
    <row r="100" spans="1:11" ht="15.75">
      <c r="A100" s="227"/>
      <c r="B100" s="235"/>
      <c r="C100" s="218" t="s">
        <v>108</v>
      </c>
      <c r="D100" s="301">
        <f>+'FY2008 BDs BPM Presort Parcels'!G51</f>
        <v>89673261</v>
      </c>
      <c r="E100" s="307">
        <f>+'New BPM Presort Parcels Prices'!E21</f>
        <v>0.025</v>
      </c>
      <c r="F100" s="300">
        <f t="shared" si="8"/>
        <v>2241831.525</v>
      </c>
      <c r="G100" s="301"/>
      <c r="H100" s="302"/>
      <c r="I100" s="300"/>
      <c r="J100" s="303">
        <f t="shared" si="9"/>
        <v>22699774.788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35</v>
      </c>
      <c r="D102" s="301">
        <f>SUM(D95:D100)</f>
        <v>774745526</v>
      </c>
      <c r="E102" s="307"/>
      <c r="F102" s="300">
        <f>SUM(F95:F100)</f>
        <v>54171834.8056817</v>
      </c>
      <c r="G102" s="301"/>
      <c r="H102" s="302"/>
      <c r="I102" s="300"/>
      <c r="J102" s="303">
        <f>SUM(J95:J100)</f>
        <v>315294340.19268167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125</v>
      </c>
      <c r="D106" s="314"/>
      <c r="E106" s="314"/>
      <c r="F106" s="319">
        <f>SUM(J91,J102)</f>
        <v>413694897.0173577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97</v>
      </c>
      <c r="D108" s="314"/>
      <c r="E108" s="314"/>
      <c r="F108" s="319">
        <f>-'FY2008 BDs BPM Presort Parcels'!J64/'Curr. BPM Prsrt. Parcels Prices'!D35*'New BPM Presort Parcels Prices'!D36</f>
        <v>-4650949.89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8.75">
      <c r="A110" s="227"/>
      <c r="B110" s="235"/>
      <c r="C110" s="218" t="s">
        <v>126</v>
      </c>
      <c r="D110" s="314"/>
      <c r="E110" s="314"/>
      <c r="F110" s="319">
        <f>SUM(F106,F108)</f>
        <v>409043947.1273577</v>
      </c>
      <c r="G110" s="314"/>
      <c r="H110" s="314"/>
      <c r="I110" s="314"/>
      <c r="J110" s="318"/>
      <c r="K110" s="276"/>
    </row>
    <row r="111" spans="1:11" ht="16.5" thickBot="1">
      <c r="A111" s="227"/>
      <c r="B111" s="235"/>
      <c r="C111" s="258"/>
      <c r="D111" s="320"/>
      <c r="E111" s="320"/>
      <c r="F111" s="321"/>
      <c r="G111" s="320"/>
      <c r="H111" s="320"/>
      <c r="I111" s="320"/>
      <c r="J111" s="322"/>
      <c r="K111" s="276"/>
    </row>
    <row r="112" spans="1:11" ht="15.75">
      <c r="A112" s="227"/>
      <c r="B112" s="235"/>
      <c r="C112" s="218"/>
      <c r="D112" s="314"/>
      <c r="E112" s="314"/>
      <c r="F112" s="319"/>
      <c r="G112" s="314"/>
      <c r="H112" s="314"/>
      <c r="I112" s="314"/>
      <c r="J112" s="318"/>
      <c r="K112" s="276"/>
    </row>
    <row r="113" spans="1:11" ht="15.75">
      <c r="A113" s="227"/>
      <c r="B113" s="235"/>
      <c r="C113" s="297" t="s">
        <v>127</v>
      </c>
      <c r="D113" s="314"/>
      <c r="E113" s="314"/>
      <c r="F113" s="319"/>
      <c r="G113" s="314"/>
      <c r="H113" s="314"/>
      <c r="I113" s="314"/>
      <c r="J113" s="318"/>
      <c r="K113" s="276"/>
    </row>
    <row r="114" spans="1:11" ht="16.5" thickBot="1">
      <c r="A114" s="227"/>
      <c r="B114" s="235"/>
      <c r="C114" s="323"/>
      <c r="D114" s="324"/>
      <c r="E114" s="324"/>
      <c r="F114" s="325"/>
      <c r="G114" s="324"/>
      <c r="H114" s="324"/>
      <c r="I114" s="324"/>
      <c r="J114" s="326"/>
      <c r="K114" s="276"/>
    </row>
    <row r="115" spans="1:11" ht="16.5" thickTop="1">
      <c r="A115" s="227"/>
      <c r="B115" s="235"/>
      <c r="C115" s="218"/>
      <c r="D115" s="314"/>
      <c r="E115" s="314"/>
      <c r="F115" s="319"/>
      <c r="G115" s="314"/>
      <c r="H115" s="314"/>
      <c r="I115" s="314"/>
      <c r="J115" s="318"/>
      <c r="K115" s="276"/>
    </row>
    <row r="116" spans="1:11" ht="15.75">
      <c r="A116" s="227"/>
      <c r="B116" s="235"/>
      <c r="C116" s="218" t="s">
        <v>136</v>
      </c>
      <c r="D116" s="314"/>
      <c r="E116" s="314"/>
      <c r="F116" s="472">
        <f>+F110+F37</f>
        <v>447425641.6638076</v>
      </c>
      <c r="G116" s="314"/>
      <c r="H116" s="314" t="s">
        <v>193</v>
      </c>
      <c r="I116" s="473">
        <f>+F116/'BPM Parcels Revs.@Curr. Prices'!F116-1</f>
        <v>0.025037945035932152</v>
      </c>
      <c r="J116" s="318"/>
      <c r="K116" s="276"/>
    </row>
    <row r="117" spans="1:11" ht="15.75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0" ht="16.5" thickBot="1">
      <c r="A118" s="228"/>
      <c r="B118" s="236"/>
      <c r="C118" s="258"/>
      <c r="D118" s="320"/>
      <c r="E118" s="320"/>
      <c r="F118" s="320"/>
      <c r="G118" s="320"/>
      <c r="H118" s="320"/>
      <c r="I118" s="320"/>
      <c r="J118" s="322"/>
    </row>
    <row r="121" ht="12.75">
      <c r="A121" t="s">
        <v>1</v>
      </c>
    </row>
    <row r="122" ht="12.75">
      <c r="B122" t="s">
        <v>246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1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</cols>
  <sheetData>
    <row r="1" ht="12.75">
      <c r="A1" s="474" t="s">
        <v>247</v>
      </c>
    </row>
    <row r="4" spans="1:2" ht="12.75">
      <c r="A4" s="330">
        <v>1</v>
      </c>
      <c r="B4" t="s">
        <v>294</v>
      </c>
    </row>
    <row r="5" spans="1:2" ht="12.75">
      <c r="A5" s="330"/>
      <c r="B5" t="s">
        <v>295</v>
      </c>
    </row>
    <row r="6" spans="1:2" ht="12.75">
      <c r="A6" s="330">
        <v>2</v>
      </c>
      <c r="B6" t="s">
        <v>296</v>
      </c>
    </row>
    <row r="7" spans="1:2" ht="12.75">
      <c r="A7" s="330"/>
      <c r="B7" t="s">
        <v>297</v>
      </c>
    </row>
    <row r="8" spans="1:2" ht="12.75">
      <c r="A8" s="494">
        <v>3</v>
      </c>
      <c r="B8" t="s">
        <v>248</v>
      </c>
    </row>
    <row r="9" spans="1:2" ht="12.75">
      <c r="A9" s="494"/>
      <c r="B9" t="s">
        <v>249</v>
      </c>
    </row>
    <row r="10" spans="1:2" ht="12.75">
      <c r="A10" s="494">
        <v>4</v>
      </c>
      <c r="B10" t="s">
        <v>298</v>
      </c>
    </row>
    <row r="11" spans="1:2" ht="12.75">
      <c r="A11" s="494"/>
      <c r="B11" t="s">
        <v>250</v>
      </c>
    </row>
    <row r="12" spans="1:2" ht="12.75">
      <c r="A12" s="494"/>
      <c r="B12" t="s">
        <v>299</v>
      </c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1"/>
  </sheetPr>
  <dimension ref="A1:N6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155" customWidth="1"/>
    <col min="2" max="2" width="11.57421875" style="155" customWidth="1"/>
    <col min="3" max="3" width="5.8515625" style="155" customWidth="1"/>
    <col min="4" max="4" width="5.421875" style="155" customWidth="1"/>
    <col min="5" max="5" width="39.8515625" style="155" customWidth="1"/>
    <col min="6" max="6" width="16.00390625" style="155" customWidth="1"/>
    <col min="7" max="7" width="18.28125" style="155" customWidth="1"/>
    <col min="8" max="9" width="10.57421875" style="155" customWidth="1"/>
    <col min="10" max="10" width="19.57421875" style="155" customWidth="1"/>
    <col min="11" max="11" width="6.00390625" style="155" customWidth="1"/>
    <col min="12" max="12" width="9.28125" style="155" customWidth="1"/>
    <col min="13" max="13" width="6.140625" style="155" customWidth="1"/>
    <col min="14" max="14" width="18.28125" style="155" customWidth="1"/>
    <col min="15" max="16384" width="9.140625" style="155" customWidth="1"/>
  </cols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4"/>
      <c r="K1" s="332"/>
      <c r="L1" s="332"/>
      <c r="M1" s="332"/>
      <c r="N1" s="332"/>
    </row>
    <row r="2" spans="1:14" ht="15.75">
      <c r="A2" s="5"/>
      <c r="B2" s="6"/>
      <c r="C2" s="7"/>
      <c r="D2" s="7"/>
      <c r="E2" s="7"/>
      <c r="F2" s="7"/>
      <c r="G2" s="7"/>
      <c r="H2" s="7"/>
      <c r="I2" s="7"/>
      <c r="J2" s="8"/>
      <c r="K2" s="332"/>
      <c r="L2" s="332"/>
      <c r="M2" s="332"/>
      <c r="N2" s="332"/>
    </row>
    <row r="3" spans="1:14" ht="15.75">
      <c r="A3" s="5"/>
      <c r="B3" s="6"/>
      <c r="C3" s="7"/>
      <c r="D3" s="7"/>
      <c r="E3" s="7"/>
      <c r="F3" s="7"/>
      <c r="G3" s="7"/>
      <c r="H3" s="7"/>
      <c r="I3" s="7"/>
      <c r="J3" s="8"/>
      <c r="K3" s="332"/>
      <c r="L3" s="332"/>
      <c r="M3" s="332"/>
      <c r="N3" s="332"/>
    </row>
    <row r="4" spans="1:14" ht="18">
      <c r="A4" s="537" t="s">
        <v>300</v>
      </c>
      <c r="B4" s="538"/>
      <c r="C4" s="538"/>
      <c r="D4" s="538"/>
      <c r="E4" s="538"/>
      <c r="F4" s="538"/>
      <c r="G4" s="538"/>
      <c r="H4" s="538"/>
      <c r="I4" s="538"/>
      <c r="J4" s="539"/>
      <c r="K4" s="157"/>
      <c r="L4" s="157"/>
      <c r="M4" s="157"/>
      <c r="N4" s="157"/>
    </row>
    <row r="5" spans="1:14" ht="15.75" thickBot="1">
      <c r="A5" s="12"/>
      <c r="B5" s="13"/>
      <c r="C5" s="13"/>
      <c r="D5" s="13"/>
      <c r="E5" s="13"/>
      <c r="F5" s="13"/>
      <c r="G5" s="103"/>
      <c r="H5" s="13"/>
      <c r="I5" s="13"/>
      <c r="J5" s="14"/>
      <c r="K5" s="157"/>
      <c r="L5" s="157"/>
      <c r="M5" s="157"/>
      <c r="N5" s="157"/>
    </row>
    <row r="6" spans="1:14" ht="15.75" thickTop="1">
      <c r="A6" s="5"/>
      <c r="B6" s="15"/>
      <c r="C6" s="25"/>
      <c r="D6" s="20"/>
      <c r="E6" s="20"/>
      <c r="F6" s="27"/>
      <c r="G6" s="333"/>
      <c r="H6" s="27"/>
      <c r="I6" s="20"/>
      <c r="J6" s="22"/>
      <c r="K6" s="157"/>
      <c r="L6" s="157"/>
      <c r="M6" s="157"/>
      <c r="N6" s="157"/>
    </row>
    <row r="7" spans="1:14" ht="15.75">
      <c r="A7" s="5"/>
      <c r="B7" s="15"/>
      <c r="C7" s="19" t="s">
        <v>13</v>
      </c>
      <c r="D7" s="20"/>
      <c r="E7" s="20"/>
      <c r="F7" s="290"/>
      <c r="G7" s="35"/>
      <c r="H7" s="111"/>
      <c r="I7" s="41"/>
      <c r="J7" s="112"/>
      <c r="K7" s="157"/>
      <c r="L7" s="157"/>
      <c r="M7" s="157"/>
      <c r="N7" s="157"/>
    </row>
    <row r="8" spans="1:14" ht="15.75">
      <c r="A8" s="5"/>
      <c r="B8" s="15"/>
      <c r="C8" s="25"/>
      <c r="D8" s="20"/>
      <c r="E8" s="20"/>
      <c r="F8" s="109"/>
      <c r="G8" s="109"/>
      <c r="H8" s="32"/>
      <c r="I8" s="136"/>
      <c r="J8" s="59" t="s">
        <v>140</v>
      </c>
      <c r="K8" s="334"/>
      <c r="L8" s="334"/>
      <c r="M8" s="334"/>
      <c r="N8" s="334"/>
    </row>
    <row r="9" spans="1:14" ht="15.75">
      <c r="A9" s="5"/>
      <c r="B9" s="15"/>
      <c r="C9" s="70"/>
      <c r="D9" s="36"/>
      <c r="E9" s="36"/>
      <c r="F9" s="32" t="s">
        <v>14</v>
      </c>
      <c r="G9" s="32" t="s">
        <v>15</v>
      </c>
      <c r="H9" s="231"/>
      <c r="I9" s="335"/>
      <c r="J9" s="336" t="s">
        <v>74</v>
      </c>
      <c r="K9" s="157"/>
      <c r="L9" s="157"/>
      <c r="M9" s="157"/>
      <c r="N9" s="157"/>
    </row>
    <row r="10" spans="1:14" ht="15">
      <c r="A10" s="5"/>
      <c r="B10" s="15"/>
      <c r="C10" s="25"/>
      <c r="D10" s="20"/>
      <c r="E10" s="20"/>
      <c r="F10" s="38"/>
      <c r="G10" s="111"/>
      <c r="H10" s="40"/>
      <c r="I10" s="337"/>
      <c r="J10" s="112"/>
      <c r="K10" s="338"/>
      <c r="L10" s="334"/>
      <c r="M10" s="338"/>
      <c r="N10" s="334"/>
    </row>
    <row r="11" spans="1:14" ht="15.75">
      <c r="A11" s="5"/>
      <c r="B11" s="60" t="s">
        <v>141</v>
      </c>
      <c r="C11" s="25"/>
      <c r="D11" s="20"/>
      <c r="E11" s="20"/>
      <c r="F11" s="178">
        <v>119654548</v>
      </c>
      <c r="G11" s="178">
        <v>262225957</v>
      </c>
      <c r="H11" s="178"/>
      <c r="I11" s="148"/>
      <c r="J11" s="177">
        <v>326819298</v>
      </c>
      <c r="K11" s="157"/>
      <c r="L11" s="340"/>
      <c r="M11" s="157"/>
      <c r="N11" s="341"/>
    </row>
    <row r="12" spans="1:14" ht="16.5" thickBot="1">
      <c r="A12" s="5"/>
      <c r="B12" s="60" t="s">
        <v>89</v>
      </c>
      <c r="C12" s="48"/>
      <c r="D12" s="54"/>
      <c r="E12" s="54"/>
      <c r="F12" s="50"/>
      <c r="G12" s="115"/>
      <c r="H12" s="50"/>
      <c r="I12" s="152"/>
      <c r="J12" s="116"/>
      <c r="K12" s="157"/>
      <c r="L12" s="340"/>
      <c r="M12" s="157"/>
      <c r="N12" s="341"/>
    </row>
    <row r="13" spans="1:14" ht="15.75">
      <c r="A13" s="5"/>
      <c r="B13" s="60" t="s">
        <v>142</v>
      </c>
      <c r="C13" s="25"/>
      <c r="D13" s="20"/>
      <c r="E13" s="20"/>
      <c r="F13" s="342"/>
      <c r="G13" s="343"/>
      <c r="H13" s="327"/>
      <c r="I13" s="342"/>
      <c r="J13" s="230"/>
      <c r="K13" s="157"/>
      <c r="L13" s="340"/>
      <c r="M13" s="157"/>
      <c r="N13" s="341"/>
    </row>
    <row r="14" spans="1:14" ht="15.75">
      <c r="A14" s="5"/>
      <c r="B14" s="60" t="s">
        <v>143</v>
      </c>
      <c r="C14" s="19" t="s">
        <v>17</v>
      </c>
      <c r="D14" s="20"/>
      <c r="E14" s="20"/>
      <c r="F14" s="38"/>
      <c r="G14" s="35"/>
      <c r="H14" s="200"/>
      <c r="I14" s="290"/>
      <c r="J14" s="201"/>
      <c r="K14" s="157"/>
      <c r="L14" s="202"/>
      <c r="M14" s="157"/>
      <c r="N14" s="344"/>
    </row>
    <row r="15" spans="1:11" ht="15.75">
      <c r="A15" s="5"/>
      <c r="B15" s="60"/>
      <c r="C15" s="70"/>
      <c r="D15" s="20"/>
      <c r="E15" s="20"/>
      <c r="F15" s="172"/>
      <c r="G15" s="172" t="s">
        <v>144</v>
      </c>
      <c r="H15" s="65" t="s">
        <v>145</v>
      </c>
      <c r="I15" s="32" t="s">
        <v>301</v>
      </c>
      <c r="J15" s="66" t="s">
        <v>140</v>
      </c>
      <c r="K15" s="157"/>
    </row>
    <row r="16" spans="1:11" ht="15.75">
      <c r="A16" s="5"/>
      <c r="B16" s="60"/>
      <c r="C16" s="25"/>
      <c r="D16" s="20"/>
      <c r="E16" s="20"/>
      <c r="F16" s="32" t="s">
        <v>14</v>
      </c>
      <c r="G16" s="32" t="s">
        <v>15</v>
      </c>
      <c r="H16" s="65" t="s">
        <v>146</v>
      </c>
      <c r="I16" s="65" t="s">
        <v>146</v>
      </c>
      <c r="J16" s="232" t="s">
        <v>74</v>
      </c>
      <c r="K16" s="157"/>
    </row>
    <row r="17" spans="1:11" ht="15">
      <c r="A17" s="5"/>
      <c r="B17" s="15"/>
      <c r="C17" s="70"/>
      <c r="D17" s="36"/>
      <c r="E17" s="36"/>
      <c r="F17" s="35"/>
      <c r="G17" s="35"/>
      <c r="H17" s="71"/>
      <c r="I17" s="35"/>
      <c r="J17" s="72"/>
      <c r="K17" s="157"/>
    </row>
    <row r="18" spans="1:11" ht="15">
      <c r="A18" s="5"/>
      <c r="B18" s="15"/>
      <c r="C18" s="70"/>
      <c r="D18" s="20" t="s">
        <v>147</v>
      </c>
      <c r="E18" s="20"/>
      <c r="F18" s="178">
        <v>42176370</v>
      </c>
      <c r="G18" s="178"/>
      <c r="H18" s="345"/>
      <c r="I18" s="179"/>
      <c r="J18" s="346"/>
      <c r="K18" s="157"/>
    </row>
    <row r="19" spans="1:11" ht="15">
      <c r="A19" s="5"/>
      <c r="B19" s="15"/>
      <c r="C19" s="70"/>
      <c r="D19" s="20"/>
      <c r="E19" s="20" t="s">
        <v>148</v>
      </c>
      <c r="F19" s="178" t="s">
        <v>149</v>
      </c>
      <c r="G19" s="339">
        <v>7680518</v>
      </c>
      <c r="H19" s="179">
        <v>2.1</v>
      </c>
      <c r="I19" s="372">
        <v>2.2</v>
      </c>
      <c r="J19" s="346">
        <v>16333385.39090909</v>
      </c>
      <c r="K19" s="157"/>
    </row>
    <row r="20" spans="1:11" ht="15">
      <c r="A20" s="5"/>
      <c r="B20" s="15"/>
      <c r="C20" s="70"/>
      <c r="D20" s="20"/>
      <c r="E20" s="20" t="s">
        <v>150</v>
      </c>
      <c r="F20" s="178" t="s">
        <v>149</v>
      </c>
      <c r="G20" s="339">
        <v>111974030</v>
      </c>
      <c r="H20" s="179">
        <v>2.13</v>
      </c>
      <c r="I20" s="372">
        <v>2.23</v>
      </c>
      <c r="J20" s="346">
        <v>242737093.22727272</v>
      </c>
      <c r="K20" s="157"/>
    </row>
    <row r="21" spans="1:11" ht="15">
      <c r="A21" s="5"/>
      <c r="B21" s="15"/>
      <c r="C21" s="70"/>
      <c r="D21" s="20" t="s">
        <v>151</v>
      </c>
      <c r="E21" s="20"/>
      <c r="F21" s="178">
        <v>73746731</v>
      </c>
      <c r="G21" s="339">
        <v>157624797.99999994</v>
      </c>
      <c r="H21" s="179">
        <v>0.34</v>
      </c>
      <c r="I21" s="372">
        <v>0.35</v>
      </c>
      <c r="J21" s="346">
        <v>54197142.82090907</v>
      </c>
      <c r="K21" s="157"/>
    </row>
    <row r="22" spans="1:11" ht="15">
      <c r="A22" s="5"/>
      <c r="B22" s="85"/>
      <c r="C22" s="70"/>
      <c r="D22" s="20" t="s">
        <v>152</v>
      </c>
      <c r="E22" s="20"/>
      <c r="F22" s="178">
        <v>3731446</v>
      </c>
      <c r="G22" s="339">
        <v>27039267.73449848</v>
      </c>
      <c r="H22" s="179">
        <v>0.34</v>
      </c>
      <c r="I22" s="372">
        <v>0.35</v>
      </c>
      <c r="J22" s="346">
        <v>9309398.370147862</v>
      </c>
      <c r="K22" s="157"/>
    </row>
    <row r="23" spans="1:13" ht="15">
      <c r="A23" s="5"/>
      <c r="B23" s="85"/>
      <c r="C23" s="25"/>
      <c r="D23" s="20" t="s">
        <v>35</v>
      </c>
      <c r="E23" s="20"/>
      <c r="F23" s="347">
        <f>SUM(F18:F22)</f>
        <v>119654547</v>
      </c>
      <c r="G23" s="347">
        <f>SUM(G18:G22)</f>
        <v>304318613.73449844</v>
      </c>
      <c r="H23" s="348"/>
      <c r="I23" s="176"/>
      <c r="J23" s="349">
        <f>SUM(J18:J22)</f>
        <v>322577019.8092388</v>
      </c>
      <c r="K23" s="157"/>
      <c r="L23" s="157"/>
      <c r="M23" s="157"/>
    </row>
    <row r="24" spans="1:13" ht="15.75" thickBot="1">
      <c r="A24" s="5"/>
      <c r="B24" s="85"/>
      <c r="C24" s="25"/>
      <c r="D24" s="20"/>
      <c r="E24" s="20"/>
      <c r="F24" s="50"/>
      <c r="G24" s="350"/>
      <c r="H24" s="83"/>
      <c r="I24" s="53"/>
      <c r="J24" s="353"/>
      <c r="K24" s="157"/>
      <c r="L24" s="157"/>
      <c r="M24" s="157"/>
    </row>
    <row r="25" spans="1:14" ht="15">
      <c r="A25" s="5"/>
      <c r="B25" s="85"/>
      <c r="C25" s="117"/>
      <c r="D25" s="56"/>
      <c r="E25" s="56"/>
      <c r="F25" s="56"/>
      <c r="G25" s="56"/>
      <c r="H25" s="56"/>
      <c r="I25" s="56"/>
      <c r="J25" s="57"/>
      <c r="K25" s="157"/>
      <c r="L25" s="157"/>
      <c r="M25" s="157"/>
      <c r="N25" s="157"/>
    </row>
    <row r="26" spans="1:14" ht="15.75">
      <c r="A26" s="5"/>
      <c r="B26" s="85"/>
      <c r="C26" s="19" t="s">
        <v>153</v>
      </c>
      <c r="D26" s="20"/>
      <c r="E26" s="20"/>
      <c r="F26" s="20"/>
      <c r="G26" s="20"/>
      <c r="H26" s="20"/>
      <c r="I26" s="20"/>
      <c r="J26" s="529">
        <f>+J11/J23</f>
        <v>1.013151210192437</v>
      </c>
      <c r="K26" s="157"/>
      <c r="L26" s="157"/>
      <c r="M26" s="157"/>
      <c r="N26" s="157"/>
    </row>
    <row r="27" spans="1:14" ht="15.75" thickBot="1">
      <c r="A27" s="81"/>
      <c r="B27" s="82"/>
      <c r="C27" s="25"/>
      <c r="D27" s="20"/>
      <c r="E27" s="20"/>
      <c r="F27" s="20"/>
      <c r="G27" s="20"/>
      <c r="H27" s="20"/>
      <c r="I27" s="20"/>
      <c r="J27" s="22"/>
      <c r="K27" s="157"/>
      <c r="L27" s="157"/>
      <c r="M27" s="157"/>
      <c r="N27" s="157"/>
    </row>
    <row r="28" spans="1:14" ht="15">
      <c r="A28" s="2"/>
      <c r="B28" s="354"/>
      <c r="C28" s="117"/>
      <c r="D28" s="56"/>
      <c r="E28" s="56"/>
      <c r="F28" s="159"/>
      <c r="G28" s="159"/>
      <c r="H28" s="159"/>
      <c r="I28" s="56"/>
      <c r="J28" s="57"/>
      <c r="K28" s="157"/>
      <c r="L28" s="157"/>
      <c r="M28" s="157"/>
      <c r="N28" s="157"/>
    </row>
    <row r="29" spans="1:14" ht="15.75">
      <c r="A29" s="5"/>
      <c r="B29" s="15"/>
      <c r="C29" s="19" t="s">
        <v>13</v>
      </c>
      <c r="D29" s="20"/>
      <c r="E29" s="20"/>
      <c r="F29" s="290"/>
      <c r="G29" s="35"/>
      <c r="H29" s="111"/>
      <c r="I29" s="41"/>
      <c r="J29" s="112"/>
      <c r="K29" s="355"/>
      <c r="L29" s="355"/>
      <c r="M29" s="355"/>
      <c r="N29" s="355"/>
    </row>
    <row r="30" spans="1:14" ht="15.75">
      <c r="A30" s="5"/>
      <c r="B30" s="15"/>
      <c r="C30" s="25"/>
      <c r="D30" s="20"/>
      <c r="E30" s="20"/>
      <c r="F30" s="109"/>
      <c r="G30" s="109"/>
      <c r="H30" s="32"/>
      <c r="I30" s="136"/>
      <c r="J30" s="59" t="s">
        <v>140</v>
      </c>
      <c r="K30" s="356"/>
      <c r="L30" s="356"/>
      <c r="M30" s="356"/>
      <c r="N30" s="356"/>
    </row>
    <row r="31" spans="1:14" ht="15.75">
      <c r="A31" s="5"/>
      <c r="B31" s="15"/>
      <c r="C31" s="70"/>
      <c r="D31" s="36"/>
      <c r="E31" s="36"/>
      <c r="F31" s="32" t="s">
        <v>14</v>
      </c>
      <c r="G31" s="32" t="s">
        <v>15</v>
      </c>
      <c r="H31" s="231"/>
      <c r="I31" s="335"/>
      <c r="J31" s="336" t="s">
        <v>74</v>
      </c>
      <c r="K31" s="355"/>
      <c r="L31" s="355"/>
      <c r="M31" s="355"/>
      <c r="N31" s="355"/>
    </row>
    <row r="32" spans="1:14" ht="15">
      <c r="A32" s="5"/>
      <c r="B32" s="15"/>
      <c r="C32" s="25"/>
      <c r="D32" s="20"/>
      <c r="E32" s="20"/>
      <c r="F32" s="38"/>
      <c r="G32" s="357"/>
      <c r="H32" s="38"/>
      <c r="I32" s="20"/>
      <c r="J32" s="22"/>
      <c r="K32" s="157"/>
      <c r="L32" s="157"/>
      <c r="M32" s="157"/>
      <c r="N32" s="157"/>
    </row>
    <row r="33" spans="1:14" ht="15">
      <c r="A33" s="5"/>
      <c r="B33" s="15"/>
      <c r="C33" s="25"/>
      <c r="D33" s="20"/>
      <c r="E33" s="20"/>
      <c r="F33" s="178">
        <v>28694588.999999996</v>
      </c>
      <c r="G33" s="339">
        <v>70911811</v>
      </c>
      <c r="H33" s="176"/>
      <c r="I33" s="358"/>
      <c r="J33" s="177">
        <v>66356043</v>
      </c>
      <c r="K33" s="157"/>
      <c r="L33" s="157"/>
      <c r="M33" s="157"/>
      <c r="N33" s="157"/>
    </row>
    <row r="34" spans="1:14" ht="15.75" thickBot="1">
      <c r="A34" s="5"/>
      <c r="B34" s="15"/>
      <c r="C34" s="48"/>
      <c r="D34" s="54"/>
      <c r="E34" s="54"/>
      <c r="F34" s="50"/>
      <c r="G34" s="115"/>
      <c r="H34" s="53"/>
      <c r="I34" s="54"/>
      <c r="J34" s="116"/>
      <c r="K34" s="157"/>
      <c r="L34" s="157"/>
      <c r="M34" s="157"/>
      <c r="N34" s="157"/>
    </row>
    <row r="35" spans="1:14" ht="15.75">
      <c r="A35" s="5"/>
      <c r="B35" s="75" t="s">
        <v>66</v>
      </c>
      <c r="C35" s="20"/>
      <c r="D35" s="20"/>
      <c r="E35" s="20"/>
      <c r="F35" s="38"/>
      <c r="G35" s="38"/>
      <c r="H35" s="38"/>
      <c r="I35" s="38"/>
      <c r="J35" s="80"/>
      <c r="K35" s="157"/>
      <c r="L35" s="157"/>
      <c r="M35" s="157"/>
      <c r="N35" s="157"/>
    </row>
    <row r="36" spans="1:14" ht="15.75">
      <c r="A36" s="5"/>
      <c r="B36" s="60" t="s">
        <v>142</v>
      </c>
      <c r="C36" s="359" t="s">
        <v>17</v>
      </c>
      <c r="D36" s="20"/>
      <c r="E36" s="20"/>
      <c r="F36" s="35"/>
      <c r="G36" s="168"/>
      <c r="H36" s="168"/>
      <c r="I36" s="168"/>
      <c r="J36" s="360"/>
      <c r="K36" s="361"/>
      <c r="L36" s="361"/>
      <c r="M36" s="361"/>
      <c r="N36" s="361"/>
    </row>
    <row r="37" spans="1:14" ht="15.75">
      <c r="A37" s="5"/>
      <c r="B37" s="60" t="s">
        <v>143</v>
      </c>
      <c r="C37" s="20"/>
      <c r="D37" s="20"/>
      <c r="E37" s="20"/>
      <c r="F37" s="289"/>
      <c r="G37" s="172" t="s">
        <v>144</v>
      </c>
      <c r="H37" s="65" t="s">
        <v>145</v>
      </c>
      <c r="I37" s="32" t="s">
        <v>301</v>
      </c>
      <c r="J37" s="66" t="s">
        <v>140</v>
      </c>
      <c r="K37" s="355"/>
      <c r="L37" s="362"/>
      <c r="M37" s="355"/>
      <c r="N37" s="363"/>
    </row>
    <row r="38" spans="1:13" ht="15.75">
      <c r="A38" s="5"/>
      <c r="B38" s="60"/>
      <c r="C38" s="20"/>
      <c r="D38" s="20"/>
      <c r="E38" s="20"/>
      <c r="F38" s="172" t="s">
        <v>14</v>
      </c>
      <c r="G38" s="172" t="s">
        <v>15</v>
      </c>
      <c r="H38" s="65" t="s">
        <v>146</v>
      </c>
      <c r="I38" s="65" t="s">
        <v>146</v>
      </c>
      <c r="J38" s="232" t="s">
        <v>74</v>
      </c>
      <c r="K38" s="355"/>
      <c r="M38" s="355"/>
    </row>
    <row r="39" spans="1:13" ht="15">
      <c r="A39" s="5"/>
      <c r="B39" s="15"/>
      <c r="C39" s="36"/>
      <c r="D39" s="36"/>
      <c r="E39" s="36"/>
      <c r="F39" s="35"/>
      <c r="G39" s="35"/>
      <c r="H39" s="35"/>
      <c r="I39" s="35"/>
      <c r="J39" s="72"/>
      <c r="K39" s="364"/>
      <c r="M39" s="364"/>
    </row>
    <row r="40" spans="1:13" ht="15">
      <c r="A40" s="5"/>
      <c r="B40" s="15"/>
      <c r="C40" s="36"/>
      <c r="D40" s="20" t="s">
        <v>147</v>
      </c>
      <c r="E40" s="20"/>
      <c r="F40" s="178">
        <v>7720029</v>
      </c>
      <c r="G40" s="178"/>
      <c r="H40" s="178"/>
      <c r="I40" s="178"/>
      <c r="J40" s="365"/>
      <c r="K40" s="364"/>
      <c r="M40" s="364"/>
    </row>
    <row r="41" spans="1:13" ht="15">
      <c r="A41" s="5"/>
      <c r="B41" s="15"/>
      <c r="C41" s="36"/>
      <c r="D41" s="20"/>
      <c r="E41" s="20" t="s">
        <v>154</v>
      </c>
      <c r="F41" s="366" t="s">
        <v>155</v>
      </c>
      <c r="G41" s="178">
        <v>841896</v>
      </c>
      <c r="H41" s="345">
        <v>1.3</v>
      </c>
      <c r="I41" s="372">
        <v>1.42</v>
      </c>
      <c r="J41" s="346">
        <v>1132474</v>
      </c>
      <c r="K41" s="364"/>
      <c r="M41" s="364"/>
    </row>
    <row r="42" spans="1:13" ht="15">
      <c r="A42" s="5"/>
      <c r="B42" s="15"/>
      <c r="C42" s="36"/>
      <c r="D42" s="20"/>
      <c r="E42" s="20" t="s">
        <v>156</v>
      </c>
      <c r="F42" s="366" t="s">
        <v>155</v>
      </c>
      <c r="G42" s="366" t="s">
        <v>155</v>
      </c>
      <c r="H42" s="345"/>
      <c r="I42" s="372"/>
      <c r="J42" s="367" t="s">
        <v>155</v>
      </c>
      <c r="K42" s="364"/>
      <c r="M42" s="364"/>
    </row>
    <row r="43" spans="1:13" ht="15">
      <c r="A43" s="5"/>
      <c r="B43" s="15"/>
      <c r="C43" s="36"/>
      <c r="D43" s="20"/>
      <c r="E43" s="20" t="s">
        <v>157</v>
      </c>
      <c r="F43" s="366" t="s">
        <v>155</v>
      </c>
      <c r="G43" s="178">
        <v>25327826</v>
      </c>
      <c r="H43" s="345">
        <v>1.77</v>
      </c>
      <c r="I43" s="372">
        <v>1.87</v>
      </c>
      <c r="J43" s="346">
        <v>45642427</v>
      </c>
      <c r="K43" s="364"/>
      <c r="M43" s="364"/>
    </row>
    <row r="44" spans="1:13" ht="15">
      <c r="A44" s="5"/>
      <c r="B44" s="15"/>
      <c r="C44" s="36"/>
      <c r="D44" s="20"/>
      <c r="E44" s="20" t="s">
        <v>158</v>
      </c>
      <c r="F44" s="366" t="s">
        <v>155</v>
      </c>
      <c r="G44" s="178">
        <v>2524867</v>
      </c>
      <c r="H44" s="345">
        <v>1.8</v>
      </c>
      <c r="I44" s="372">
        <v>1.9</v>
      </c>
      <c r="J44" s="346">
        <v>4636396</v>
      </c>
      <c r="K44" s="364"/>
      <c r="M44" s="364"/>
    </row>
    <row r="45" spans="1:13" ht="15">
      <c r="A45" s="5"/>
      <c r="B45" s="15"/>
      <c r="C45" s="36"/>
      <c r="D45" s="20" t="s">
        <v>151</v>
      </c>
      <c r="E45" s="20"/>
      <c r="F45" s="178">
        <v>20185049</v>
      </c>
      <c r="G45" s="178">
        <v>42674348.99999998</v>
      </c>
      <c r="H45" s="345">
        <v>0.34</v>
      </c>
      <c r="I45" s="372">
        <v>0.35</v>
      </c>
      <c r="J45" s="346">
        <v>14646592</v>
      </c>
      <c r="K45" s="364"/>
      <c r="M45" s="364"/>
    </row>
    <row r="46" spans="1:13" ht="15">
      <c r="A46" s="5"/>
      <c r="B46" s="15"/>
      <c r="C46" s="36"/>
      <c r="D46" s="20" t="s">
        <v>152</v>
      </c>
      <c r="E46" s="20"/>
      <c r="F46" s="178">
        <v>789511</v>
      </c>
      <c r="G46" s="178">
        <v>5166539.366585428</v>
      </c>
      <c r="H46" s="345">
        <v>0.34</v>
      </c>
      <c r="I46" s="372">
        <v>0.35</v>
      </c>
      <c r="J46" s="346">
        <v>1777915</v>
      </c>
      <c r="K46" s="364"/>
      <c r="L46" s="364"/>
      <c r="M46" s="364"/>
    </row>
    <row r="47" spans="1:14" ht="15">
      <c r="A47" s="5"/>
      <c r="B47" s="85"/>
      <c r="C47" s="20"/>
      <c r="D47" s="20"/>
      <c r="E47" s="20" t="s">
        <v>35</v>
      </c>
      <c r="F47" s="347">
        <f>SUM(F40,F45,F46)</f>
        <v>28694589</v>
      </c>
      <c r="G47" s="347">
        <f>SUM(G41,G43:G46)</f>
        <v>76535477.3665854</v>
      </c>
      <c r="H47" s="347"/>
      <c r="I47" s="347"/>
      <c r="J47" s="349">
        <f>SUM(J41,J43:J46)</f>
        <v>67835804</v>
      </c>
      <c r="K47" s="157"/>
      <c r="L47" s="157"/>
      <c r="M47" s="157"/>
      <c r="N47" s="157"/>
    </row>
    <row r="48" spans="1:14" ht="15.75" thickBot="1">
      <c r="A48" s="5"/>
      <c r="B48" s="85"/>
      <c r="C48" s="20"/>
      <c r="D48" s="20"/>
      <c r="E48" s="20"/>
      <c r="F48" s="50"/>
      <c r="G48" s="50"/>
      <c r="H48" s="50"/>
      <c r="I48" s="50"/>
      <c r="J48" s="353"/>
      <c r="K48" s="157"/>
      <c r="L48" s="157"/>
      <c r="M48" s="157"/>
      <c r="N48" s="157"/>
    </row>
    <row r="49" spans="1:14" ht="15">
      <c r="A49" s="5"/>
      <c r="B49" s="85"/>
      <c r="C49" s="117"/>
      <c r="D49" s="56"/>
      <c r="E49" s="56"/>
      <c r="F49" s="56"/>
      <c r="G49" s="56"/>
      <c r="H49" s="56"/>
      <c r="I49" s="56"/>
      <c r="J49" s="57"/>
      <c r="K49" s="157"/>
      <c r="L49" s="157"/>
      <c r="M49" s="157"/>
      <c r="N49" s="157"/>
    </row>
    <row r="50" spans="1:14" ht="15.75">
      <c r="A50" s="5"/>
      <c r="B50" s="85"/>
      <c r="C50" s="19" t="s">
        <v>153</v>
      </c>
      <c r="D50" s="20"/>
      <c r="E50" s="20"/>
      <c r="F50" s="20"/>
      <c r="G50" s="20"/>
      <c r="H50" s="20"/>
      <c r="I50" s="20"/>
      <c r="J50" s="529">
        <f>+J33/J47</f>
        <v>0.9781861360410794</v>
      </c>
      <c r="K50" s="157"/>
      <c r="L50" s="157"/>
      <c r="M50" s="157"/>
      <c r="N50" s="157"/>
    </row>
    <row r="51" spans="1:14" ht="15.75" thickBot="1">
      <c r="A51" s="12"/>
      <c r="B51" s="14"/>
      <c r="C51" s="368"/>
      <c r="D51" s="23"/>
      <c r="E51" s="23"/>
      <c r="F51" s="23"/>
      <c r="G51" s="23"/>
      <c r="H51" s="23"/>
      <c r="I51" s="23"/>
      <c r="J51" s="24"/>
      <c r="K51" s="157"/>
      <c r="L51" s="157"/>
      <c r="M51" s="157"/>
      <c r="N51" s="157"/>
    </row>
    <row r="52" spans="1:14" ht="15.75" thickTop="1">
      <c r="A52" s="5"/>
      <c r="B52" s="15"/>
      <c r="C52" s="25"/>
      <c r="D52" s="20"/>
      <c r="E52" s="20"/>
      <c r="F52" s="38"/>
      <c r="G52" s="35"/>
      <c r="H52" s="38"/>
      <c r="I52" s="20"/>
      <c r="J52" s="22"/>
      <c r="K52" s="369"/>
      <c r="L52" s="157"/>
      <c r="M52" s="157"/>
      <c r="N52" s="157"/>
    </row>
    <row r="53" spans="1:14" ht="15.75">
      <c r="A53" s="5"/>
      <c r="B53" s="15"/>
      <c r="C53" s="19" t="s">
        <v>13</v>
      </c>
      <c r="D53" s="20"/>
      <c r="E53" s="20"/>
      <c r="F53" s="290"/>
      <c r="G53" s="35"/>
      <c r="H53" s="111"/>
      <c r="I53" s="41"/>
      <c r="J53" s="112"/>
      <c r="K53" s="157"/>
      <c r="L53" s="157"/>
      <c r="M53" s="157"/>
      <c r="N53" s="157"/>
    </row>
    <row r="54" spans="1:14" ht="15.75">
      <c r="A54" s="5"/>
      <c r="B54" s="15"/>
      <c r="C54" s="25"/>
      <c r="D54" s="20"/>
      <c r="E54" s="20"/>
      <c r="F54" s="109"/>
      <c r="G54" s="109"/>
      <c r="H54" s="32"/>
      <c r="I54" s="136"/>
      <c r="J54" s="59" t="s">
        <v>140</v>
      </c>
      <c r="K54" s="157"/>
      <c r="L54" s="157"/>
      <c r="M54" s="157"/>
      <c r="N54" s="157"/>
    </row>
    <row r="55" spans="1:14" ht="15.75">
      <c r="A55" s="5"/>
      <c r="B55" s="15"/>
      <c r="C55" s="70"/>
      <c r="D55" s="36"/>
      <c r="E55" s="36"/>
      <c r="F55" s="32" t="s">
        <v>14</v>
      </c>
      <c r="G55" s="32" t="s">
        <v>15</v>
      </c>
      <c r="H55" s="231"/>
      <c r="I55" s="335"/>
      <c r="J55" s="336" t="s">
        <v>74</v>
      </c>
      <c r="K55" s="157"/>
      <c r="L55" s="157"/>
      <c r="M55" s="157"/>
      <c r="N55" s="157"/>
    </row>
    <row r="56" spans="1:14" ht="15">
      <c r="A56" s="5"/>
      <c r="B56" s="15"/>
      <c r="C56" s="25"/>
      <c r="D56" s="20"/>
      <c r="E56" s="20"/>
      <c r="F56" s="38"/>
      <c r="G56" s="111"/>
      <c r="H56" s="40"/>
      <c r="I56" s="337"/>
      <c r="J56" s="112"/>
      <c r="K56" s="157"/>
      <c r="L56" s="157"/>
      <c r="M56" s="157"/>
      <c r="N56" s="157"/>
    </row>
    <row r="57" spans="1:14" ht="15.75">
      <c r="A57" s="5"/>
      <c r="B57" s="60" t="s">
        <v>141</v>
      </c>
      <c r="C57" s="25"/>
      <c r="D57" s="20"/>
      <c r="E57" s="20"/>
      <c r="F57" s="178">
        <v>9109117</v>
      </c>
      <c r="G57" s="178">
        <v>19787375</v>
      </c>
      <c r="H57" s="178"/>
      <c r="I57" s="148"/>
      <c r="J57" s="177">
        <v>23723844</v>
      </c>
      <c r="K57" s="157"/>
      <c r="L57" s="157"/>
      <c r="M57" s="157"/>
      <c r="N57" s="157"/>
    </row>
    <row r="58" spans="1:14" ht="16.5" thickBot="1">
      <c r="A58" s="5"/>
      <c r="B58" s="60" t="s">
        <v>89</v>
      </c>
      <c r="C58" s="48"/>
      <c r="D58" s="54"/>
      <c r="E58" s="54"/>
      <c r="F58" s="50"/>
      <c r="G58" s="115"/>
      <c r="H58" s="50"/>
      <c r="I58" s="152"/>
      <c r="J58" s="116"/>
      <c r="K58" s="157"/>
      <c r="L58" s="157"/>
      <c r="M58" s="157"/>
      <c r="N58" s="157"/>
    </row>
    <row r="59" spans="1:14" ht="15.75">
      <c r="A59" s="5"/>
      <c r="B59" s="60" t="s">
        <v>159</v>
      </c>
      <c r="C59" s="25"/>
      <c r="D59" s="20"/>
      <c r="E59" s="20"/>
      <c r="F59" s="342"/>
      <c r="G59" s="343"/>
      <c r="H59" s="327"/>
      <c r="I59" s="342"/>
      <c r="J59" s="230"/>
      <c r="K59" s="157"/>
      <c r="L59" s="157"/>
      <c r="M59" s="157"/>
      <c r="N59" s="157"/>
    </row>
    <row r="60" spans="1:14" ht="15.75">
      <c r="A60" s="5"/>
      <c r="B60" s="60" t="s">
        <v>143</v>
      </c>
      <c r="C60" s="19" t="s">
        <v>17</v>
      </c>
      <c r="D60" s="20"/>
      <c r="E60" s="20"/>
      <c r="F60" s="38"/>
      <c r="G60" s="35"/>
      <c r="H60" s="200"/>
      <c r="I60" s="290"/>
      <c r="J60" s="201"/>
      <c r="K60" s="157"/>
      <c r="L60" s="157"/>
      <c r="M60" s="157"/>
      <c r="N60" s="157"/>
    </row>
    <row r="61" spans="1:14" ht="15.75">
      <c r="A61" s="5"/>
      <c r="B61" s="60"/>
      <c r="C61" s="70"/>
      <c r="D61" s="20"/>
      <c r="E61" s="20"/>
      <c r="F61" s="172"/>
      <c r="G61" s="172" t="s">
        <v>144</v>
      </c>
      <c r="H61" s="65" t="s">
        <v>145</v>
      </c>
      <c r="I61" s="32" t="s">
        <v>301</v>
      </c>
      <c r="J61" s="66" t="s">
        <v>140</v>
      </c>
      <c r="K61" s="157"/>
      <c r="L61" s="157"/>
      <c r="M61" s="157"/>
      <c r="N61" s="157"/>
    </row>
    <row r="62" spans="1:14" ht="15.75">
      <c r="A62" s="5"/>
      <c r="B62" s="60"/>
      <c r="C62" s="25"/>
      <c r="D62" s="20"/>
      <c r="E62" s="20"/>
      <c r="F62" s="32" t="s">
        <v>14</v>
      </c>
      <c r="G62" s="32" t="s">
        <v>15</v>
      </c>
      <c r="H62" s="65" t="s">
        <v>146</v>
      </c>
      <c r="I62" s="65" t="s">
        <v>146</v>
      </c>
      <c r="J62" s="232" t="s">
        <v>74</v>
      </c>
      <c r="K62" s="157"/>
      <c r="L62" s="157"/>
      <c r="M62" s="157"/>
      <c r="N62" s="157"/>
    </row>
    <row r="63" spans="1:14" ht="15">
      <c r="A63" s="5"/>
      <c r="B63" s="15"/>
      <c r="C63" s="70"/>
      <c r="D63" s="36"/>
      <c r="E63" s="36"/>
      <c r="F63" s="35"/>
      <c r="G63" s="35"/>
      <c r="H63" s="71"/>
      <c r="I63" s="35"/>
      <c r="J63" s="72"/>
      <c r="K63" s="157"/>
      <c r="L63" s="157"/>
      <c r="M63" s="157"/>
      <c r="N63" s="157"/>
    </row>
    <row r="64" spans="1:14" ht="15">
      <c r="A64" s="5"/>
      <c r="B64" s="15"/>
      <c r="C64" s="70"/>
      <c r="D64" s="20" t="s">
        <v>147</v>
      </c>
      <c r="E64" s="20"/>
      <c r="F64" s="178">
        <v>3294526</v>
      </c>
      <c r="G64" s="178"/>
      <c r="H64" s="345"/>
      <c r="I64" s="179"/>
      <c r="J64" s="346"/>
      <c r="K64" s="157"/>
      <c r="L64" s="157"/>
      <c r="M64" s="157"/>
      <c r="N64" s="157"/>
    </row>
    <row r="65" spans="1:14" ht="15">
      <c r="A65" s="5"/>
      <c r="B65" s="15"/>
      <c r="C65" s="70"/>
      <c r="D65" s="20"/>
      <c r="E65" s="20" t="s">
        <v>148</v>
      </c>
      <c r="F65" s="178" t="s">
        <v>149</v>
      </c>
      <c r="G65" s="178">
        <v>483476</v>
      </c>
      <c r="H65" s="179">
        <v>1.99</v>
      </c>
      <c r="I65" s="372">
        <v>2.09</v>
      </c>
      <c r="J65" s="346">
        <v>980006.1581818182</v>
      </c>
      <c r="K65" s="157"/>
      <c r="L65" s="157"/>
      <c r="M65" s="157"/>
      <c r="N65" s="157"/>
    </row>
    <row r="66" spans="1:14" ht="15">
      <c r="A66" s="5"/>
      <c r="B66" s="15"/>
      <c r="C66" s="70"/>
      <c r="D66" s="20"/>
      <c r="E66" s="20" t="s">
        <v>150</v>
      </c>
      <c r="F66" s="178" t="s">
        <v>149</v>
      </c>
      <c r="G66" s="178">
        <v>8625641</v>
      </c>
      <c r="H66" s="179">
        <v>2.02</v>
      </c>
      <c r="I66" s="372">
        <v>2.12</v>
      </c>
      <c r="J66" s="346">
        <v>17736747.483636364</v>
      </c>
      <c r="K66" s="157"/>
      <c r="L66" s="157"/>
      <c r="M66" s="157"/>
      <c r="N66" s="157"/>
    </row>
    <row r="67" spans="1:14" ht="15">
      <c r="A67" s="5"/>
      <c r="B67" s="15"/>
      <c r="C67" s="70"/>
      <c r="D67" s="20" t="s">
        <v>151</v>
      </c>
      <c r="E67" s="20"/>
      <c r="F67" s="178">
        <v>5503962</v>
      </c>
      <c r="G67" s="178">
        <v>11415570.999999996</v>
      </c>
      <c r="H67" s="179">
        <v>0.32</v>
      </c>
      <c r="I67" s="372">
        <v>0.33</v>
      </c>
      <c r="J67" s="346">
        <v>3695503.9390909085</v>
      </c>
      <c r="K67" s="157"/>
      <c r="L67" s="157"/>
      <c r="M67" s="157"/>
      <c r="N67" s="157"/>
    </row>
    <row r="68" spans="1:14" ht="15">
      <c r="A68" s="5"/>
      <c r="B68" s="85"/>
      <c r="C68" s="70"/>
      <c r="D68" s="20" t="s">
        <v>152</v>
      </c>
      <c r="E68" s="20"/>
      <c r="F68" s="178">
        <v>310628</v>
      </c>
      <c r="G68" s="178">
        <v>1958187.6638765954</v>
      </c>
      <c r="H68" s="179">
        <v>0.32</v>
      </c>
      <c r="I68" s="372">
        <v>0.33</v>
      </c>
      <c r="J68" s="346">
        <v>633548.3990379405</v>
      </c>
      <c r="K68" s="157"/>
      <c r="L68" s="157"/>
      <c r="M68" s="157"/>
      <c r="N68" s="157"/>
    </row>
    <row r="69" spans="1:14" ht="15">
      <c r="A69" s="5"/>
      <c r="B69" s="85"/>
      <c r="C69" s="25"/>
      <c r="D69" s="20" t="s">
        <v>35</v>
      </c>
      <c r="E69" s="20"/>
      <c r="F69" s="347">
        <f>SUM(F64,F67:F68)</f>
        <v>9109116</v>
      </c>
      <c r="G69" s="370">
        <f>SUM(G65:G68)</f>
        <v>22482875.663876593</v>
      </c>
      <c r="H69" s="71"/>
      <c r="I69" s="35"/>
      <c r="J69" s="349">
        <f>SUM(J65:J68)</f>
        <v>23045805.97994703</v>
      </c>
      <c r="K69" s="157"/>
      <c r="L69" s="157"/>
      <c r="M69" s="157"/>
      <c r="N69" s="157"/>
    </row>
    <row r="70" spans="1:14" ht="15.75" thickBot="1">
      <c r="A70" s="5"/>
      <c r="B70" s="85"/>
      <c r="C70" s="25"/>
      <c r="D70" s="20"/>
      <c r="E70" s="20"/>
      <c r="F70" s="50"/>
      <c r="G70" s="350"/>
      <c r="H70" s="83"/>
      <c r="I70" s="53"/>
      <c r="J70" s="353"/>
      <c r="K70" s="157"/>
      <c r="L70" s="157"/>
      <c r="M70" s="157"/>
      <c r="N70" s="157"/>
    </row>
    <row r="71" spans="1:14" ht="15">
      <c r="A71" s="5"/>
      <c r="B71" s="85"/>
      <c r="C71" s="117"/>
      <c r="D71" s="56"/>
      <c r="E71" s="56"/>
      <c r="F71" s="56"/>
      <c r="G71" s="56"/>
      <c r="H71" s="56"/>
      <c r="I71" s="56"/>
      <c r="J71" s="57"/>
      <c r="K71" s="157"/>
      <c r="L71" s="157"/>
      <c r="M71" s="157"/>
      <c r="N71" s="157"/>
    </row>
    <row r="72" spans="1:14" ht="15.75">
      <c r="A72" s="5"/>
      <c r="B72" s="85"/>
      <c r="C72" s="19" t="s">
        <v>153</v>
      </c>
      <c r="D72" s="20"/>
      <c r="E72" s="20"/>
      <c r="F72" s="20"/>
      <c r="G72" s="20"/>
      <c r="H72" s="20"/>
      <c r="I72" s="20"/>
      <c r="J72" s="530">
        <f>+J57/J69</f>
        <v>1.0294213194645028</v>
      </c>
      <c r="K72" s="157"/>
      <c r="L72" s="157"/>
      <c r="M72" s="157"/>
      <c r="N72" s="157"/>
    </row>
    <row r="73" spans="1:14" ht="15.75" thickBot="1">
      <c r="A73" s="81"/>
      <c r="B73" s="82"/>
      <c r="C73" s="25"/>
      <c r="D73" s="20"/>
      <c r="E73" s="20"/>
      <c r="F73" s="20"/>
      <c r="G73" s="20"/>
      <c r="H73" s="20"/>
      <c r="I73" s="20"/>
      <c r="J73" s="22"/>
      <c r="K73" s="157"/>
      <c r="L73" s="157"/>
      <c r="M73" s="157"/>
      <c r="N73" s="157"/>
    </row>
    <row r="74" spans="1:14" ht="15">
      <c r="A74" s="2"/>
      <c r="B74" s="354"/>
      <c r="C74" s="117"/>
      <c r="D74" s="56"/>
      <c r="E74" s="56"/>
      <c r="F74" s="159"/>
      <c r="G74" s="159"/>
      <c r="H74" s="159"/>
      <c r="I74" s="56"/>
      <c r="J74" s="57"/>
      <c r="K74" s="157"/>
      <c r="L74" s="157"/>
      <c r="M74" s="157"/>
      <c r="N74" s="157"/>
    </row>
    <row r="75" spans="1:14" ht="15.75">
      <c r="A75" s="5"/>
      <c r="B75" s="15"/>
      <c r="C75" s="19" t="s">
        <v>13</v>
      </c>
      <c r="D75" s="20"/>
      <c r="E75" s="20"/>
      <c r="F75" s="290"/>
      <c r="G75" s="35"/>
      <c r="H75" s="111"/>
      <c r="I75" s="41"/>
      <c r="J75" s="112"/>
      <c r="K75" s="157"/>
      <c r="L75" s="157"/>
      <c r="M75" s="157"/>
      <c r="N75" s="157"/>
    </row>
    <row r="76" spans="1:14" ht="15.75">
      <c r="A76" s="5"/>
      <c r="B76" s="15"/>
      <c r="C76" s="25"/>
      <c r="D76" s="20"/>
      <c r="E76" s="20"/>
      <c r="F76" s="109"/>
      <c r="G76" s="109"/>
      <c r="H76" s="32"/>
      <c r="I76" s="136"/>
      <c r="J76" s="59" t="s">
        <v>140</v>
      </c>
      <c r="K76" s="157"/>
      <c r="L76" s="157"/>
      <c r="M76" s="157"/>
      <c r="N76" s="157"/>
    </row>
    <row r="77" spans="1:14" ht="15.75">
      <c r="A77" s="5"/>
      <c r="B77" s="15"/>
      <c r="C77" s="70"/>
      <c r="D77" s="36"/>
      <c r="E77" s="36"/>
      <c r="F77" s="32" t="s">
        <v>14</v>
      </c>
      <c r="G77" s="32" t="s">
        <v>15</v>
      </c>
      <c r="H77" s="231"/>
      <c r="I77" s="335"/>
      <c r="J77" s="336" t="s">
        <v>74</v>
      </c>
      <c r="K77" s="157"/>
      <c r="L77" s="157"/>
      <c r="M77" s="157"/>
      <c r="N77" s="157"/>
    </row>
    <row r="78" spans="1:14" ht="15">
      <c r="A78" s="5"/>
      <c r="B78" s="15"/>
      <c r="C78" s="25"/>
      <c r="D78" s="20"/>
      <c r="E78" s="20"/>
      <c r="F78" s="38"/>
      <c r="G78" s="357"/>
      <c r="H78" s="38"/>
      <c r="I78" s="20"/>
      <c r="J78" s="22"/>
      <c r="K78" s="157"/>
      <c r="L78" s="157"/>
      <c r="M78" s="157"/>
      <c r="N78" s="157"/>
    </row>
    <row r="79" spans="1:14" ht="15">
      <c r="A79" s="5"/>
      <c r="B79" s="15"/>
      <c r="C79" s="25"/>
      <c r="D79" s="20"/>
      <c r="E79" s="20"/>
      <c r="F79" s="178">
        <v>1046709</v>
      </c>
      <c r="G79" s="178">
        <v>1817587</v>
      </c>
      <c r="H79" s="176"/>
      <c r="I79" s="358"/>
      <c r="J79" s="177">
        <v>1974253</v>
      </c>
      <c r="K79" s="157"/>
      <c r="L79" s="157"/>
      <c r="M79" s="157"/>
      <c r="N79" s="157"/>
    </row>
    <row r="80" spans="1:14" ht="15.75" thickBot="1">
      <c r="A80" s="5"/>
      <c r="B80" s="15"/>
      <c r="C80" s="48"/>
      <c r="D80" s="54"/>
      <c r="E80" s="54"/>
      <c r="F80" s="50"/>
      <c r="G80" s="115"/>
      <c r="H80" s="53"/>
      <c r="I80" s="54"/>
      <c r="J80" s="116"/>
      <c r="K80" s="157"/>
      <c r="L80" s="157"/>
      <c r="M80" s="157"/>
      <c r="N80" s="157"/>
    </row>
    <row r="81" spans="1:14" ht="15.75">
      <c r="A81" s="5"/>
      <c r="B81" s="75" t="s">
        <v>66</v>
      </c>
      <c r="C81" s="20"/>
      <c r="D81" s="20"/>
      <c r="E81" s="20"/>
      <c r="F81" s="38"/>
      <c r="G81" s="38"/>
      <c r="H81" s="38"/>
      <c r="I81" s="38"/>
      <c r="J81" s="80"/>
      <c r="K81" s="157"/>
      <c r="L81" s="157"/>
      <c r="M81" s="157"/>
      <c r="N81" s="157"/>
    </row>
    <row r="82" spans="1:14" ht="15.75">
      <c r="A82" s="5"/>
      <c r="B82" s="60" t="s">
        <v>159</v>
      </c>
      <c r="C82" s="359" t="s">
        <v>17</v>
      </c>
      <c r="D82" s="20"/>
      <c r="E82" s="20"/>
      <c r="F82" s="35"/>
      <c r="G82" s="168"/>
      <c r="H82" s="168"/>
      <c r="I82" s="168"/>
      <c r="J82" s="360"/>
      <c r="K82" s="157"/>
      <c r="L82" s="157"/>
      <c r="M82" s="157"/>
      <c r="N82" s="157"/>
    </row>
    <row r="83" spans="1:14" ht="15.75">
      <c r="A83" s="5"/>
      <c r="B83" s="60" t="s">
        <v>143</v>
      </c>
      <c r="C83" s="20"/>
      <c r="D83" s="20"/>
      <c r="E83" s="20"/>
      <c r="F83" s="289"/>
      <c r="G83" s="172" t="s">
        <v>144</v>
      </c>
      <c r="H83" s="65" t="s">
        <v>145</v>
      </c>
      <c r="I83" s="32" t="s">
        <v>301</v>
      </c>
      <c r="J83" s="66" t="s">
        <v>140</v>
      </c>
      <c r="K83" s="157"/>
      <c r="L83" s="157"/>
      <c r="M83" s="157"/>
      <c r="N83" s="157"/>
    </row>
    <row r="84" spans="1:14" ht="15.75">
      <c r="A84" s="5"/>
      <c r="B84" s="60"/>
      <c r="C84" s="20"/>
      <c r="D84" s="20"/>
      <c r="E84" s="20"/>
      <c r="F84" s="172" t="s">
        <v>14</v>
      </c>
      <c r="G84" s="172" t="s">
        <v>15</v>
      </c>
      <c r="H84" s="65" t="s">
        <v>146</v>
      </c>
      <c r="I84" s="65" t="s">
        <v>146</v>
      </c>
      <c r="J84" s="232" t="s">
        <v>74</v>
      </c>
      <c r="K84" s="157"/>
      <c r="L84" s="157"/>
      <c r="M84" s="157"/>
      <c r="N84" s="157"/>
    </row>
    <row r="85" spans="1:14" ht="15">
      <c r="A85" s="5"/>
      <c r="B85" s="15"/>
      <c r="C85" s="36"/>
      <c r="D85" s="36"/>
      <c r="E85" s="36"/>
      <c r="F85" s="35"/>
      <c r="G85" s="35"/>
      <c r="H85" s="35"/>
      <c r="I85" s="35"/>
      <c r="J85" s="72"/>
      <c r="K85" s="157"/>
      <c r="L85" s="157"/>
      <c r="M85" s="157"/>
      <c r="N85" s="157"/>
    </row>
    <row r="86" spans="1:14" ht="15">
      <c r="A86" s="5"/>
      <c r="B86" s="15"/>
      <c r="C86" s="36"/>
      <c r="D86" s="20" t="s">
        <v>147</v>
      </c>
      <c r="E86" s="20"/>
      <c r="F86" s="178">
        <v>288467</v>
      </c>
      <c r="G86" s="178"/>
      <c r="H86" s="178"/>
      <c r="I86" s="178"/>
      <c r="J86" s="365"/>
      <c r="K86" s="157"/>
      <c r="L86" s="157"/>
      <c r="M86" s="157"/>
      <c r="N86" s="157"/>
    </row>
    <row r="87" spans="1:14" ht="15">
      <c r="A87" s="5"/>
      <c r="B87" s="15"/>
      <c r="C87" s="36"/>
      <c r="D87" s="20"/>
      <c r="E87" s="20" t="s">
        <v>160</v>
      </c>
      <c r="F87" s="366" t="s">
        <v>155</v>
      </c>
      <c r="G87" s="178">
        <v>211668</v>
      </c>
      <c r="H87" s="179">
        <v>1.24</v>
      </c>
      <c r="I87" s="372">
        <v>1.35</v>
      </c>
      <c r="J87" s="346">
        <v>272129</v>
      </c>
      <c r="K87" s="157"/>
      <c r="L87" s="157"/>
      <c r="M87" s="157"/>
      <c r="N87" s="157"/>
    </row>
    <row r="88" spans="1:14" ht="15">
      <c r="A88" s="5"/>
      <c r="B88" s="15"/>
      <c r="C88" s="36"/>
      <c r="D88" s="20"/>
      <c r="E88" s="20" t="s">
        <v>161</v>
      </c>
      <c r="F88" s="366" t="s">
        <v>155</v>
      </c>
      <c r="G88" s="366" t="s">
        <v>155</v>
      </c>
      <c r="H88" s="179"/>
      <c r="I88" s="372"/>
      <c r="J88" s="367" t="s">
        <v>155</v>
      </c>
      <c r="K88" s="157"/>
      <c r="L88" s="157"/>
      <c r="M88" s="157"/>
      <c r="N88" s="157"/>
    </row>
    <row r="89" spans="1:14" ht="15">
      <c r="A89" s="5"/>
      <c r="B89" s="15"/>
      <c r="C89" s="36"/>
      <c r="D89" s="20"/>
      <c r="E89" s="20" t="s">
        <v>157</v>
      </c>
      <c r="F89" s="366" t="s">
        <v>155</v>
      </c>
      <c r="G89" s="178">
        <v>711984</v>
      </c>
      <c r="H89" s="179">
        <v>1.68</v>
      </c>
      <c r="I89" s="372">
        <v>1.78</v>
      </c>
      <c r="J89" s="346">
        <v>1223300</v>
      </c>
      <c r="K89" s="157"/>
      <c r="L89" s="157"/>
      <c r="M89" s="157"/>
      <c r="N89" s="157"/>
    </row>
    <row r="90" spans="1:14" ht="15">
      <c r="A90" s="5"/>
      <c r="B90" s="15"/>
      <c r="C90" s="36"/>
      <c r="D90" s="20"/>
      <c r="E90" s="20" t="s">
        <v>158</v>
      </c>
      <c r="F90" s="366" t="s">
        <v>155</v>
      </c>
      <c r="G90" s="178">
        <v>123057</v>
      </c>
      <c r="H90" s="179">
        <v>1.71</v>
      </c>
      <c r="I90" s="372">
        <v>1.81</v>
      </c>
      <c r="J90" s="346">
        <v>214321</v>
      </c>
      <c r="K90" s="157"/>
      <c r="L90" s="157"/>
      <c r="M90" s="157"/>
      <c r="N90" s="157"/>
    </row>
    <row r="91" spans="1:14" ht="15">
      <c r="A91" s="5"/>
      <c r="B91" s="15"/>
      <c r="C91" s="36"/>
      <c r="D91" s="20" t="s">
        <v>151</v>
      </c>
      <c r="E91" s="20"/>
      <c r="F91" s="178">
        <v>686414</v>
      </c>
      <c r="G91" s="178">
        <v>1709730</v>
      </c>
      <c r="H91" s="179">
        <v>0.32</v>
      </c>
      <c r="I91" s="372">
        <v>0.33</v>
      </c>
      <c r="J91" s="346">
        <v>554078</v>
      </c>
      <c r="K91" s="157"/>
      <c r="L91" s="157"/>
      <c r="M91" s="157"/>
      <c r="N91" s="157"/>
    </row>
    <row r="92" spans="1:14" ht="15">
      <c r="A92" s="5"/>
      <c r="B92" s="15"/>
      <c r="C92" s="36"/>
      <c r="D92" s="20" t="s">
        <v>152</v>
      </c>
      <c r="E92" s="20"/>
      <c r="F92" s="178">
        <v>71828</v>
      </c>
      <c r="G92" s="178">
        <v>496208.05348835594</v>
      </c>
      <c r="H92" s="179">
        <v>0.32</v>
      </c>
      <c r="I92" s="372">
        <v>0.33</v>
      </c>
      <c r="J92" s="346">
        <v>160882</v>
      </c>
      <c r="K92" s="157"/>
      <c r="L92" s="157"/>
      <c r="M92" s="157"/>
      <c r="N92" s="157"/>
    </row>
    <row r="93" spans="1:14" ht="15">
      <c r="A93" s="5"/>
      <c r="B93" s="85"/>
      <c r="C93" s="20"/>
      <c r="D93" s="20"/>
      <c r="E93" s="20" t="s">
        <v>35</v>
      </c>
      <c r="F93" s="347">
        <f>SUM(F86,F91:F92)</f>
        <v>1046709</v>
      </c>
      <c r="G93" s="347">
        <f>SUM(G87,G89:G92)</f>
        <v>3252647.053488356</v>
      </c>
      <c r="H93" s="347"/>
      <c r="I93" s="347"/>
      <c r="J93" s="349">
        <f>SUM(J87,J89:J92)</f>
        <v>2424710</v>
      </c>
      <c r="K93" s="157"/>
      <c r="L93" s="157"/>
      <c r="M93" s="157"/>
      <c r="N93" s="157"/>
    </row>
    <row r="94" spans="1:14" ht="15.75" thickBot="1">
      <c r="A94" s="5"/>
      <c r="B94" s="85"/>
      <c r="C94" s="20"/>
      <c r="D94" s="20"/>
      <c r="E94" s="20"/>
      <c r="F94" s="50"/>
      <c r="G94" s="50"/>
      <c r="H94" s="50"/>
      <c r="I94" s="50"/>
      <c r="J94" s="353"/>
      <c r="K94" s="157"/>
      <c r="L94" s="157"/>
      <c r="M94" s="157"/>
      <c r="N94" s="157"/>
    </row>
    <row r="95" spans="1:14" ht="15">
      <c r="A95" s="5"/>
      <c r="B95" s="85"/>
      <c r="C95" s="117"/>
      <c r="D95" s="56"/>
      <c r="E95" s="56"/>
      <c r="F95" s="56"/>
      <c r="G95" s="56"/>
      <c r="H95" s="56"/>
      <c r="I95" s="56"/>
      <c r="J95" s="57"/>
      <c r="K95" s="157"/>
      <c r="L95" s="157"/>
      <c r="M95" s="157"/>
      <c r="N95" s="157"/>
    </row>
    <row r="96" spans="1:14" ht="15.75">
      <c r="A96" s="5"/>
      <c r="B96" s="85"/>
      <c r="C96" s="19" t="s">
        <v>153</v>
      </c>
      <c r="D96" s="20"/>
      <c r="E96" s="20"/>
      <c r="F96" s="20"/>
      <c r="G96" s="20"/>
      <c r="H96" s="20"/>
      <c r="I96" s="20"/>
      <c r="J96" s="530">
        <f>+J79/J93</f>
        <v>0.8142223193701514</v>
      </c>
      <c r="K96" s="157"/>
      <c r="L96" s="157"/>
      <c r="M96" s="157"/>
      <c r="N96" s="157"/>
    </row>
    <row r="97" spans="1:14" ht="15.75" thickBot="1">
      <c r="A97" s="81"/>
      <c r="B97" s="82"/>
      <c r="C97" s="48"/>
      <c r="D97" s="54"/>
      <c r="E97" s="54"/>
      <c r="F97" s="54"/>
      <c r="G97" s="54"/>
      <c r="H97" s="54"/>
      <c r="I97" s="54"/>
      <c r="J97" s="55"/>
      <c r="K97" s="157"/>
      <c r="L97" s="157"/>
      <c r="M97" s="157"/>
      <c r="N97" s="157"/>
    </row>
    <row r="98" spans="2:14" ht="15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</row>
    <row r="99" spans="2:14" ht="15">
      <c r="B99" s="157"/>
      <c r="C99" s="157"/>
      <c r="D99" s="157"/>
      <c r="E99" s="157"/>
      <c r="F99" s="157"/>
      <c r="G99" s="364"/>
      <c r="H99" s="157"/>
      <c r="I99" s="157"/>
      <c r="J99" s="157"/>
      <c r="K99" s="157"/>
      <c r="L99" s="157"/>
      <c r="M99" s="157"/>
      <c r="N99" s="157"/>
    </row>
    <row r="100" spans="1:14" ht="15">
      <c r="A100" s="331" t="s">
        <v>316</v>
      </c>
      <c r="B100" s="371"/>
      <c r="C100" s="371"/>
      <c r="D100" s="371"/>
      <c r="E100" s="371"/>
      <c r="F100" s="371"/>
      <c r="G100" s="364"/>
      <c r="H100" s="157"/>
      <c r="I100" s="157"/>
      <c r="J100" s="157"/>
      <c r="K100" s="157"/>
      <c r="L100" s="157"/>
      <c r="M100" s="157"/>
      <c r="N100" s="157"/>
    </row>
    <row r="101" spans="2:14" ht="15">
      <c r="B101" s="157"/>
      <c r="C101" s="157"/>
      <c r="D101" s="157"/>
      <c r="E101" s="157"/>
      <c r="F101" s="157"/>
      <c r="G101" s="364"/>
      <c r="H101" s="157"/>
      <c r="I101" s="157"/>
      <c r="J101" s="157"/>
      <c r="K101" s="157"/>
      <c r="L101" s="157"/>
      <c r="M101" s="157"/>
      <c r="N101" s="157"/>
    </row>
    <row r="102" spans="2:14" ht="15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3" spans="2:14" ht="15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</row>
    <row r="104" spans="2:14" ht="15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</row>
    <row r="105" spans="2:14" ht="15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</row>
    <row r="106" spans="2:14" ht="15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</row>
    <row r="107" spans="2:14" ht="15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</row>
    <row r="108" spans="2:14" ht="15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</row>
    <row r="109" spans="2:14" ht="15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</row>
    <row r="110" spans="2:14" ht="15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</row>
    <row r="111" spans="2:14" ht="15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</row>
    <row r="112" spans="2:14" ht="15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</row>
    <row r="113" spans="2:14" ht="15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</row>
    <row r="114" spans="2:14" ht="15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</row>
    <row r="115" spans="2:14" ht="15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</row>
    <row r="116" spans="2:14" ht="15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</row>
    <row r="117" spans="2:14" ht="15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</row>
    <row r="118" spans="2:14" ht="15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</row>
    <row r="119" spans="2:14" ht="15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</row>
    <row r="120" spans="2:14" ht="15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</row>
    <row r="121" spans="2:14" ht="15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</row>
    <row r="122" spans="2:14" ht="15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</row>
    <row r="123" spans="2:14" ht="15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</row>
    <row r="124" spans="2:14" ht="15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</row>
    <row r="125" spans="2:14" ht="15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</row>
    <row r="126" spans="2:14" ht="15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</row>
    <row r="127" spans="2:14" ht="15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</row>
    <row r="128" spans="2:14" ht="15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</row>
    <row r="129" spans="2:14" ht="15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</row>
    <row r="130" spans="2:14" ht="15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</row>
    <row r="131" spans="2:14" ht="15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</row>
    <row r="132" spans="2:14" ht="15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</row>
    <row r="133" spans="2:14" ht="15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</row>
    <row r="134" spans="2:14" ht="15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</row>
    <row r="135" spans="2:14" ht="15">
      <c r="B135" s="371"/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</row>
    <row r="136" spans="2:14" ht="15">
      <c r="B136" s="371"/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</row>
    <row r="137" spans="2:14" ht="15"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</row>
    <row r="138" spans="2:14" ht="15"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</row>
    <row r="139" spans="2:14" ht="15">
      <c r="B139" s="371"/>
      <c r="C139" s="371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</row>
    <row r="140" spans="2:14" ht="15">
      <c r="B140" s="371"/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</row>
    <row r="141" spans="2:14" ht="15">
      <c r="B141" s="371"/>
      <c r="C141" s="371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</row>
    <row r="142" spans="2:14" ht="15">
      <c r="B142" s="371"/>
      <c r="C142" s="371"/>
      <c r="D142" s="371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</row>
    <row r="143" spans="2:14" ht="15">
      <c r="B143" s="371"/>
      <c r="C143" s="371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</row>
    <row r="144" spans="2:14" ht="15">
      <c r="B144" s="371"/>
      <c r="C144" s="371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</row>
    <row r="145" spans="2:14" ht="15">
      <c r="B145" s="371"/>
      <c r="C145" s="371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</row>
    <row r="146" spans="2:14" ht="15">
      <c r="B146" s="371"/>
      <c r="C146" s="371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</row>
    <row r="147" spans="2:14" ht="15">
      <c r="B147" s="371"/>
      <c r="C147" s="371"/>
      <c r="D147" s="371"/>
      <c r="E147" s="371"/>
      <c r="F147" s="371"/>
      <c r="G147" s="371"/>
      <c r="H147" s="371"/>
      <c r="I147" s="371"/>
      <c r="J147" s="371"/>
      <c r="K147" s="371"/>
      <c r="L147" s="371"/>
      <c r="M147" s="371"/>
      <c r="N147" s="371"/>
    </row>
    <row r="148" spans="2:14" ht="15">
      <c r="B148" s="371"/>
      <c r="C148" s="371"/>
      <c r="D148" s="371"/>
      <c r="E148" s="371"/>
      <c r="F148" s="371"/>
      <c r="G148" s="371"/>
      <c r="H148" s="371"/>
      <c r="I148" s="371"/>
      <c r="J148" s="371"/>
      <c r="K148" s="371"/>
      <c r="L148" s="371"/>
      <c r="M148" s="371"/>
      <c r="N148" s="371"/>
    </row>
    <row r="149" spans="2:14" ht="15">
      <c r="B149" s="371"/>
      <c r="C149" s="371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</row>
    <row r="150" spans="2:14" ht="15">
      <c r="B150" s="371"/>
      <c r="C150" s="371"/>
      <c r="D150" s="371"/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</row>
    <row r="151" spans="2:14" ht="15">
      <c r="B151" s="371"/>
      <c r="C151" s="371"/>
      <c r="D151" s="371"/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</row>
    <row r="152" spans="2:14" ht="15">
      <c r="B152" s="371"/>
      <c r="C152" s="371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</row>
    <row r="153" spans="2:14" ht="15">
      <c r="B153" s="371"/>
      <c r="C153" s="371"/>
      <c r="D153" s="371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</row>
    <row r="154" spans="2:14" ht="15">
      <c r="B154" s="371"/>
      <c r="C154" s="371"/>
      <c r="D154" s="371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</row>
    <row r="155" spans="2:14" ht="15">
      <c r="B155" s="371"/>
      <c r="C155" s="371"/>
      <c r="D155" s="371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</row>
    <row r="156" spans="2:14" ht="15">
      <c r="B156" s="371"/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</row>
    <row r="157" spans="2:14" ht="15">
      <c r="B157" s="371"/>
      <c r="C157" s="371"/>
      <c r="D157" s="371"/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</row>
    <row r="158" spans="2:14" ht="15"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</row>
    <row r="159" spans="2:14" ht="15">
      <c r="B159" s="371"/>
      <c r="C159" s="371"/>
      <c r="D159" s="371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</row>
    <row r="160" spans="2:14" ht="15">
      <c r="B160" s="371"/>
      <c r="C160" s="371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</row>
    <row r="161" spans="2:14" ht="15">
      <c r="B161" s="371"/>
      <c r="C161" s="371"/>
      <c r="D161" s="371"/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</row>
    <row r="162" spans="2:14" ht="15">
      <c r="B162" s="371"/>
      <c r="C162" s="371"/>
      <c r="D162" s="371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</row>
    <row r="163" spans="2:14" ht="15">
      <c r="B163" s="371"/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</row>
    <row r="164" spans="2:14" ht="15">
      <c r="B164" s="371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</row>
    <row r="165" spans="2:14" ht="15">
      <c r="B165" s="371"/>
      <c r="C165" s="371"/>
      <c r="D165" s="371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</row>
    <row r="166" spans="2:14" ht="15">
      <c r="B166" s="371"/>
      <c r="C166" s="371"/>
      <c r="D166" s="371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</row>
    <row r="167" spans="2:14" ht="15">
      <c r="B167" s="371"/>
      <c r="C167" s="371"/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</row>
    <row r="168" spans="2:14" ht="15">
      <c r="B168" s="371"/>
      <c r="C168" s="371"/>
      <c r="D168" s="371"/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</row>
    <row r="169" spans="2:14" ht="15">
      <c r="B169" s="371"/>
      <c r="C169" s="371"/>
      <c r="D169" s="371"/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</row>
    <row r="170" spans="2:14" ht="15">
      <c r="B170" s="371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</row>
    <row r="171" spans="2:14" ht="15">
      <c r="B171" s="371"/>
      <c r="C171" s="371"/>
      <c r="D171" s="371"/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</row>
    <row r="172" spans="2:14" ht="15">
      <c r="B172" s="371"/>
      <c r="C172" s="371"/>
      <c r="D172" s="371"/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</row>
    <row r="173" spans="2:14" ht="15">
      <c r="B173" s="371"/>
      <c r="C173" s="371"/>
      <c r="D173" s="371"/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</row>
    <row r="174" spans="2:14" ht="15">
      <c r="B174" s="371"/>
      <c r="C174" s="371"/>
      <c r="D174" s="371"/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</row>
    <row r="175" spans="2:14" ht="15">
      <c r="B175" s="371"/>
      <c r="C175" s="371"/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</row>
    <row r="176" spans="2:14" ht="15">
      <c r="B176" s="371"/>
      <c r="C176" s="371"/>
      <c r="D176" s="371"/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</row>
    <row r="177" spans="2:14" ht="15">
      <c r="B177" s="371"/>
      <c r="C177" s="371"/>
      <c r="D177" s="371"/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</row>
    <row r="178" spans="2:14" ht="15">
      <c r="B178" s="371"/>
      <c r="C178" s="371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</row>
    <row r="179" spans="2:14" ht="15">
      <c r="B179" s="371"/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</row>
    <row r="180" spans="2:14" ht="15">
      <c r="B180" s="371"/>
      <c r="C180" s="371"/>
      <c r="D180" s="371"/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</row>
    <row r="181" spans="2:14" ht="15">
      <c r="B181" s="371"/>
      <c r="C181" s="371"/>
      <c r="D181" s="371"/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</row>
    <row r="182" spans="2:14" ht="15">
      <c r="B182" s="371"/>
      <c r="C182" s="371"/>
      <c r="D182" s="371"/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</row>
    <row r="183" spans="2:14" ht="15">
      <c r="B183" s="371"/>
      <c r="C183" s="371"/>
      <c r="D183" s="371"/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</row>
    <row r="184" spans="2:14" ht="15">
      <c r="B184" s="371"/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</row>
    <row r="185" spans="2:14" ht="15">
      <c r="B185" s="371"/>
      <c r="C185" s="371"/>
      <c r="D185" s="371"/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</row>
    <row r="186" spans="2:14" ht="15">
      <c r="B186" s="371"/>
      <c r="C186" s="371"/>
      <c r="D186" s="371"/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</row>
    <row r="187" spans="2:14" ht="15">
      <c r="B187" s="371"/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</row>
    <row r="188" spans="2:14" ht="15">
      <c r="B188" s="371"/>
      <c r="C188" s="371"/>
      <c r="D188" s="371"/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</row>
    <row r="189" spans="2:14" ht="15">
      <c r="B189" s="371"/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</row>
    <row r="190" spans="2:14" ht="15">
      <c r="B190" s="371"/>
      <c r="C190" s="371"/>
      <c r="D190" s="371"/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</row>
    <row r="191" spans="2:14" ht="15">
      <c r="B191" s="371"/>
      <c r="C191" s="371"/>
      <c r="D191" s="371"/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</row>
    <row r="192" spans="2:14" ht="15">
      <c r="B192" s="371"/>
      <c r="C192" s="371"/>
      <c r="D192" s="371"/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</row>
    <row r="193" spans="2:14" ht="15">
      <c r="B193" s="371"/>
      <c r="C193" s="371"/>
      <c r="D193" s="371"/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</row>
    <row r="194" spans="2:14" ht="15">
      <c r="B194" s="371"/>
      <c r="C194" s="371"/>
      <c r="D194" s="371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</row>
    <row r="195" spans="2:14" ht="15">
      <c r="B195" s="371"/>
      <c r="C195" s="371"/>
      <c r="D195" s="371"/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</row>
    <row r="196" spans="2:14" ht="15">
      <c r="B196" s="371"/>
      <c r="C196" s="371"/>
      <c r="D196" s="371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</row>
    <row r="197" spans="2:14" ht="15">
      <c r="B197" s="371"/>
      <c r="C197" s="371"/>
      <c r="D197" s="371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</row>
    <row r="198" spans="2:14" ht="15">
      <c r="B198" s="371"/>
      <c r="C198" s="371"/>
      <c r="D198" s="371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</row>
    <row r="199" spans="2:14" ht="15">
      <c r="B199" s="371"/>
      <c r="C199" s="371"/>
      <c r="D199" s="371"/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</row>
    <row r="200" spans="2:14" ht="15">
      <c r="B200" s="371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</row>
    <row r="201" spans="2:14" ht="15">
      <c r="B201" s="371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</row>
    <row r="202" spans="2:14" ht="15">
      <c r="B202" s="371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</row>
    <row r="203" spans="2:14" ht="15">
      <c r="B203" s="371"/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</row>
    <row r="204" spans="2:14" ht="15">
      <c r="B204" s="371"/>
      <c r="C204" s="371"/>
      <c r="D204" s="371"/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</row>
    <row r="205" spans="2:14" ht="15">
      <c r="B205" s="371"/>
      <c r="C205" s="371"/>
      <c r="D205" s="371"/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</row>
    <row r="206" spans="2:14" ht="15">
      <c r="B206" s="371"/>
      <c r="C206" s="371"/>
      <c r="D206" s="371"/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</row>
    <row r="207" spans="2:14" ht="15">
      <c r="B207" s="371"/>
      <c r="C207" s="371"/>
      <c r="D207" s="371"/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</row>
    <row r="208" spans="2:14" ht="15">
      <c r="B208" s="371"/>
      <c r="C208" s="371"/>
      <c r="D208" s="371"/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</row>
    <row r="209" spans="2:14" ht="15">
      <c r="B209" s="371"/>
      <c r="C209" s="371"/>
      <c r="D209" s="371"/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</row>
    <row r="210" spans="2:14" ht="15"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</row>
    <row r="211" spans="2:14" ht="15">
      <c r="B211" s="371"/>
      <c r="C211" s="371"/>
      <c r="D211" s="371"/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</row>
    <row r="212" spans="2:14" ht="15">
      <c r="B212" s="371"/>
      <c r="C212" s="371"/>
      <c r="D212" s="371"/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</row>
    <row r="213" spans="2:14" ht="15">
      <c r="B213" s="371"/>
      <c r="C213" s="371"/>
      <c r="D213" s="371"/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</row>
    <row r="214" spans="2:14" ht="15">
      <c r="B214" s="371"/>
      <c r="C214" s="371"/>
      <c r="D214" s="371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</row>
    <row r="215" spans="2:14" ht="15">
      <c r="B215" s="371"/>
      <c r="C215" s="371"/>
      <c r="D215" s="371"/>
      <c r="E215" s="371"/>
      <c r="F215" s="371"/>
      <c r="G215" s="371"/>
      <c r="H215" s="371"/>
      <c r="I215" s="371"/>
      <c r="J215" s="371"/>
      <c r="K215" s="371"/>
      <c r="L215" s="371"/>
      <c r="M215" s="371"/>
      <c r="N215" s="371"/>
    </row>
    <row r="216" spans="2:14" ht="15">
      <c r="B216" s="371"/>
      <c r="C216" s="371"/>
      <c r="D216" s="371"/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</row>
    <row r="217" spans="2:14" ht="15">
      <c r="B217" s="371"/>
      <c r="C217" s="371"/>
      <c r="D217" s="371"/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</row>
    <row r="218" spans="2:14" ht="15">
      <c r="B218" s="371"/>
      <c r="C218" s="371"/>
      <c r="D218" s="371"/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</row>
    <row r="219" spans="2:14" ht="15"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</row>
    <row r="220" spans="2:14" ht="15">
      <c r="B220" s="371"/>
      <c r="C220" s="371"/>
      <c r="D220" s="371"/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</row>
    <row r="221" spans="2:14" ht="15">
      <c r="B221" s="371"/>
      <c r="C221" s="371"/>
      <c r="D221" s="371"/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</row>
    <row r="222" spans="2:14" ht="15">
      <c r="B222" s="371"/>
      <c r="C222" s="371"/>
      <c r="D222" s="371"/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</row>
    <row r="223" spans="2:14" ht="15">
      <c r="B223" s="371"/>
      <c r="C223" s="371"/>
      <c r="D223" s="371"/>
      <c r="E223" s="371"/>
      <c r="F223" s="371"/>
      <c r="G223" s="371"/>
      <c r="H223" s="371"/>
      <c r="I223" s="371"/>
      <c r="J223" s="371"/>
      <c r="K223" s="371"/>
      <c r="L223" s="371"/>
      <c r="M223" s="371"/>
      <c r="N223" s="371"/>
    </row>
    <row r="224" spans="2:14" ht="15">
      <c r="B224" s="371"/>
      <c r="C224" s="371"/>
      <c r="D224" s="371"/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</row>
    <row r="225" spans="2:14" ht="15">
      <c r="B225" s="371"/>
      <c r="C225" s="371"/>
      <c r="D225" s="371"/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</row>
    <row r="226" spans="2:14" ht="15">
      <c r="B226" s="371"/>
      <c r="C226" s="371"/>
      <c r="D226" s="371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</row>
    <row r="227" spans="2:14" ht="15">
      <c r="B227" s="371"/>
      <c r="C227" s="371"/>
      <c r="D227" s="371"/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</row>
    <row r="228" spans="2:14" ht="15">
      <c r="B228" s="371"/>
      <c r="C228" s="371"/>
      <c r="D228" s="371"/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</row>
    <row r="229" spans="2:14" ht="15">
      <c r="B229" s="371"/>
      <c r="C229" s="371"/>
      <c r="D229" s="371"/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</row>
    <row r="230" spans="2:14" ht="15">
      <c r="B230" s="371"/>
      <c r="C230" s="371"/>
      <c r="D230" s="371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</row>
    <row r="231" spans="2:14" ht="15">
      <c r="B231" s="371"/>
      <c r="C231" s="371"/>
      <c r="D231" s="371"/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</row>
    <row r="232" spans="2:14" ht="15">
      <c r="B232" s="371"/>
      <c r="C232" s="371"/>
      <c r="D232" s="371"/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</row>
    <row r="233" spans="2:14" ht="15">
      <c r="B233" s="371"/>
      <c r="C233" s="371"/>
      <c r="D233" s="371"/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</row>
    <row r="234" spans="2:14" ht="15">
      <c r="B234" s="371"/>
      <c r="C234" s="371"/>
      <c r="D234" s="371"/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</row>
    <row r="235" spans="2:14" ht="15"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</row>
    <row r="236" spans="2:14" ht="15">
      <c r="B236" s="371"/>
      <c r="C236" s="371"/>
      <c r="D236" s="371"/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</row>
    <row r="237" spans="2:14" ht="15">
      <c r="B237" s="371"/>
      <c r="C237" s="371"/>
      <c r="D237" s="371"/>
      <c r="E237" s="371"/>
      <c r="F237" s="371"/>
      <c r="G237" s="371"/>
      <c r="H237" s="371"/>
      <c r="I237" s="371"/>
      <c r="J237" s="371"/>
      <c r="K237" s="371"/>
      <c r="L237" s="371"/>
      <c r="M237" s="371"/>
      <c r="N237" s="371"/>
    </row>
    <row r="238" spans="2:14" ht="15">
      <c r="B238" s="371"/>
      <c r="C238" s="371"/>
      <c r="D238" s="371"/>
      <c r="E238" s="371"/>
      <c r="F238" s="371"/>
      <c r="G238" s="371"/>
      <c r="H238" s="371"/>
      <c r="I238" s="371"/>
      <c r="J238" s="371"/>
      <c r="K238" s="371"/>
      <c r="L238" s="371"/>
      <c r="M238" s="371"/>
      <c r="N238" s="371"/>
    </row>
    <row r="239" spans="2:14" ht="15">
      <c r="B239" s="371"/>
      <c r="C239" s="371"/>
      <c r="D239" s="371"/>
      <c r="E239" s="371"/>
      <c r="F239" s="371"/>
      <c r="G239" s="371"/>
      <c r="H239" s="371"/>
      <c r="I239" s="371"/>
      <c r="J239" s="371"/>
      <c r="K239" s="371"/>
      <c r="L239" s="371"/>
      <c r="M239" s="371"/>
      <c r="N239" s="371"/>
    </row>
    <row r="240" spans="2:14" ht="15">
      <c r="B240" s="371"/>
      <c r="C240" s="371"/>
      <c r="D240" s="371"/>
      <c r="E240" s="371"/>
      <c r="F240" s="371"/>
      <c r="G240" s="371"/>
      <c r="H240" s="371"/>
      <c r="I240" s="371"/>
      <c r="J240" s="371"/>
      <c r="K240" s="371"/>
      <c r="L240" s="371"/>
      <c r="M240" s="371"/>
      <c r="N240" s="371"/>
    </row>
    <row r="241" spans="2:14" ht="15">
      <c r="B241" s="371"/>
      <c r="C241" s="371"/>
      <c r="D241" s="371"/>
      <c r="E241" s="371"/>
      <c r="F241" s="371"/>
      <c r="G241" s="371"/>
      <c r="H241" s="371"/>
      <c r="I241" s="371"/>
      <c r="J241" s="371"/>
      <c r="K241" s="371"/>
      <c r="L241" s="371"/>
      <c r="M241" s="371"/>
      <c r="N241" s="371"/>
    </row>
    <row r="242" spans="2:14" ht="15">
      <c r="B242" s="371"/>
      <c r="C242" s="371"/>
      <c r="D242" s="371"/>
      <c r="E242" s="371"/>
      <c r="F242" s="371"/>
      <c r="G242" s="371"/>
      <c r="H242" s="371"/>
      <c r="I242" s="371"/>
      <c r="J242" s="371"/>
      <c r="K242" s="371"/>
      <c r="L242" s="371"/>
      <c r="M242" s="371"/>
      <c r="N242" s="371"/>
    </row>
    <row r="243" spans="2:14" ht="15">
      <c r="B243" s="371"/>
      <c r="C243" s="371"/>
      <c r="D243" s="371"/>
      <c r="E243" s="371"/>
      <c r="F243" s="371"/>
      <c r="G243" s="371"/>
      <c r="H243" s="371"/>
      <c r="I243" s="371"/>
      <c r="J243" s="371"/>
      <c r="K243" s="371"/>
      <c r="L243" s="371"/>
      <c r="M243" s="371"/>
      <c r="N243" s="371"/>
    </row>
    <row r="244" spans="2:14" ht="15">
      <c r="B244" s="371"/>
      <c r="C244" s="371"/>
      <c r="D244" s="371"/>
      <c r="E244" s="371"/>
      <c r="F244" s="371"/>
      <c r="G244" s="371"/>
      <c r="H244" s="371"/>
      <c r="I244" s="371"/>
      <c r="J244" s="371"/>
      <c r="K244" s="371"/>
      <c r="L244" s="371"/>
      <c r="M244" s="371"/>
      <c r="N244" s="371"/>
    </row>
    <row r="245" spans="2:14" ht="15">
      <c r="B245" s="371"/>
      <c r="C245" s="371"/>
      <c r="D245" s="371"/>
      <c r="E245" s="371"/>
      <c r="F245" s="371"/>
      <c r="G245" s="371"/>
      <c r="H245" s="371"/>
      <c r="I245" s="371"/>
      <c r="J245" s="371"/>
      <c r="K245" s="371"/>
      <c r="L245" s="371"/>
      <c r="M245" s="371"/>
      <c r="N245" s="371"/>
    </row>
    <row r="246" spans="2:14" ht="15">
      <c r="B246" s="371"/>
      <c r="C246" s="371"/>
      <c r="D246" s="371"/>
      <c r="E246" s="371"/>
      <c r="F246" s="371"/>
      <c r="G246" s="371"/>
      <c r="H246" s="371"/>
      <c r="I246" s="371"/>
      <c r="J246" s="371"/>
      <c r="K246" s="371"/>
      <c r="L246" s="371"/>
      <c r="M246" s="371"/>
      <c r="N246" s="371"/>
    </row>
    <row r="247" spans="2:14" ht="15">
      <c r="B247" s="371"/>
      <c r="C247" s="371"/>
      <c r="D247" s="371"/>
      <c r="E247" s="371"/>
      <c r="F247" s="371"/>
      <c r="G247" s="371"/>
      <c r="H247" s="371"/>
      <c r="I247" s="371"/>
      <c r="J247" s="371"/>
      <c r="K247" s="371"/>
      <c r="L247" s="371"/>
      <c r="M247" s="371"/>
      <c r="N247" s="371"/>
    </row>
    <row r="248" spans="2:14" ht="15">
      <c r="B248" s="371"/>
      <c r="C248" s="371"/>
      <c r="D248" s="371"/>
      <c r="E248" s="371"/>
      <c r="F248" s="371"/>
      <c r="G248" s="371"/>
      <c r="H248" s="371"/>
      <c r="I248" s="371"/>
      <c r="J248" s="371"/>
      <c r="K248" s="371"/>
      <c r="L248" s="371"/>
      <c r="M248" s="371"/>
      <c r="N248" s="371"/>
    </row>
    <row r="249" spans="2:14" ht="15">
      <c r="B249" s="371"/>
      <c r="C249" s="371"/>
      <c r="D249" s="371"/>
      <c r="E249" s="371"/>
      <c r="F249" s="371"/>
      <c r="G249" s="371"/>
      <c r="H249" s="371"/>
      <c r="I249" s="371"/>
      <c r="J249" s="371"/>
      <c r="K249" s="371"/>
      <c r="L249" s="371"/>
      <c r="M249" s="371"/>
      <c r="N249" s="371"/>
    </row>
    <row r="250" spans="2:14" ht="15">
      <c r="B250" s="371"/>
      <c r="C250" s="371"/>
      <c r="D250" s="371"/>
      <c r="E250" s="371"/>
      <c r="F250" s="371"/>
      <c r="G250" s="371"/>
      <c r="H250" s="371"/>
      <c r="I250" s="371"/>
      <c r="J250" s="371"/>
      <c r="K250" s="371"/>
      <c r="L250" s="371"/>
      <c r="M250" s="371"/>
      <c r="N250" s="371"/>
    </row>
    <row r="251" spans="2:14" ht="15">
      <c r="B251" s="371"/>
      <c r="C251" s="371"/>
      <c r="D251" s="371"/>
      <c r="E251" s="371"/>
      <c r="F251" s="371"/>
      <c r="G251" s="371"/>
      <c r="H251" s="371"/>
      <c r="I251" s="371"/>
      <c r="J251" s="371"/>
      <c r="K251" s="371"/>
      <c r="L251" s="371"/>
      <c r="M251" s="371"/>
      <c r="N251" s="371"/>
    </row>
    <row r="252" spans="2:14" ht="15">
      <c r="B252" s="371"/>
      <c r="C252" s="371"/>
      <c r="D252" s="371"/>
      <c r="E252" s="371"/>
      <c r="F252" s="371"/>
      <c r="G252" s="371"/>
      <c r="H252" s="371"/>
      <c r="I252" s="371"/>
      <c r="J252" s="371"/>
      <c r="K252" s="371"/>
      <c r="L252" s="371"/>
      <c r="M252" s="371"/>
      <c r="N252" s="371"/>
    </row>
    <row r="253" spans="2:14" ht="15">
      <c r="B253" s="371"/>
      <c r="C253" s="371"/>
      <c r="D253" s="371"/>
      <c r="E253" s="371"/>
      <c r="F253" s="371"/>
      <c r="G253" s="371"/>
      <c r="H253" s="371"/>
      <c r="I253" s="371"/>
      <c r="J253" s="371"/>
      <c r="K253" s="371"/>
      <c r="L253" s="371"/>
      <c r="M253" s="371"/>
      <c r="N253" s="371"/>
    </row>
    <row r="254" spans="2:14" ht="15">
      <c r="B254" s="371"/>
      <c r="C254" s="371"/>
      <c r="D254" s="371"/>
      <c r="E254" s="371"/>
      <c r="F254" s="371"/>
      <c r="G254" s="371"/>
      <c r="H254" s="371"/>
      <c r="I254" s="371"/>
      <c r="J254" s="371"/>
      <c r="K254" s="371"/>
      <c r="L254" s="371"/>
      <c r="M254" s="371"/>
      <c r="N254" s="371"/>
    </row>
    <row r="255" spans="2:14" ht="15">
      <c r="B255" s="371"/>
      <c r="C255" s="371"/>
      <c r="D255" s="371"/>
      <c r="E255" s="371"/>
      <c r="F255" s="371"/>
      <c r="G255" s="371"/>
      <c r="H255" s="371"/>
      <c r="I255" s="371"/>
      <c r="J255" s="371"/>
      <c r="K255" s="371"/>
      <c r="L255" s="371"/>
      <c r="M255" s="371"/>
      <c r="N255" s="371"/>
    </row>
    <row r="256" spans="2:14" ht="15">
      <c r="B256" s="371"/>
      <c r="C256" s="371"/>
      <c r="D256" s="371"/>
      <c r="E256" s="371"/>
      <c r="F256" s="371"/>
      <c r="G256" s="371"/>
      <c r="H256" s="371"/>
      <c r="I256" s="371"/>
      <c r="J256" s="371"/>
      <c r="K256" s="371"/>
      <c r="L256" s="371"/>
      <c r="M256" s="371"/>
      <c r="N256" s="371"/>
    </row>
    <row r="257" spans="2:14" ht="15">
      <c r="B257" s="371"/>
      <c r="C257" s="371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</row>
    <row r="258" spans="2:14" ht="15">
      <c r="B258" s="371"/>
      <c r="C258" s="371"/>
      <c r="D258" s="371"/>
      <c r="E258" s="371"/>
      <c r="F258" s="371"/>
      <c r="G258" s="371"/>
      <c r="H258" s="371"/>
      <c r="I258" s="371"/>
      <c r="J258" s="371"/>
      <c r="K258" s="371"/>
      <c r="L258" s="371"/>
      <c r="M258" s="371"/>
      <c r="N258" s="371"/>
    </row>
    <row r="259" spans="2:14" ht="15">
      <c r="B259" s="371"/>
      <c r="C259" s="371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</row>
    <row r="260" spans="2:14" ht="15">
      <c r="B260" s="371"/>
      <c r="C260" s="371"/>
      <c r="D260" s="371"/>
      <c r="E260" s="371"/>
      <c r="F260" s="371"/>
      <c r="G260" s="371"/>
      <c r="H260" s="371"/>
      <c r="I260" s="371"/>
      <c r="J260" s="371"/>
      <c r="K260" s="371"/>
      <c r="L260" s="371"/>
      <c r="M260" s="371"/>
      <c r="N260" s="371"/>
    </row>
    <row r="261" spans="2:14" ht="15">
      <c r="B261" s="371"/>
      <c r="C261" s="371"/>
      <c r="D261" s="371"/>
      <c r="E261" s="371"/>
      <c r="F261" s="371"/>
      <c r="G261" s="371"/>
      <c r="H261" s="371"/>
      <c r="I261" s="371"/>
      <c r="J261" s="371"/>
      <c r="K261" s="371"/>
      <c r="L261" s="371"/>
      <c r="M261" s="371"/>
      <c r="N261" s="371"/>
    </row>
    <row r="262" spans="2:14" ht="15">
      <c r="B262" s="371"/>
      <c r="C262" s="371"/>
      <c r="D262" s="371"/>
      <c r="E262" s="371"/>
      <c r="F262" s="371"/>
      <c r="G262" s="371"/>
      <c r="H262" s="371"/>
      <c r="I262" s="371"/>
      <c r="J262" s="371"/>
      <c r="K262" s="371"/>
      <c r="L262" s="371"/>
      <c r="M262" s="371"/>
      <c r="N262" s="371"/>
    </row>
    <row r="263" spans="2:14" ht="15">
      <c r="B263" s="371"/>
      <c r="C263" s="371"/>
      <c r="D263" s="371"/>
      <c r="E263" s="371"/>
      <c r="F263" s="371"/>
      <c r="G263" s="371"/>
      <c r="H263" s="371"/>
      <c r="I263" s="371"/>
      <c r="J263" s="371"/>
      <c r="K263" s="371"/>
      <c r="L263" s="371"/>
      <c r="M263" s="371"/>
      <c r="N263" s="371"/>
    </row>
    <row r="264" spans="2:14" ht="15">
      <c r="B264" s="371"/>
      <c r="C264" s="371"/>
      <c r="D264" s="371"/>
      <c r="E264" s="371"/>
      <c r="F264" s="371"/>
      <c r="G264" s="371"/>
      <c r="H264" s="371"/>
      <c r="I264" s="371"/>
      <c r="J264" s="371"/>
      <c r="K264" s="371"/>
      <c r="L264" s="371"/>
      <c r="M264" s="371"/>
      <c r="N264" s="371"/>
    </row>
    <row r="265" spans="2:14" ht="15">
      <c r="B265" s="371"/>
      <c r="C265" s="371"/>
      <c r="D265" s="371"/>
      <c r="E265" s="371"/>
      <c r="F265" s="371"/>
      <c r="G265" s="371"/>
      <c r="H265" s="371"/>
      <c r="I265" s="371"/>
      <c r="J265" s="371"/>
      <c r="K265" s="371"/>
      <c r="L265" s="371"/>
      <c r="M265" s="371"/>
      <c r="N265" s="371"/>
    </row>
    <row r="266" spans="2:14" ht="15">
      <c r="B266" s="371"/>
      <c r="C266" s="371"/>
      <c r="D266" s="371"/>
      <c r="E266" s="371"/>
      <c r="F266" s="371"/>
      <c r="G266" s="371"/>
      <c r="H266" s="371"/>
      <c r="I266" s="371"/>
      <c r="J266" s="371"/>
      <c r="K266" s="371"/>
      <c r="L266" s="371"/>
      <c r="M266" s="371"/>
      <c r="N266" s="371"/>
    </row>
    <row r="267" spans="2:14" ht="15">
      <c r="B267" s="371"/>
      <c r="C267" s="371"/>
      <c r="D267" s="371"/>
      <c r="E267" s="371"/>
      <c r="F267" s="371"/>
      <c r="G267" s="371"/>
      <c r="H267" s="371"/>
      <c r="I267" s="371"/>
      <c r="J267" s="371"/>
      <c r="K267" s="371"/>
      <c r="L267" s="371"/>
      <c r="M267" s="371"/>
      <c r="N267" s="371"/>
    </row>
    <row r="268" spans="2:14" ht="15">
      <c r="B268" s="371"/>
      <c r="C268" s="371"/>
      <c r="D268" s="371"/>
      <c r="E268" s="371"/>
      <c r="F268" s="371"/>
      <c r="G268" s="371"/>
      <c r="H268" s="371"/>
      <c r="I268" s="371"/>
      <c r="J268" s="371"/>
      <c r="K268" s="371"/>
      <c r="L268" s="371"/>
      <c r="M268" s="371"/>
      <c r="N268" s="371"/>
    </row>
    <row r="269" spans="2:14" ht="15">
      <c r="B269" s="371"/>
      <c r="C269" s="371"/>
      <c r="D269" s="371"/>
      <c r="E269" s="371"/>
      <c r="F269" s="371"/>
      <c r="G269" s="371"/>
      <c r="H269" s="371"/>
      <c r="I269" s="371"/>
      <c r="J269" s="371"/>
      <c r="K269" s="371"/>
      <c r="L269" s="371"/>
      <c r="M269" s="371"/>
      <c r="N269" s="371"/>
    </row>
    <row r="270" spans="2:14" ht="15">
      <c r="B270" s="371"/>
      <c r="C270" s="371"/>
      <c r="D270" s="371"/>
      <c r="E270" s="371"/>
      <c r="F270" s="371"/>
      <c r="G270" s="371"/>
      <c r="H270" s="371"/>
      <c r="I270" s="371"/>
      <c r="J270" s="371"/>
      <c r="K270" s="371"/>
      <c r="L270" s="371"/>
      <c r="M270" s="371"/>
      <c r="N270" s="371"/>
    </row>
    <row r="271" spans="2:14" ht="15">
      <c r="B271" s="371"/>
      <c r="C271" s="371"/>
      <c r="D271" s="371"/>
      <c r="E271" s="371"/>
      <c r="F271" s="371"/>
      <c r="G271" s="371"/>
      <c r="H271" s="371"/>
      <c r="I271" s="371"/>
      <c r="J271" s="371"/>
      <c r="K271" s="371"/>
      <c r="L271" s="371"/>
      <c r="M271" s="371"/>
      <c r="N271" s="371"/>
    </row>
    <row r="272" spans="2:14" ht="15">
      <c r="B272" s="371"/>
      <c r="C272" s="371"/>
      <c r="D272" s="371"/>
      <c r="E272" s="371"/>
      <c r="F272" s="371"/>
      <c r="G272" s="371"/>
      <c r="H272" s="371"/>
      <c r="I272" s="371"/>
      <c r="J272" s="371"/>
      <c r="K272" s="371"/>
      <c r="L272" s="371"/>
      <c r="M272" s="371"/>
      <c r="N272" s="371"/>
    </row>
    <row r="273" spans="2:14" ht="15">
      <c r="B273" s="371"/>
      <c r="C273" s="371"/>
      <c r="D273" s="371"/>
      <c r="E273" s="371"/>
      <c r="F273" s="371"/>
      <c r="G273" s="371"/>
      <c r="H273" s="371"/>
      <c r="I273" s="371"/>
      <c r="J273" s="371"/>
      <c r="K273" s="371"/>
      <c r="L273" s="371"/>
      <c r="M273" s="371"/>
      <c r="N273" s="371"/>
    </row>
    <row r="274" spans="2:14" ht="15">
      <c r="B274" s="371"/>
      <c r="C274" s="371"/>
      <c r="D274" s="371"/>
      <c r="E274" s="371"/>
      <c r="F274" s="371"/>
      <c r="G274" s="371"/>
      <c r="H274" s="371"/>
      <c r="I274" s="371"/>
      <c r="J274" s="371"/>
      <c r="K274" s="371"/>
      <c r="L274" s="371"/>
      <c r="M274" s="371"/>
      <c r="N274" s="371"/>
    </row>
    <row r="275" spans="2:14" ht="15">
      <c r="B275" s="371"/>
      <c r="C275" s="371"/>
      <c r="D275" s="371"/>
      <c r="E275" s="371"/>
      <c r="F275" s="371"/>
      <c r="G275" s="371"/>
      <c r="H275" s="371"/>
      <c r="I275" s="371"/>
      <c r="J275" s="371"/>
      <c r="K275" s="371"/>
      <c r="L275" s="371"/>
      <c r="M275" s="371"/>
      <c r="N275" s="371"/>
    </row>
    <row r="276" spans="2:14" ht="15">
      <c r="B276" s="371"/>
      <c r="C276" s="371"/>
      <c r="D276" s="371"/>
      <c r="E276" s="371"/>
      <c r="F276" s="371"/>
      <c r="G276" s="371"/>
      <c r="H276" s="371"/>
      <c r="I276" s="371"/>
      <c r="J276" s="371"/>
      <c r="K276" s="371"/>
      <c r="L276" s="371"/>
      <c r="M276" s="371"/>
      <c r="N276" s="371"/>
    </row>
    <row r="277" spans="2:14" ht="15">
      <c r="B277" s="371"/>
      <c r="C277" s="371"/>
      <c r="D277" s="371"/>
      <c r="E277" s="371"/>
      <c r="F277" s="371"/>
      <c r="G277" s="371"/>
      <c r="H277" s="371"/>
      <c r="I277" s="371"/>
      <c r="J277" s="371"/>
      <c r="K277" s="371"/>
      <c r="L277" s="371"/>
      <c r="M277" s="371"/>
      <c r="N277" s="371"/>
    </row>
    <row r="278" spans="2:14" ht="15">
      <c r="B278" s="371"/>
      <c r="C278" s="371"/>
      <c r="D278" s="371"/>
      <c r="E278" s="371"/>
      <c r="F278" s="371"/>
      <c r="G278" s="371"/>
      <c r="H278" s="371"/>
      <c r="I278" s="371"/>
      <c r="J278" s="371"/>
      <c r="K278" s="371"/>
      <c r="L278" s="371"/>
      <c r="M278" s="371"/>
      <c r="N278" s="371"/>
    </row>
    <row r="279" spans="2:14" ht="15">
      <c r="B279" s="371"/>
      <c r="C279" s="371"/>
      <c r="D279" s="371"/>
      <c r="E279" s="371"/>
      <c r="F279" s="371"/>
      <c r="G279" s="371"/>
      <c r="H279" s="371"/>
      <c r="I279" s="371"/>
      <c r="J279" s="371"/>
      <c r="K279" s="371"/>
      <c r="L279" s="371"/>
      <c r="M279" s="371"/>
      <c r="N279" s="371"/>
    </row>
    <row r="280" spans="2:14" ht="15">
      <c r="B280" s="371"/>
      <c r="C280" s="371"/>
      <c r="D280" s="371"/>
      <c r="E280" s="371"/>
      <c r="F280" s="371"/>
      <c r="G280" s="371"/>
      <c r="H280" s="371"/>
      <c r="I280" s="371"/>
      <c r="J280" s="371"/>
      <c r="K280" s="371"/>
      <c r="L280" s="371"/>
      <c r="M280" s="371"/>
      <c r="N280" s="371"/>
    </row>
    <row r="281" spans="2:14" ht="15">
      <c r="B281" s="371"/>
      <c r="C281" s="371"/>
      <c r="D281" s="371"/>
      <c r="E281" s="371"/>
      <c r="F281" s="371"/>
      <c r="G281" s="371"/>
      <c r="H281" s="371"/>
      <c r="I281" s="371"/>
      <c r="J281" s="371"/>
      <c r="K281" s="371"/>
      <c r="L281" s="371"/>
      <c r="M281" s="371"/>
      <c r="N281" s="371"/>
    </row>
    <row r="282" spans="2:14" ht="15">
      <c r="B282" s="371"/>
      <c r="C282" s="371"/>
      <c r="D282" s="371"/>
      <c r="E282" s="371"/>
      <c r="F282" s="371"/>
      <c r="G282" s="371"/>
      <c r="H282" s="371"/>
      <c r="I282" s="371"/>
      <c r="J282" s="371"/>
      <c r="K282" s="371"/>
      <c r="L282" s="371"/>
      <c r="M282" s="371"/>
      <c r="N282" s="371"/>
    </row>
    <row r="283" spans="2:14" ht="15">
      <c r="B283" s="371"/>
      <c r="C283" s="371"/>
      <c r="D283" s="371"/>
      <c r="E283" s="371"/>
      <c r="F283" s="371"/>
      <c r="G283" s="371"/>
      <c r="H283" s="371"/>
      <c r="I283" s="371"/>
      <c r="J283" s="371"/>
      <c r="K283" s="371"/>
      <c r="L283" s="371"/>
      <c r="M283" s="371"/>
      <c r="N283" s="371"/>
    </row>
    <row r="284" spans="2:14" ht="15">
      <c r="B284" s="371"/>
      <c r="C284" s="371"/>
      <c r="D284" s="371"/>
      <c r="E284" s="371"/>
      <c r="F284" s="371"/>
      <c r="G284" s="371"/>
      <c r="H284" s="371"/>
      <c r="I284" s="371"/>
      <c r="J284" s="371"/>
      <c r="K284" s="371"/>
      <c r="L284" s="371"/>
      <c r="M284" s="371"/>
      <c r="N284" s="371"/>
    </row>
    <row r="285" spans="2:14" ht="15">
      <c r="B285" s="371"/>
      <c r="C285" s="371"/>
      <c r="D285" s="371"/>
      <c r="E285" s="371"/>
      <c r="F285" s="371"/>
      <c r="G285" s="371"/>
      <c r="H285" s="371"/>
      <c r="I285" s="371"/>
      <c r="J285" s="371"/>
      <c r="K285" s="371"/>
      <c r="L285" s="371"/>
      <c r="M285" s="371"/>
      <c r="N285" s="371"/>
    </row>
    <row r="286" spans="2:14" ht="15">
      <c r="B286" s="371"/>
      <c r="C286" s="371"/>
      <c r="D286" s="371"/>
      <c r="E286" s="371"/>
      <c r="F286" s="371"/>
      <c r="G286" s="371"/>
      <c r="H286" s="371"/>
      <c r="I286" s="371"/>
      <c r="J286" s="371"/>
      <c r="K286" s="371"/>
      <c r="L286" s="371"/>
      <c r="M286" s="371"/>
      <c r="N286" s="371"/>
    </row>
    <row r="287" spans="2:14" ht="15">
      <c r="B287" s="371"/>
      <c r="C287" s="371"/>
      <c r="D287" s="371"/>
      <c r="E287" s="371"/>
      <c r="F287" s="371"/>
      <c r="G287" s="371"/>
      <c r="H287" s="371"/>
      <c r="I287" s="371"/>
      <c r="J287" s="371"/>
      <c r="K287" s="371"/>
      <c r="L287" s="371"/>
      <c r="M287" s="371"/>
      <c r="N287" s="371"/>
    </row>
    <row r="288" spans="2:14" ht="15">
      <c r="B288" s="371"/>
      <c r="C288" s="371"/>
      <c r="D288" s="371"/>
      <c r="E288" s="371"/>
      <c r="F288" s="371"/>
      <c r="G288" s="371"/>
      <c r="H288" s="371"/>
      <c r="I288" s="371"/>
      <c r="J288" s="371"/>
      <c r="K288" s="371"/>
      <c r="L288" s="371"/>
      <c r="M288" s="371"/>
      <c r="N288" s="371"/>
    </row>
    <row r="289" spans="2:14" ht="15">
      <c r="B289" s="371"/>
      <c r="C289" s="371"/>
      <c r="D289" s="371"/>
      <c r="E289" s="371"/>
      <c r="F289" s="371"/>
      <c r="G289" s="371"/>
      <c r="H289" s="371"/>
      <c r="I289" s="371"/>
      <c r="J289" s="371"/>
      <c r="K289" s="371"/>
      <c r="L289" s="371"/>
      <c r="M289" s="371"/>
      <c r="N289" s="371"/>
    </row>
    <row r="290" spans="2:14" ht="15">
      <c r="B290" s="371"/>
      <c r="C290" s="371"/>
      <c r="D290" s="371"/>
      <c r="E290" s="371"/>
      <c r="F290" s="371"/>
      <c r="G290" s="371"/>
      <c r="H290" s="371"/>
      <c r="I290" s="371"/>
      <c r="J290" s="371"/>
      <c r="K290" s="371"/>
      <c r="L290" s="371"/>
      <c r="M290" s="371"/>
      <c r="N290" s="371"/>
    </row>
    <row r="291" spans="2:14" ht="15">
      <c r="B291" s="371"/>
      <c r="C291" s="371"/>
      <c r="D291" s="371"/>
      <c r="E291" s="371"/>
      <c r="F291" s="371"/>
      <c r="G291" s="371"/>
      <c r="H291" s="371"/>
      <c r="I291" s="371"/>
      <c r="J291" s="371"/>
      <c r="K291" s="371"/>
      <c r="L291" s="371"/>
      <c r="M291" s="371"/>
      <c r="N291" s="371"/>
    </row>
    <row r="292" spans="2:14" ht="15">
      <c r="B292" s="371"/>
      <c r="C292" s="371"/>
      <c r="D292" s="371"/>
      <c r="E292" s="371"/>
      <c r="F292" s="371"/>
      <c r="G292" s="371"/>
      <c r="H292" s="371"/>
      <c r="I292" s="371"/>
      <c r="J292" s="371"/>
      <c r="K292" s="371"/>
      <c r="L292" s="371"/>
      <c r="M292" s="371"/>
      <c r="N292" s="371"/>
    </row>
    <row r="293" spans="2:14" ht="15">
      <c r="B293" s="371"/>
      <c r="C293" s="371"/>
      <c r="D293" s="371"/>
      <c r="E293" s="371"/>
      <c r="F293" s="371"/>
      <c r="G293" s="371"/>
      <c r="H293" s="371"/>
      <c r="I293" s="371"/>
      <c r="J293" s="371"/>
      <c r="K293" s="371"/>
      <c r="L293" s="371"/>
      <c r="M293" s="371"/>
      <c r="N293" s="371"/>
    </row>
    <row r="294" spans="2:14" ht="15">
      <c r="B294" s="371"/>
      <c r="C294" s="371"/>
      <c r="D294" s="371"/>
      <c r="E294" s="371"/>
      <c r="F294" s="371"/>
      <c r="G294" s="371"/>
      <c r="H294" s="371"/>
      <c r="I294" s="371"/>
      <c r="J294" s="371"/>
      <c r="K294" s="371"/>
      <c r="L294" s="371"/>
      <c r="M294" s="371"/>
      <c r="N294" s="371"/>
    </row>
    <row r="295" spans="2:14" ht="15">
      <c r="B295" s="371"/>
      <c r="C295" s="371"/>
      <c r="D295" s="371"/>
      <c r="E295" s="371"/>
      <c r="F295" s="371"/>
      <c r="G295" s="371"/>
      <c r="H295" s="371"/>
      <c r="I295" s="371"/>
      <c r="J295" s="371"/>
      <c r="K295" s="371"/>
      <c r="L295" s="371"/>
      <c r="M295" s="371"/>
      <c r="N295" s="371"/>
    </row>
    <row r="296" spans="2:14" ht="15">
      <c r="B296" s="371"/>
      <c r="C296" s="371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371"/>
    </row>
    <row r="297" spans="2:14" ht="15">
      <c r="B297" s="371"/>
      <c r="C297" s="371"/>
      <c r="D297" s="371"/>
      <c r="E297" s="371"/>
      <c r="F297" s="371"/>
      <c r="G297" s="371"/>
      <c r="H297" s="371"/>
      <c r="I297" s="371"/>
      <c r="J297" s="371"/>
      <c r="K297" s="371"/>
      <c r="L297" s="371"/>
      <c r="M297" s="371"/>
      <c r="N297" s="371"/>
    </row>
    <row r="298" spans="2:14" ht="15">
      <c r="B298" s="371"/>
      <c r="C298" s="371"/>
      <c r="D298" s="371"/>
      <c r="E298" s="371"/>
      <c r="F298" s="371"/>
      <c r="G298" s="371"/>
      <c r="H298" s="371"/>
      <c r="I298" s="371"/>
      <c r="J298" s="371"/>
      <c r="K298" s="371"/>
      <c r="L298" s="371"/>
      <c r="M298" s="371"/>
      <c r="N298" s="371"/>
    </row>
    <row r="299" spans="2:14" ht="15">
      <c r="B299" s="371"/>
      <c r="C299" s="371"/>
      <c r="D299" s="371"/>
      <c r="E299" s="371"/>
      <c r="F299" s="371"/>
      <c r="G299" s="371"/>
      <c r="H299" s="371"/>
      <c r="I299" s="371"/>
      <c r="J299" s="371"/>
      <c r="K299" s="371"/>
      <c r="L299" s="371"/>
      <c r="M299" s="371"/>
      <c r="N299" s="371"/>
    </row>
    <row r="300" spans="2:14" ht="15">
      <c r="B300" s="371"/>
      <c r="C300" s="371"/>
      <c r="D300" s="371"/>
      <c r="E300" s="371"/>
      <c r="F300" s="371"/>
      <c r="G300" s="371"/>
      <c r="H300" s="371"/>
      <c r="I300" s="371"/>
      <c r="J300" s="371"/>
      <c r="K300" s="371"/>
      <c r="L300" s="371"/>
      <c r="M300" s="371"/>
      <c r="N300" s="371"/>
    </row>
    <row r="301" spans="2:14" ht="15">
      <c r="B301" s="371"/>
      <c r="C301" s="371"/>
      <c r="D301" s="371"/>
      <c r="E301" s="371"/>
      <c r="F301" s="371"/>
      <c r="G301" s="371"/>
      <c r="H301" s="371"/>
      <c r="I301" s="371"/>
      <c r="J301" s="371"/>
      <c r="K301" s="371"/>
      <c r="L301" s="371"/>
      <c r="M301" s="371"/>
      <c r="N301" s="371"/>
    </row>
    <row r="302" spans="2:14" ht="15">
      <c r="B302" s="371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</row>
    <row r="303" spans="2:14" ht="15">
      <c r="B303" s="371"/>
      <c r="C303" s="371"/>
      <c r="D303" s="371"/>
      <c r="E303" s="371"/>
      <c r="F303" s="371"/>
      <c r="G303" s="371"/>
      <c r="H303" s="371"/>
      <c r="I303" s="371"/>
      <c r="J303" s="371"/>
      <c r="K303" s="371"/>
      <c r="L303" s="371"/>
      <c r="M303" s="371"/>
      <c r="N303" s="371"/>
    </row>
    <row r="304" spans="2:14" ht="15">
      <c r="B304" s="371"/>
      <c r="C304" s="371"/>
      <c r="D304" s="371"/>
      <c r="E304" s="371"/>
      <c r="F304" s="371"/>
      <c r="G304" s="371"/>
      <c r="H304" s="371"/>
      <c r="I304" s="371"/>
      <c r="J304" s="371"/>
      <c r="K304" s="371"/>
      <c r="L304" s="371"/>
      <c r="M304" s="371"/>
      <c r="N304" s="371"/>
    </row>
    <row r="305" spans="2:14" ht="15">
      <c r="B305" s="371"/>
      <c r="C305" s="371"/>
      <c r="D305" s="371"/>
      <c r="E305" s="371"/>
      <c r="F305" s="371"/>
      <c r="G305" s="371"/>
      <c r="H305" s="371"/>
      <c r="I305" s="371"/>
      <c r="J305" s="371"/>
      <c r="K305" s="371"/>
      <c r="L305" s="371"/>
      <c r="M305" s="371"/>
      <c r="N305" s="371"/>
    </row>
    <row r="306" spans="2:14" ht="15">
      <c r="B306" s="371"/>
      <c r="C306" s="371"/>
      <c r="D306" s="371"/>
      <c r="E306" s="371"/>
      <c r="F306" s="371"/>
      <c r="G306" s="371"/>
      <c r="H306" s="371"/>
      <c r="I306" s="371"/>
      <c r="J306" s="371"/>
      <c r="K306" s="371"/>
      <c r="L306" s="371"/>
      <c r="M306" s="371"/>
      <c r="N306" s="371"/>
    </row>
    <row r="307" spans="2:14" ht="15">
      <c r="B307" s="371"/>
      <c r="C307" s="371"/>
      <c r="D307" s="371"/>
      <c r="E307" s="371"/>
      <c r="F307" s="371"/>
      <c r="G307" s="371"/>
      <c r="H307" s="371"/>
      <c r="I307" s="371"/>
      <c r="J307" s="371"/>
      <c r="K307" s="371"/>
      <c r="L307" s="371"/>
      <c r="M307" s="371"/>
      <c r="N307" s="371"/>
    </row>
    <row r="308" spans="2:14" ht="15">
      <c r="B308" s="371"/>
      <c r="C308" s="371"/>
      <c r="D308" s="371"/>
      <c r="E308" s="371"/>
      <c r="F308" s="371"/>
      <c r="G308" s="371"/>
      <c r="H308" s="371"/>
      <c r="I308" s="371"/>
      <c r="J308" s="371"/>
      <c r="K308" s="371"/>
      <c r="L308" s="371"/>
      <c r="M308" s="371"/>
      <c r="N308" s="371"/>
    </row>
    <row r="309" spans="2:14" ht="15">
      <c r="B309" s="371"/>
      <c r="C309" s="371"/>
      <c r="D309" s="371"/>
      <c r="E309" s="371"/>
      <c r="F309" s="371"/>
      <c r="G309" s="371"/>
      <c r="H309" s="371"/>
      <c r="I309" s="371"/>
      <c r="J309" s="371"/>
      <c r="K309" s="371"/>
      <c r="L309" s="371"/>
      <c r="M309" s="371"/>
      <c r="N309" s="371"/>
    </row>
    <row r="310" spans="2:14" ht="15">
      <c r="B310" s="371"/>
      <c r="C310" s="371"/>
      <c r="D310" s="371"/>
      <c r="E310" s="371"/>
      <c r="F310" s="371"/>
      <c r="G310" s="371"/>
      <c r="H310" s="371"/>
      <c r="I310" s="371"/>
      <c r="J310" s="371"/>
      <c r="K310" s="371"/>
      <c r="L310" s="371"/>
      <c r="M310" s="371"/>
      <c r="N310" s="371"/>
    </row>
    <row r="311" spans="2:14" ht="15">
      <c r="B311" s="371"/>
      <c r="C311" s="371"/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</row>
    <row r="312" spans="2:14" ht="15">
      <c r="B312" s="371"/>
      <c r="C312" s="371"/>
      <c r="D312" s="371"/>
      <c r="E312" s="371"/>
      <c r="F312" s="371"/>
      <c r="G312" s="371"/>
      <c r="H312" s="371"/>
      <c r="I312" s="371"/>
      <c r="J312" s="371"/>
      <c r="K312" s="371"/>
      <c r="L312" s="371"/>
      <c r="M312" s="371"/>
      <c r="N312" s="371"/>
    </row>
    <row r="313" spans="2:14" ht="15">
      <c r="B313" s="371"/>
      <c r="C313" s="371"/>
      <c r="D313" s="371"/>
      <c r="E313" s="371"/>
      <c r="F313" s="371"/>
      <c r="G313" s="371"/>
      <c r="H313" s="371"/>
      <c r="I313" s="371"/>
      <c r="J313" s="371"/>
      <c r="K313" s="371"/>
      <c r="L313" s="371"/>
      <c r="M313" s="371"/>
      <c r="N313" s="371"/>
    </row>
    <row r="314" spans="2:14" ht="15">
      <c r="B314" s="371"/>
      <c r="C314" s="371"/>
      <c r="D314" s="371"/>
      <c r="E314" s="371"/>
      <c r="F314" s="371"/>
      <c r="G314" s="371"/>
      <c r="H314" s="371"/>
      <c r="I314" s="371"/>
      <c r="J314" s="371"/>
      <c r="K314" s="371"/>
      <c r="L314" s="371"/>
      <c r="M314" s="371"/>
      <c r="N314" s="371"/>
    </row>
    <row r="315" spans="2:14" ht="15">
      <c r="B315" s="371"/>
      <c r="C315" s="371"/>
      <c r="D315" s="371"/>
      <c r="E315" s="371"/>
      <c r="F315" s="371"/>
      <c r="G315" s="371"/>
      <c r="H315" s="371"/>
      <c r="I315" s="371"/>
      <c r="J315" s="371"/>
      <c r="K315" s="371"/>
      <c r="L315" s="371"/>
      <c r="M315" s="371"/>
      <c r="N315" s="371"/>
    </row>
    <row r="316" spans="2:14" ht="15">
      <c r="B316" s="371"/>
      <c r="C316" s="371"/>
      <c r="D316" s="371"/>
      <c r="E316" s="371"/>
      <c r="F316" s="371"/>
      <c r="G316" s="371"/>
      <c r="H316" s="371"/>
      <c r="I316" s="371"/>
      <c r="J316" s="371"/>
      <c r="K316" s="371"/>
      <c r="L316" s="371"/>
      <c r="M316" s="371"/>
      <c r="N316" s="371"/>
    </row>
    <row r="317" spans="2:14" ht="15">
      <c r="B317" s="371"/>
      <c r="C317" s="371"/>
      <c r="D317" s="371"/>
      <c r="E317" s="371"/>
      <c r="F317" s="371"/>
      <c r="G317" s="371"/>
      <c r="H317" s="371"/>
      <c r="I317" s="371"/>
      <c r="J317" s="371"/>
      <c r="K317" s="371"/>
      <c r="L317" s="371"/>
      <c r="M317" s="371"/>
      <c r="N317" s="371"/>
    </row>
    <row r="318" spans="2:14" ht="15">
      <c r="B318" s="371"/>
      <c r="C318" s="371"/>
      <c r="D318" s="371"/>
      <c r="E318" s="371"/>
      <c r="F318" s="371"/>
      <c r="G318" s="371"/>
      <c r="H318" s="371"/>
      <c r="I318" s="371"/>
      <c r="J318" s="371"/>
      <c r="K318" s="371"/>
      <c r="L318" s="371"/>
      <c r="M318" s="371"/>
      <c r="N318" s="371"/>
    </row>
    <row r="319" spans="2:14" ht="15">
      <c r="B319" s="371"/>
      <c r="C319" s="371"/>
      <c r="D319" s="371"/>
      <c r="E319" s="371"/>
      <c r="F319" s="371"/>
      <c r="G319" s="371"/>
      <c r="H319" s="371"/>
      <c r="I319" s="371"/>
      <c r="J319" s="371"/>
      <c r="K319" s="371"/>
      <c r="L319" s="371"/>
      <c r="M319" s="371"/>
      <c r="N319" s="371"/>
    </row>
    <row r="320" spans="2:14" ht="15">
      <c r="B320" s="371"/>
      <c r="C320" s="371"/>
      <c r="D320" s="371"/>
      <c r="E320" s="371"/>
      <c r="F320" s="371"/>
      <c r="G320" s="371"/>
      <c r="H320" s="371"/>
      <c r="I320" s="371"/>
      <c r="J320" s="371"/>
      <c r="K320" s="371"/>
      <c r="L320" s="371"/>
      <c r="M320" s="371"/>
      <c r="N320" s="371"/>
    </row>
    <row r="321" spans="2:14" ht="15">
      <c r="B321" s="371"/>
      <c r="C321" s="371"/>
      <c r="D321" s="371"/>
      <c r="E321" s="371"/>
      <c r="F321" s="371"/>
      <c r="G321" s="371"/>
      <c r="H321" s="371"/>
      <c r="I321" s="371"/>
      <c r="J321" s="371"/>
      <c r="K321" s="371"/>
      <c r="L321" s="371"/>
      <c r="M321" s="371"/>
      <c r="N321" s="371"/>
    </row>
    <row r="322" spans="2:14" ht="15">
      <c r="B322" s="371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</row>
    <row r="323" spans="2:14" ht="15">
      <c r="B323" s="371"/>
      <c r="C323" s="371"/>
      <c r="D323" s="371"/>
      <c r="E323" s="371"/>
      <c r="F323" s="371"/>
      <c r="G323" s="371"/>
      <c r="H323" s="371"/>
      <c r="I323" s="371"/>
      <c r="J323" s="371"/>
      <c r="K323" s="371"/>
      <c r="L323" s="371"/>
      <c r="M323" s="371"/>
      <c r="N323" s="371"/>
    </row>
    <row r="324" spans="2:14" ht="15">
      <c r="B324" s="371"/>
      <c r="C324" s="371"/>
      <c r="D324" s="371"/>
      <c r="E324" s="371"/>
      <c r="F324" s="371"/>
      <c r="G324" s="371"/>
      <c r="H324" s="371"/>
      <c r="I324" s="371"/>
      <c r="J324" s="371"/>
      <c r="K324" s="371"/>
      <c r="L324" s="371"/>
      <c r="M324" s="371"/>
      <c r="N324" s="371"/>
    </row>
    <row r="325" spans="2:14" ht="15">
      <c r="B325" s="371"/>
      <c r="C325" s="371"/>
      <c r="D325" s="371"/>
      <c r="E325" s="371"/>
      <c r="F325" s="371"/>
      <c r="G325" s="371"/>
      <c r="H325" s="371"/>
      <c r="I325" s="371"/>
      <c r="J325" s="371"/>
      <c r="K325" s="371"/>
      <c r="L325" s="371"/>
      <c r="M325" s="371"/>
      <c r="N325" s="371"/>
    </row>
    <row r="326" spans="2:14" ht="15">
      <c r="B326" s="371"/>
      <c r="C326" s="371"/>
      <c r="D326" s="371"/>
      <c r="E326" s="371"/>
      <c r="F326" s="371"/>
      <c r="G326" s="371"/>
      <c r="H326" s="371"/>
      <c r="I326" s="371"/>
      <c r="J326" s="371"/>
      <c r="K326" s="371"/>
      <c r="L326" s="371"/>
      <c r="M326" s="371"/>
      <c r="N326" s="371"/>
    </row>
    <row r="327" spans="2:14" ht="15">
      <c r="B327" s="371"/>
      <c r="C327" s="371"/>
      <c r="D327" s="371"/>
      <c r="E327" s="371"/>
      <c r="F327" s="371"/>
      <c r="G327" s="371"/>
      <c r="H327" s="371"/>
      <c r="I327" s="371"/>
      <c r="J327" s="371"/>
      <c r="K327" s="371"/>
      <c r="L327" s="371"/>
      <c r="M327" s="371"/>
      <c r="N327" s="371"/>
    </row>
    <row r="328" spans="2:14" ht="15">
      <c r="B328" s="371"/>
      <c r="C328" s="371"/>
      <c r="D328" s="371"/>
      <c r="E328" s="371"/>
      <c r="F328" s="371"/>
      <c r="G328" s="371"/>
      <c r="H328" s="371"/>
      <c r="I328" s="371"/>
      <c r="J328" s="371"/>
      <c r="K328" s="371"/>
      <c r="L328" s="371"/>
      <c r="M328" s="371"/>
      <c r="N328" s="371"/>
    </row>
    <row r="329" spans="2:14" ht="15">
      <c r="B329" s="371"/>
      <c r="C329" s="371"/>
      <c r="D329" s="371"/>
      <c r="E329" s="371"/>
      <c r="F329" s="371"/>
      <c r="G329" s="371"/>
      <c r="H329" s="371"/>
      <c r="I329" s="371"/>
      <c r="J329" s="371"/>
      <c r="K329" s="371"/>
      <c r="L329" s="371"/>
      <c r="M329" s="371"/>
      <c r="N329" s="371"/>
    </row>
    <row r="330" spans="2:14" ht="15">
      <c r="B330" s="371"/>
      <c r="C330" s="371"/>
      <c r="D330" s="371"/>
      <c r="E330" s="371"/>
      <c r="F330" s="371"/>
      <c r="G330" s="371"/>
      <c r="H330" s="371"/>
      <c r="I330" s="371"/>
      <c r="J330" s="371"/>
      <c r="K330" s="371"/>
      <c r="L330" s="371"/>
      <c r="M330" s="371"/>
      <c r="N330" s="371"/>
    </row>
    <row r="331" spans="2:14" ht="15">
      <c r="B331" s="371"/>
      <c r="C331" s="371"/>
      <c r="D331" s="371"/>
      <c r="E331" s="371"/>
      <c r="F331" s="371"/>
      <c r="G331" s="371"/>
      <c r="H331" s="371"/>
      <c r="I331" s="371"/>
      <c r="J331" s="371"/>
      <c r="K331" s="371"/>
      <c r="L331" s="371"/>
      <c r="M331" s="371"/>
      <c r="N331" s="371"/>
    </row>
    <row r="332" spans="2:14" ht="15">
      <c r="B332" s="371"/>
      <c r="C332" s="371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</row>
    <row r="333" spans="2:14" ht="15">
      <c r="B333" s="371"/>
      <c r="C333" s="371"/>
      <c r="D333" s="371"/>
      <c r="E333" s="371"/>
      <c r="F333" s="371"/>
      <c r="G333" s="371"/>
      <c r="H333" s="371"/>
      <c r="I333" s="371"/>
      <c r="J333" s="371"/>
      <c r="K333" s="371"/>
      <c r="L333" s="371"/>
      <c r="M333" s="371"/>
      <c r="N333" s="371"/>
    </row>
    <row r="334" spans="2:14" ht="15">
      <c r="B334" s="371"/>
      <c r="C334" s="371"/>
      <c r="D334" s="371"/>
      <c r="E334" s="371"/>
      <c r="F334" s="371"/>
      <c r="G334" s="371"/>
      <c r="H334" s="371"/>
      <c r="I334" s="371"/>
      <c r="J334" s="371"/>
      <c r="K334" s="371"/>
      <c r="L334" s="371"/>
      <c r="M334" s="371"/>
      <c r="N334" s="371"/>
    </row>
    <row r="335" spans="2:14" ht="15">
      <c r="B335" s="371"/>
      <c r="C335" s="371"/>
      <c r="D335" s="371"/>
      <c r="E335" s="371"/>
      <c r="F335" s="371"/>
      <c r="G335" s="371"/>
      <c r="H335" s="371"/>
      <c r="I335" s="371"/>
      <c r="J335" s="371"/>
      <c r="K335" s="371"/>
      <c r="L335" s="371"/>
      <c r="M335" s="371"/>
      <c r="N335" s="371"/>
    </row>
    <row r="336" spans="2:14" ht="15">
      <c r="B336" s="371"/>
      <c r="C336" s="371"/>
      <c r="D336" s="371"/>
      <c r="E336" s="371"/>
      <c r="F336" s="371"/>
      <c r="G336" s="371"/>
      <c r="H336" s="371"/>
      <c r="I336" s="371"/>
      <c r="J336" s="371"/>
      <c r="K336" s="371"/>
      <c r="L336" s="371"/>
      <c r="M336" s="371"/>
      <c r="N336" s="371"/>
    </row>
    <row r="337" spans="2:14" ht="15">
      <c r="B337" s="371"/>
      <c r="C337" s="371"/>
      <c r="D337" s="371"/>
      <c r="E337" s="371"/>
      <c r="F337" s="371"/>
      <c r="G337" s="371"/>
      <c r="H337" s="371"/>
      <c r="I337" s="371"/>
      <c r="J337" s="371"/>
      <c r="K337" s="371"/>
      <c r="L337" s="371"/>
      <c r="M337" s="371"/>
      <c r="N337" s="371"/>
    </row>
    <row r="338" spans="2:14" ht="15">
      <c r="B338" s="371"/>
      <c r="C338" s="371"/>
      <c r="D338" s="371"/>
      <c r="E338" s="371"/>
      <c r="F338" s="371"/>
      <c r="G338" s="371"/>
      <c r="H338" s="371"/>
      <c r="I338" s="371"/>
      <c r="J338" s="371"/>
      <c r="K338" s="371"/>
      <c r="L338" s="371"/>
      <c r="M338" s="371"/>
      <c r="N338" s="371"/>
    </row>
    <row r="339" spans="2:14" ht="15">
      <c r="B339" s="371"/>
      <c r="C339" s="371"/>
      <c r="D339" s="371"/>
      <c r="E339" s="371"/>
      <c r="F339" s="371"/>
      <c r="G339" s="371"/>
      <c r="H339" s="371"/>
      <c r="I339" s="371"/>
      <c r="J339" s="371"/>
      <c r="K339" s="371"/>
      <c r="L339" s="371"/>
      <c r="M339" s="371"/>
      <c r="N339" s="371"/>
    </row>
    <row r="340" spans="2:14" ht="15">
      <c r="B340" s="371"/>
      <c r="C340" s="371"/>
      <c r="D340" s="371"/>
      <c r="E340" s="371"/>
      <c r="F340" s="371"/>
      <c r="G340" s="371"/>
      <c r="H340" s="371"/>
      <c r="I340" s="371"/>
      <c r="J340" s="371"/>
      <c r="K340" s="371"/>
      <c r="L340" s="371"/>
      <c r="M340" s="371"/>
      <c r="N340" s="371"/>
    </row>
    <row r="341" spans="2:14" ht="15">
      <c r="B341" s="371"/>
      <c r="C341" s="371"/>
      <c r="D341" s="371"/>
      <c r="E341" s="371"/>
      <c r="F341" s="371"/>
      <c r="G341" s="371"/>
      <c r="H341" s="371"/>
      <c r="I341" s="371"/>
      <c r="J341" s="371"/>
      <c r="K341" s="371"/>
      <c r="L341" s="371"/>
      <c r="M341" s="371"/>
      <c r="N341" s="371"/>
    </row>
    <row r="342" spans="2:14" ht="15">
      <c r="B342" s="371"/>
      <c r="C342" s="371"/>
      <c r="D342" s="371"/>
      <c r="E342" s="371"/>
      <c r="F342" s="371"/>
      <c r="G342" s="371"/>
      <c r="H342" s="371"/>
      <c r="I342" s="371"/>
      <c r="J342" s="371"/>
      <c r="K342" s="371"/>
      <c r="L342" s="371"/>
      <c r="M342" s="371"/>
      <c r="N342" s="371"/>
    </row>
    <row r="343" spans="2:14" ht="15">
      <c r="B343" s="371"/>
      <c r="C343" s="371"/>
      <c r="D343" s="371"/>
      <c r="E343" s="371"/>
      <c r="F343" s="371"/>
      <c r="G343" s="371"/>
      <c r="H343" s="371"/>
      <c r="I343" s="371"/>
      <c r="J343" s="371"/>
      <c r="K343" s="371"/>
      <c r="L343" s="371"/>
      <c r="M343" s="371"/>
      <c r="N343" s="371"/>
    </row>
    <row r="344" spans="2:14" ht="15">
      <c r="B344" s="371"/>
      <c r="C344" s="371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</row>
    <row r="345" spans="2:14" ht="15">
      <c r="B345" s="371"/>
      <c r="C345" s="371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</row>
    <row r="346" spans="2:14" ht="15">
      <c r="B346" s="371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</row>
    <row r="347" spans="2:14" ht="15">
      <c r="B347" s="371"/>
      <c r="C347" s="371"/>
      <c r="D347" s="371"/>
      <c r="E347" s="371"/>
      <c r="F347" s="371"/>
      <c r="G347" s="371"/>
      <c r="H347" s="371"/>
      <c r="I347" s="371"/>
      <c r="J347" s="371"/>
      <c r="K347" s="371"/>
      <c r="L347" s="371"/>
      <c r="M347" s="371"/>
      <c r="N347" s="371"/>
    </row>
    <row r="348" spans="2:14" ht="15">
      <c r="B348" s="371"/>
      <c r="C348" s="371"/>
      <c r="D348" s="371"/>
      <c r="E348" s="371"/>
      <c r="F348" s="371"/>
      <c r="G348" s="371"/>
      <c r="H348" s="371"/>
      <c r="I348" s="371"/>
      <c r="J348" s="371"/>
      <c r="K348" s="371"/>
      <c r="L348" s="371"/>
      <c r="M348" s="371"/>
      <c r="N348" s="371"/>
    </row>
    <row r="349" spans="2:14" ht="15">
      <c r="B349" s="371"/>
      <c r="C349" s="371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</row>
    <row r="350" spans="2:14" ht="15">
      <c r="B350" s="371"/>
      <c r="C350" s="371"/>
      <c r="D350" s="371"/>
      <c r="E350" s="371"/>
      <c r="F350" s="371"/>
      <c r="G350" s="371"/>
      <c r="H350" s="371"/>
      <c r="I350" s="371"/>
      <c r="J350" s="371"/>
      <c r="K350" s="371"/>
      <c r="L350" s="371"/>
      <c r="M350" s="371"/>
      <c r="N350" s="371"/>
    </row>
    <row r="351" spans="2:14" ht="15">
      <c r="B351" s="371"/>
      <c r="C351" s="371"/>
      <c r="D351" s="371"/>
      <c r="E351" s="371"/>
      <c r="F351" s="371"/>
      <c r="G351" s="371"/>
      <c r="H351" s="371"/>
      <c r="I351" s="371"/>
      <c r="J351" s="371"/>
      <c r="K351" s="371"/>
      <c r="L351" s="371"/>
      <c r="M351" s="371"/>
      <c r="N351" s="371"/>
    </row>
    <row r="352" spans="2:14" ht="15">
      <c r="B352" s="371"/>
      <c r="C352" s="371"/>
      <c r="D352" s="371"/>
      <c r="E352" s="371"/>
      <c r="F352" s="371"/>
      <c r="G352" s="371"/>
      <c r="H352" s="371"/>
      <c r="I352" s="371"/>
      <c r="J352" s="371"/>
      <c r="K352" s="371"/>
      <c r="L352" s="371"/>
      <c r="M352" s="371"/>
      <c r="N352" s="371"/>
    </row>
    <row r="353" spans="2:14" ht="15">
      <c r="B353" s="371"/>
      <c r="C353" s="371"/>
      <c r="D353" s="371"/>
      <c r="E353" s="371"/>
      <c r="F353" s="371"/>
      <c r="G353" s="371"/>
      <c r="H353" s="371"/>
      <c r="I353" s="371"/>
      <c r="J353" s="371"/>
      <c r="K353" s="371"/>
      <c r="L353" s="371"/>
      <c r="M353" s="371"/>
      <c r="N353" s="371"/>
    </row>
    <row r="354" spans="2:14" ht="15">
      <c r="B354" s="371"/>
      <c r="C354" s="371"/>
      <c r="D354" s="371"/>
      <c r="E354" s="371"/>
      <c r="F354" s="371"/>
      <c r="G354" s="371"/>
      <c r="H354" s="371"/>
      <c r="I354" s="371"/>
      <c r="J354" s="371"/>
      <c r="K354" s="371"/>
      <c r="L354" s="371"/>
      <c r="M354" s="371"/>
      <c r="N354" s="371"/>
    </row>
    <row r="355" spans="2:14" ht="15">
      <c r="B355" s="371"/>
      <c r="C355" s="371"/>
      <c r="D355" s="371"/>
      <c r="E355" s="371"/>
      <c r="F355" s="371"/>
      <c r="G355" s="371"/>
      <c r="H355" s="371"/>
      <c r="I355" s="371"/>
      <c r="J355" s="371"/>
      <c r="K355" s="371"/>
      <c r="L355" s="371"/>
      <c r="M355" s="371"/>
      <c r="N355" s="371"/>
    </row>
    <row r="356" spans="2:14" ht="15">
      <c r="B356" s="371"/>
      <c r="C356" s="371"/>
      <c r="D356" s="371"/>
      <c r="E356" s="371"/>
      <c r="F356" s="371"/>
      <c r="G356" s="371"/>
      <c r="H356" s="371"/>
      <c r="I356" s="371"/>
      <c r="J356" s="371"/>
      <c r="K356" s="371"/>
      <c r="L356" s="371"/>
      <c r="M356" s="371"/>
      <c r="N356" s="371"/>
    </row>
    <row r="357" spans="2:14" ht="15">
      <c r="B357" s="371"/>
      <c r="C357" s="371"/>
      <c r="D357" s="371"/>
      <c r="E357" s="371"/>
      <c r="F357" s="371"/>
      <c r="G357" s="371"/>
      <c r="H357" s="371"/>
      <c r="I357" s="371"/>
      <c r="J357" s="371"/>
      <c r="K357" s="371"/>
      <c r="L357" s="371"/>
      <c r="M357" s="371"/>
      <c r="N357" s="371"/>
    </row>
    <row r="358" spans="2:14" ht="15">
      <c r="B358" s="371"/>
      <c r="C358" s="371"/>
      <c r="D358" s="371"/>
      <c r="E358" s="371"/>
      <c r="F358" s="371"/>
      <c r="G358" s="371"/>
      <c r="H358" s="371"/>
      <c r="I358" s="371"/>
      <c r="J358" s="371"/>
      <c r="K358" s="371"/>
      <c r="L358" s="371"/>
      <c r="M358" s="371"/>
      <c r="N358" s="371"/>
    </row>
    <row r="359" spans="2:14" ht="15">
      <c r="B359" s="371"/>
      <c r="C359" s="371"/>
      <c r="D359" s="371"/>
      <c r="E359" s="371"/>
      <c r="F359" s="371"/>
      <c r="G359" s="371"/>
      <c r="H359" s="371"/>
      <c r="I359" s="371"/>
      <c r="J359" s="371"/>
      <c r="K359" s="371"/>
      <c r="L359" s="371"/>
      <c r="M359" s="371"/>
      <c r="N359" s="371"/>
    </row>
    <row r="360" spans="2:14" ht="15">
      <c r="B360" s="371"/>
      <c r="C360" s="371"/>
      <c r="D360" s="371"/>
      <c r="E360" s="371"/>
      <c r="F360" s="371"/>
      <c r="G360" s="371"/>
      <c r="H360" s="371"/>
      <c r="I360" s="371"/>
      <c r="J360" s="371"/>
      <c r="K360" s="371"/>
      <c r="L360" s="371"/>
      <c r="M360" s="371"/>
      <c r="N360" s="371"/>
    </row>
    <row r="361" spans="2:14" ht="15">
      <c r="B361" s="371"/>
      <c r="C361" s="371"/>
      <c r="D361" s="371"/>
      <c r="E361" s="371"/>
      <c r="F361" s="371"/>
      <c r="G361" s="371"/>
      <c r="H361" s="371"/>
      <c r="I361" s="371"/>
      <c r="J361" s="371"/>
      <c r="K361" s="371"/>
      <c r="L361" s="371"/>
      <c r="M361" s="371"/>
      <c r="N361" s="371"/>
    </row>
    <row r="362" spans="2:14" ht="15">
      <c r="B362" s="371"/>
      <c r="C362" s="371"/>
      <c r="D362" s="371"/>
      <c r="E362" s="371"/>
      <c r="F362" s="371"/>
      <c r="G362" s="371"/>
      <c r="H362" s="371"/>
      <c r="I362" s="371"/>
      <c r="J362" s="371"/>
      <c r="K362" s="371"/>
      <c r="L362" s="371"/>
      <c r="M362" s="371"/>
      <c r="N362" s="371"/>
    </row>
    <row r="363" spans="2:14" ht="15">
      <c r="B363" s="371"/>
      <c r="C363" s="371"/>
      <c r="D363" s="371"/>
      <c r="E363" s="371"/>
      <c r="F363" s="371"/>
      <c r="G363" s="371"/>
      <c r="H363" s="371"/>
      <c r="I363" s="371"/>
      <c r="J363" s="371"/>
      <c r="K363" s="371"/>
      <c r="L363" s="371"/>
      <c r="M363" s="371"/>
      <c r="N363" s="371"/>
    </row>
    <row r="364" spans="2:14" ht="15">
      <c r="B364" s="371"/>
      <c r="C364" s="371"/>
      <c r="D364" s="371"/>
      <c r="E364" s="371"/>
      <c r="F364" s="371"/>
      <c r="G364" s="371"/>
      <c r="H364" s="371"/>
      <c r="I364" s="371"/>
      <c r="J364" s="371"/>
      <c r="K364" s="371"/>
      <c r="L364" s="371"/>
      <c r="M364" s="371"/>
      <c r="N364" s="371"/>
    </row>
    <row r="365" spans="2:14" ht="15">
      <c r="B365" s="371"/>
      <c r="C365" s="371"/>
      <c r="D365" s="371"/>
      <c r="E365" s="371"/>
      <c r="F365" s="371"/>
      <c r="G365" s="371"/>
      <c r="H365" s="371"/>
      <c r="I365" s="371"/>
      <c r="J365" s="371"/>
      <c r="K365" s="371"/>
      <c r="L365" s="371"/>
      <c r="M365" s="371"/>
      <c r="N365" s="371"/>
    </row>
    <row r="366" spans="2:14" ht="15">
      <c r="B366" s="371"/>
      <c r="C366" s="371"/>
      <c r="D366" s="371"/>
      <c r="E366" s="371"/>
      <c r="F366" s="371"/>
      <c r="G366" s="371"/>
      <c r="H366" s="371"/>
      <c r="I366" s="371"/>
      <c r="J366" s="371"/>
      <c r="K366" s="371"/>
      <c r="L366" s="371"/>
      <c r="M366" s="371"/>
      <c r="N366" s="371"/>
    </row>
    <row r="367" spans="2:14" ht="15">
      <c r="B367" s="371"/>
      <c r="C367" s="371"/>
      <c r="D367" s="371"/>
      <c r="E367" s="371"/>
      <c r="F367" s="371"/>
      <c r="G367" s="371"/>
      <c r="H367" s="371"/>
      <c r="I367" s="371"/>
      <c r="J367" s="371"/>
      <c r="K367" s="371"/>
      <c r="L367" s="371"/>
      <c r="M367" s="371"/>
      <c r="N367" s="371"/>
    </row>
    <row r="368" spans="2:14" ht="15">
      <c r="B368" s="371"/>
      <c r="C368" s="371"/>
      <c r="D368" s="371"/>
      <c r="E368" s="371"/>
      <c r="F368" s="371"/>
      <c r="G368" s="371"/>
      <c r="H368" s="371"/>
      <c r="I368" s="371"/>
      <c r="J368" s="371"/>
      <c r="K368" s="371"/>
      <c r="L368" s="371"/>
      <c r="M368" s="371"/>
      <c r="N368" s="371"/>
    </row>
    <row r="369" spans="2:14" ht="15">
      <c r="B369" s="371"/>
      <c r="C369" s="371"/>
      <c r="D369" s="371"/>
      <c r="E369" s="371"/>
      <c r="F369" s="371"/>
      <c r="G369" s="371"/>
      <c r="H369" s="371"/>
      <c r="I369" s="371"/>
      <c r="J369" s="371"/>
      <c r="K369" s="371"/>
      <c r="L369" s="371"/>
      <c r="M369" s="371"/>
      <c r="N369" s="371"/>
    </row>
    <row r="370" spans="2:14" ht="15">
      <c r="B370" s="371"/>
      <c r="C370" s="371"/>
      <c r="D370" s="371"/>
      <c r="E370" s="371"/>
      <c r="F370" s="371"/>
      <c r="G370" s="371"/>
      <c r="H370" s="371"/>
      <c r="I370" s="371"/>
      <c r="J370" s="371"/>
      <c r="K370" s="371"/>
      <c r="L370" s="371"/>
      <c r="M370" s="371"/>
      <c r="N370" s="371"/>
    </row>
    <row r="371" spans="2:14" ht="15">
      <c r="B371" s="371"/>
      <c r="C371" s="371"/>
      <c r="D371" s="371"/>
      <c r="E371" s="371"/>
      <c r="F371" s="371"/>
      <c r="G371" s="371"/>
      <c r="H371" s="371"/>
      <c r="I371" s="371"/>
      <c r="J371" s="371"/>
      <c r="K371" s="371"/>
      <c r="L371" s="371"/>
      <c r="M371" s="371"/>
      <c r="N371" s="371"/>
    </row>
    <row r="372" spans="2:14" ht="15">
      <c r="B372" s="371"/>
      <c r="C372" s="371"/>
      <c r="D372" s="371"/>
      <c r="E372" s="371"/>
      <c r="F372" s="371"/>
      <c r="G372" s="371"/>
      <c r="H372" s="371"/>
      <c r="I372" s="371"/>
      <c r="J372" s="371"/>
      <c r="K372" s="371"/>
      <c r="L372" s="371"/>
      <c r="M372" s="371"/>
      <c r="N372" s="371"/>
    </row>
    <row r="373" spans="2:14" ht="15">
      <c r="B373" s="371"/>
      <c r="C373" s="371"/>
      <c r="D373" s="371"/>
      <c r="E373" s="371"/>
      <c r="F373" s="371"/>
      <c r="G373" s="371"/>
      <c r="H373" s="371"/>
      <c r="I373" s="371"/>
      <c r="J373" s="371"/>
      <c r="K373" s="371"/>
      <c r="L373" s="371"/>
      <c r="M373" s="371"/>
      <c r="N373" s="371"/>
    </row>
    <row r="374" spans="2:14" ht="15">
      <c r="B374" s="371"/>
      <c r="C374" s="371"/>
      <c r="D374" s="371"/>
      <c r="E374" s="371"/>
      <c r="F374" s="371"/>
      <c r="G374" s="371"/>
      <c r="H374" s="371"/>
      <c r="I374" s="371"/>
      <c r="J374" s="371"/>
      <c r="K374" s="371"/>
      <c r="L374" s="371"/>
      <c r="M374" s="371"/>
      <c r="N374" s="371"/>
    </row>
    <row r="375" spans="2:14" ht="15">
      <c r="B375" s="371"/>
      <c r="C375" s="371"/>
      <c r="D375" s="371"/>
      <c r="E375" s="371"/>
      <c r="F375" s="371"/>
      <c r="G375" s="371"/>
      <c r="H375" s="371"/>
      <c r="I375" s="371"/>
      <c r="J375" s="371"/>
      <c r="K375" s="371"/>
      <c r="L375" s="371"/>
      <c r="M375" s="371"/>
      <c r="N375" s="371"/>
    </row>
    <row r="376" spans="2:14" ht="15">
      <c r="B376" s="371"/>
      <c r="C376" s="371"/>
      <c r="D376" s="371"/>
      <c r="E376" s="371"/>
      <c r="F376" s="371"/>
      <c r="G376" s="371"/>
      <c r="H376" s="371"/>
      <c r="I376" s="371"/>
      <c r="J376" s="371"/>
      <c r="K376" s="371"/>
      <c r="L376" s="371"/>
      <c r="M376" s="371"/>
      <c r="N376" s="371"/>
    </row>
    <row r="377" spans="2:14" ht="15">
      <c r="B377" s="371"/>
      <c r="C377" s="371"/>
      <c r="D377" s="371"/>
      <c r="E377" s="371"/>
      <c r="F377" s="371"/>
      <c r="G377" s="371"/>
      <c r="H377" s="371"/>
      <c r="I377" s="371"/>
      <c r="J377" s="371"/>
      <c r="K377" s="371"/>
      <c r="L377" s="371"/>
      <c r="M377" s="371"/>
      <c r="N377" s="371"/>
    </row>
    <row r="378" spans="2:14" ht="15">
      <c r="B378" s="371"/>
      <c r="C378" s="371"/>
      <c r="D378" s="371"/>
      <c r="E378" s="371"/>
      <c r="F378" s="371"/>
      <c r="G378" s="371"/>
      <c r="H378" s="371"/>
      <c r="I378" s="371"/>
      <c r="J378" s="371"/>
      <c r="K378" s="371"/>
      <c r="L378" s="371"/>
      <c r="M378" s="371"/>
      <c r="N378" s="371"/>
    </row>
    <row r="379" spans="2:14" ht="15">
      <c r="B379" s="371"/>
      <c r="C379" s="371"/>
      <c r="D379" s="371"/>
      <c r="E379" s="371"/>
      <c r="F379" s="371"/>
      <c r="G379" s="371"/>
      <c r="H379" s="371"/>
      <c r="I379" s="371"/>
      <c r="J379" s="371"/>
      <c r="K379" s="371"/>
      <c r="L379" s="371"/>
      <c r="M379" s="371"/>
      <c r="N379" s="371"/>
    </row>
    <row r="380" spans="2:14" ht="15">
      <c r="B380" s="371"/>
      <c r="C380" s="371"/>
      <c r="D380" s="371"/>
      <c r="E380" s="371"/>
      <c r="F380" s="371"/>
      <c r="G380" s="371"/>
      <c r="H380" s="371"/>
      <c r="I380" s="371"/>
      <c r="J380" s="371"/>
      <c r="K380" s="371"/>
      <c r="L380" s="371"/>
      <c r="M380" s="371"/>
      <c r="N380" s="371"/>
    </row>
    <row r="381" spans="2:14" ht="15">
      <c r="B381" s="371"/>
      <c r="C381" s="371"/>
      <c r="D381" s="371"/>
      <c r="E381" s="371"/>
      <c r="F381" s="371"/>
      <c r="G381" s="371"/>
      <c r="H381" s="371"/>
      <c r="I381" s="371"/>
      <c r="J381" s="371"/>
      <c r="K381" s="371"/>
      <c r="L381" s="371"/>
      <c r="M381" s="371"/>
      <c r="N381" s="371"/>
    </row>
    <row r="382" spans="2:14" ht="15">
      <c r="B382" s="371"/>
      <c r="C382" s="371"/>
      <c r="D382" s="371"/>
      <c r="E382" s="371"/>
      <c r="F382" s="371"/>
      <c r="G382" s="371"/>
      <c r="H382" s="371"/>
      <c r="I382" s="371"/>
      <c r="J382" s="371"/>
      <c r="K382" s="371"/>
      <c r="L382" s="371"/>
      <c r="M382" s="371"/>
      <c r="N382" s="371"/>
    </row>
    <row r="383" spans="2:14" ht="15">
      <c r="B383" s="371"/>
      <c r="C383" s="371"/>
      <c r="D383" s="371"/>
      <c r="E383" s="371"/>
      <c r="F383" s="371"/>
      <c r="G383" s="371"/>
      <c r="H383" s="371"/>
      <c r="I383" s="371"/>
      <c r="J383" s="371"/>
      <c r="K383" s="371"/>
      <c r="L383" s="371"/>
      <c r="M383" s="371"/>
      <c r="N383" s="371"/>
    </row>
    <row r="384" spans="2:14" ht="15">
      <c r="B384" s="371"/>
      <c r="C384" s="371"/>
      <c r="D384" s="371"/>
      <c r="E384" s="371"/>
      <c r="F384" s="371"/>
      <c r="G384" s="371"/>
      <c r="H384" s="371"/>
      <c r="I384" s="371"/>
      <c r="J384" s="371"/>
      <c r="K384" s="371"/>
      <c r="L384" s="371"/>
      <c r="M384" s="371"/>
      <c r="N384" s="371"/>
    </row>
    <row r="385" spans="2:14" ht="15">
      <c r="B385" s="371"/>
      <c r="C385" s="371"/>
      <c r="D385" s="371"/>
      <c r="E385" s="371"/>
      <c r="F385" s="371"/>
      <c r="G385" s="371"/>
      <c r="H385" s="371"/>
      <c r="I385" s="371"/>
      <c r="J385" s="371"/>
      <c r="K385" s="371"/>
      <c r="L385" s="371"/>
      <c r="M385" s="371"/>
      <c r="N385" s="371"/>
    </row>
    <row r="386" spans="2:14" ht="15">
      <c r="B386" s="371"/>
      <c r="C386" s="371"/>
      <c r="D386" s="371"/>
      <c r="E386" s="371"/>
      <c r="F386" s="371"/>
      <c r="G386" s="371"/>
      <c r="H386" s="371"/>
      <c r="I386" s="371"/>
      <c r="J386" s="371"/>
      <c r="K386" s="371"/>
      <c r="L386" s="371"/>
      <c r="M386" s="371"/>
      <c r="N386" s="371"/>
    </row>
    <row r="387" spans="2:14" ht="15">
      <c r="B387" s="371"/>
      <c r="C387" s="371"/>
      <c r="D387" s="371"/>
      <c r="E387" s="371"/>
      <c r="F387" s="371"/>
      <c r="G387" s="371"/>
      <c r="H387" s="371"/>
      <c r="I387" s="371"/>
      <c r="J387" s="371"/>
      <c r="K387" s="371"/>
      <c r="L387" s="371"/>
      <c r="M387" s="371"/>
      <c r="N387" s="371"/>
    </row>
    <row r="388" spans="2:14" ht="15">
      <c r="B388" s="371"/>
      <c r="C388" s="371"/>
      <c r="D388" s="371"/>
      <c r="E388" s="371"/>
      <c r="F388" s="371"/>
      <c r="G388" s="371"/>
      <c r="H388" s="371"/>
      <c r="I388" s="371"/>
      <c r="J388" s="371"/>
      <c r="K388" s="371"/>
      <c r="L388" s="371"/>
      <c r="M388" s="371"/>
      <c r="N388" s="371"/>
    </row>
    <row r="389" spans="2:14" ht="15">
      <c r="B389" s="371"/>
      <c r="C389" s="371"/>
      <c r="D389" s="371"/>
      <c r="E389" s="371"/>
      <c r="F389" s="371"/>
      <c r="G389" s="371"/>
      <c r="H389" s="371"/>
      <c r="I389" s="371"/>
      <c r="J389" s="371"/>
      <c r="K389" s="371"/>
      <c r="L389" s="371"/>
      <c r="M389" s="371"/>
      <c r="N389" s="371"/>
    </row>
    <row r="390" spans="2:14" ht="15">
      <c r="B390" s="371"/>
      <c r="C390" s="371"/>
      <c r="D390" s="371"/>
      <c r="E390" s="371"/>
      <c r="F390" s="371"/>
      <c r="G390" s="371"/>
      <c r="H390" s="371"/>
      <c r="I390" s="371"/>
      <c r="J390" s="371"/>
      <c r="K390" s="371"/>
      <c r="L390" s="371"/>
      <c r="M390" s="371"/>
      <c r="N390" s="371"/>
    </row>
    <row r="391" spans="2:14" ht="15">
      <c r="B391" s="371"/>
      <c r="C391" s="371"/>
      <c r="D391" s="371"/>
      <c r="E391" s="371"/>
      <c r="F391" s="371"/>
      <c r="G391" s="371"/>
      <c r="H391" s="371"/>
      <c r="I391" s="371"/>
      <c r="J391" s="371"/>
      <c r="K391" s="371"/>
      <c r="L391" s="371"/>
      <c r="M391" s="371"/>
      <c r="N391" s="371"/>
    </row>
    <row r="392" spans="2:14" ht="15">
      <c r="B392" s="371"/>
      <c r="C392" s="371"/>
      <c r="D392" s="371"/>
      <c r="E392" s="371"/>
      <c r="F392" s="371"/>
      <c r="G392" s="371"/>
      <c r="H392" s="371"/>
      <c r="I392" s="371"/>
      <c r="J392" s="371"/>
      <c r="K392" s="371"/>
      <c r="L392" s="371"/>
      <c r="M392" s="371"/>
      <c r="N392" s="371"/>
    </row>
    <row r="393" spans="2:14" ht="15">
      <c r="B393" s="371"/>
      <c r="C393" s="371"/>
      <c r="D393" s="371"/>
      <c r="E393" s="371"/>
      <c r="F393" s="371"/>
      <c r="G393" s="371"/>
      <c r="H393" s="371"/>
      <c r="I393" s="371"/>
      <c r="J393" s="371"/>
      <c r="K393" s="371"/>
      <c r="L393" s="371"/>
      <c r="M393" s="371"/>
      <c r="N393" s="371"/>
    </row>
    <row r="394" spans="2:14" ht="15">
      <c r="B394" s="371"/>
      <c r="C394" s="371"/>
      <c r="D394" s="371"/>
      <c r="E394" s="371"/>
      <c r="F394" s="371"/>
      <c r="G394" s="371"/>
      <c r="H394" s="371"/>
      <c r="I394" s="371"/>
      <c r="J394" s="371"/>
      <c r="K394" s="371"/>
      <c r="L394" s="371"/>
      <c r="M394" s="371"/>
      <c r="N394" s="371"/>
    </row>
    <row r="395" spans="2:14" ht="15">
      <c r="B395" s="371"/>
      <c r="C395" s="371"/>
      <c r="D395" s="371"/>
      <c r="E395" s="371"/>
      <c r="F395" s="371"/>
      <c r="G395" s="371"/>
      <c r="H395" s="371"/>
      <c r="I395" s="371"/>
      <c r="J395" s="371"/>
      <c r="K395" s="371"/>
      <c r="L395" s="371"/>
      <c r="M395" s="371"/>
      <c r="N395" s="371"/>
    </row>
    <row r="396" spans="2:14" ht="15">
      <c r="B396" s="371"/>
      <c r="C396" s="371"/>
      <c r="D396" s="371"/>
      <c r="E396" s="371"/>
      <c r="F396" s="371"/>
      <c r="G396" s="371"/>
      <c r="H396" s="371"/>
      <c r="I396" s="371"/>
      <c r="J396" s="371"/>
      <c r="K396" s="371"/>
      <c r="L396" s="371"/>
      <c r="M396" s="371"/>
      <c r="N396" s="371"/>
    </row>
    <row r="397" spans="2:14" ht="15">
      <c r="B397" s="371"/>
      <c r="C397" s="371"/>
      <c r="D397" s="371"/>
      <c r="E397" s="371"/>
      <c r="F397" s="371"/>
      <c r="G397" s="371"/>
      <c r="H397" s="371"/>
      <c r="I397" s="371"/>
      <c r="J397" s="371"/>
      <c r="K397" s="371"/>
      <c r="L397" s="371"/>
      <c r="M397" s="371"/>
      <c r="N397" s="371"/>
    </row>
    <row r="398" spans="2:14" ht="15">
      <c r="B398" s="371"/>
      <c r="C398" s="371"/>
      <c r="D398" s="371"/>
      <c r="E398" s="371"/>
      <c r="F398" s="371"/>
      <c r="G398" s="371"/>
      <c r="H398" s="371"/>
      <c r="I398" s="371"/>
      <c r="J398" s="371"/>
      <c r="K398" s="371"/>
      <c r="L398" s="371"/>
      <c r="M398" s="371"/>
      <c r="N398" s="371"/>
    </row>
    <row r="399" spans="2:14" ht="15">
      <c r="B399" s="371"/>
      <c r="C399" s="371"/>
      <c r="D399" s="371"/>
      <c r="E399" s="371"/>
      <c r="F399" s="371"/>
      <c r="G399" s="371"/>
      <c r="H399" s="371"/>
      <c r="I399" s="371"/>
      <c r="J399" s="371"/>
      <c r="K399" s="371"/>
      <c r="L399" s="371"/>
      <c r="M399" s="371"/>
      <c r="N399" s="371"/>
    </row>
    <row r="400" spans="2:14" ht="15">
      <c r="B400" s="371"/>
      <c r="C400" s="371"/>
      <c r="D400" s="371"/>
      <c r="E400" s="371"/>
      <c r="F400" s="371"/>
      <c r="G400" s="371"/>
      <c r="H400" s="371"/>
      <c r="I400" s="371"/>
      <c r="J400" s="371"/>
      <c r="K400" s="371"/>
      <c r="L400" s="371"/>
      <c r="M400" s="371"/>
      <c r="N400" s="371"/>
    </row>
    <row r="401" spans="2:14" ht="15">
      <c r="B401" s="371"/>
      <c r="C401" s="371"/>
      <c r="D401" s="371"/>
      <c r="E401" s="371"/>
      <c r="F401" s="371"/>
      <c r="G401" s="371"/>
      <c r="H401" s="371"/>
      <c r="I401" s="371"/>
      <c r="J401" s="371"/>
      <c r="K401" s="371"/>
      <c r="L401" s="371"/>
      <c r="M401" s="371"/>
      <c r="N401" s="371"/>
    </row>
    <row r="402" spans="2:14" ht="15">
      <c r="B402" s="371"/>
      <c r="C402" s="371"/>
      <c r="D402" s="371"/>
      <c r="E402" s="371"/>
      <c r="F402" s="371"/>
      <c r="G402" s="371"/>
      <c r="H402" s="371"/>
      <c r="I402" s="371"/>
      <c r="J402" s="371"/>
      <c r="K402" s="371"/>
      <c r="L402" s="371"/>
      <c r="M402" s="371"/>
      <c r="N402" s="371"/>
    </row>
    <row r="403" spans="2:14" ht="15">
      <c r="B403" s="371"/>
      <c r="C403" s="371"/>
      <c r="D403" s="371"/>
      <c r="E403" s="371"/>
      <c r="F403" s="371"/>
      <c r="G403" s="371"/>
      <c r="H403" s="371"/>
      <c r="I403" s="371"/>
      <c r="J403" s="371"/>
      <c r="K403" s="371"/>
      <c r="L403" s="371"/>
      <c r="M403" s="371"/>
      <c r="N403" s="371"/>
    </row>
    <row r="404" spans="2:14" ht="15">
      <c r="B404" s="371"/>
      <c r="C404" s="371"/>
      <c r="D404" s="371"/>
      <c r="E404" s="371"/>
      <c r="F404" s="371"/>
      <c r="G404" s="371"/>
      <c r="H404" s="371"/>
      <c r="I404" s="371"/>
      <c r="J404" s="371"/>
      <c r="K404" s="371"/>
      <c r="L404" s="371"/>
      <c r="M404" s="371"/>
      <c r="N404" s="371"/>
    </row>
    <row r="405" spans="2:14" ht="15">
      <c r="B405" s="371"/>
      <c r="C405" s="371"/>
      <c r="D405" s="371"/>
      <c r="E405" s="371"/>
      <c r="F405" s="371"/>
      <c r="G405" s="371"/>
      <c r="H405" s="371"/>
      <c r="I405" s="371"/>
      <c r="J405" s="371"/>
      <c r="K405" s="371"/>
      <c r="L405" s="371"/>
      <c r="M405" s="371"/>
      <c r="N405" s="371"/>
    </row>
    <row r="406" spans="2:14" ht="15">
      <c r="B406" s="371"/>
      <c r="C406" s="371"/>
      <c r="D406" s="371"/>
      <c r="E406" s="371"/>
      <c r="F406" s="371"/>
      <c r="G406" s="371"/>
      <c r="H406" s="371"/>
      <c r="I406" s="371"/>
      <c r="J406" s="371"/>
      <c r="K406" s="371"/>
      <c r="L406" s="371"/>
      <c r="M406" s="371"/>
      <c r="N406" s="371"/>
    </row>
    <row r="407" spans="2:14" ht="15">
      <c r="B407" s="371"/>
      <c r="C407" s="371"/>
      <c r="D407" s="371"/>
      <c r="E407" s="371"/>
      <c r="F407" s="371"/>
      <c r="G407" s="371"/>
      <c r="H407" s="371"/>
      <c r="I407" s="371"/>
      <c r="J407" s="371"/>
      <c r="K407" s="371"/>
      <c r="L407" s="371"/>
      <c r="M407" s="371"/>
      <c r="N407" s="371"/>
    </row>
    <row r="408" spans="2:14" ht="15">
      <c r="B408" s="371"/>
      <c r="C408" s="371"/>
      <c r="D408" s="371"/>
      <c r="E408" s="371"/>
      <c r="F408" s="371"/>
      <c r="G408" s="371"/>
      <c r="H408" s="371"/>
      <c r="I408" s="371"/>
      <c r="J408" s="371"/>
      <c r="K408" s="371"/>
      <c r="L408" s="371"/>
      <c r="M408" s="371"/>
      <c r="N408" s="371"/>
    </row>
    <row r="409" spans="2:14" ht="15">
      <c r="B409" s="371"/>
      <c r="C409" s="371"/>
      <c r="D409" s="371"/>
      <c r="E409" s="371"/>
      <c r="F409" s="371"/>
      <c r="G409" s="371"/>
      <c r="H409" s="371"/>
      <c r="I409" s="371"/>
      <c r="J409" s="371"/>
      <c r="K409" s="371"/>
      <c r="L409" s="371"/>
      <c r="M409" s="371"/>
      <c r="N409" s="371"/>
    </row>
    <row r="410" spans="2:14" ht="15">
      <c r="B410" s="371"/>
      <c r="C410" s="371"/>
      <c r="D410" s="371"/>
      <c r="E410" s="371"/>
      <c r="F410" s="371"/>
      <c r="G410" s="371"/>
      <c r="H410" s="371"/>
      <c r="I410" s="371"/>
      <c r="J410" s="371"/>
      <c r="K410" s="371"/>
      <c r="L410" s="371"/>
      <c r="M410" s="371"/>
      <c r="N410" s="371"/>
    </row>
    <row r="411" spans="2:14" ht="15">
      <c r="B411" s="371"/>
      <c r="C411" s="371"/>
      <c r="D411" s="371"/>
      <c r="E411" s="371"/>
      <c r="F411" s="371"/>
      <c r="G411" s="371"/>
      <c r="H411" s="371"/>
      <c r="I411" s="371"/>
      <c r="J411" s="371"/>
      <c r="K411" s="371"/>
      <c r="L411" s="371"/>
      <c r="M411" s="371"/>
      <c r="N411" s="371"/>
    </row>
    <row r="412" spans="2:14" ht="15">
      <c r="B412" s="371"/>
      <c r="C412" s="371"/>
      <c r="D412" s="371"/>
      <c r="E412" s="371"/>
      <c r="F412" s="371"/>
      <c r="G412" s="371"/>
      <c r="H412" s="371"/>
      <c r="I412" s="371"/>
      <c r="J412" s="371"/>
      <c r="K412" s="371"/>
      <c r="L412" s="371"/>
      <c r="M412" s="371"/>
      <c r="N412" s="371"/>
    </row>
    <row r="413" spans="2:14" ht="15">
      <c r="B413" s="371"/>
      <c r="C413" s="371"/>
      <c r="D413" s="371"/>
      <c r="E413" s="371"/>
      <c r="F413" s="371"/>
      <c r="G413" s="371"/>
      <c r="H413" s="371"/>
      <c r="I413" s="371"/>
      <c r="J413" s="371"/>
      <c r="K413" s="371"/>
      <c r="L413" s="371"/>
      <c r="M413" s="371"/>
      <c r="N413" s="371"/>
    </row>
    <row r="414" spans="2:14" ht="15">
      <c r="B414" s="371"/>
      <c r="C414" s="371"/>
      <c r="D414" s="371"/>
      <c r="E414" s="371"/>
      <c r="F414" s="371"/>
      <c r="G414" s="371"/>
      <c r="H414" s="371"/>
      <c r="I414" s="371"/>
      <c r="J414" s="371"/>
      <c r="K414" s="371"/>
      <c r="L414" s="371"/>
      <c r="M414" s="371"/>
      <c r="N414" s="371"/>
    </row>
    <row r="415" spans="2:14" ht="15">
      <c r="B415" s="371"/>
      <c r="C415" s="371"/>
      <c r="D415" s="371"/>
      <c r="E415" s="371"/>
      <c r="F415" s="371"/>
      <c r="G415" s="371"/>
      <c r="H415" s="371"/>
      <c r="I415" s="371"/>
      <c r="J415" s="371"/>
      <c r="K415" s="371"/>
      <c r="L415" s="371"/>
      <c r="M415" s="371"/>
      <c r="N415" s="371"/>
    </row>
    <row r="416" spans="2:14" ht="15">
      <c r="B416" s="371"/>
      <c r="C416" s="371"/>
      <c r="D416" s="371"/>
      <c r="E416" s="371"/>
      <c r="F416" s="371"/>
      <c r="G416" s="371"/>
      <c r="H416" s="371"/>
      <c r="I416" s="371"/>
      <c r="J416" s="371"/>
      <c r="K416" s="371"/>
      <c r="L416" s="371"/>
      <c r="M416" s="371"/>
      <c r="N416" s="371"/>
    </row>
    <row r="417" spans="2:14" ht="15">
      <c r="B417" s="371"/>
      <c r="C417" s="371"/>
      <c r="D417" s="371"/>
      <c r="E417" s="371"/>
      <c r="F417" s="371"/>
      <c r="G417" s="371"/>
      <c r="H417" s="371"/>
      <c r="I417" s="371"/>
      <c r="J417" s="371"/>
      <c r="K417" s="371"/>
      <c r="L417" s="371"/>
      <c r="M417" s="371"/>
      <c r="N417" s="371"/>
    </row>
    <row r="418" spans="2:14" ht="15">
      <c r="B418" s="371"/>
      <c r="C418" s="371"/>
      <c r="D418" s="371"/>
      <c r="E418" s="371"/>
      <c r="F418" s="371"/>
      <c r="G418" s="371"/>
      <c r="H418" s="371"/>
      <c r="I418" s="371"/>
      <c r="J418" s="371"/>
      <c r="K418" s="371"/>
      <c r="L418" s="371"/>
      <c r="M418" s="371"/>
      <c r="N418" s="371"/>
    </row>
    <row r="419" spans="2:14" ht="15">
      <c r="B419" s="371"/>
      <c r="C419" s="371"/>
      <c r="D419" s="371"/>
      <c r="E419" s="371"/>
      <c r="F419" s="371"/>
      <c r="G419" s="371"/>
      <c r="H419" s="371"/>
      <c r="I419" s="371"/>
      <c r="J419" s="371"/>
      <c r="K419" s="371"/>
      <c r="L419" s="371"/>
      <c r="M419" s="371"/>
      <c r="N419" s="371"/>
    </row>
    <row r="420" spans="2:14" ht="15">
      <c r="B420" s="371"/>
      <c r="C420" s="371"/>
      <c r="D420" s="371"/>
      <c r="E420" s="371"/>
      <c r="F420" s="371"/>
      <c r="G420" s="371"/>
      <c r="H420" s="371"/>
      <c r="I420" s="371"/>
      <c r="J420" s="371"/>
      <c r="K420" s="371"/>
      <c r="L420" s="371"/>
      <c r="M420" s="371"/>
      <c r="N420" s="371"/>
    </row>
    <row r="421" spans="2:14" ht="15">
      <c r="B421" s="371"/>
      <c r="C421" s="371"/>
      <c r="D421" s="371"/>
      <c r="E421" s="371"/>
      <c r="F421" s="371"/>
      <c r="G421" s="371"/>
      <c r="H421" s="371"/>
      <c r="I421" s="371"/>
      <c r="J421" s="371"/>
      <c r="K421" s="371"/>
      <c r="L421" s="371"/>
      <c r="M421" s="371"/>
      <c r="N421" s="371"/>
    </row>
    <row r="422" spans="2:14" ht="15">
      <c r="B422" s="371"/>
      <c r="C422" s="371"/>
      <c r="D422" s="371"/>
      <c r="E422" s="371"/>
      <c r="F422" s="371"/>
      <c r="G422" s="371"/>
      <c r="H422" s="371"/>
      <c r="I422" s="371"/>
      <c r="J422" s="371"/>
      <c r="K422" s="371"/>
      <c r="L422" s="371"/>
      <c r="M422" s="371"/>
      <c r="N422" s="371"/>
    </row>
    <row r="423" spans="2:14" ht="15">
      <c r="B423" s="371"/>
      <c r="C423" s="371"/>
      <c r="D423" s="371"/>
      <c r="E423" s="371"/>
      <c r="F423" s="371"/>
      <c r="G423" s="371"/>
      <c r="H423" s="371"/>
      <c r="I423" s="371"/>
      <c r="J423" s="371"/>
      <c r="K423" s="371"/>
      <c r="L423" s="371"/>
      <c r="M423" s="371"/>
      <c r="N423" s="371"/>
    </row>
    <row r="424" spans="2:14" ht="15">
      <c r="B424" s="371"/>
      <c r="C424" s="371"/>
      <c r="D424" s="371"/>
      <c r="E424" s="371"/>
      <c r="F424" s="371"/>
      <c r="G424" s="371"/>
      <c r="H424" s="371"/>
      <c r="I424" s="371"/>
      <c r="J424" s="371"/>
      <c r="K424" s="371"/>
      <c r="L424" s="371"/>
      <c r="M424" s="371"/>
      <c r="N424" s="371"/>
    </row>
    <row r="425" spans="2:14" ht="15">
      <c r="B425" s="371"/>
      <c r="C425" s="371"/>
      <c r="D425" s="371"/>
      <c r="E425" s="371"/>
      <c r="F425" s="371"/>
      <c r="G425" s="371"/>
      <c r="H425" s="371"/>
      <c r="I425" s="371"/>
      <c r="J425" s="371"/>
      <c r="K425" s="371"/>
      <c r="L425" s="371"/>
      <c r="M425" s="371"/>
      <c r="N425" s="371"/>
    </row>
    <row r="426" spans="2:14" ht="15">
      <c r="B426" s="371"/>
      <c r="C426" s="371"/>
      <c r="D426" s="371"/>
      <c r="E426" s="371"/>
      <c r="F426" s="371"/>
      <c r="G426" s="371"/>
      <c r="H426" s="371"/>
      <c r="I426" s="371"/>
      <c r="J426" s="371"/>
      <c r="K426" s="371"/>
      <c r="L426" s="371"/>
      <c r="M426" s="371"/>
      <c r="N426" s="371"/>
    </row>
    <row r="427" spans="2:14" ht="15">
      <c r="B427" s="371"/>
      <c r="C427" s="371"/>
      <c r="D427" s="371"/>
      <c r="E427" s="371"/>
      <c r="F427" s="371"/>
      <c r="G427" s="371"/>
      <c r="H427" s="371"/>
      <c r="I427" s="371"/>
      <c r="J427" s="371"/>
      <c r="K427" s="371"/>
      <c r="L427" s="371"/>
      <c r="M427" s="371"/>
      <c r="N427" s="371"/>
    </row>
    <row r="428" spans="2:14" ht="15">
      <c r="B428" s="371"/>
      <c r="C428" s="371"/>
      <c r="D428" s="371"/>
      <c r="E428" s="371"/>
      <c r="F428" s="371"/>
      <c r="G428" s="371"/>
      <c r="H428" s="371"/>
      <c r="I428" s="371"/>
      <c r="J428" s="371"/>
      <c r="K428" s="371"/>
      <c r="L428" s="371"/>
      <c r="M428" s="371"/>
      <c r="N428" s="371"/>
    </row>
    <row r="429" spans="2:14" ht="15">
      <c r="B429" s="371"/>
      <c r="C429" s="371"/>
      <c r="D429" s="371"/>
      <c r="E429" s="371"/>
      <c r="F429" s="371"/>
      <c r="G429" s="371"/>
      <c r="H429" s="371"/>
      <c r="I429" s="371"/>
      <c r="J429" s="371"/>
      <c r="K429" s="371"/>
      <c r="L429" s="371"/>
      <c r="M429" s="371"/>
      <c r="N429" s="371"/>
    </row>
    <row r="430" spans="2:14" ht="15">
      <c r="B430" s="371"/>
      <c r="C430" s="371"/>
      <c r="D430" s="371"/>
      <c r="E430" s="371"/>
      <c r="F430" s="371"/>
      <c r="G430" s="371"/>
      <c r="H430" s="371"/>
      <c r="I430" s="371"/>
      <c r="J430" s="371"/>
      <c r="K430" s="371"/>
      <c r="L430" s="371"/>
      <c r="M430" s="371"/>
      <c r="N430" s="371"/>
    </row>
    <row r="431" spans="2:14" ht="15">
      <c r="B431" s="371"/>
      <c r="C431" s="371"/>
      <c r="D431" s="371"/>
      <c r="E431" s="371"/>
      <c r="F431" s="371"/>
      <c r="G431" s="371"/>
      <c r="H431" s="371"/>
      <c r="I431" s="371"/>
      <c r="J431" s="371"/>
      <c r="K431" s="371"/>
      <c r="L431" s="371"/>
      <c r="M431" s="371"/>
      <c r="N431" s="371"/>
    </row>
    <row r="432" spans="2:14" ht="15">
      <c r="B432" s="371"/>
      <c r="C432" s="371"/>
      <c r="D432" s="371"/>
      <c r="E432" s="371"/>
      <c r="F432" s="371"/>
      <c r="G432" s="371"/>
      <c r="H432" s="371"/>
      <c r="I432" s="371"/>
      <c r="J432" s="371"/>
      <c r="K432" s="371"/>
      <c r="L432" s="371"/>
      <c r="M432" s="371"/>
      <c r="N432" s="371"/>
    </row>
    <row r="433" spans="2:14" ht="15">
      <c r="B433" s="371"/>
      <c r="C433" s="371"/>
      <c r="D433" s="371"/>
      <c r="E433" s="371"/>
      <c r="F433" s="371"/>
      <c r="G433" s="371"/>
      <c r="H433" s="371"/>
      <c r="I433" s="371"/>
      <c r="J433" s="371"/>
      <c r="K433" s="371"/>
      <c r="L433" s="371"/>
      <c r="M433" s="371"/>
      <c r="N433" s="371"/>
    </row>
    <row r="434" spans="2:14" ht="15">
      <c r="B434" s="371"/>
      <c r="C434" s="371"/>
      <c r="D434" s="371"/>
      <c r="E434" s="371"/>
      <c r="F434" s="371"/>
      <c r="G434" s="371"/>
      <c r="H434" s="371"/>
      <c r="I434" s="371"/>
      <c r="J434" s="371"/>
      <c r="K434" s="371"/>
      <c r="L434" s="371"/>
      <c r="M434" s="371"/>
      <c r="N434" s="371"/>
    </row>
    <row r="435" spans="2:14" ht="15">
      <c r="B435" s="371"/>
      <c r="C435" s="371"/>
      <c r="D435" s="371"/>
      <c r="E435" s="371"/>
      <c r="F435" s="371"/>
      <c r="G435" s="371"/>
      <c r="H435" s="371"/>
      <c r="I435" s="371"/>
      <c r="J435" s="371"/>
      <c r="K435" s="371"/>
      <c r="L435" s="371"/>
      <c r="M435" s="371"/>
      <c r="N435" s="371"/>
    </row>
    <row r="436" spans="2:14" ht="15">
      <c r="B436" s="371"/>
      <c r="C436" s="371"/>
      <c r="D436" s="371"/>
      <c r="E436" s="371"/>
      <c r="F436" s="371"/>
      <c r="G436" s="371"/>
      <c r="H436" s="371"/>
      <c r="I436" s="371"/>
      <c r="J436" s="371"/>
      <c r="K436" s="371"/>
      <c r="L436" s="371"/>
      <c r="M436" s="371"/>
      <c r="N436" s="371"/>
    </row>
    <row r="437" spans="2:14" ht="15">
      <c r="B437" s="371"/>
      <c r="C437" s="371"/>
      <c r="D437" s="371"/>
      <c r="E437" s="371"/>
      <c r="F437" s="371"/>
      <c r="G437" s="371"/>
      <c r="H437" s="371"/>
      <c r="I437" s="371"/>
      <c r="J437" s="371"/>
      <c r="K437" s="371"/>
      <c r="L437" s="371"/>
      <c r="M437" s="371"/>
      <c r="N437" s="371"/>
    </row>
    <row r="438" spans="2:14" ht="15">
      <c r="B438" s="371"/>
      <c r="C438" s="371"/>
      <c r="D438" s="371"/>
      <c r="E438" s="371"/>
      <c r="F438" s="371"/>
      <c r="G438" s="371"/>
      <c r="H438" s="371"/>
      <c r="I438" s="371"/>
      <c r="J438" s="371"/>
      <c r="K438" s="371"/>
      <c r="L438" s="371"/>
      <c r="M438" s="371"/>
      <c r="N438" s="371"/>
    </row>
    <row r="439" spans="2:14" ht="15">
      <c r="B439" s="371"/>
      <c r="C439" s="371"/>
      <c r="D439" s="371"/>
      <c r="E439" s="371"/>
      <c r="F439" s="371"/>
      <c r="G439" s="371"/>
      <c r="H439" s="371"/>
      <c r="I439" s="371"/>
      <c r="J439" s="371"/>
      <c r="K439" s="371"/>
      <c r="L439" s="371"/>
      <c r="M439" s="371"/>
      <c r="N439" s="371"/>
    </row>
    <row r="440" spans="2:14" ht="15">
      <c r="B440" s="371"/>
      <c r="C440" s="371"/>
      <c r="D440" s="371"/>
      <c r="E440" s="371"/>
      <c r="F440" s="371"/>
      <c r="G440" s="371"/>
      <c r="H440" s="371"/>
      <c r="I440" s="371"/>
      <c r="J440" s="371"/>
      <c r="K440" s="371"/>
      <c r="L440" s="371"/>
      <c r="M440" s="371"/>
      <c r="N440" s="371"/>
    </row>
    <row r="441" spans="2:14" ht="15">
      <c r="B441" s="371"/>
      <c r="C441" s="371"/>
      <c r="D441" s="371"/>
      <c r="E441" s="371"/>
      <c r="F441" s="371"/>
      <c r="G441" s="371"/>
      <c r="H441" s="371"/>
      <c r="I441" s="371"/>
      <c r="J441" s="371"/>
      <c r="K441" s="371"/>
      <c r="L441" s="371"/>
      <c r="M441" s="371"/>
      <c r="N441" s="371"/>
    </row>
    <row r="442" spans="2:14" ht="15">
      <c r="B442" s="371"/>
      <c r="C442" s="371"/>
      <c r="D442" s="371"/>
      <c r="E442" s="371"/>
      <c r="F442" s="371"/>
      <c r="G442" s="371"/>
      <c r="H442" s="371"/>
      <c r="I442" s="371"/>
      <c r="J442" s="371"/>
      <c r="K442" s="371"/>
      <c r="L442" s="371"/>
      <c r="M442" s="371"/>
      <c r="N442" s="371"/>
    </row>
    <row r="443" spans="2:14" ht="15">
      <c r="B443" s="371"/>
      <c r="C443" s="371"/>
      <c r="D443" s="371"/>
      <c r="E443" s="371"/>
      <c r="F443" s="371"/>
      <c r="G443" s="371"/>
      <c r="H443" s="371"/>
      <c r="I443" s="371"/>
      <c r="J443" s="371"/>
      <c r="K443" s="371"/>
      <c r="L443" s="371"/>
      <c r="M443" s="371"/>
      <c r="N443" s="371"/>
    </row>
    <row r="444" spans="2:14" ht="15">
      <c r="B444" s="371"/>
      <c r="C444" s="371"/>
      <c r="D444" s="371"/>
      <c r="E444" s="371"/>
      <c r="F444" s="371"/>
      <c r="G444" s="371"/>
      <c r="H444" s="371"/>
      <c r="I444" s="371"/>
      <c r="J444" s="371"/>
      <c r="K444" s="371"/>
      <c r="L444" s="371"/>
      <c r="M444" s="371"/>
      <c r="N444" s="371"/>
    </row>
    <row r="445" spans="2:14" ht="15">
      <c r="B445" s="371"/>
      <c r="C445" s="371"/>
      <c r="D445" s="371"/>
      <c r="E445" s="371"/>
      <c r="F445" s="371"/>
      <c r="G445" s="371"/>
      <c r="H445" s="371"/>
      <c r="I445" s="371"/>
      <c r="J445" s="371"/>
      <c r="K445" s="371"/>
      <c r="L445" s="371"/>
      <c r="M445" s="371"/>
      <c r="N445" s="371"/>
    </row>
    <row r="446" spans="2:14" ht="15">
      <c r="B446" s="371"/>
      <c r="C446" s="371"/>
      <c r="D446" s="371"/>
      <c r="E446" s="371"/>
      <c r="F446" s="371"/>
      <c r="G446" s="371"/>
      <c r="H446" s="371"/>
      <c r="I446" s="371"/>
      <c r="J446" s="371"/>
      <c r="K446" s="371"/>
      <c r="L446" s="371"/>
      <c r="M446" s="371"/>
      <c r="N446" s="371"/>
    </row>
    <row r="447" spans="2:14" ht="15">
      <c r="B447" s="371"/>
      <c r="C447" s="371"/>
      <c r="D447" s="371"/>
      <c r="E447" s="371"/>
      <c r="F447" s="371"/>
      <c r="G447" s="371"/>
      <c r="H447" s="371"/>
      <c r="I447" s="371"/>
      <c r="J447" s="371"/>
      <c r="K447" s="371"/>
      <c r="L447" s="371"/>
      <c r="M447" s="371"/>
      <c r="N447" s="371"/>
    </row>
    <row r="448" spans="2:14" ht="15">
      <c r="B448" s="371"/>
      <c r="C448" s="371"/>
      <c r="D448" s="371"/>
      <c r="E448" s="371"/>
      <c r="F448" s="371"/>
      <c r="G448" s="371"/>
      <c r="H448" s="371"/>
      <c r="I448" s="371"/>
      <c r="J448" s="371"/>
      <c r="K448" s="371"/>
      <c r="L448" s="371"/>
      <c r="M448" s="371"/>
      <c r="N448" s="371"/>
    </row>
    <row r="449" spans="2:14" ht="15">
      <c r="B449" s="371"/>
      <c r="C449" s="371"/>
      <c r="D449" s="371"/>
      <c r="E449" s="371"/>
      <c r="F449" s="371"/>
      <c r="G449" s="371"/>
      <c r="H449" s="371"/>
      <c r="I449" s="371"/>
      <c r="J449" s="371"/>
      <c r="K449" s="371"/>
      <c r="L449" s="371"/>
      <c r="M449" s="371"/>
      <c r="N449" s="371"/>
    </row>
    <row r="450" spans="2:14" ht="15">
      <c r="B450" s="371"/>
      <c r="C450" s="371"/>
      <c r="D450" s="371"/>
      <c r="E450" s="371"/>
      <c r="F450" s="371"/>
      <c r="G450" s="371"/>
      <c r="H450" s="371"/>
      <c r="I450" s="371"/>
      <c r="J450" s="371"/>
      <c r="K450" s="371"/>
      <c r="L450" s="371"/>
      <c r="M450" s="371"/>
      <c r="N450" s="371"/>
    </row>
    <row r="451" spans="2:14" ht="15">
      <c r="B451" s="371"/>
      <c r="C451" s="371"/>
      <c r="D451" s="371"/>
      <c r="E451" s="371"/>
      <c r="F451" s="371"/>
      <c r="G451" s="371"/>
      <c r="H451" s="371"/>
      <c r="I451" s="371"/>
      <c r="J451" s="371"/>
      <c r="K451" s="371"/>
      <c r="L451" s="371"/>
      <c r="M451" s="371"/>
      <c r="N451" s="371"/>
    </row>
    <row r="452" spans="2:14" ht="15">
      <c r="B452" s="371"/>
      <c r="C452" s="371"/>
      <c r="D452" s="371"/>
      <c r="E452" s="371"/>
      <c r="F452" s="371"/>
      <c r="G452" s="371"/>
      <c r="H452" s="371"/>
      <c r="I452" s="371"/>
      <c r="J452" s="371"/>
      <c r="K452" s="371"/>
      <c r="L452" s="371"/>
      <c r="M452" s="371"/>
      <c r="N452" s="371"/>
    </row>
    <row r="453" spans="2:14" ht="15">
      <c r="B453" s="371"/>
      <c r="C453" s="371"/>
      <c r="D453" s="371"/>
      <c r="E453" s="371"/>
      <c r="F453" s="371"/>
      <c r="G453" s="371"/>
      <c r="H453" s="371"/>
      <c r="I453" s="371"/>
      <c r="J453" s="371"/>
      <c r="K453" s="371"/>
      <c r="L453" s="371"/>
      <c r="M453" s="371"/>
      <c r="N453" s="371"/>
    </row>
    <row r="454" spans="2:14" ht="15">
      <c r="B454" s="371"/>
      <c r="C454" s="371"/>
      <c r="D454" s="371"/>
      <c r="E454" s="371"/>
      <c r="F454" s="371"/>
      <c r="G454" s="371"/>
      <c r="H454" s="371"/>
      <c r="I454" s="371"/>
      <c r="J454" s="371"/>
      <c r="K454" s="371"/>
      <c r="L454" s="371"/>
      <c r="M454" s="371"/>
      <c r="N454" s="371"/>
    </row>
    <row r="455" spans="2:14" ht="15">
      <c r="B455" s="371"/>
      <c r="C455" s="371"/>
      <c r="D455" s="371"/>
      <c r="E455" s="371"/>
      <c r="F455" s="371"/>
      <c r="G455" s="371"/>
      <c r="H455" s="371"/>
      <c r="I455" s="371"/>
      <c r="J455" s="371"/>
      <c r="K455" s="371"/>
      <c r="L455" s="371"/>
      <c r="M455" s="371"/>
      <c r="N455" s="371"/>
    </row>
    <row r="456" spans="2:14" ht="15">
      <c r="B456" s="371"/>
      <c r="C456" s="371"/>
      <c r="D456" s="371"/>
      <c r="E456" s="371"/>
      <c r="F456" s="371"/>
      <c r="G456" s="371"/>
      <c r="H456" s="371"/>
      <c r="I456" s="371"/>
      <c r="J456" s="371"/>
      <c r="K456" s="371"/>
      <c r="L456" s="371"/>
      <c r="M456" s="371"/>
      <c r="N456" s="371"/>
    </row>
    <row r="457" spans="2:14" ht="15">
      <c r="B457" s="371"/>
      <c r="C457" s="371"/>
      <c r="D457" s="371"/>
      <c r="E457" s="371"/>
      <c r="F457" s="371"/>
      <c r="G457" s="371"/>
      <c r="H457" s="371"/>
      <c r="I457" s="371"/>
      <c r="J457" s="371"/>
      <c r="K457" s="371"/>
      <c r="L457" s="371"/>
      <c r="M457" s="371"/>
      <c r="N457" s="371"/>
    </row>
    <row r="458" spans="2:14" ht="15">
      <c r="B458" s="371"/>
      <c r="C458" s="371"/>
      <c r="D458" s="371"/>
      <c r="E458" s="371"/>
      <c r="F458" s="371"/>
      <c r="G458" s="371"/>
      <c r="H458" s="371"/>
      <c r="I458" s="371"/>
      <c r="J458" s="371"/>
      <c r="K458" s="371"/>
      <c r="L458" s="371"/>
      <c r="M458" s="371"/>
      <c r="N458" s="371"/>
    </row>
    <row r="459" spans="2:14" ht="15">
      <c r="B459" s="371"/>
      <c r="C459" s="371"/>
      <c r="D459" s="371"/>
      <c r="E459" s="371"/>
      <c r="F459" s="371"/>
      <c r="G459" s="371"/>
      <c r="H459" s="371"/>
      <c r="I459" s="371"/>
      <c r="J459" s="371"/>
      <c r="K459" s="371"/>
      <c r="L459" s="371"/>
      <c r="M459" s="371"/>
      <c r="N459" s="371"/>
    </row>
    <row r="460" spans="2:14" ht="15">
      <c r="B460" s="371"/>
      <c r="C460" s="371"/>
      <c r="D460" s="371"/>
      <c r="E460" s="371"/>
      <c r="F460" s="371"/>
      <c r="G460" s="371"/>
      <c r="H460" s="371"/>
      <c r="I460" s="371"/>
      <c r="J460" s="371"/>
      <c r="K460" s="371"/>
      <c r="L460" s="371"/>
      <c r="M460" s="371"/>
      <c r="N460" s="371"/>
    </row>
    <row r="461" spans="2:14" ht="15">
      <c r="B461" s="371"/>
      <c r="C461" s="371"/>
      <c r="D461" s="371"/>
      <c r="E461" s="371"/>
      <c r="F461" s="371"/>
      <c r="G461" s="371"/>
      <c r="H461" s="371"/>
      <c r="I461" s="371"/>
      <c r="J461" s="371"/>
      <c r="K461" s="371"/>
      <c r="L461" s="371"/>
      <c r="M461" s="371"/>
      <c r="N461" s="371"/>
    </row>
    <row r="462" spans="2:14" ht="15">
      <c r="B462" s="371"/>
      <c r="C462" s="371"/>
      <c r="D462" s="371"/>
      <c r="E462" s="371"/>
      <c r="F462" s="371"/>
      <c r="G462" s="371"/>
      <c r="H462" s="371"/>
      <c r="I462" s="371"/>
      <c r="J462" s="371"/>
      <c r="K462" s="371"/>
      <c r="L462" s="371"/>
      <c r="M462" s="371"/>
      <c r="N462" s="371"/>
    </row>
    <row r="463" spans="2:14" ht="15">
      <c r="B463" s="371"/>
      <c r="C463" s="371"/>
      <c r="D463" s="371"/>
      <c r="E463" s="371"/>
      <c r="F463" s="371"/>
      <c r="G463" s="371"/>
      <c r="H463" s="371"/>
      <c r="I463" s="371"/>
      <c r="J463" s="371"/>
      <c r="K463" s="371"/>
      <c r="L463" s="371"/>
      <c r="M463" s="371"/>
      <c r="N463" s="371"/>
    </row>
    <row r="464" spans="2:14" ht="15">
      <c r="B464" s="371"/>
      <c r="C464" s="371"/>
      <c r="D464" s="371"/>
      <c r="E464" s="371"/>
      <c r="F464" s="371"/>
      <c r="G464" s="371"/>
      <c r="H464" s="371"/>
      <c r="I464" s="371"/>
      <c r="J464" s="371"/>
      <c r="K464" s="371"/>
      <c r="L464" s="371"/>
      <c r="M464" s="371"/>
      <c r="N464" s="371"/>
    </row>
    <row r="465" spans="2:14" ht="15">
      <c r="B465" s="371"/>
      <c r="C465" s="371"/>
      <c r="D465" s="371"/>
      <c r="E465" s="371"/>
      <c r="F465" s="371"/>
      <c r="G465" s="371"/>
      <c r="H465" s="371"/>
      <c r="I465" s="371"/>
      <c r="J465" s="371"/>
      <c r="K465" s="371"/>
      <c r="L465" s="371"/>
      <c r="M465" s="371"/>
      <c r="N465" s="371"/>
    </row>
    <row r="466" spans="2:14" ht="15">
      <c r="B466" s="371"/>
      <c r="C466" s="371"/>
      <c r="D466" s="371"/>
      <c r="E466" s="371"/>
      <c r="F466" s="371"/>
      <c r="G466" s="371"/>
      <c r="H466" s="371"/>
      <c r="I466" s="371"/>
      <c r="J466" s="371"/>
      <c r="K466" s="371"/>
      <c r="L466" s="371"/>
      <c r="M466" s="371"/>
      <c r="N466" s="371"/>
    </row>
    <row r="467" spans="2:14" ht="15">
      <c r="B467" s="371"/>
      <c r="C467" s="371"/>
      <c r="D467" s="371"/>
      <c r="E467" s="371"/>
      <c r="F467" s="371"/>
      <c r="G467" s="371"/>
      <c r="H467" s="371"/>
      <c r="I467" s="371"/>
      <c r="J467" s="371"/>
      <c r="K467" s="371"/>
      <c r="L467" s="371"/>
      <c r="M467" s="371"/>
      <c r="N467" s="371"/>
    </row>
    <row r="468" spans="2:14" ht="15">
      <c r="B468" s="371"/>
      <c r="C468" s="371"/>
      <c r="D468" s="371"/>
      <c r="E468" s="371"/>
      <c r="F468" s="371"/>
      <c r="G468" s="371"/>
      <c r="H468" s="371"/>
      <c r="I468" s="371"/>
      <c r="J468" s="371"/>
      <c r="K468" s="371"/>
      <c r="L468" s="371"/>
      <c r="M468" s="371"/>
      <c r="N468" s="371"/>
    </row>
    <row r="469" spans="2:14" ht="15">
      <c r="B469" s="371"/>
      <c r="C469" s="371"/>
      <c r="D469" s="371"/>
      <c r="E469" s="371"/>
      <c r="F469" s="371"/>
      <c r="G469" s="371"/>
      <c r="H469" s="371"/>
      <c r="I469" s="371"/>
      <c r="J469" s="371"/>
      <c r="K469" s="371"/>
      <c r="L469" s="371"/>
      <c r="M469" s="371"/>
      <c r="N469" s="371"/>
    </row>
    <row r="470" spans="2:14" ht="15">
      <c r="B470" s="371"/>
      <c r="C470" s="371"/>
      <c r="D470" s="371"/>
      <c r="E470" s="371"/>
      <c r="F470" s="371"/>
      <c r="G470" s="371"/>
      <c r="H470" s="371"/>
      <c r="I470" s="371"/>
      <c r="J470" s="371"/>
      <c r="K470" s="371"/>
      <c r="L470" s="371"/>
      <c r="M470" s="371"/>
      <c r="N470" s="371"/>
    </row>
    <row r="471" spans="2:14" ht="15">
      <c r="B471" s="371"/>
      <c r="C471" s="371"/>
      <c r="D471" s="371"/>
      <c r="E471" s="371"/>
      <c r="F471" s="371"/>
      <c r="G471" s="371"/>
      <c r="H471" s="371"/>
      <c r="I471" s="371"/>
      <c r="J471" s="371"/>
      <c r="K471" s="371"/>
      <c r="L471" s="371"/>
      <c r="M471" s="371"/>
      <c r="N471" s="371"/>
    </row>
    <row r="472" spans="2:14" ht="15">
      <c r="B472" s="371"/>
      <c r="C472" s="371"/>
      <c r="D472" s="371"/>
      <c r="E472" s="371"/>
      <c r="F472" s="371"/>
      <c r="G472" s="371"/>
      <c r="H472" s="371"/>
      <c r="I472" s="371"/>
      <c r="J472" s="371"/>
      <c r="K472" s="371"/>
      <c r="L472" s="371"/>
      <c r="M472" s="371"/>
      <c r="N472" s="371"/>
    </row>
    <row r="473" spans="2:14" ht="15">
      <c r="B473" s="371"/>
      <c r="C473" s="371"/>
      <c r="D473" s="371"/>
      <c r="E473" s="371"/>
      <c r="F473" s="371"/>
      <c r="G473" s="371"/>
      <c r="H473" s="371"/>
      <c r="I473" s="371"/>
      <c r="J473" s="371"/>
      <c r="K473" s="371"/>
      <c r="L473" s="371"/>
      <c r="M473" s="371"/>
      <c r="N473" s="371"/>
    </row>
    <row r="474" spans="2:14" ht="15">
      <c r="B474" s="371"/>
      <c r="C474" s="371"/>
      <c r="D474" s="371"/>
      <c r="E474" s="371"/>
      <c r="F474" s="371"/>
      <c r="G474" s="371"/>
      <c r="H474" s="371"/>
      <c r="I474" s="371"/>
      <c r="J474" s="371"/>
      <c r="K474" s="371"/>
      <c r="L474" s="371"/>
      <c r="M474" s="371"/>
      <c r="N474" s="371"/>
    </row>
    <row r="475" spans="2:14" ht="15">
      <c r="B475" s="371"/>
      <c r="C475" s="371"/>
      <c r="D475" s="371"/>
      <c r="E475" s="371"/>
      <c r="F475" s="371"/>
      <c r="G475" s="371"/>
      <c r="H475" s="371"/>
      <c r="I475" s="371"/>
      <c r="J475" s="371"/>
      <c r="K475" s="371"/>
      <c r="L475" s="371"/>
      <c r="M475" s="371"/>
      <c r="N475" s="371"/>
    </row>
    <row r="476" spans="2:14" ht="15">
      <c r="B476" s="371"/>
      <c r="C476" s="371"/>
      <c r="D476" s="371"/>
      <c r="E476" s="371"/>
      <c r="F476" s="371"/>
      <c r="G476" s="371"/>
      <c r="H476" s="371"/>
      <c r="I476" s="371"/>
      <c r="J476" s="371"/>
      <c r="K476" s="371"/>
      <c r="L476" s="371"/>
      <c r="M476" s="371"/>
      <c r="N476" s="371"/>
    </row>
    <row r="477" spans="2:14" ht="15">
      <c r="B477" s="371"/>
      <c r="C477" s="371"/>
      <c r="D477" s="371"/>
      <c r="E477" s="371"/>
      <c r="F477" s="371"/>
      <c r="G477" s="371"/>
      <c r="H477" s="371"/>
      <c r="I477" s="371"/>
      <c r="J477" s="371"/>
      <c r="K477" s="371"/>
      <c r="L477" s="371"/>
      <c r="M477" s="371"/>
      <c r="N477" s="371"/>
    </row>
    <row r="478" spans="2:14" ht="15">
      <c r="B478" s="371"/>
      <c r="C478" s="371"/>
      <c r="D478" s="371"/>
      <c r="E478" s="371"/>
      <c r="F478" s="371"/>
      <c r="G478" s="371"/>
      <c r="H478" s="371"/>
      <c r="I478" s="371"/>
      <c r="J478" s="371"/>
      <c r="K478" s="371"/>
      <c r="L478" s="371"/>
      <c r="M478" s="371"/>
      <c r="N478" s="371"/>
    </row>
    <row r="479" spans="2:14" ht="15">
      <c r="B479" s="371"/>
      <c r="C479" s="371"/>
      <c r="D479" s="371"/>
      <c r="E479" s="371"/>
      <c r="F479" s="371"/>
      <c r="G479" s="371"/>
      <c r="H479" s="371"/>
      <c r="I479" s="371"/>
      <c r="J479" s="371"/>
      <c r="K479" s="371"/>
      <c r="L479" s="371"/>
      <c r="M479" s="371"/>
      <c r="N479" s="371"/>
    </row>
    <row r="480" spans="2:14" ht="15">
      <c r="B480" s="371"/>
      <c r="C480" s="371"/>
      <c r="D480" s="371"/>
      <c r="E480" s="371"/>
      <c r="F480" s="371"/>
      <c r="G480" s="371"/>
      <c r="H480" s="371"/>
      <c r="I480" s="371"/>
      <c r="J480" s="371"/>
      <c r="K480" s="371"/>
      <c r="L480" s="371"/>
      <c r="M480" s="371"/>
      <c r="N480" s="371"/>
    </row>
    <row r="481" spans="2:14" ht="15">
      <c r="B481" s="371"/>
      <c r="C481" s="371"/>
      <c r="D481" s="371"/>
      <c r="E481" s="371"/>
      <c r="F481" s="371"/>
      <c r="G481" s="371"/>
      <c r="H481" s="371"/>
      <c r="I481" s="371"/>
      <c r="J481" s="371"/>
      <c r="K481" s="371"/>
      <c r="L481" s="371"/>
      <c r="M481" s="371"/>
      <c r="N481" s="371"/>
    </row>
    <row r="482" spans="2:14" ht="15">
      <c r="B482" s="371"/>
      <c r="C482" s="371"/>
      <c r="D482" s="371"/>
      <c r="E482" s="371"/>
      <c r="F482" s="371"/>
      <c r="G482" s="371"/>
      <c r="H482" s="371"/>
      <c r="I482" s="371"/>
      <c r="J482" s="371"/>
      <c r="K482" s="371"/>
      <c r="L482" s="371"/>
      <c r="M482" s="371"/>
      <c r="N482" s="371"/>
    </row>
    <row r="483" spans="2:14" ht="15">
      <c r="B483" s="371"/>
      <c r="C483" s="371"/>
      <c r="D483" s="371"/>
      <c r="E483" s="371"/>
      <c r="F483" s="371"/>
      <c r="G483" s="371"/>
      <c r="H483" s="371"/>
      <c r="I483" s="371"/>
      <c r="J483" s="371"/>
      <c r="K483" s="371"/>
      <c r="L483" s="371"/>
      <c r="M483" s="371"/>
      <c r="N483" s="371"/>
    </row>
    <row r="484" spans="2:14" ht="15">
      <c r="B484" s="371"/>
      <c r="C484" s="371"/>
      <c r="D484" s="371"/>
      <c r="E484" s="371"/>
      <c r="F484" s="371"/>
      <c r="G484" s="371"/>
      <c r="H484" s="371"/>
      <c r="I484" s="371"/>
      <c r="J484" s="371"/>
      <c r="K484" s="371"/>
      <c r="L484" s="371"/>
      <c r="M484" s="371"/>
      <c r="N484" s="371"/>
    </row>
    <row r="485" spans="2:14" ht="15">
      <c r="B485" s="371"/>
      <c r="C485" s="371"/>
      <c r="D485" s="371"/>
      <c r="E485" s="371"/>
      <c r="F485" s="371"/>
      <c r="G485" s="371"/>
      <c r="H485" s="371"/>
      <c r="I485" s="371"/>
      <c r="J485" s="371"/>
      <c r="K485" s="371"/>
      <c r="L485" s="371"/>
      <c r="M485" s="371"/>
      <c r="N485" s="371"/>
    </row>
    <row r="486" spans="2:14" ht="15">
      <c r="B486" s="371"/>
      <c r="C486" s="371"/>
      <c r="D486" s="371"/>
      <c r="E486" s="371"/>
      <c r="F486" s="371"/>
      <c r="G486" s="371"/>
      <c r="H486" s="371"/>
      <c r="I486" s="371"/>
      <c r="J486" s="371"/>
      <c r="K486" s="371"/>
      <c r="L486" s="371"/>
      <c r="M486" s="371"/>
      <c r="N486" s="371"/>
    </row>
    <row r="487" spans="2:14" ht="15">
      <c r="B487" s="371"/>
      <c r="C487" s="371"/>
      <c r="D487" s="371"/>
      <c r="E487" s="371"/>
      <c r="F487" s="371"/>
      <c r="G487" s="371"/>
      <c r="H487" s="371"/>
      <c r="I487" s="371"/>
      <c r="J487" s="371"/>
      <c r="K487" s="371"/>
      <c r="L487" s="371"/>
      <c r="M487" s="371"/>
      <c r="N487" s="371"/>
    </row>
    <row r="488" spans="2:14" ht="15">
      <c r="B488" s="371"/>
      <c r="C488" s="371"/>
      <c r="D488" s="371"/>
      <c r="E488" s="371"/>
      <c r="F488" s="371"/>
      <c r="G488" s="371"/>
      <c r="H488" s="371"/>
      <c r="I488" s="371"/>
      <c r="J488" s="371"/>
      <c r="K488" s="371"/>
      <c r="L488" s="371"/>
      <c r="M488" s="371"/>
      <c r="N488" s="371"/>
    </row>
    <row r="489" spans="2:14" ht="15">
      <c r="B489" s="371"/>
      <c r="C489" s="371"/>
      <c r="D489" s="371"/>
      <c r="E489" s="371"/>
      <c r="F489" s="371"/>
      <c r="G489" s="371"/>
      <c r="H489" s="371"/>
      <c r="I489" s="371"/>
      <c r="J489" s="371"/>
      <c r="K489" s="371"/>
      <c r="L489" s="371"/>
      <c r="M489" s="371"/>
      <c r="N489" s="371"/>
    </row>
    <row r="490" spans="2:14" ht="15">
      <c r="B490" s="371"/>
      <c r="C490" s="371"/>
      <c r="D490" s="371"/>
      <c r="E490" s="371"/>
      <c r="F490" s="371"/>
      <c r="G490" s="371"/>
      <c r="H490" s="371"/>
      <c r="I490" s="371"/>
      <c r="J490" s="371"/>
      <c r="K490" s="371"/>
      <c r="L490" s="371"/>
      <c r="M490" s="371"/>
      <c r="N490" s="371"/>
    </row>
    <row r="491" spans="2:14" ht="15">
      <c r="B491" s="371"/>
      <c r="C491" s="371"/>
      <c r="D491" s="371"/>
      <c r="E491" s="371"/>
      <c r="F491" s="371"/>
      <c r="G491" s="371"/>
      <c r="H491" s="371"/>
      <c r="I491" s="371"/>
      <c r="J491" s="371"/>
      <c r="K491" s="371"/>
      <c r="L491" s="371"/>
      <c r="M491" s="371"/>
      <c r="N491" s="371"/>
    </row>
    <row r="492" spans="2:14" ht="15">
      <c r="B492" s="371"/>
      <c r="C492" s="371"/>
      <c r="D492" s="371"/>
      <c r="E492" s="371"/>
      <c r="F492" s="371"/>
      <c r="G492" s="371"/>
      <c r="H492" s="371"/>
      <c r="I492" s="371"/>
      <c r="J492" s="371"/>
      <c r="K492" s="371"/>
      <c r="L492" s="371"/>
      <c r="M492" s="371"/>
      <c r="N492" s="371"/>
    </row>
    <row r="493" spans="2:14" ht="15">
      <c r="B493" s="371"/>
      <c r="C493" s="371"/>
      <c r="D493" s="371"/>
      <c r="E493" s="371"/>
      <c r="F493" s="371"/>
      <c r="G493" s="371"/>
      <c r="H493" s="371"/>
      <c r="I493" s="371"/>
      <c r="J493" s="371"/>
      <c r="K493" s="371"/>
      <c r="L493" s="371"/>
      <c r="M493" s="371"/>
      <c r="N493" s="371"/>
    </row>
    <row r="494" spans="2:14" ht="15">
      <c r="B494" s="371"/>
      <c r="C494" s="371"/>
      <c r="D494" s="371"/>
      <c r="E494" s="371"/>
      <c r="F494" s="371"/>
      <c r="G494" s="371"/>
      <c r="H494" s="371"/>
      <c r="I494" s="371"/>
      <c r="J494" s="371"/>
      <c r="K494" s="371"/>
      <c r="L494" s="371"/>
      <c r="M494" s="371"/>
      <c r="N494" s="371"/>
    </row>
    <row r="495" spans="2:14" ht="15">
      <c r="B495" s="371"/>
      <c r="C495" s="371"/>
      <c r="D495" s="371"/>
      <c r="E495" s="371"/>
      <c r="F495" s="371"/>
      <c r="G495" s="371"/>
      <c r="H495" s="371"/>
      <c r="I495" s="371"/>
      <c r="J495" s="371"/>
      <c r="K495" s="371"/>
      <c r="L495" s="371"/>
      <c r="M495" s="371"/>
      <c r="N495" s="371"/>
    </row>
    <row r="496" spans="2:14" ht="15">
      <c r="B496" s="371"/>
      <c r="C496" s="371"/>
      <c r="D496" s="371"/>
      <c r="E496" s="371"/>
      <c r="F496" s="371"/>
      <c r="G496" s="371"/>
      <c r="H496" s="371"/>
      <c r="I496" s="371"/>
      <c r="J496" s="371"/>
      <c r="K496" s="371"/>
      <c r="L496" s="371"/>
      <c r="M496" s="371"/>
      <c r="N496" s="371"/>
    </row>
    <row r="497" spans="2:14" ht="15">
      <c r="B497" s="371"/>
      <c r="C497" s="371"/>
      <c r="D497" s="371"/>
      <c r="E497" s="371"/>
      <c r="F497" s="371"/>
      <c r="G497" s="371"/>
      <c r="H497" s="371"/>
      <c r="I497" s="371"/>
      <c r="J497" s="371"/>
      <c r="K497" s="371"/>
      <c r="L497" s="371"/>
      <c r="M497" s="371"/>
      <c r="N497" s="371"/>
    </row>
    <row r="498" spans="2:14" ht="15">
      <c r="B498" s="371"/>
      <c r="C498" s="371"/>
      <c r="D498" s="371"/>
      <c r="E498" s="371"/>
      <c r="F498" s="371"/>
      <c r="G498" s="371"/>
      <c r="H498" s="371"/>
      <c r="I498" s="371"/>
      <c r="J498" s="371"/>
      <c r="K498" s="371"/>
      <c r="L498" s="371"/>
      <c r="M498" s="371"/>
      <c r="N498" s="371"/>
    </row>
    <row r="499" spans="2:14" ht="15">
      <c r="B499" s="371"/>
      <c r="C499" s="371"/>
      <c r="D499" s="371"/>
      <c r="E499" s="371"/>
      <c r="F499" s="371"/>
      <c r="G499" s="371"/>
      <c r="H499" s="371"/>
      <c r="I499" s="371"/>
      <c r="J499" s="371"/>
      <c r="K499" s="371"/>
      <c r="L499" s="371"/>
      <c r="M499" s="371"/>
      <c r="N499" s="371"/>
    </row>
    <row r="500" spans="2:14" ht="15">
      <c r="B500" s="371"/>
      <c r="C500" s="371"/>
      <c r="D500" s="371"/>
      <c r="E500" s="371"/>
      <c r="F500" s="371"/>
      <c r="G500" s="371"/>
      <c r="H500" s="371"/>
      <c r="I500" s="371"/>
      <c r="J500" s="371"/>
      <c r="K500" s="371"/>
      <c r="L500" s="371"/>
      <c r="M500" s="371"/>
      <c r="N500" s="371"/>
    </row>
    <row r="501" spans="2:14" ht="15">
      <c r="B501" s="371"/>
      <c r="C501" s="371"/>
      <c r="D501" s="371"/>
      <c r="E501" s="371"/>
      <c r="F501" s="371"/>
      <c r="G501" s="371"/>
      <c r="H501" s="371"/>
      <c r="I501" s="371"/>
      <c r="J501" s="371"/>
      <c r="K501" s="371"/>
      <c r="L501" s="371"/>
      <c r="M501" s="371"/>
      <c r="N501" s="371"/>
    </row>
    <row r="502" spans="2:14" ht="15">
      <c r="B502" s="371"/>
      <c r="C502" s="371"/>
      <c r="D502" s="371"/>
      <c r="E502" s="371"/>
      <c r="F502" s="371"/>
      <c r="G502" s="371"/>
      <c r="H502" s="371"/>
      <c r="I502" s="371"/>
      <c r="J502" s="371"/>
      <c r="K502" s="371"/>
      <c r="L502" s="371"/>
      <c r="M502" s="371"/>
      <c r="N502" s="371"/>
    </row>
    <row r="503" spans="2:14" ht="15">
      <c r="B503" s="371"/>
      <c r="C503" s="371"/>
      <c r="D503" s="371"/>
      <c r="E503" s="371"/>
      <c r="F503" s="371"/>
      <c r="G503" s="371"/>
      <c r="H503" s="371"/>
      <c r="I503" s="371"/>
      <c r="J503" s="371"/>
      <c r="K503" s="371"/>
      <c r="L503" s="371"/>
      <c r="M503" s="371"/>
      <c r="N503" s="371"/>
    </row>
    <row r="504" spans="2:14" ht="15">
      <c r="B504" s="371"/>
      <c r="C504" s="371"/>
      <c r="D504" s="371"/>
      <c r="E504" s="371"/>
      <c r="F504" s="371"/>
      <c r="G504" s="371"/>
      <c r="H504" s="371"/>
      <c r="I504" s="371"/>
      <c r="J504" s="371"/>
      <c r="K504" s="371"/>
      <c r="L504" s="371"/>
      <c r="M504" s="371"/>
      <c r="N504" s="371"/>
    </row>
    <row r="505" spans="2:14" ht="15">
      <c r="B505" s="371"/>
      <c r="C505" s="371"/>
      <c r="D505" s="371"/>
      <c r="E505" s="371"/>
      <c r="F505" s="371"/>
      <c r="G505" s="371"/>
      <c r="H505" s="371"/>
      <c r="I505" s="371"/>
      <c r="J505" s="371"/>
      <c r="K505" s="371"/>
      <c r="L505" s="371"/>
      <c r="M505" s="371"/>
      <c r="N505" s="371"/>
    </row>
    <row r="506" spans="2:14" ht="15">
      <c r="B506" s="371"/>
      <c r="C506" s="371"/>
      <c r="D506" s="371"/>
      <c r="E506" s="371"/>
      <c r="F506" s="371"/>
      <c r="G506" s="371"/>
      <c r="H506" s="371"/>
      <c r="I506" s="371"/>
      <c r="J506" s="371"/>
      <c r="K506" s="371"/>
      <c r="L506" s="371"/>
      <c r="M506" s="371"/>
      <c r="N506" s="371"/>
    </row>
    <row r="507" spans="2:14" ht="15">
      <c r="B507" s="371"/>
      <c r="C507" s="371"/>
      <c r="D507" s="371"/>
      <c r="E507" s="371"/>
      <c r="F507" s="371"/>
      <c r="G507" s="371"/>
      <c r="H507" s="371"/>
      <c r="I507" s="371"/>
      <c r="J507" s="371"/>
      <c r="K507" s="371"/>
      <c r="L507" s="371"/>
      <c r="M507" s="371"/>
      <c r="N507" s="371"/>
    </row>
    <row r="508" spans="2:14" ht="15">
      <c r="B508" s="371"/>
      <c r="C508" s="371"/>
      <c r="D508" s="371"/>
      <c r="E508" s="371"/>
      <c r="F508" s="371"/>
      <c r="G508" s="371"/>
      <c r="H508" s="371"/>
      <c r="I508" s="371"/>
      <c r="J508" s="371"/>
      <c r="K508" s="371"/>
      <c r="L508" s="371"/>
      <c r="M508" s="371"/>
      <c r="N508" s="371"/>
    </row>
    <row r="509" spans="2:14" ht="15">
      <c r="B509" s="371"/>
      <c r="C509" s="371"/>
      <c r="D509" s="371"/>
      <c r="E509" s="371"/>
      <c r="F509" s="371"/>
      <c r="G509" s="371"/>
      <c r="H509" s="371"/>
      <c r="I509" s="371"/>
      <c r="J509" s="371"/>
      <c r="K509" s="371"/>
      <c r="L509" s="371"/>
      <c r="M509" s="371"/>
      <c r="N509" s="371"/>
    </row>
    <row r="510" spans="2:14" ht="15">
      <c r="B510" s="371"/>
      <c r="C510" s="371"/>
      <c r="D510" s="371"/>
      <c r="E510" s="371"/>
      <c r="F510" s="371"/>
      <c r="G510" s="371"/>
      <c r="H510" s="371"/>
      <c r="I510" s="371"/>
      <c r="J510" s="371"/>
      <c r="K510" s="371"/>
      <c r="L510" s="371"/>
      <c r="M510" s="371"/>
      <c r="N510" s="371"/>
    </row>
    <row r="511" spans="2:14" ht="15">
      <c r="B511" s="371"/>
      <c r="C511" s="371"/>
      <c r="D511" s="371"/>
      <c r="E511" s="371"/>
      <c r="F511" s="371"/>
      <c r="G511" s="371"/>
      <c r="H511" s="371"/>
      <c r="I511" s="371"/>
      <c r="J511" s="371"/>
      <c r="K511" s="371"/>
      <c r="L511" s="371"/>
      <c r="M511" s="371"/>
      <c r="N511" s="371"/>
    </row>
    <row r="512" spans="2:14" ht="15">
      <c r="B512" s="371"/>
      <c r="C512" s="371"/>
      <c r="D512" s="371"/>
      <c r="E512" s="371"/>
      <c r="F512" s="371"/>
      <c r="G512" s="371"/>
      <c r="H512" s="371"/>
      <c r="I512" s="371"/>
      <c r="J512" s="371"/>
      <c r="K512" s="371"/>
      <c r="L512" s="371"/>
      <c r="M512" s="371"/>
      <c r="N512" s="371"/>
    </row>
    <row r="513" spans="2:14" ht="15">
      <c r="B513" s="371"/>
      <c r="C513" s="371"/>
      <c r="D513" s="371"/>
      <c r="E513" s="371"/>
      <c r="F513" s="371"/>
      <c r="G513" s="371"/>
      <c r="H513" s="371"/>
      <c r="I513" s="371"/>
      <c r="J513" s="371"/>
      <c r="K513" s="371"/>
      <c r="L513" s="371"/>
      <c r="M513" s="371"/>
      <c r="N513" s="371"/>
    </row>
    <row r="514" spans="2:14" ht="15">
      <c r="B514" s="371"/>
      <c r="C514" s="371"/>
      <c r="D514" s="371"/>
      <c r="E514" s="371"/>
      <c r="F514" s="371"/>
      <c r="G514" s="371"/>
      <c r="H514" s="371"/>
      <c r="I514" s="371"/>
      <c r="J514" s="371"/>
      <c r="K514" s="371"/>
      <c r="L514" s="371"/>
      <c r="M514" s="371"/>
      <c r="N514" s="371"/>
    </row>
    <row r="515" spans="2:14" ht="15">
      <c r="B515" s="371"/>
      <c r="C515" s="371"/>
      <c r="D515" s="371"/>
      <c r="E515" s="371"/>
      <c r="F515" s="371"/>
      <c r="G515" s="371"/>
      <c r="H515" s="371"/>
      <c r="I515" s="371"/>
      <c r="J515" s="371"/>
      <c r="K515" s="371"/>
      <c r="L515" s="371"/>
      <c r="M515" s="371"/>
      <c r="N515" s="371"/>
    </row>
    <row r="516" spans="2:14" ht="15">
      <c r="B516" s="371"/>
      <c r="C516" s="371"/>
      <c r="D516" s="371"/>
      <c r="E516" s="371"/>
      <c r="F516" s="371"/>
      <c r="G516" s="371"/>
      <c r="H516" s="371"/>
      <c r="I516" s="371"/>
      <c r="J516" s="371"/>
      <c r="K516" s="371"/>
      <c r="L516" s="371"/>
      <c r="M516" s="371"/>
      <c r="N516" s="371"/>
    </row>
    <row r="517" spans="2:14" ht="15">
      <c r="B517" s="371"/>
      <c r="C517" s="371"/>
      <c r="D517" s="371"/>
      <c r="E517" s="371"/>
      <c r="F517" s="371"/>
      <c r="G517" s="371"/>
      <c r="H517" s="371"/>
      <c r="I517" s="371"/>
      <c r="J517" s="371"/>
      <c r="K517" s="371"/>
      <c r="L517" s="371"/>
      <c r="M517" s="371"/>
      <c r="N517" s="371"/>
    </row>
    <row r="518" spans="2:14" ht="15">
      <c r="B518" s="371"/>
      <c r="C518" s="371"/>
      <c r="D518" s="371"/>
      <c r="E518" s="371"/>
      <c r="F518" s="371"/>
      <c r="G518" s="371"/>
      <c r="H518" s="371"/>
      <c r="I518" s="371"/>
      <c r="J518" s="371"/>
      <c r="K518" s="371"/>
      <c r="L518" s="371"/>
      <c r="M518" s="371"/>
      <c r="N518" s="371"/>
    </row>
    <row r="519" spans="2:14" ht="15">
      <c r="B519" s="371"/>
      <c r="C519" s="371"/>
      <c r="D519" s="371"/>
      <c r="E519" s="371"/>
      <c r="F519" s="371"/>
      <c r="G519" s="371"/>
      <c r="H519" s="371"/>
      <c r="I519" s="371"/>
      <c r="J519" s="371"/>
      <c r="K519" s="371"/>
      <c r="L519" s="371"/>
      <c r="M519" s="371"/>
      <c r="N519" s="371"/>
    </row>
    <row r="520" spans="2:14" ht="15">
      <c r="B520" s="371"/>
      <c r="C520" s="371"/>
      <c r="D520" s="371"/>
      <c r="E520" s="371"/>
      <c r="F520" s="371"/>
      <c r="G520" s="371"/>
      <c r="H520" s="371"/>
      <c r="I520" s="371"/>
      <c r="J520" s="371"/>
      <c r="K520" s="371"/>
      <c r="L520" s="371"/>
      <c r="M520" s="371"/>
      <c r="N520" s="371"/>
    </row>
    <row r="521" spans="2:14" ht="15">
      <c r="B521" s="371"/>
      <c r="C521" s="371"/>
      <c r="D521" s="371"/>
      <c r="E521" s="371"/>
      <c r="F521" s="371"/>
      <c r="G521" s="371"/>
      <c r="H521" s="371"/>
      <c r="I521" s="371"/>
      <c r="J521" s="371"/>
      <c r="K521" s="371"/>
      <c r="L521" s="371"/>
      <c r="M521" s="371"/>
      <c r="N521" s="371"/>
    </row>
    <row r="522" spans="2:14" ht="15">
      <c r="B522" s="371"/>
      <c r="C522" s="371"/>
      <c r="D522" s="371"/>
      <c r="E522" s="371"/>
      <c r="F522" s="371"/>
      <c r="G522" s="371"/>
      <c r="H522" s="371"/>
      <c r="I522" s="371"/>
      <c r="J522" s="371"/>
      <c r="K522" s="371"/>
      <c r="L522" s="371"/>
      <c r="M522" s="371"/>
      <c r="N522" s="371"/>
    </row>
    <row r="523" spans="2:14" ht="15">
      <c r="B523" s="371"/>
      <c r="C523" s="371"/>
      <c r="D523" s="371"/>
      <c r="E523" s="371"/>
      <c r="F523" s="371"/>
      <c r="G523" s="371"/>
      <c r="H523" s="371"/>
      <c r="I523" s="371"/>
      <c r="J523" s="371"/>
      <c r="K523" s="371"/>
      <c r="L523" s="371"/>
      <c r="M523" s="371"/>
      <c r="N523" s="371"/>
    </row>
    <row r="524" spans="2:14" ht="15">
      <c r="B524" s="371"/>
      <c r="C524" s="371"/>
      <c r="D524" s="371"/>
      <c r="E524" s="371"/>
      <c r="F524" s="371"/>
      <c r="G524" s="371"/>
      <c r="H524" s="371"/>
      <c r="I524" s="371"/>
      <c r="J524" s="371"/>
      <c r="K524" s="371"/>
      <c r="L524" s="371"/>
      <c r="M524" s="371"/>
      <c r="N524" s="371"/>
    </row>
    <row r="525" spans="2:14" ht="15">
      <c r="B525" s="371"/>
      <c r="C525" s="371"/>
      <c r="D525" s="371"/>
      <c r="E525" s="371"/>
      <c r="F525" s="371"/>
      <c r="G525" s="371"/>
      <c r="H525" s="371"/>
      <c r="I525" s="371"/>
      <c r="J525" s="371"/>
      <c r="K525" s="371"/>
      <c r="L525" s="371"/>
      <c r="M525" s="371"/>
      <c r="N525" s="371"/>
    </row>
    <row r="526" spans="2:14" ht="15">
      <c r="B526" s="371"/>
      <c r="C526" s="371"/>
      <c r="D526" s="371"/>
      <c r="E526" s="371"/>
      <c r="F526" s="371"/>
      <c r="G526" s="371"/>
      <c r="H526" s="371"/>
      <c r="I526" s="371"/>
      <c r="J526" s="371"/>
      <c r="K526" s="371"/>
      <c r="L526" s="371"/>
      <c r="M526" s="371"/>
      <c r="N526" s="371"/>
    </row>
    <row r="527" spans="2:14" ht="15">
      <c r="B527" s="371"/>
      <c r="C527" s="371"/>
      <c r="D527" s="371"/>
      <c r="E527" s="371"/>
      <c r="F527" s="371"/>
      <c r="G527" s="371"/>
      <c r="H527" s="371"/>
      <c r="I527" s="371"/>
      <c r="J527" s="371"/>
      <c r="K527" s="371"/>
      <c r="L527" s="371"/>
      <c r="M527" s="371"/>
      <c r="N527" s="371"/>
    </row>
    <row r="528" spans="2:14" ht="15">
      <c r="B528" s="371"/>
      <c r="C528" s="371"/>
      <c r="D528" s="371"/>
      <c r="E528" s="371"/>
      <c r="F528" s="371"/>
      <c r="G528" s="371"/>
      <c r="H528" s="371"/>
      <c r="I528" s="371"/>
      <c r="J528" s="371"/>
      <c r="K528" s="371"/>
      <c r="L528" s="371"/>
      <c r="M528" s="371"/>
      <c r="N528" s="371"/>
    </row>
    <row r="529" spans="2:14" ht="15">
      <c r="B529" s="371"/>
      <c r="C529" s="371"/>
      <c r="D529" s="371"/>
      <c r="E529" s="371"/>
      <c r="F529" s="371"/>
      <c r="G529" s="371"/>
      <c r="H529" s="371"/>
      <c r="I529" s="371"/>
      <c r="J529" s="371"/>
      <c r="K529" s="371"/>
      <c r="L529" s="371"/>
      <c r="M529" s="371"/>
      <c r="N529" s="371"/>
    </row>
    <row r="530" spans="2:14" ht="15">
      <c r="B530" s="371"/>
      <c r="C530" s="371"/>
      <c r="D530" s="371"/>
      <c r="E530" s="371"/>
      <c r="F530" s="371"/>
      <c r="G530" s="371"/>
      <c r="H530" s="371"/>
      <c r="I530" s="371"/>
      <c r="J530" s="371"/>
      <c r="K530" s="371"/>
      <c r="L530" s="371"/>
      <c r="M530" s="371"/>
      <c r="N530" s="371"/>
    </row>
    <row r="531" spans="2:14" ht="15">
      <c r="B531" s="371"/>
      <c r="C531" s="371"/>
      <c r="D531" s="371"/>
      <c r="E531" s="371"/>
      <c r="F531" s="371"/>
      <c r="G531" s="371"/>
      <c r="H531" s="371"/>
      <c r="I531" s="371"/>
      <c r="J531" s="371"/>
      <c r="K531" s="371"/>
      <c r="L531" s="371"/>
      <c r="M531" s="371"/>
      <c r="N531" s="371"/>
    </row>
    <row r="532" spans="2:14" ht="15">
      <c r="B532" s="371"/>
      <c r="C532" s="371"/>
      <c r="D532" s="371"/>
      <c r="E532" s="371"/>
      <c r="F532" s="371"/>
      <c r="G532" s="371"/>
      <c r="H532" s="371"/>
      <c r="I532" s="371"/>
      <c r="J532" s="371"/>
      <c r="K532" s="371"/>
      <c r="L532" s="371"/>
      <c r="M532" s="371"/>
      <c r="N532" s="371"/>
    </row>
    <row r="533" spans="2:14" ht="15">
      <c r="B533" s="371"/>
      <c r="C533" s="371"/>
      <c r="D533" s="371"/>
      <c r="E533" s="371"/>
      <c r="F533" s="371"/>
      <c r="G533" s="371"/>
      <c r="H533" s="371"/>
      <c r="I533" s="371"/>
      <c r="J533" s="371"/>
      <c r="K533" s="371"/>
      <c r="L533" s="371"/>
      <c r="M533" s="371"/>
      <c r="N533" s="371"/>
    </row>
    <row r="534" spans="2:14" ht="15">
      <c r="B534" s="371"/>
      <c r="C534" s="371"/>
      <c r="D534" s="371"/>
      <c r="E534" s="371"/>
      <c r="F534" s="371"/>
      <c r="G534" s="371"/>
      <c r="H534" s="371"/>
      <c r="I534" s="371"/>
      <c r="J534" s="371"/>
      <c r="K534" s="371"/>
      <c r="L534" s="371"/>
      <c r="M534" s="371"/>
      <c r="N534" s="371"/>
    </row>
    <row r="535" spans="2:14" ht="15">
      <c r="B535" s="371"/>
      <c r="C535" s="371"/>
      <c r="D535" s="371"/>
      <c r="E535" s="371"/>
      <c r="F535" s="371"/>
      <c r="G535" s="371"/>
      <c r="H535" s="371"/>
      <c r="I535" s="371"/>
      <c r="J535" s="371"/>
      <c r="K535" s="371"/>
      <c r="L535" s="371"/>
      <c r="M535" s="371"/>
      <c r="N535" s="371"/>
    </row>
    <row r="536" spans="2:14" ht="15">
      <c r="B536" s="371"/>
      <c r="C536" s="371"/>
      <c r="D536" s="371"/>
      <c r="E536" s="371"/>
      <c r="F536" s="371"/>
      <c r="G536" s="371"/>
      <c r="H536" s="371"/>
      <c r="I536" s="371"/>
      <c r="J536" s="371"/>
      <c r="K536" s="371"/>
      <c r="L536" s="371"/>
      <c r="M536" s="371"/>
      <c r="N536" s="371"/>
    </row>
    <row r="537" spans="2:14" ht="15">
      <c r="B537" s="371"/>
      <c r="C537" s="371"/>
      <c r="D537" s="371"/>
      <c r="E537" s="371"/>
      <c r="F537" s="371"/>
      <c r="G537" s="371"/>
      <c r="H537" s="371"/>
      <c r="I537" s="371"/>
      <c r="J537" s="371"/>
      <c r="K537" s="371"/>
      <c r="L537" s="371"/>
      <c r="M537" s="371"/>
      <c r="N537" s="371"/>
    </row>
    <row r="538" spans="2:14" ht="15">
      <c r="B538" s="371"/>
      <c r="C538" s="371"/>
      <c r="D538" s="371"/>
      <c r="E538" s="371"/>
      <c r="F538" s="371"/>
      <c r="G538" s="371"/>
      <c r="H538" s="371"/>
      <c r="I538" s="371"/>
      <c r="J538" s="371"/>
      <c r="K538" s="371"/>
      <c r="L538" s="371"/>
      <c r="M538" s="371"/>
      <c r="N538" s="371"/>
    </row>
    <row r="539" spans="2:14" ht="15">
      <c r="B539" s="371"/>
      <c r="C539" s="371"/>
      <c r="D539" s="371"/>
      <c r="E539" s="371"/>
      <c r="F539" s="371"/>
      <c r="G539" s="371"/>
      <c r="H539" s="371"/>
      <c r="I539" s="371"/>
      <c r="J539" s="371"/>
      <c r="K539" s="371"/>
      <c r="L539" s="371"/>
      <c r="M539" s="371"/>
      <c r="N539" s="371"/>
    </row>
    <row r="540" spans="2:14" ht="15">
      <c r="B540" s="371"/>
      <c r="C540" s="371"/>
      <c r="D540" s="371"/>
      <c r="E540" s="371"/>
      <c r="F540" s="371"/>
      <c r="G540" s="371"/>
      <c r="H540" s="371"/>
      <c r="I540" s="371"/>
      <c r="J540" s="371"/>
      <c r="K540" s="371"/>
      <c r="L540" s="371"/>
      <c r="M540" s="371"/>
      <c r="N540" s="371"/>
    </row>
    <row r="541" spans="2:14" ht="15">
      <c r="B541" s="371"/>
      <c r="C541" s="371"/>
      <c r="D541" s="371"/>
      <c r="E541" s="371"/>
      <c r="F541" s="371"/>
      <c r="G541" s="371"/>
      <c r="H541" s="371"/>
      <c r="I541" s="371"/>
      <c r="J541" s="371"/>
      <c r="K541" s="371"/>
      <c r="L541" s="371"/>
      <c r="M541" s="371"/>
      <c r="N541" s="371"/>
    </row>
    <row r="542" spans="2:14" ht="15">
      <c r="B542" s="371"/>
      <c r="C542" s="371"/>
      <c r="D542" s="371"/>
      <c r="E542" s="371"/>
      <c r="F542" s="371"/>
      <c r="G542" s="371"/>
      <c r="H542" s="371"/>
      <c r="I542" s="371"/>
      <c r="J542" s="371"/>
      <c r="K542" s="371"/>
      <c r="L542" s="371"/>
      <c r="M542" s="371"/>
      <c r="N542" s="371"/>
    </row>
    <row r="543" spans="2:14" ht="15">
      <c r="B543" s="371"/>
      <c r="C543" s="371"/>
      <c r="D543" s="371"/>
      <c r="E543" s="371"/>
      <c r="F543" s="371"/>
      <c r="G543" s="371"/>
      <c r="H543" s="371"/>
      <c r="I543" s="371"/>
      <c r="J543" s="371"/>
      <c r="K543" s="371"/>
      <c r="L543" s="371"/>
      <c r="M543" s="371"/>
      <c r="N543" s="371"/>
    </row>
    <row r="544" spans="2:14" ht="15">
      <c r="B544" s="371"/>
      <c r="C544" s="371"/>
      <c r="D544" s="371"/>
      <c r="E544" s="371"/>
      <c r="F544" s="371"/>
      <c r="G544" s="371"/>
      <c r="H544" s="371"/>
      <c r="I544" s="371"/>
      <c r="J544" s="371"/>
      <c r="K544" s="371"/>
      <c r="L544" s="371"/>
      <c r="M544" s="371"/>
      <c r="N544" s="371"/>
    </row>
    <row r="545" spans="2:14" ht="15">
      <c r="B545" s="371"/>
      <c r="C545" s="371"/>
      <c r="D545" s="371"/>
      <c r="E545" s="371"/>
      <c r="F545" s="371"/>
      <c r="G545" s="371"/>
      <c r="H545" s="371"/>
      <c r="I545" s="371"/>
      <c r="J545" s="371"/>
      <c r="K545" s="371"/>
      <c r="L545" s="371"/>
      <c r="M545" s="371"/>
      <c r="N545" s="371"/>
    </row>
    <row r="546" spans="2:14" ht="15">
      <c r="B546" s="371"/>
      <c r="C546" s="371"/>
      <c r="D546" s="371"/>
      <c r="E546" s="371"/>
      <c r="F546" s="371"/>
      <c r="G546" s="371"/>
      <c r="H546" s="371"/>
      <c r="I546" s="371"/>
      <c r="J546" s="371"/>
      <c r="K546" s="371"/>
      <c r="L546" s="371"/>
      <c r="M546" s="371"/>
      <c r="N546" s="371"/>
    </row>
    <row r="547" spans="2:14" ht="15">
      <c r="B547" s="371"/>
      <c r="C547" s="371"/>
      <c r="D547" s="371"/>
      <c r="E547" s="371"/>
      <c r="F547" s="371"/>
      <c r="G547" s="371"/>
      <c r="H547" s="371"/>
      <c r="I547" s="371"/>
      <c r="J547" s="371"/>
      <c r="K547" s="371"/>
      <c r="L547" s="371"/>
      <c r="M547" s="371"/>
      <c r="N547" s="371"/>
    </row>
    <row r="548" spans="2:14" ht="15">
      <c r="B548" s="371"/>
      <c r="C548" s="371"/>
      <c r="D548" s="371"/>
      <c r="E548" s="371"/>
      <c r="F548" s="371"/>
      <c r="G548" s="371"/>
      <c r="H548" s="371"/>
      <c r="I548" s="371"/>
      <c r="J548" s="371"/>
      <c r="K548" s="371"/>
      <c r="L548" s="371"/>
      <c r="M548" s="371"/>
      <c r="N548" s="371"/>
    </row>
    <row r="549" spans="2:14" ht="15">
      <c r="B549" s="371"/>
      <c r="C549" s="371"/>
      <c r="D549" s="371"/>
      <c r="E549" s="371"/>
      <c r="F549" s="371"/>
      <c r="G549" s="371"/>
      <c r="H549" s="371"/>
      <c r="I549" s="371"/>
      <c r="J549" s="371"/>
      <c r="K549" s="371"/>
      <c r="L549" s="371"/>
      <c r="M549" s="371"/>
      <c r="N549" s="371"/>
    </row>
    <row r="550" spans="2:14" ht="15">
      <c r="B550" s="371"/>
      <c r="C550" s="371"/>
      <c r="D550" s="371"/>
      <c r="E550" s="371"/>
      <c r="F550" s="371"/>
      <c r="G550" s="371"/>
      <c r="H550" s="371"/>
      <c r="I550" s="371"/>
      <c r="J550" s="371"/>
      <c r="K550" s="371"/>
      <c r="L550" s="371"/>
      <c r="M550" s="371"/>
      <c r="N550" s="371"/>
    </row>
    <row r="551" spans="2:14" ht="15">
      <c r="B551" s="371"/>
      <c r="C551" s="371"/>
      <c r="D551" s="371"/>
      <c r="E551" s="371"/>
      <c r="F551" s="371"/>
      <c r="G551" s="371"/>
      <c r="H551" s="371"/>
      <c r="I551" s="371"/>
      <c r="J551" s="371"/>
      <c r="K551" s="371"/>
      <c r="L551" s="371"/>
      <c r="M551" s="371"/>
      <c r="N551" s="371"/>
    </row>
    <row r="552" spans="2:14" ht="15">
      <c r="B552" s="371"/>
      <c r="C552" s="371"/>
      <c r="D552" s="371"/>
      <c r="E552" s="371"/>
      <c r="F552" s="371"/>
      <c r="G552" s="371"/>
      <c r="H552" s="371"/>
      <c r="I552" s="371"/>
      <c r="J552" s="371"/>
      <c r="K552" s="371"/>
      <c r="L552" s="371"/>
      <c r="M552" s="371"/>
      <c r="N552" s="371"/>
    </row>
    <row r="553" spans="2:14" ht="15">
      <c r="B553" s="371"/>
      <c r="C553" s="371"/>
      <c r="D553" s="371"/>
      <c r="E553" s="371"/>
      <c r="F553" s="371"/>
      <c r="G553" s="371"/>
      <c r="H553" s="371"/>
      <c r="I553" s="371"/>
      <c r="J553" s="371"/>
      <c r="K553" s="371"/>
      <c r="L553" s="371"/>
      <c r="M553" s="371"/>
      <c r="N553" s="371"/>
    </row>
    <row r="554" spans="2:14" ht="15">
      <c r="B554" s="371"/>
      <c r="C554" s="371"/>
      <c r="D554" s="371"/>
      <c r="E554" s="371"/>
      <c r="F554" s="371"/>
      <c r="G554" s="371"/>
      <c r="H554" s="371"/>
      <c r="I554" s="371"/>
      <c r="J554" s="371"/>
      <c r="K554" s="371"/>
      <c r="L554" s="371"/>
      <c r="M554" s="371"/>
      <c r="N554" s="371"/>
    </row>
    <row r="555" spans="2:14" ht="15">
      <c r="B555" s="371"/>
      <c r="C555" s="371"/>
      <c r="D555" s="371"/>
      <c r="E555" s="371"/>
      <c r="F555" s="371"/>
      <c r="G555" s="371"/>
      <c r="H555" s="371"/>
      <c r="I555" s="371"/>
      <c r="J555" s="371"/>
      <c r="K555" s="371"/>
      <c r="L555" s="371"/>
      <c r="M555" s="371"/>
      <c r="N555" s="371"/>
    </row>
    <row r="556" spans="2:14" ht="15">
      <c r="B556" s="371"/>
      <c r="C556" s="371"/>
      <c r="D556" s="371"/>
      <c r="E556" s="371"/>
      <c r="F556" s="371"/>
      <c r="G556" s="371"/>
      <c r="H556" s="371"/>
      <c r="I556" s="371"/>
      <c r="J556" s="371"/>
      <c r="K556" s="371"/>
      <c r="L556" s="371"/>
      <c r="M556" s="371"/>
      <c r="N556" s="371"/>
    </row>
    <row r="557" spans="2:14" ht="15">
      <c r="B557" s="371"/>
      <c r="C557" s="371"/>
      <c r="D557" s="371"/>
      <c r="E557" s="371"/>
      <c r="F557" s="371"/>
      <c r="G557" s="371"/>
      <c r="H557" s="371"/>
      <c r="I557" s="371"/>
      <c r="J557" s="371"/>
      <c r="K557" s="371"/>
      <c r="L557" s="371"/>
      <c r="M557" s="371"/>
      <c r="N557" s="371"/>
    </row>
    <row r="558" spans="2:14" ht="15">
      <c r="B558" s="371"/>
      <c r="C558" s="371"/>
      <c r="D558" s="371"/>
      <c r="E558" s="371"/>
      <c r="F558" s="371"/>
      <c r="G558" s="371"/>
      <c r="H558" s="371"/>
      <c r="I558" s="371"/>
      <c r="J558" s="371"/>
      <c r="K558" s="371"/>
      <c r="L558" s="371"/>
      <c r="M558" s="371"/>
      <c r="N558" s="371"/>
    </row>
    <row r="559" spans="2:14" ht="15">
      <c r="B559" s="371"/>
      <c r="C559" s="371"/>
      <c r="D559" s="371"/>
      <c r="E559" s="371"/>
      <c r="F559" s="371"/>
      <c r="G559" s="371"/>
      <c r="H559" s="371"/>
      <c r="I559" s="371"/>
      <c r="J559" s="371"/>
      <c r="K559" s="371"/>
      <c r="L559" s="371"/>
      <c r="M559" s="371"/>
      <c r="N559" s="371"/>
    </row>
    <row r="560" spans="2:14" ht="15">
      <c r="B560" s="371"/>
      <c r="C560" s="371"/>
      <c r="D560" s="371"/>
      <c r="E560" s="371"/>
      <c r="F560" s="371"/>
      <c r="G560" s="371"/>
      <c r="H560" s="371"/>
      <c r="I560" s="371"/>
      <c r="J560" s="371"/>
      <c r="K560" s="371"/>
      <c r="L560" s="371"/>
      <c r="M560" s="371"/>
      <c r="N560" s="371"/>
    </row>
    <row r="561" spans="2:14" ht="15">
      <c r="B561" s="371"/>
      <c r="C561" s="371"/>
      <c r="D561" s="371"/>
      <c r="E561" s="371"/>
      <c r="F561" s="371"/>
      <c r="G561" s="371"/>
      <c r="H561" s="371"/>
      <c r="I561" s="371"/>
      <c r="J561" s="371"/>
      <c r="K561" s="371"/>
      <c r="L561" s="371"/>
      <c r="M561" s="371"/>
      <c r="N561" s="371"/>
    </row>
    <row r="562" spans="2:14" ht="15">
      <c r="B562" s="371"/>
      <c r="C562" s="371"/>
      <c r="D562" s="371"/>
      <c r="E562" s="371"/>
      <c r="F562" s="371"/>
      <c r="G562" s="371"/>
      <c r="H562" s="371"/>
      <c r="I562" s="371"/>
      <c r="J562" s="371"/>
      <c r="K562" s="371"/>
      <c r="L562" s="371"/>
      <c r="M562" s="371"/>
      <c r="N562" s="371"/>
    </row>
    <row r="563" spans="2:14" ht="15">
      <c r="B563" s="371"/>
      <c r="C563" s="371"/>
      <c r="D563" s="371"/>
      <c r="E563" s="371"/>
      <c r="F563" s="371"/>
      <c r="G563" s="371"/>
      <c r="H563" s="371"/>
      <c r="I563" s="371"/>
      <c r="J563" s="371"/>
      <c r="K563" s="371"/>
      <c r="L563" s="371"/>
      <c r="M563" s="371"/>
      <c r="N563" s="371"/>
    </row>
    <row r="564" spans="2:14" ht="15">
      <c r="B564" s="371"/>
      <c r="C564" s="371"/>
      <c r="D564" s="371"/>
      <c r="E564" s="371"/>
      <c r="F564" s="371"/>
      <c r="G564" s="371"/>
      <c r="H564" s="371"/>
      <c r="I564" s="371"/>
      <c r="J564" s="371"/>
      <c r="K564" s="371"/>
      <c r="L564" s="371"/>
      <c r="M564" s="371"/>
      <c r="N564" s="371"/>
    </row>
    <row r="565" spans="2:14" ht="15">
      <c r="B565" s="371"/>
      <c r="C565" s="371"/>
      <c r="D565" s="371"/>
      <c r="E565" s="371"/>
      <c r="F565" s="371"/>
      <c r="G565" s="371"/>
      <c r="H565" s="371"/>
      <c r="I565" s="371"/>
      <c r="J565" s="371"/>
      <c r="K565" s="371"/>
      <c r="L565" s="371"/>
      <c r="M565" s="371"/>
      <c r="N565" s="371"/>
    </row>
    <row r="566" spans="2:14" ht="15">
      <c r="B566" s="371"/>
      <c r="C566" s="371"/>
      <c r="D566" s="371"/>
      <c r="E566" s="371"/>
      <c r="F566" s="371"/>
      <c r="G566" s="371"/>
      <c r="H566" s="371"/>
      <c r="I566" s="371"/>
      <c r="J566" s="371"/>
      <c r="K566" s="371"/>
      <c r="L566" s="371"/>
      <c r="M566" s="371"/>
      <c r="N566" s="371"/>
    </row>
    <row r="567" spans="2:14" ht="15">
      <c r="B567" s="371"/>
      <c r="C567" s="371"/>
      <c r="D567" s="371"/>
      <c r="E567" s="371"/>
      <c r="F567" s="371"/>
      <c r="G567" s="371"/>
      <c r="H567" s="371"/>
      <c r="I567" s="371"/>
      <c r="J567" s="371"/>
      <c r="K567" s="371"/>
      <c r="L567" s="371"/>
      <c r="M567" s="371"/>
      <c r="N567" s="371"/>
    </row>
    <row r="568" spans="2:14" ht="15">
      <c r="B568" s="371"/>
      <c r="C568" s="371"/>
      <c r="D568" s="371"/>
      <c r="E568" s="371"/>
      <c r="F568" s="371"/>
      <c r="G568" s="371"/>
      <c r="H568" s="371"/>
      <c r="I568" s="371"/>
      <c r="J568" s="371"/>
      <c r="K568" s="371"/>
      <c r="L568" s="371"/>
      <c r="M568" s="371"/>
      <c r="N568" s="371"/>
    </row>
    <row r="569" spans="2:14" ht="15">
      <c r="B569" s="371"/>
      <c r="C569" s="371"/>
      <c r="D569" s="371"/>
      <c r="E569" s="371"/>
      <c r="F569" s="371"/>
      <c r="G569" s="371"/>
      <c r="H569" s="371"/>
      <c r="I569" s="371"/>
      <c r="J569" s="371"/>
      <c r="K569" s="371"/>
      <c r="L569" s="371"/>
      <c r="M569" s="371"/>
      <c r="N569" s="371"/>
    </row>
    <row r="570" spans="2:14" ht="15">
      <c r="B570" s="371"/>
      <c r="C570" s="371"/>
      <c r="D570" s="371"/>
      <c r="E570" s="371"/>
      <c r="F570" s="371"/>
      <c r="G570" s="371"/>
      <c r="H570" s="371"/>
      <c r="I570" s="371"/>
      <c r="J570" s="371"/>
      <c r="K570" s="371"/>
      <c r="L570" s="371"/>
      <c r="M570" s="371"/>
      <c r="N570" s="371"/>
    </row>
    <row r="571" spans="2:14" ht="15">
      <c r="B571" s="371"/>
      <c r="C571" s="371"/>
      <c r="D571" s="371"/>
      <c r="E571" s="371"/>
      <c r="F571" s="371"/>
      <c r="G571" s="371"/>
      <c r="H571" s="371"/>
      <c r="I571" s="371"/>
      <c r="J571" s="371"/>
      <c r="K571" s="371"/>
      <c r="L571" s="371"/>
      <c r="M571" s="371"/>
      <c r="N571" s="371"/>
    </row>
    <row r="572" spans="2:14" ht="15">
      <c r="B572" s="371"/>
      <c r="C572" s="371"/>
      <c r="D572" s="371"/>
      <c r="E572" s="371"/>
      <c r="F572" s="371"/>
      <c r="G572" s="371"/>
      <c r="H572" s="371"/>
      <c r="I572" s="371"/>
      <c r="J572" s="371"/>
      <c r="K572" s="371"/>
      <c r="L572" s="371"/>
      <c r="M572" s="371"/>
      <c r="N572" s="371"/>
    </row>
    <row r="573" spans="2:14" ht="15">
      <c r="B573" s="371"/>
      <c r="C573" s="371"/>
      <c r="D573" s="371"/>
      <c r="E573" s="371"/>
      <c r="F573" s="371"/>
      <c r="G573" s="371"/>
      <c r="H573" s="371"/>
      <c r="I573" s="371"/>
      <c r="J573" s="371"/>
      <c r="K573" s="371"/>
      <c r="L573" s="371"/>
      <c r="M573" s="371"/>
      <c r="N573" s="371"/>
    </row>
    <row r="574" spans="2:14" ht="15">
      <c r="B574" s="371"/>
      <c r="C574" s="371"/>
      <c r="D574" s="371"/>
      <c r="E574" s="371"/>
      <c r="F574" s="371"/>
      <c r="G574" s="371"/>
      <c r="H574" s="371"/>
      <c r="I574" s="371"/>
      <c r="J574" s="371"/>
      <c r="K574" s="371"/>
      <c r="L574" s="371"/>
      <c r="M574" s="371"/>
      <c r="N574" s="371"/>
    </row>
    <row r="575" spans="2:14" ht="15">
      <c r="B575" s="371"/>
      <c r="C575" s="371"/>
      <c r="D575" s="371"/>
      <c r="E575" s="371"/>
      <c r="F575" s="371"/>
      <c r="G575" s="371"/>
      <c r="H575" s="371"/>
      <c r="I575" s="371"/>
      <c r="J575" s="371"/>
      <c r="K575" s="371"/>
      <c r="L575" s="371"/>
      <c r="M575" s="371"/>
      <c r="N575" s="371"/>
    </row>
    <row r="576" spans="2:14" ht="15">
      <c r="B576" s="371"/>
      <c r="C576" s="371"/>
      <c r="D576" s="371"/>
      <c r="E576" s="371"/>
      <c r="F576" s="371"/>
      <c r="G576" s="371"/>
      <c r="H576" s="371"/>
      <c r="I576" s="371"/>
      <c r="J576" s="371"/>
      <c r="K576" s="371"/>
      <c r="L576" s="371"/>
      <c r="M576" s="371"/>
      <c r="N576" s="371"/>
    </row>
    <row r="577" spans="2:14" ht="15">
      <c r="B577" s="371"/>
      <c r="C577" s="371"/>
      <c r="D577" s="371"/>
      <c r="E577" s="371"/>
      <c r="F577" s="371"/>
      <c r="G577" s="371"/>
      <c r="H577" s="371"/>
      <c r="I577" s="371"/>
      <c r="J577" s="371"/>
      <c r="K577" s="371"/>
      <c r="L577" s="371"/>
      <c r="M577" s="371"/>
      <c r="N577" s="371"/>
    </row>
    <row r="578" spans="2:14" ht="15">
      <c r="B578" s="371"/>
      <c r="C578" s="371"/>
      <c r="D578" s="371"/>
      <c r="E578" s="371"/>
      <c r="F578" s="371"/>
      <c r="G578" s="371"/>
      <c r="H578" s="371"/>
      <c r="I578" s="371"/>
      <c r="J578" s="371"/>
      <c r="K578" s="371"/>
      <c r="L578" s="371"/>
      <c r="M578" s="371"/>
      <c r="N578" s="371"/>
    </row>
    <row r="579" spans="2:14" ht="15">
      <c r="B579" s="371"/>
      <c r="C579" s="371"/>
      <c r="D579" s="371"/>
      <c r="E579" s="371"/>
      <c r="F579" s="371"/>
      <c r="G579" s="371"/>
      <c r="H579" s="371"/>
      <c r="I579" s="371"/>
      <c r="J579" s="371"/>
      <c r="K579" s="371"/>
      <c r="L579" s="371"/>
      <c r="M579" s="371"/>
      <c r="N579" s="371"/>
    </row>
    <row r="580" spans="2:14" ht="15">
      <c r="B580" s="371"/>
      <c r="C580" s="371"/>
      <c r="D580" s="371"/>
      <c r="E580" s="371"/>
      <c r="F580" s="371"/>
      <c r="G580" s="371"/>
      <c r="H580" s="371"/>
      <c r="I580" s="371"/>
      <c r="J580" s="371"/>
      <c r="K580" s="371"/>
      <c r="L580" s="371"/>
      <c r="M580" s="371"/>
      <c r="N580" s="371"/>
    </row>
    <row r="581" spans="2:14" ht="15">
      <c r="B581" s="371"/>
      <c r="C581" s="371"/>
      <c r="D581" s="371"/>
      <c r="E581" s="371"/>
      <c r="F581" s="371"/>
      <c r="G581" s="371"/>
      <c r="H581" s="371"/>
      <c r="I581" s="371"/>
      <c r="J581" s="371"/>
      <c r="K581" s="371"/>
      <c r="L581" s="371"/>
      <c r="M581" s="371"/>
      <c r="N581" s="371"/>
    </row>
    <row r="582" spans="2:14" ht="15">
      <c r="B582" s="371"/>
      <c r="C582" s="371"/>
      <c r="D582" s="371"/>
      <c r="E582" s="371"/>
      <c r="F582" s="371"/>
      <c r="G582" s="371"/>
      <c r="H582" s="371"/>
      <c r="I582" s="371"/>
      <c r="J582" s="371"/>
      <c r="K582" s="371"/>
      <c r="L582" s="371"/>
      <c r="M582" s="371"/>
      <c r="N582" s="371"/>
    </row>
    <row r="583" spans="2:14" ht="15">
      <c r="B583" s="371"/>
      <c r="C583" s="371"/>
      <c r="D583" s="371"/>
      <c r="E583" s="371"/>
      <c r="F583" s="371"/>
      <c r="G583" s="371"/>
      <c r="H583" s="371"/>
      <c r="I583" s="371"/>
      <c r="J583" s="371"/>
      <c r="K583" s="371"/>
      <c r="L583" s="371"/>
      <c r="M583" s="371"/>
      <c r="N583" s="371"/>
    </row>
    <row r="584" spans="2:14" ht="15">
      <c r="B584" s="371"/>
      <c r="C584" s="371"/>
      <c r="D584" s="371"/>
      <c r="E584" s="371"/>
      <c r="F584" s="371"/>
      <c r="G584" s="371"/>
      <c r="H584" s="371"/>
      <c r="I584" s="371"/>
      <c r="J584" s="371"/>
      <c r="K584" s="371"/>
      <c r="L584" s="371"/>
      <c r="M584" s="371"/>
      <c r="N584" s="371"/>
    </row>
    <row r="585" spans="2:14" ht="15">
      <c r="B585" s="371"/>
      <c r="C585" s="371"/>
      <c r="D585" s="371"/>
      <c r="E585" s="371"/>
      <c r="F585" s="371"/>
      <c r="G585" s="371"/>
      <c r="H585" s="371"/>
      <c r="I585" s="371"/>
      <c r="J585" s="371"/>
      <c r="K585" s="371"/>
      <c r="L585" s="371"/>
      <c r="M585" s="371"/>
      <c r="N585" s="371"/>
    </row>
    <row r="586" spans="2:14" ht="15">
      <c r="B586" s="371"/>
      <c r="C586" s="371"/>
      <c r="D586" s="371"/>
      <c r="E586" s="371"/>
      <c r="F586" s="371"/>
      <c r="G586" s="371"/>
      <c r="H586" s="371"/>
      <c r="I586" s="371"/>
      <c r="J586" s="371"/>
      <c r="K586" s="371"/>
      <c r="L586" s="371"/>
      <c r="M586" s="371"/>
      <c r="N586" s="371"/>
    </row>
    <row r="587" spans="2:14" ht="15">
      <c r="B587" s="371"/>
      <c r="C587" s="371"/>
      <c r="D587" s="371"/>
      <c r="E587" s="371"/>
      <c r="F587" s="371"/>
      <c r="G587" s="371"/>
      <c r="H587" s="371"/>
      <c r="I587" s="371"/>
      <c r="J587" s="371"/>
      <c r="K587" s="371"/>
      <c r="L587" s="371"/>
      <c r="M587" s="371"/>
      <c r="N587" s="371"/>
    </row>
    <row r="588" spans="2:14" ht="15">
      <c r="B588" s="371"/>
      <c r="C588" s="371"/>
      <c r="D588" s="371"/>
      <c r="E588" s="371"/>
      <c r="F588" s="371"/>
      <c r="G588" s="371"/>
      <c r="H588" s="371"/>
      <c r="I588" s="371"/>
      <c r="J588" s="371"/>
      <c r="K588" s="371"/>
      <c r="L588" s="371"/>
      <c r="M588" s="371"/>
      <c r="N588" s="371"/>
    </row>
    <row r="589" spans="2:14" ht="15">
      <c r="B589" s="371"/>
      <c r="C589" s="371"/>
      <c r="D589" s="371"/>
      <c r="E589" s="371"/>
      <c r="F589" s="371"/>
      <c r="G589" s="371"/>
      <c r="H589" s="371"/>
      <c r="I589" s="371"/>
      <c r="J589" s="371"/>
      <c r="K589" s="371"/>
      <c r="L589" s="371"/>
      <c r="M589" s="371"/>
      <c r="N589" s="371"/>
    </row>
    <row r="590" spans="2:14" ht="15">
      <c r="B590" s="371"/>
      <c r="C590" s="371"/>
      <c r="D590" s="371"/>
      <c r="E590" s="371"/>
      <c r="F590" s="371"/>
      <c r="G590" s="371"/>
      <c r="H590" s="371"/>
      <c r="I590" s="371"/>
      <c r="J590" s="371"/>
      <c r="K590" s="371"/>
      <c r="L590" s="371"/>
      <c r="M590" s="371"/>
      <c r="N590" s="371"/>
    </row>
    <row r="591" spans="2:14" ht="15">
      <c r="B591" s="371"/>
      <c r="C591" s="371"/>
      <c r="D591" s="371"/>
      <c r="E591" s="371"/>
      <c r="F591" s="371"/>
      <c r="G591" s="371"/>
      <c r="H591" s="371"/>
      <c r="I591" s="371"/>
      <c r="J591" s="371"/>
      <c r="K591" s="371"/>
      <c r="L591" s="371"/>
      <c r="M591" s="371"/>
      <c r="N591" s="371"/>
    </row>
    <row r="592" spans="2:14" ht="15">
      <c r="B592" s="371"/>
      <c r="C592" s="371"/>
      <c r="D592" s="371"/>
      <c r="E592" s="371"/>
      <c r="F592" s="371"/>
      <c r="G592" s="371"/>
      <c r="H592" s="371"/>
      <c r="I592" s="371"/>
      <c r="J592" s="371"/>
      <c r="K592" s="371"/>
      <c r="L592" s="371"/>
      <c r="M592" s="371"/>
      <c r="N592" s="371"/>
    </row>
    <row r="593" spans="2:14" ht="15">
      <c r="B593" s="371"/>
      <c r="C593" s="371"/>
      <c r="D593" s="371"/>
      <c r="E593" s="371"/>
      <c r="F593" s="371"/>
      <c r="G593" s="371"/>
      <c r="H593" s="371"/>
      <c r="I593" s="371"/>
      <c r="J593" s="371"/>
      <c r="K593" s="371"/>
      <c r="L593" s="371"/>
      <c r="M593" s="371"/>
      <c r="N593" s="371"/>
    </row>
    <row r="594" spans="2:14" ht="15">
      <c r="B594" s="371"/>
      <c r="C594" s="371"/>
      <c r="D594" s="371"/>
      <c r="E594" s="371"/>
      <c r="F594" s="371"/>
      <c r="G594" s="371"/>
      <c r="H594" s="371"/>
      <c r="I594" s="371"/>
      <c r="J594" s="371"/>
      <c r="K594" s="371"/>
      <c r="L594" s="371"/>
      <c r="M594" s="371"/>
      <c r="N594" s="371"/>
    </row>
    <row r="595" spans="2:14" ht="15">
      <c r="B595" s="371"/>
      <c r="C595" s="371"/>
      <c r="D595" s="371"/>
      <c r="E595" s="371"/>
      <c r="F595" s="371"/>
      <c r="G595" s="371"/>
      <c r="H595" s="371"/>
      <c r="I595" s="371"/>
      <c r="J595" s="371"/>
      <c r="K595" s="371"/>
      <c r="L595" s="371"/>
      <c r="M595" s="371"/>
      <c r="N595" s="371"/>
    </row>
    <row r="596" spans="2:14" ht="15">
      <c r="B596" s="371"/>
      <c r="C596" s="371"/>
      <c r="D596" s="371"/>
      <c r="E596" s="371"/>
      <c r="F596" s="371"/>
      <c r="G596" s="371"/>
      <c r="H596" s="371"/>
      <c r="I596" s="371"/>
      <c r="J596" s="371"/>
      <c r="K596" s="371"/>
      <c r="L596" s="371"/>
      <c r="M596" s="371"/>
      <c r="N596" s="371"/>
    </row>
    <row r="597" spans="2:14" ht="15">
      <c r="B597" s="371"/>
      <c r="C597" s="371"/>
      <c r="D597" s="371"/>
      <c r="E597" s="371"/>
      <c r="F597" s="371"/>
      <c r="G597" s="371"/>
      <c r="H597" s="371"/>
      <c r="I597" s="371"/>
      <c r="J597" s="371"/>
      <c r="K597" s="371"/>
      <c r="L597" s="371"/>
      <c r="M597" s="371"/>
      <c r="N597" s="371"/>
    </row>
    <row r="598" spans="2:14" ht="15">
      <c r="B598" s="371"/>
      <c r="C598" s="371"/>
      <c r="D598" s="371"/>
      <c r="E598" s="371"/>
      <c r="F598" s="371"/>
      <c r="G598" s="371"/>
      <c r="H598" s="371"/>
      <c r="I598" s="371"/>
      <c r="J598" s="371"/>
      <c r="K598" s="371"/>
      <c r="L598" s="371"/>
      <c r="M598" s="371"/>
      <c r="N598" s="371"/>
    </row>
    <row r="599" spans="2:14" ht="15">
      <c r="B599" s="371"/>
      <c r="C599" s="371"/>
      <c r="D599" s="371"/>
      <c r="E599" s="371"/>
      <c r="F599" s="371"/>
      <c r="G599" s="371"/>
      <c r="H599" s="371"/>
      <c r="I599" s="371"/>
      <c r="J599" s="371"/>
      <c r="K599" s="371"/>
      <c r="L599" s="371"/>
      <c r="M599" s="371"/>
      <c r="N599" s="371"/>
    </row>
    <row r="600" spans="2:14" ht="15">
      <c r="B600" s="371"/>
      <c r="C600" s="371"/>
      <c r="D600" s="371"/>
      <c r="E600" s="371"/>
      <c r="F600" s="371"/>
      <c r="G600" s="371"/>
      <c r="H600" s="371"/>
      <c r="I600" s="371"/>
      <c r="J600" s="371"/>
      <c r="K600" s="371"/>
      <c r="L600" s="371"/>
      <c r="M600" s="371"/>
      <c r="N600" s="371"/>
    </row>
    <row r="601" spans="2:14" ht="15">
      <c r="B601" s="371"/>
      <c r="C601" s="371"/>
      <c r="D601" s="371"/>
      <c r="E601" s="371"/>
      <c r="F601" s="371"/>
      <c r="G601" s="371"/>
      <c r="H601" s="371"/>
      <c r="I601" s="371"/>
      <c r="J601" s="371"/>
      <c r="K601" s="371"/>
      <c r="L601" s="371"/>
      <c r="M601" s="371"/>
      <c r="N601" s="371"/>
    </row>
    <row r="602" spans="2:14" ht="15">
      <c r="B602" s="371"/>
      <c r="C602" s="371"/>
      <c r="D602" s="371"/>
      <c r="E602" s="371"/>
      <c r="F602" s="371"/>
      <c r="G602" s="371"/>
      <c r="H602" s="371"/>
      <c r="I602" s="371"/>
      <c r="J602" s="371"/>
      <c r="K602" s="371"/>
      <c r="L602" s="371"/>
      <c r="M602" s="371"/>
      <c r="N602" s="371"/>
    </row>
    <row r="603" spans="2:14" ht="15">
      <c r="B603" s="371"/>
      <c r="C603" s="371"/>
      <c r="D603" s="371"/>
      <c r="E603" s="371"/>
      <c r="F603" s="371"/>
      <c r="G603" s="371"/>
      <c r="H603" s="371"/>
      <c r="I603" s="371"/>
      <c r="J603" s="371"/>
      <c r="K603" s="371"/>
      <c r="L603" s="371"/>
      <c r="M603" s="371"/>
      <c r="N603" s="371"/>
    </row>
    <row r="604" spans="2:14" ht="15">
      <c r="B604" s="371"/>
      <c r="C604" s="371"/>
      <c r="D604" s="371"/>
      <c r="E604" s="371"/>
      <c r="F604" s="371"/>
      <c r="G604" s="371"/>
      <c r="H604" s="371"/>
      <c r="I604" s="371"/>
      <c r="J604" s="371"/>
      <c r="K604" s="371"/>
      <c r="L604" s="371"/>
      <c r="M604" s="371"/>
      <c r="N604" s="371"/>
    </row>
    <row r="605" spans="2:14" ht="15">
      <c r="B605" s="371"/>
      <c r="C605" s="371"/>
      <c r="D605" s="371"/>
      <c r="E605" s="371"/>
      <c r="F605" s="371"/>
      <c r="G605" s="371"/>
      <c r="H605" s="371"/>
      <c r="I605" s="371"/>
      <c r="J605" s="371"/>
      <c r="K605" s="371"/>
      <c r="L605" s="371"/>
      <c r="M605" s="371"/>
      <c r="N605" s="371"/>
    </row>
    <row r="606" spans="2:14" ht="15">
      <c r="B606" s="371"/>
      <c r="C606" s="371"/>
      <c r="D606" s="371"/>
      <c r="E606" s="371"/>
      <c r="F606" s="371"/>
      <c r="G606" s="371"/>
      <c r="H606" s="371"/>
      <c r="I606" s="371"/>
      <c r="J606" s="371"/>
      <c r="K606" s="371"/>
      <c r="L606" s="371"/>
      <c r="M606" s="371"/>
      <c r="N606" s="371"/>
    </row>
    <row r="607" spans="2:14" ht="15">
      <c r="B607" s="371"/>
      <c r="C607" s="371"/>
      <c r="D607" s="371"/>
      <c r="E607" s="371"/>
      <c r="F607" s="371"/>
      <c r="G607" s="371"/>
      <c r="H607" s="371"/>
      <c r="I607" s="371"/>
      <c r="J607" s="371"/>
      <c r="K607" s="371"/>
      <c r="L607" s="371"/>
      <c r="M607" s="371"/>
      <c r="N607" s="371"/>
    </row>
    <row r="608" spans="2:14" ht="15">
      <c r="B608" s="371"/>
      <c r="C608" s="371"/>
      <c r="D608" s="371"/>
      <c r="E608" s="371"/>
      <c r="F608" s="371"/>
      <c r="G608" s="371"/>
      <c r="H608" s="371"/>
      <c r="I608" s="371"/>
      <c r="J608" s="371"/>
      <c r="K608" s="371"/>
      <c r="L608" s="371"/>
      <c r="M608" s="371"/>
      <c r="N608" s="371"/>
    </row>
    <row r="609" spans="2:14" ht="15">
      <c r="B609" s="371"/>
      <c r="C609" s="371"/>
      <c r="D609" s="371"/>
      <c r="E609" s="371"/>
      <c r="F609" s="371"/>
      <c r="G609" s="371"/>
      <c r="H609" s="371"/>
      <c r="I609" s="371"/>
      <c r="J609" s="371"/>
      <c r="K609" s="371"/>
      <c r="L609" s="371"/>
      <c r="M609" s="371"/>
      <c r="N609" s="371"/>
    </row>
    <row r="610" spans="2:14" ht="15">
      <c r="B610" s="371"/>
      <c r="C610" s="371"/>
      <c r="D610" s="371"/>
      <c r="E610" s="371"/>
      <c r="F610" s="371"/>
      <c r="G610" s="371"/>
      <c r="H610" s="371"/>
      <c r="I610" s="371"/>
      <c r="J610" s="371"/>
      <c r="K610" s="371"/>
      <c r="L610" s="371"/>
      <c r="M610" s="371"/>
      <c r="N610" s="371"/>
    </row>
    <row r="611" spans="2:14" ht="15">
      <c r="B611" s="371"/>
      <c r="C611" s="371"/>
      <c r="D611" s="371"/>
      <c r="E611" s="371"/>
      <c r="F611" s="371"/>
      <c r="G611" s="371"/>
      <c r="H611" s="371"/>
      <c r="I611" s="371"/>
      <c r="J611" s="371"/>
      <c r="K611" s="371"/>
      <c r="L611" s="371"/>
      <c r="M611" s="371"/>
      <c r="N611" s="371"/>
    </row>
    <row r="612" spans="2:14" ht="15">
      <c r="B612" s="371"/>
      <c r="C612" s="371"/>
      <c r="D612" s="371"/>
      <c r="E612" s="371"/>
      <c r="F612" s="371"/>
      <c r="G612" s="371"/>
      <c r="H612" s="371"/>
      <c r="I612" s="371"/>
      <c r="J612" s="371"/>
      <c r="K612" s="371"/>
      <c r="L612" s="371"/>
      <c r="M612" s="371"/>
      <c r="N612" s="371"/>
    </row>
    <row r="613" spans="2:14" ht="15">
      <c r="B613" s="371"/>
      <c r="C613" s="371"/>
      <c r="D613" s="371"/>
      <c r="E613" s="371"/>
      <c r="F613" s="371"/>
      <c r="G613" s="371"/>
      <c r="H613" s="371"/>
      <c r="I613" s="371"/>
      <c r="J613" s="371"/>
      <c r="K613" s="371"/>
      <c r="L613" s="371"/>
      <c r="M613" s="371"/>
      <c r="N613" s="371"/>
    </row>
    <row r="614" spans="2:14" ht="15">
      <c r="B614" s="371"/>
      <c r="C614" s="371"/>
      <c r="D614" s="371"/>
      <c r="E614" s="371"/>
      <c r="F614" s="371"/>
      <c r="G614" s="371"/>
      <c r="H614" s="371"/>
      <c r="I614" s="371"/>
      <c r="J614" s="371"/>
      <c r="K614" s="371"/>
      <c r="L614" s="371"/>
      <c r="M614" s="371"/>
      <c r="N614" s="371"/>
    </row>
    <row r="615" spans="2:14" ht="15">
      <c r="B615" s="371"/>
      <c r="C615" s="371"/>
      <c r="D615" s="371"/>
      <c r="E615" s="371"/>
      <c r="F615" s="371"/>
      <c r="G615" s="371"/>
      <c r="H615" s="371"/>
      <c r="I615" s="371"/>
      <c r="J615" s="371"/>
      <c r="K615" s="371"/>
      <c r="L615" s="371"/>
      <c r="M615" s="371"/>
      <c r="N615" s="371"/>
    </row>
    <row r="616" spans="2:14" ht="15">
      <c r="B616" s="371"/>
      <c r="C616" s="371"/>
      <c r="D616" s="371"/>
      <c r="E616" s="371"/>
      <c r="F616" s="371"/>
      <c r="G616" s="371"/>
      <c r="H616" s="371"/>
      <c r="I616" s="371"/>
      <c r="J616" s="371"/>
      <c r="K616" s="371"/>
      <c r="L616" s="371"/>
      <c r="M616" s="371"/>
      <c r="N616" s="371"/>
    </row>
    <row r="617" spans="2:14" ht="15">
      <c r="B617" s="371"/>
      <c r="C617" s="371"/>
      <c r="D617" s="371"/>
      <c r="E617" s="371"/>
      <c r="F617" s="371"/>
      <c r="G617" s="371"/>
      <c r="H617" s="371"/>
      <c r="I617" s="371"/>
      <c r="J617" s="371"/>
      <c r="K617" s="371"/>
      <c r="L617" s="371"/>
      <c r="M617" s="371"/>
      <c r="N617" s="371"/>
    </row>
    <row r="618" spans="2:14" ht="15">
      <c r="B618" s="371"/>
      <c r="C618" s="371"/>
      <c r="D618" s="371"/>
      <c r="E618" s="371"/>
      <c r="F618" s="371"/>
      <c r="G618" s="371"/>
      <c r="H618" s="371"/>
      <c r="I618" s="371"/>
      <c r="J618" s="371"/>
      <c r="K618" s="371"/>
      <c r="L618" s="371"/>
      <c r="M618" s="371"/>
      <c r="N618" s="371"/>
    </row>
    <row r="619" spans="2:14" ht="15">
      <c r="B619" s="371"/>
      <c r="C619" s="371"/>
      <c r="D619" s="371"/>
      <c r="E619" s="371"/>
      <c r="F619" s="371"/>
      <c r="G619" s="371"/>
      <c r="H619" s="371"/>
      <c r="I619" s="371"/>
      <c r="J619" s="371"/>
      <c r="K619" s="371"/>
      <c r="L619" s="371"/>
      <c r="M619" s="371"/>
      <c r="N619" s="371"/>
    </row>
    <row r="620" spans="2:14" ht="15">
      <c r="B620" s="371"/>
      <c r="C620" s="371"/>
      <c r="D620" s="371"/>
      <c r="E620" s="371"/>
      <c r="F620" s="371"/>
      <c r="G620" s="371"/>
      <c r="H620" s="371"/>
      <c r="I620" s="371"/>
      <c r="J620" s="371"/>
      <c r="K620" s="371"/>
      <c r="L620" s="371"/>
      <c r="M620" s="371"/>
      <c r="N620" s="371"/>
    </row>
    <row r="621" spans="2:14" ht="15">
      <c r="B621" s="371"/>
      <c r="C621" s="371"/>
      <c r="D621" s="371"/>
      <c r="E621" s="371"/>
      <c r="F621" s="371"/>
      <c r="G621" s="371"/>
      <c r="H621" s="371"/>
      <c r="I621" s="371"/>
      <c r="J621" s="371"/>
      <c r="K621" s="371"/>
      <c r="L621" s="371"/>
      <c r="M621" s="371"/>
      <c r="N621" s="371"/>
    </row>
    <row r="622" spans="2:14" ht="15">
      <c r="B622" s="371"/>
      <c r="C622" s="371"/>
      <c r="D622" s="371"/>
      <c r="E622" s="371"/>
      <c r="F622" s="371"/>
      <c r="G622" s="371"/>
      <c r="H622" s="371"/>
      <c r="I622" s="371"/>
      <c r="J622" s="371"/>
      <c r="K622" s="371"/>
      <c r="L622" s="371"/>
      <c r="M622" s="371"/>
      <c r="N622" s="371"/>
    </row>
    <row r="623" spans="2:14" ht="15">
      <c r="B623" s="371"/>
      <c r="C623" s="371"/>
      <c r="D623" s="371"/>
      <c r="E623" s="371"/>
      <c r="F623" s="371"/>
      <c r="G623" s="371"/>
      <c r="H623" s="371"/>
      <c r="I623" s="371"/>
      <c r="J623" s="371"/>
      <c r="K623" s="371"/>
      <c r="L623" s="371"/>
      <c r="M623" s="371"/>
      <c r="N623" s="371"/>
    </row>
    <row r="624" spans="2:14" ht="15">
      <c r="B624" s="371"/>
      <c r="C624" s="371"/>
      <c r="D624" s="371"/>
      <c r="E624" s="371"/>
      <c r="F624" s="371"/>
      <c r="G624" s="371"/>
      <c r="H624" s="371"/>
      <c r="I624" s="371"/>
      <c r="J624" s="371"/>
      <c r="K624" s="371"/>
      <c r="L624" s="371"/>
      <c r="M624" s="371"/>
      <c r="N624" s="371"/>
    </row>
    <row r="625" spans="2:14" ht="15">
      <c r="B625" s="371"/>
      <c r="C625" s="371"/>
      <c r="D625" s="371"/>
      <c r="E625" s="371"/>
      <c r="F625" s="371"/>
      <c r="G625" s="371"/>
      <c r="H625" s="371"/>
      <c r="I625" s="371"/>
      <c r="J625" s="371"/>
      <c r="K625" s="371"/>
      <c r="L625" s="371"/>
      <c r="M625" s="371"/>
      <c r="N625" s="371"/>
    </row>
    <row r="626" spans="2:14" ht="15">
      <c r="B626" s="371"/>
      <c r="C626" s="371"/>
      <c r="D626" s="371"/>
      <c r="E626" s="371"/>
      <c r="F626" s="371"/>
      <c r="G626" s="371"/>
      <c r="H626" s="371"/>
      <c r="I626" s="371"/>
      <c r="J626" s="371"/>
      <c r="K626" s="371"/>
      <c r="L626" s="371"/>
      <c r="M626" s="371"/>
      <c r="N626" s="371"/>
    </row>
    <row r="627" spans="2:14" ht="15">
      <c r="B627" s="371"/>
      <c r="C627" s="371"/>
      <c r="D627" s="371"/>
      <c r="E627" s="371"/>
      <c r="F627" s="371"/>
      <c r="G627" s="371"/>
      <c r="H627" s="371"/>
      <c r="I627" s="371"/>
      <c r="J627" s="371"/>
      <c r="K627" s="371"/>
      <c r="L627" s="371"/>
      <c r="M627" s="371"/>
      <c r="N627" s="371"/>
    </row>
    <row r="628" spans="2:14" ht="15">
      <c r="B628" s="371"/>
      <c r="C628" s="371"/>
      <c r="D628" s="371"/>
      <c r="E628" s="371"/>
      <c r="F628" s="371"/>
      <c r="G628" s="371"/>
      <c r="H628" s="371"/>
      <c r="I628" s="371"/>
      <c r="J628" s="371"/>
      <c r="K628" s="371"/>
      <c r="L628" s="371"/>
      <c r="M628" s="371"/>
      <c r="N628" s="371"/>
    </row>
    <row r="629" spans="2:14" ht="15">
      <c r="B629" s="371"/>
      <c r="C629" s="371"/>
      <c r="D629" s="371"/>
      <c r="E629" s="371"/>
      <c r="F629" s="371"/>
      <c r="G629" s="371"/>
      <c r="H629" s="371"/>
      <c r="I629" s="371"/>
      <c r="J629" s="371"/>
      <c r="K629" s="371"/>
      <c r="L629" s="371"/>
      <c r="M629" s="371"/>
      <c r="N629" s="371"/>
    </row>
    <row r="630" spans="2:14" ht="15">
      <c r="B630" s="371"/>
      <c r="C630" s="371"/>
      <c r="D630" s="371"/>
      <c r="E630" s="371"/>
      <c r="F630" s="371"/>
      <c r="G630" s="371"/>
      <c r="H630" s="371"/>
      <c r="I630" s="371"/>
      <c r="J630" s="371"/>
      <c r="K630" s="371"/>
      <c r="L630" s="371"/>
      <c r="M630" s="371"/>
      <c r="N630" s="371"/>
    </row>
    <row r="631" spans="2:14" ht="15">
      <c r="B631" s="371"/>
      <c r="C631" s="371"/>
      <c r="D631" s="371"/>
      <c r="E631" s="371"/>
      <c r="F631" s="371"/>
      <c r="G631" s="371"/>
      <c r="H631" s="371"/>
      <c r="I631" s="371"/>
      <c r="J631" s="371"/>
      <c r="K631" s="371"/>
      <c r="L631" s="371"/>
      <c r="M631" s="371"/>
      <c r="N631" s="371"/>
    </row>
    <row r="632" spans="2:14" ht="15">
      <c r="B632" s="371"/>
      <c r="C632" s="371"/>
      <c r="D632" s="371"/>
      <c r="E632" s="371"/>
      <c r="F632" s="371"/>
      <c r="G632" s="371"/>
      <c r="H632" s="371"/>
      <c r="I632" s="371"/>
      <c r="J632" s="371"/>
      <c r="K632" s="371"/>
      <c r="L632" s="371"/>
      <c r="M632" s="371"/>
      <c r="N632" s="371"/>
    </row>
    <row r="633" spans="2:14" ht="15">
      <c r="B633" s="371"/>
      <c r="C633" s="371"/>
      <c r="D633" s="371"/>
      <c r="E633" s="371"/>
      <c r="F633" s="371"/>
      <c r="G633" s="371"/>
      <c r="H633" s="371"/>
      <c r="I633" s="371"/>
      <c r="J633" s="371"/>
      <c r="K633" s="371"/>
      <c r="L633" s="371"/>
      <c r="M633" s="371"/>
      <c r="N633" s="371"/>
    </row>
    <row r="634" spans="2:14" ht="15">
      <c r="B634" s="371"/>
      <c r="C634" s="371"/>
      <c r="D634" s="371"/>
      <c r="E634" s="371"/>
      <c r="F634" s="371"/>
      <c r="G634" s="371"/>
      <c r="H634" s="371"/>
      <c r="I634" s="371"/>
      <c r="J634" s="371"/>
      <c r="K634" s="371"/>
      <c r="L634" s="371"/>
      <c r="M634" s="371"/>
      <c r="N634" s="371"/>
    </row>
    <row r="635" spans="2:14" ht="15">
      <c r="B635" s="371"/>
      <c r="C635" s="371"/>
      <c r="D635" s="371"/>
      <c r="E635" s="371"/>
      <c r="F635" s="371"/>
      <c r="G635" s="371"/>
      <c r="H635" s="371"/>
      <c r="I635" s="371"/>
      <c r="J635" s="371"/>
      <c r="K635" s="371"/>
      <c r="L635" s="371"/>
      <c r="M635" s="371"/>
      <c r="N635" s="371"/>
    </row>
    <row r="636" spans="2:14" ht="15">
      <c r="B636" s="371"/>
      <c r="C636" s="371"/>
      <c r="D636" s="371"/>
      <c r="E636" s="371"/>
      <c r="F636" s="371"/>
      <c r="G636" s="371"/>
      <c r="H636" s="371"/>
      <c r="I636" s="371"/>
      <c r="J636" s="371"/>
      <c r="K636" s="371"/>
      <c r="L636" s="371"/>
      <c r="M636" s="371"/>
      <c r="N636" s="371"/>
    </row>
    <row r="637" spans="2:14" ht="15">
      <c r="B637" s="371"/>
      <c r="C637" s="371"/>
      <c r="D637" s="371"/>
      <c r="E637" s="371"/>
      <c r="F637" s="371"/>
      <c r="G637" s="371"/>
      <c r="H637" s="371"/>
      <c r="I637" s="371"/>
      <c r="J637" s="371"/>
      <c r="K637" s="371"/>
      <c r="L637" s="371"/>
      <c r="M637" s="371"/>
      <c r="N637" s="371"/>
    </row>
    <row r="638" spans="2:14" ht="15">
      <c r="B638" s="371"/>
      <c r="C638" s="371"/>
      <c r="D638" s="371"/>
      <c r="E638" s="371"/>
      <c r="F638" s="371"/>
      <c r="G638" s="371"/>
      <c r="H638" s="371"/>
      <c r="I638" s="371"/>
      <c r="J638" s="371"/>
      <c r="K638" s="371"/>
      <c r="L638" s="371"/>
      <c r="M638" s="371"/>
      <c r="N638" s="371"/>
    </row>
    <row r="639" spans="2:14" ht="15">
      <c r="B639" s="371"/>
      <c r="C639" s="371"/>
      <c r="D639" s="371"/>
      <c r="E639" s="371"/>
      <c r="F639" s="371"/>
      <c r="G639" s="371"/>
      <c r="H639" s="371"/>
      <c r="I639" s="371"/>
      <c r="J639" s="371"/>
      <c r="K639" s="371"/>
      <c r="L639" s="371"/>
      <c r="M639" s="371"/>
      <c r="N639" s="371"/>
    </row>
    <row r="640" spans="2:14" ht="15">
      <c r="B640" s="371"/>
      <c r="C640" s="371"/>
      <c r="D640" s="371"/>
      <c r="E640" s="371"/>
      <c r="F640" s="371"/>
      <c r="G640" s="371"/>
      <c r="H640" s="371"/>
      <c r="I640" s="371"/>
      <c r="J640" s="371"/>
      <c r="K640" s="371"/>
      <c r="L640" s="371"/>
      <c r="M640" s="371"/>
      <c r="N640" s="371"/>
    </row>
    <row r="641" spans="2:14" ht="15">
      <c r="B641" s="371"/>
      <c r="C641" s="371"/>
      <c r="D641" s="371"/>
      <c r="E641" s="371"/>
      <c r="F641" s="371"/>
      <c r="G641" s="371"/>
      <c r="H641" s="371"/>
      <c r="I641" s="371"/>
      <c r="J641" s="371"/>
      <c r="K641" s="371"/>
      <c r="L641" s="371"/>
      <c r="M641" s="371"/>
      <c r="N641" s="371"/>
    </row>
    <row r="642" spans="2:14" ht="15">
      <c r="B642" s="371"/>
      <c r="C642" s="371"/>
      <c r="D642" s="371"/>
      <c r="E642" s="371"/>
      <c r="F642" s="371"/>
      <c r="G642" s="371"/>
      <c r="H642" s="371"/>
      <c r="I642" s="371"/>
      <c r="J642" s="371"/>
      <c r="K642" s="371"/>
      <c r="L642" s="371"/>
      <c r="M642" s="371"/>
      <c r="N642" s="371"/>
    </row>
    <row r="643" spans="2:14" ht="15">
      <c r="B643" s="371"/>
      <c r="C643" s="371"/>
      <c r="D643" s="371"/>
      <c r="E643" s="371"/>
      <c r="F643" s="371"/>
      <c r="G643" s="371"/>
      <c r="H643" s="371"/>
      <c r="I643" s="371"/>
      <c r="J643" s="371"/>
      <c r="K643" s="371"/>
      <c r="L643" s="371"/>
      <c r="M643" s="371"/>
      <c r="N643" s="371"/>
    </row>
    <row r="644" spans="2:14" ht="15">
      <c r="B644" s="371"/>
      <c r="C644" s="371"/>
      <c r="D644" s="371"/>
      <c r="E644" s="371"/>
      <c r="F644" s="371"/>
      <c r="G644" s="371"/>
      <c r="H644" s="371"/>
      <c r="I644" s="371"/>
      <c r="J644" s="371"/>
      <c r="K644" s="371"/>
      <c r="L644" s="371"/>
      <c r="M644" s="371"/>
      <c r="N644" s="371"/>
    </row>
    <row r="645" spans="2:14" ht="15">
      <c r="B645" s="331"/>
      <c r="C645" s="331"/>
      <c r="D645" s="331"/>
      <c r="E645" s="331"/>
      <c r="F645" s="331"/>
      <c r="G645" s="331"/>
      <c r="H645" s="331"/>
      <c r="I645" s="331"/>
      <c r="J645" s="331"/>
      <c r="K645" s="331"/>
      <c r="L645" s="331"/>
      <c r="M645" s="331"/>
      <c r="N645" s="331"/>
    </row>
    <row r="646" spans="2:14" ht="15">
      <c r="B646" s="331"/>
      <c r="C646" s="331"/>
      <c r="D646" s="331"/>
      <c r="E646" s="331"/>
      <c r="F646" s="331"/>
      <c r="G646" s="331"/>
      <c r="H646" s="331"/>
      <c r="I646" s="331"/>
      <c r="J646" s="331"/>
      <c r="K646" s="331"/>
      <c r="L646" s="331"/>
      <c r="M646" s="331"/>
      <c r="N646" s="331"/>
    </row>
    <row r="647" spans="2:14" ht="15">
      <c r="B647" s="331"/>
      <c r="C647" s="331"/>
      <c r="D647" s="331"/>
      <c r="E647" s="331"/>
      <c r="F647" s="331"/>
      <c r="G647" s="331"/>
      <c r="H647" s="331"/>
      <c r="I647" s="331"/>
      <c r="J647" s="331"/>
      <c r="K647" s="331"/>
      <c r="L647" s="331"/>
      <c r="M647" s="331"/>
      <c r="N647" s="331"/>
    </row>
  </sheetData>
  <mergeCells count="1">
    <mergeCell ref="A4:J4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51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3" width="3.00390625" style="0" customWidth="1"/>
    <col min="4" max="4" width="33.140625" style="0" customWidth="1"/>
    <col min="5" max="5" width="9.57421875" style="0" customWidth="1"/>
    <col min="6" max="6" width="15.28125" style="0" customWidth="1"/>
    <col min="7" max="7" width="4.00390625" style="0" customWidth="1"/>
    <col min="8" max="8" width="8.7109375" style="0" customWidth="1"/>
  </cols>
  <sheetData>
    <row r="1" spans="1:7" ht="12.75">
      <c r="A1" s="373"/>
      <c r="B1" s="374"/>
      <c r="C1" s="374"/>
      <c r="D1" s="374"/>
      <c r="E1" s="374"/>
      <c r="F1" s="374"/>
      <c r="G1" s="375"/>
    </row>
    <row r="2" spans="1:7" ht="12.75">
      <c r="A2" s="227"/>
      <c r="B2" s="376"/>
      <c r="C2" s="376"/>
      <c r="D2" s="376"/>
      <c r="E2" s="376"/>
      <c r="F2" s="376"/>
      <c r="G2" s="377"/>
    </row>
    <row r="3" spans="1:7" ht="18">
      <c r="A3" s="545" t="s">
        <v>174</v>
      </c>
      <c r="B3" s="546"/>
      <c r="C3" s="546"/>
      <c r="D3" s="546"/>
      <c r="E3" s="546"/>
      <c r="F3" s="546"/>
      <c r="G3" s="547"/>
    </row>
    <row r="4" spans="1:7" ht="13.5" thickBot="1">
      <c r="A4" s="228"/>
      <c r="B4" s="378"/>
      <c r="C4" s="378"/>
      <c r="D4" s="378"/>
      <c r="E4" s="378"/>
      <c r="F4" s="378"/>
      <c r="G4" s="379"/>
    </row>
    <row r="5" spans="1:7" ht="15.75">
      <c r="A5" s="380"/>
      <c r="B5" s="548"/>
      <c r="C5" s="549"/>
      <c r="D5" s="549"/>
      <c r="E5" s="550"/>
      <c r="F5" s="383" t="s">
        <v>162</v>
      </c>
      <c r="G5" s="384"/>
    </row>
    <row r="6" spans="1:7" ht="15.75">
      <c r="A6" s="385"/>
      <c r="B6" s="551" t="s">
        <v>163</v>
      </c>
      <c r="C6" s="552"/>
      <c r="D6" s="552"/>
      <c r="E6" s="553"/>
      <c r="F6" s="387" t="s">
        <v>164</v>
      </c>
      <c r="G6" s="388"/>
    </row>
    <row r="7" spans="1:7" ht="16.5" thickBot="1">
      <c r="A7" s="385"/>
      <c r="B7" s="389"/>
      <c r="C7" s="390"/>
      <c r="D7" s="390"/>
      <c r="E7" s="390"/>
      <c r="F7" s="391"/>
      <c r="G7" s="392"/>
    </row>
    <row r="8" spans="1:7" ht="15.75" thickTop="1">
      <c r="A8" s="393"/>
      <c r="B8" s="394"/>
      <c r="C8" s="394"/>
      <c r="D8" s="394"/>
      <c r="E8" s="394"/>
      <c r="F8" s="395"/>
      <c r="G8" s="396"/>
    </row>
    <row r="9" spans="1:7" ht="15">
      <c r="A9" s="399"/>
      <c r="B9" s="400"/>
      <c r="C9" s="394"/>
      <c r="D9" s="394"/>
      <c r="E9" s="401"/>
      <c r="F9" s="397"/>
      <c r="G9" s="402"/>
    </row>
    <row r="10" spans="1:7" ht="15">
      <c r="A10" s="399"/>
      <c r="B10" s="400" t="s">
        <v>165</v>
      </c>
      <c r="C10" s="394"/>
      <c r="D10" s="394"/>
      <c r="E10" s="401"/>
      <c r="F10" s="397"/>
      <c r="G10" s="402"/>
    </row>
    <row r="11" spans="1:7" ht="15">
      <c r="A11" s="399"/>
      <c r="B11" s="400"/>
      <c r="C11" s="394" t="s">
        <v>166</v>
      </c>
      <c r="D11" s="394"/>
      <c r="E11" s="394"/>
      <c r="F11" s="397"/>
      <c r="G11" s="398"/>
    </row>
    <row r="12" spans="1:7" ht="15">
      <c r="A12" s="399"/>
      <c r="B12" s="400"/>
      <c r="C12" s="394"/>
      <c r="D12" s="394" t="s">
        <v>167</v>
      </c>
      <c r="E12" s="394"/>
      <c r="F12" s="403">
        <v>2.35</v>
      </c>
      <c r="G12" s="404"/>
    </row>
    <row r="13" spans="1:7" ht="15">
      <c r="A13" s="399"/>
      <c r="B13" s="400"/>
      <c r="C13" s="394"/>
      <c r="D13" s="394" t="s">
        <v>168</v>
      </c>
      <c r="E13" s="394"/>
      <c r="F13" s="403">
        <v>2.38</v>
      </c>
      <c r="G13" s="404"/>
    </row>
    <row r="14" spans="1:7" ht="15">
      <c r="A14" s="399"/>
      <c r="B14" s="400"/>
      <c r="C14" s="394"/>
      <c r="D14" s="394"/>
      <c r="E14" s="394"/>
      <c r="F14" s="397"/>
      <c r="G14" s="398"/>
    </row>
    <row r="15" spans="1:9" ht="15">
      <c r="A15" s="399"/>
      <c r="B15" s="400"/>
      <c r="C15" s="394"/>
      <c r="D15" s="394" t="s">
        <v>169</v>
      </c>
      <c r="E15" s="394"/>
      <c r="F15" s="403">
        <v>1.62</v>
      </c>
      <c r="G15" s="404"/>
      <c r="H15" s="496"/>
      <c r="I15" s="496"/>
    </row>
    <row r="16" spans="1:8" ht="15">
      <c r="A16" s="399"/>
      <c r="B16" s="400"/>
      <c r="C16" s="394"/>
      <c r="D16" s="394" t="s">
        <v>170</v>
      </c>
      <c r="E16" s="394"/>
      <c r="F16" s="403">
        <v>1.96</v>
      </c>
      <c r="G16" s="404"/>
      <c r="H16" s="496"/>
    </row>
    <row r="17" spans="1:7" ht="15">
      <c r="A17" s="399"/>
      <c r="B17" s="400"/>
      <c r="C17" s="394"/>
      <c r="D17" s="394" t="s">
        <v>171</v>
      </c>
      <c r="E17" s="394"/>
      <c r="F17" s="403">
        <v>1.99</v>
      </c>
      <c r="G17" s="404"/>
    </row>
    <row r="18" spans="1:8" ht="15">
      <c r="A18" s="399"/>
      <c r="B18" s="400"/>
      <c r="C18" s="394"/>
      <c r="D18" s="394"/>
      <c r="E18" s="394"/>
      <c r="F18" s="397"/>
      <c r="G18" s="398"/>
      <c r="H18" s="496"/>
    </row>
    <row r="19" spans="1:7" ht="15">
      <c r="A19" s="399"/>
      <c r="B19" s="400"/>
      <c r="C19" s="394" t="s">
        <v>172</v>
      </c>
      <c r="D19" s="394"/>
      <c r="E19" s="394"/>
      <c r="F19" s="403">
        <v>0.39</v>
      </c>
      <c r="G19" s="404"/>
    </row>
    <row r="20" spans="1:7" ht="14.25" customHeight="1">
      <c r="A20" s="399"/>
      <c r="B20" s="400"/>
      <c r="C20" s="394"/>
      <c r="D20" s="394"/>
      <c r="E20" s="401"/>
      <c r="F20" s="397"/>
      <c r="G20" s="398"/>
    </row>
    <row r="21" spans="1:7" ht="14.25" customHeight="1">
      <c r="A21" s="399"/>
      <c r="B21" s="400" t="s">
        <v>173</v>
      </c>
      <c r="C21" s="394"/>
      <c r="D21" s="394"/>
      <c r="E21" s="401"/>
      <c r="F21" s="397"/>
      <c r="G21" s="398"/>
    </row>
    <row r="22" spans="1:7" ht="14.25" customHeight="1">
      <c r="A22" s="399"/>
      <c r="B22" s="400"/>
      <c r="C22" s="394" t="s">
        <v>166</v>
      </c>
      <c r="D22" s="394"/>
      <c r="E22" s="401"/>
      <c r="F22" s="397"/>
      <c r="G22" s="398"/>
    </row>
    <row r="23" spans="1:7" ht="14.25" customHeight="1">
      <c r="A23" s="399"/>
      <c r="B23" s="400"/>
      <c r="C23" s="394"/>
      <c r="D23" s="394" t="s">
        <v>167</v>
      </c>
      <c r="E23" s="401"/>
      <c r="F23" s="403">
        <v>2.23</v>
      </c>
      <c r="G23" s="404"/>
    </row>
    <row r="24" spans="1:8" ht="14.25" customHeight="1">
      <c r="A24" s="399"/>
      <c r="B24" s="400"/>
      <c r="C24" s="394"/>
      <c r="D24" s="394" t="s">
        <v>168</v>
      </c>
      <c r="E24" s="401"/>
      <c r="F24" s="403">
        <v>2.26</v>
      </c>
      <c r="G24" s="404"/>
      <c r="H24" s="496"/>
    </row>
    <row r="25" spans="1:7" ht="14.25" customHeight="1">
      <c r="A25" s="399"/>
      <c r="B25" s="400"/>
      <c r="C25" s="394"/>
      <c r="D25" s="394"/>
      <c r="E25" s="401"/>
      <c r="F25" s="397"/>
      <c r="G25" s="398"/>
    </row>
    <row r="26" spans="1:7" ht="14.25" customHeight="1">
      <c r="A26" s="399"/>
      <c r="B26" s="400"/>
      <c r="C26" s="394"/>
      <c r="D26" s="394" t="s">
        <v>169</v>
      </c>
      <c r="E26" s="401"/>
      <c r="F26" s="403">
        <v>1.54</v>
      </c>
      <c r="G26" s="404"/>
    </row>
    <row r="27" spans="1:7" ht="15">
      <c r="A27" s="399"/>
      <c r="B27" s="400"/>
      <c r="C27" s="394"/>
      <c r="D27" s="394" t="s">
        <v>170</v>
      </c>
      <c r="E27" s="401"/>
      <c r="F27" s="403">
        <v>1.86</v>
      </c>
      <c r="G27" s="405"/>
    </row>
    <row r="28" spans="1:8" ht="15">
      <c r="A28" s="399"/>
      <c r="B28" s="400"/>
      <c r="C28" s="394"/>
      <c r="D28" s="394" t="s">
        <v>171</v>
      </c>
      <c r="E28" s="401"/>
      <c r="F28" s="403">
        <v>1.89</v>
      </c>
      <c r="G28" s="405"/>
      <c r="H28" s="496"/>
    </row>
    <row r="29" spans="1:7" ht="15">
      <c r="A29" s="399"/>
      <c r="B29" s="400"/>
      <c r="C29" s="394"/>
      <c r="D29" s="394"/>
      <c r="E29" s="401"/>
      <c r="F29" s="397"/>
      <c r="G29" s="402"/>
    </row>
    <row r="30" spans="1:7" ht="15">
      <c r="A30" s="399"/>
      <c r="B30" s="400"/>
      <c r="C30" s="394" t="s">
        <v>172</v>
      </c>
      <c r="D30" s="394"/>
      <c r="E30" s="401"/>
      <c r="F30" s="403">
        <v>0.37</v>
      </c>
      <c r="G30" s="405"/>
    </row>
    <row r="31" spans="1:7" ht="15.75" thickBot="1">
      <c r="A31" s="412"/>
      <c r="B31" s="406"/>
      <c r="C31" s="407"/>
      <c r="D31" s="407"/>
      <c r="E31" s="408"/>
      <c r="F31" s="413"/>
      <c r="G31" s="414"/>
    </row>
    <row r="34" ht="12.75">
      <c r="A34" t="s">
        <v>317</v>
      </c>
    </row>
  </sheetData>
  <mergeCells count="3">
    <mergeCell ref="A3:G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2.28125" style="465" customWidth="1"/>
    <col min="3" max="3" width="14.57421875" style="0" customWidth="1"/>
    <col min="4" max="4" width="20.00390625" style="0" customWidth="1"/>
    <col min="5" max="5" width="13.421875" style="0" customWidth="1"/>
    <col min="6" max="6" width="16.7109375" style="0" customWidth="1"/>
    <col min="7" max="7" width="3.57421875" style="0" customWidth="1"/>
  </cols>
  <sheetData>
    <row r="1" spans="1:7" ht="12.75">
      <c r="A1" s="373"/>
      <c r="B1" s="415"/>
      <c r="C1" s="416"/>
      <c r="D1" s="416"/>
      <c r="E1" s="416"/>
      <c r="F1" s="417"/>
      <c r="G1" s="375"/>
    </row>
    <row r="2" spans="1:7" ht="12.75">
      <c r="A2" s="227"/>
      <c r="B2" s="418"/>
      <c r="C2" s="419"/>
      <c r="D2" s="419"/>
      <c r="E2" s="419"/>
      <c r="F2" s="420"/>
      <c r="G2" s="377"/>
    </row>
    <row r="3" spans="1:7" ht="18">
      <c r="A3" s="421" t="s">
        <v>175</v>
      </c>
      <c r="B3" s="422"/>
      <c r="C3" s="422"/>
      <c r="D3" s="422"/>
      <c r="E3" s="422"/>
      <c r="F3" s="422"/>
      <c r="G3" s="423"/>
    </row>
    <row r="4" spans="1:7" ht="18">
      <c r="A4" s="421" t="s">
        <v>176</v>
      </c>
      <c r="B4" s="422"/>
      <c r="C4" s="422"/>
      <c r="D4" s="422"/>
      <c r="E4" s="422"/>
      <c r="F4" s="422"/>
      <c r="G4" s="423"/>
    </row>
    <row r="5" spans="1:7" ht="16.5" thickBot="1">
      <c r="A5" s="424"/>
      <c r="B5" s="425"/>
      <c r="C5" s="425"/>
      <c r="D5" s="378"/>
      <c r="E5" s="378"/>
      <c r="F5" s="378"/>
      <c r="G5" s="379"/>
    </row>
    <row r="6" spans="1:7" ht="17.25" customHeight="1">
      <c r="A6" s="385"/>
      <c r="B6" s="381"/>
      <c r="C6" s="382"/>
      <c r="D6" s="426"/>
      <c r="E6" s="426"/>
      <c r="F6" s="381"/>
      <c r="G6" s="382"/>
    </row>
    <row r="7" spans="1:7" ht="15.75">
      <c r="A7" s="385"/>
      <c r="B7" s="427"/>
      <c r="C7" s="15"/>
      <c r="D7" s="264" t="s">
        <v>177</v>
      </c>
      <c r="E7" s="264" t="s">
        <v>105</v>
      </c>
      <c r="F7" s="265"/>
      <c r="G7" s="386"/>
    </row>
    <row r="8" spans="1:7" ht="15.75">
      <c r="A8" s="385"/>
      <c r="B8" s="551" t="s">
        <v>178</v>
      </c>
      <c r="C8" s="553"/>
      <c r="D8" s="264" t="s">
        <v>179</v>
      </c>
      <c r="E8" s="264" t="s">
        <v>320</v>
      </c>
      <c r="F8" s="387" t="s">
        <v>118</v>
      </c>
      <c r="G8" s="388"/>
    </row>
    <row r="9" spans="1:7" ht="16.5" thickBot="1">
      <c r="A9" s="385"/>
      <c r="B9" s="428"/>
      <c r="C9" s="392"/>
      <c r="D9" s="429" t="s">
        <v>18</v>
      </c>
      <c r="E9" s="429" t="s">
        <v>19</v>
      </c>
      <c r="F9" s="430" t="s">
        <v>20</v>
      </c>
      <c r="G9" s="431"/>
    </row>
    <row r="10" spans="1:7" ht="12.75" customHeight="1" thickTop="1">
      <c r="A10" s="385"/>
      <c r="B10" s="222"/>
      <c r="C10" s="336"/>
      <c r="D10" s="432"/>
      <c r="E10" s="335"/>
      <c r="F10" s="433"/>
      <c r="G10" s="434"/>
    </row>
    <row r="11" spans="1:7" ht="12.75" customHeight="1">
      <c r="A11" s="385"/>
      <c r="B11" s="435" t="s">
        <v>165</v>
      </c>
      <c r="C11" s="336"/>
      <c r="D11" s="432"/>
      <c r="E11" s="335"/>
      <c r="F11" s="433"/>
      <c r="G11" s="434"/>
    </row>
    <row r="12" spans="1:7" ht="12.75" customHeight="1">
      <c r="A12" s="385"/>
      <c r="B12" s="222"/>
      <c r="C12" s="336"/>
      <c r="D12" s="432"/>
      <c r="E12" s="335"/>
      <c r="F12" s="433"/>
      <c r="G12" s="434"/>
    </row>
    <row r="13" spans="1:7" ht="12.75">
      <c r="A13" s="385"/>
      <c r="B13" s="436" t="s">
        <v>180</v>
      </c>
      <c r="C13" s="266"/>
      <c r="D13" s="267"/>
      <c r="E13" s="268"/>
      <c r="F13" s="436"/>
      <c r="G13" s="437"/>
    </row>
    <row r="14" spans="1:7" ht="12.75">
      <c r="A14" s="385"/>
      <c r="B14" s="436" t="s">
        <v>181</v>
      </c>
      <c r="C14" s="438"/>
      <c r="D14" s="439"/>
      <c r="E14" s="440"/>
      <c r="F14" s="443"/>
      <c r="G14" s="444"/>
    </row>
    <row r="15" spans="1:7" ht="12.75">
      <c r="A15" s="385"/>
      <c r="B15" s="436" t="s">
        <v>182</v>
      </c>
      <c r="C15" s="438"/>
      <c r="D15" s="439">
        <f>+'FY 2008 MM &amp; LM BDs'!G19</f>
        <v>7680518</v>
      </c>
      <c r="E15" s="440">
        <f>+'FY 2008 MM &amp; LM BDs'!I19</f>
        <v>2.2</v>
      </c>
      <c r="F15" s="443">
        <f>+D15*E15</f>
        <v>16897139.6</v>
      </c>
      <c r="G15" s="444"/>
    </row>
    <row r="16" spans="1:7" ht="12.75">
      <c r="A16" s="385"/>
      <c r="B16" s="436" t="s">
        <v>183</v>
      </c>
      <c r="C16" s="438"/>
      <c r="D16" s="439">
        <f>+'FY 2008 MM &amp; LM BDs'!G20</f>
        <v>111974030</v>
      </c>
      <c r="E16" s="440">
        <f>+'FY 2008 MM &amp; LM BDs'!I20</f>
        <v>2.23</v>
      </c>
      <c r="F16" s="443">
        <f>+D16*E16</f>
        <v>249702086.9</v>
      </c>
      <c r="G16" s="444"/>
    </row>
    <row r="17" spans="1:7" ht="12.75">
      <c r="A17" s="385"/>
      <c r="B17" s="436" t="s">
        <v>184</v>
      </c>
      <c r="C17" s="438"/>
      <c r="D17" s="439">
        <f>+'FY 2008 MM &amp; LM BDs'!G21</f>
        <v>157624797.99999994</v>
      </c>
      <c r="E17" s="440">
        <f>+'FY 2008 MM &amp; LM BDs'!I21</f>
        <v>0.35</v>
      </c>
      <c r="F17" s="443">
        <f>+D17*E17</f>
        <v>55168679.299999975</v>
      </c>
      <c r="G17" s="444"/>
    </row>
    <row r="18" spans="1:7" ht="12.75">
      <c r="A18" s="385"/>
      <c r="B18" s="436" t="s">
        <v>185</v>
      </c>
      <c r="C18" s="438"/>
      <c r="D18" s="439">
        <f>+'FY 2008 MM &amp; LM BDs'!G22</f>
        <v>27039267.73449848</v>
      </c>
      <c r="E18" s="440">
        <f>+'FY 2008 MM &amp; LM BDs'!I22</f>
        <v>0.35</v>
      </c>
      <c r="F18" s="443">
        <f>+D18*E18</f>
        <v>9463743.707074467</v>
      </c>
      <c r="G18" s="444"/>
    </row>
    <row r="19" spans="1:7" ht="12.75">
      <c r="A19" s="385"/>
      <c r="B19" s="436"/>
      <c r="C19" s="266"/>
      <c r="D19" s="439"/>
      <c r="E19" s="440"/>
      <c r="F19" s="443"/>
      <c r="G19" s="444"/>
    </row>
    <row r="20" spans="1:7" ht="12.75">
      <c r="A20" s="385"/>
      <c r="B20" s="436" t="s">
        <v>186</v>
      </c>
      <c r="C20" s="266"/>
      <c r="D20" s="439"/>
      <c r="E20" s="440"/>
      <c r="F20" s="443"/>
      <c r="G20" s="444"/>
    </row>
    <row r="21" spans="1:7" ht="12.75">
      <c r="A21" s="385"/>
      <c r="B21" s="436" t="s">
        <v>187</v>
      </c>
      <c r="C21" s="438"/>
      <c r="D21" s="439">
        <f>+'FY 2008 MM &amp; LM BDs'!G41</f>
        <v>841896</v>
      </c>
      <c r="E21" s="440">
        <f>+'FY 2008 MM &amp; LM BDs'!I41</f>
        <v>1.42</v>
      </c>
      <c r="F21" s="443">
        <f>+D21*E21</f>
        <v>1195492.3199999998</v>
      </c>
      <c r="G21" s="444"/>
    </row>
    <row r="22" spans="1:7" ht="12.75">
      <c r="A22" s="385"/>
      <c r="B22" s="436" t="s">
        <v>188</v>
      </c>
      <c r="C22" s="438"/>
      <c r="D22" s="439"/>
      <c r="E22" s="440"/>
      <c r="F22" s="443"/>
      <c r="G22" s="444"/>
    </row>
    <row r="23" spans="1:7" ht="12.75">
      <c r="A23" s="385"/>
      <c r="B23" s="436" t="s">
        <v>182</v>
      </c>
      <c r="C23" s="438"/>
      <c r="D23" s="439">
        <f>+'FY 2008 MM &amp; LM BDs'!G43</f>
        <v>25327826</v>
      </c>
      <c r="E23" s="440">
        <f>+'FY 2008 MM &amp; LM BDs'!I43</f>
        <v>1.87</v>
      </c>
      <c r="F23" s="443">
        <f>+D23*E23</f>
        <v>47363034.620000005</v>
      </c>
      <c r="G23" s="444"/>
    </row>
    <row r="24" spans="1:7" ht="12.75">
      <c r="A24" s="385"/>
      <c r="B24" s="436" t="s">
        <v>183</v>
      </c>
      <c r="C24" s="438"/>
      <c r="D24" s="439">
        <f>+'FY 2008 MM &amp; LM BDs'!G44</f>
        <v>2524867</v>
      </c>
      <c r="E24" s="440">
        <f>+'FY 2008 MM &amp; LM BDs'!I44</f>
        <v>1.9</v>
      </c>
      <c r="F24" s="443">
        <f>+D24*E24</f>
        <v>4797247.3</v>
      </c>
      <c r="G24" s="444"/>
    </row>
    <row r="25" spans="1:7" ht="12.75">
      <c r="A25" s="385"/>
      <c r="B25" s="436" t="s">
        <v>184</v>
      </c>
      <c r="C25" s="438"/>
      <c r="D25" s="439">
        <f>+'FY 2008 MM &amp; LM BDs'!G45</f>
        <v>42674348.99999998</v>
      </c>
      <c r="E25" s="440">
        <f>+'FY 2008 MM &amp; LM BDs'!I45</f>
        <v>0.35</v>
      </c>
      <c r="F25" s="443">
        <f>+D25*E25</f>
        <v>14936022.149999991</v>
      </c>
      <c r="G25" s="444"/>
    </row>
    <row r="26" spans="1:7" ht="12.75">
      <c r="A26" s="385"/>
      <c r="B26" s="436" t="s">
        <v>185</v>
      </c>
      <c r="C26" s="438"/>
      <c r="D26" s="439">
        <f>+'FY 2008 MM &amp; LM BDs'!G46</f>
        <v>5166539.366585428</v>
      </c>
      <c r="E26" s="440">
        <f>+'FY 2008 MM &amp; LM BDs'!I46</f>
        <v>0.35</v>
      </c>
      <c r="F26" s="443">
        <f>+D26*E26</f>
        <v>1808288.7783048996</v>
      </c>
      <c r="G26" s="444"/>
    </row>
    <row r="27" spans="1:7" ht="12.75">
      <c r="A27" s="385"/>
      <c r="B27" s="436"/>
      <c r="C27" s="438"/>
      <c r="D27" s="439"/>
      <c r="E27" s="440"/>
      <c r="F27" s="443"/>
      <c r="G27" s="444"/>
    </row>
    <row r="28" spans="1:7" ht="14.25" customHeight="1">
      <c r="A28" s="385"/>
      <c r="B28" s="435" t="s">
        <v>173</v>
      </c>
      <c r="C28" s="438"/>
      <c r="D28" s="439"/>
      <c r="E28" s="440"/>
      <c r="F28" s="443"/>
      <c r="G28" s="444"/>
    </row>
    <row r="29" spans="1:7" ht="12.75" customHeight="1">
      <c r="A29" s="385"/>
      <c r="B29" s="222"/>
      <c r="C29" s="438"/>
      <c r="D29" s="439"/>
      <c r="E29" s="440"/>
      <c r="F29" s="443"/>
      <c r="G29" s="444"/>
    </row>
    <row r="30" spans="1:7" ht="12.75">
      <c r="A30" s="385"/>
      <c r="B30" s="436" t="s">
        <v>180</v>
      </c>
      <c r="C30" s="438"/>
      <c r="D30" s="439"/>
      <c r="E30" s="440"/>
      <c r="F30" s="443"/>
      <c r="G30" s="444"/>
    </row>
    <row r="31" spans="1:7" ht="12.75">
      <c r="A31" s="385"/>
      <c r="B31" s="436" t="s">
        <v>181</v>
      </c>
      <c r="C31" s="438"/>
      <c r="D31" s="439"/>
      <c r="E31" s="440"/>
      <c r="F31" s="443"/>
      <c r="G31" s="444"/>
    </row>
    <row r="32" spans="1:7" ht="12.75">
      <c r="A32" s="385"/>
      <c r="B32" s="436" t="s">
        <v>182</v>
      </c>
      <c r="C32" s="438"/>
      <c r="D32" s="439">
        <f>+'FY 2008 MM &amp; LM BDs'!G65</f>
        <v>483476</v>
      </c>
      <c r="E32" s="440">
        <f>+'FY 2008 MM &amp; LM BDs'!I65</f>
        <v>2.09</v>
      </c>
      <c r="F32" s="443">
        <f>+D32*E32</f>
        <v>1010464.84</v>
      </c>
      <c r="G32" s="444"/>
    </row>
    <row r="33" spans="1:7" ht="12.75">
      <c r="A33" s="385"/>
      <c r="B33" s="436" t="s">
        <v>183</v>
      </c>
      <c r="C33" s="438"/>
      <c r="D33" s="439">
        <f>+'FY 2008 MM &amp; LM BDs'!G66</f>
        <v>8625641</v>
      </c>
      <c r="E33" s="440">
        <f>+'FY 2008 MM &amp; LM BDs'!I66</f>
        <v>2.12</v>
      </c>
      <c r="F33" s="443">
        <f>+D33*E33</f>
        <v>18286358.92</v>
      </c>
      <c r="G33" s="444"/>
    </row>
    <row r="34" spans="1:7" ht="12.75">
      <c r="A34" s="385"/>
      <c r="B34" s="436" t="s">
        <v>184</v>
      </c>
      <c r="C34" s="438"/>
      <c r="D34" s="439">
        <f>+'FY 2008 MM &amp; LM BDs'!G67</f>
        <v>11415570.999999996</v>
      </c>
      <c r="E34" s="440">
        <f>+'FY 2008 MM &amp; LM BDs'!I67</f>
        <v>0.33</v>
      </c>
      <c r="F34" s="443">
        <f>+D34*E34</f>
        <v>3767138.429999999</v>
      </c>
      <c r="G34" s="444"/>
    </row>
    <row r="35" spans="1:7" ht="12.75">
      <c r="A35" s="385"/>
      <c r="B35" s="436" t="s">
        <v>185</v>
      </c>
      <c r="C35" s="438"/>
      <c r="D35" s="439">
        <f>+'FY 2008 MM &amp; LM BDs'!G68</f>
        <v>1958187.6638765954</v>
      </c>
      <c r="E35" s="440">
        <f>+'FY 2008 MM &amp; LM BDs'!I68</f>
        <v>0.33</v>
      </c>
      <c r="F35" s="443">
        <f>+D35*E35</f>
        <v>646201.9290792765</v>
      </c>
      <c r="G35" s="444"/>
    </row>
    <row r="36" spans="1:7" ht="12.75">
      <c r="A36" s="385"/>
      <c r="B36" s="436"/>
      <c r="C36" s="438"/>
      <c r="D36" s="439"/>
      <c r="E36" s="440"/>
      <c r="F36" s="443"/>
      <c r="G36" s="444"/>
    </row>
    <row r="37" spans="1:7" ht="12.75">
      <c r="A37" s="385"/>
      <c r="B37" s="436" t="s">
        <v>186</v>
      </c>
      <c r="C37" s="438"/>
      <c r="D37" s="439"/>
      <c r="E37" s="440"/>
      <c r="F37" s="443"/>
      <c r="G37" s="444"/>
    </row>
    <row r="38" spans="1:7" ht="12.75">
      <c r="A38" s="385"/>
      <c r="B38" s="436" t="s">
        <v>187</v>
      </c>
      <c r="C38" s="438"/>
      <c r="D38" s="439">
        <f>+'FY 2008 MM &amp; LM BDs'!G87</f>
        <v>211668</v>
      </c>
      <c r="E38" s="440">
        <f>+'FY 2008 MM &amp; LM BDs'!I87</f>
        <v>1.35</v>
      </c>
      <c r="F38" s="443">
        <f>+D38*E38</f>
        <v>285751.80000000005</v>
      </c>
      <c r="G38" s="444"/>
    </row>
    <row r="39" spans="1:7" ht="12.75">
      <c r="A39" s="385"/>
      <c r="B39" s="436" t="s">
        <v>188</v>
      </c>
      <c r="C39" s="438"/>
      <c r="D39" s="439"/>
      <c r="E39" s="440"/>
      <c r="F39" s="443"/>
      <c r="G39" s="444"/>
    </row>
    <row r="40" spans="1:7" ht="12.75">
      <c r="A40" s="385"/>
      <c r="B40" s="436" t="s">
        <v>182</v>
      </c>
      <c r="C40" s="438"/>
      <c r="D40" s="439">
        <f>+'FY 2008 MM &amp; LM BDs'!G89</f>
        <v>711984</v>
      </c>
      <c r="E40" s="440">
        <f>+'FY 2008 MM &amp; LM BDs'!I89</f>
        <v>1.78</v>
      </c>
      <c r="F40" s="443">
        <f>+D40*E40</f>
        <v>1267331.52</v>
      </c>
      <c r="G40" s="444"/>
    </row>
    <row r="41" spans="1:7" ht="12.75">
      <c r="A41" s="385"/>
      <c r="B41" s="436" t="s">
        <v>183</v>
      </c>
      <c r="C41" s="438"/>
      <c r="D41" s="439">
        <f>+'FY 2008 MM &amp; LM BDs'!G90</f>
        <v>123057</v>
      </c>
      <c r="E41" s="440">
        <f>+'FY 2008 MM &amp; LM BDs'!I90</f>
        <v>1.81</v>
      </c>
      <c r="F41" s="443">
        <f>+D41*E41</f>
        <v>222733.17</v>
      </c>
      <c r="G41" s="444"/>
    </row>
    <row r="42" spans="1:7" ht="12.75">
      <c r="A42" s="385"/>
      <c r="B42" s="436" t="s">
        <v>184</v>
      </c>
      <c r="C42" s="438"/>
      <c r="D42" s="439">
        <f>+'FY 2008 MM &amp; LM BDs'!G91</f>
        <v>1709730</v>
      </c>
      <c r="E42" s="440">
        <f>+'FY 2008 MM &amp; LM BDs'!I91</f>
        <v>0.33</v>
      </c>
      <c r="F42" s="443">
        <f>+D42*E42</f>
        <v>564210.9</v>
      </c>
      <c r="G42" s="444"/>
    </row>
    <row r="43" spans="1:7" ht="12.75">
      <c r="A43" s="385"/>
      <c r="B43" s="436" t="s">
        <v>185</v>
      </c>
      <c r="C43" s="438"/>
      <c r="D43" s="439">
        <f>+'FY 2008 MM &amp; LM BDs'!G92</f>
        <v>496208.05348835594</v>
      </c>
      <c r="E43" s="440">
        <f>+'FY 2008 MM &amp; LM BDs'!I92</f>
        <v>0.33</v>
      </c>
      <c r="F43" s="443">
        <f>+D43*E43</f>
        <v>163748.65765115747</v>
      </c>
      <c r="G43" s="444"/>
    </row>
    <row r="44" spans="1:7" ht="12.75">
      <c r="A44" s="385"/>
      <c r="B44" s="436"/>
      <c r="C44" s="438"/>
      <c r="D44" s="439"/>
      <c r="E44" s="440"/>
      <c r="F44" s="443"/>
      <c r="G44" s="444"/>
    </row>
    <row r="45" spans="1:7" ht="13.5" thickBot="1">
      <c r="A45" s="385"/>
      <c r="B45" s="445"/>
      <c r="C45" s="270"/>
      <c r="D45" s="446"/>
      <c r="E45" s="447"/>
      <c r="F45" s="448"/>
      <c r="G45" s="449"/>
    </row>
    <row r="46" spans="1:7" ht="15.75" thickBot="1">
      <c r="A46" s="411"/>
      <c r="B46" s="407" t="s">
        <v>35</v>
      </c>
      <c r="C46" s="450"/>
      <c r="D46" s="446">
        <f>SUM(D15:D43)</f>
        <v>406589613.81844884</v>
      </c>
      <c r="E46" s="447"/>
      <c r="F46" s="466">
        <f>SUM(F15:G43)</f>
        <v>427545674.84210974</v>
      </c>
      <c r="G46" s="467"/>
    </row>
    <row r="47" spans="1:10" ht="12.75">
      <c r="A47" s="269"/>
      <c r="B47" s="453"/>
      <c r="C47" s="454"/>
      <c r="D47" s="454"/>
      <c r="E47" s="454"/>
      <c r="F47" s="455"/>
      <c r="G47" s="269"/>
      <c r="H47" s="456"/>
      <c r="I47" s="456"/>
      <c r="J47" s="456"/>
    </row>
    <row r="48" spans="1:10" ht="12.75">
      <c r="A48" s="269"/>
      <c r="B48" s="453"/>
      <c r="C48" s="454"/>
      <c r="D48" s="454"/>
      <c r="E48" s="454"/>
      <c r="F48" s="455"/>
      <c r="G48" s="269"/>
      <c r="H48" s="456"/>
      <c r="I48" s="456"/>
      <c r="J48" s="456"/>
    </row>
    <row r="49" spans="1:10" ht="12.75">
      <c r="A49" t="s">
        <v>302</v>
      </c>
      <c r="B49"/>
      <c r="C49" s="454"/>
      <c r="D49" s="454"/>
      <c r="E49" s="454"/>
      <c r="F49" s="455"/>
      <c r="G49" s="269"/>
      <c r="H49" s="456"/>
      <c r="I49" s="456"/>
      <c r="J49" s="456"/>
    </row>
    <row r="50" spans="2:10" ht="12.75">
      <c r="B50"/>
      <c r="C50" s="454"/>
      <c r="D50" s="454"/>
      <c r="E50" s="454"/>
      <c r="F50" s="455"/>
      <c r="G50" s="269"/>
      <c r="H50" s="456"/>
      <c r="I50" s="456"/>
      <c r="J50" s="456"/>
    </row>
    <row r="51" spans="1:10" ht="12.75">
      <c r="A51" s="269"/>
      <c r="B51" s="453"/>
      <c r="C51" s="454"/>
      <c r="D51" s="454"/>
      <c r="E51" s="454"/>
      <c r="F51" s="455"/>
      <c r="G51" s="269"/>
      <c r="H51" s="456"/>
      <c r="I51" s="456"/>
      <c r="J51" s="456"/>
    </row>
    <row r="52" spans="1:10" ht="12.75">
      <c r="A52" s="269"/>
      <c r="B52" s="453"/>
      <c r="C52" s="454"/>
      <c r="D52" s="454"/>
      <c r="E52" s="454"/>
      <c r="F52" s="455"/>
      <c r="G52" s="269"/>
      <c r="H52" s="456"/>
      <c r="I52" s="456"/>
      <c r="J52" s="456"/>
    </row>
    <row r="53" spans="1:10" ht="12.75">
      <c r="A53" s="456"/>
      <c r="B53" s="457"/>
      <c r="C53" s="458"/>
      <c r="D53" s="458"/>
      <c r="E53" s="458"/>
      <c r="F53" s="459"/>
      <c r="G53" s="456"/>
      <c r="H53" s="456"/>
      <c r="I53" s="456"/>
      <c r="J53" s="456"/>
    </row>
    <row r="54" spans="2:6" ht="12.75">
      <c r="B54" s="460"/>
      <c r="C54" s="461"/>
      <c r="D54" s="461"/>
      <c r="E54" s="461"/>
      <c r="F54" s="462"/>
    </row>
    <row r="55" spans="2:6" ht="12.75">
      <c r="B55" s="460"/>
      <c r="C55" s="461"/>
      <c r="D55" s="461"/>
      <c r="E55" s="461"/>
      <c r="F55" s="462"/>
    </row>
    <row r="56" spans="2:6" ht="12.75">
      <c r="B56" s="460"/>
      <c r="C56" s="461"/>
      <c r="D56" s="461"/>
      <c r="E56" s="461"/>
      <c r="F56" s="462"/>
    </row>
    <row r="57" spans="2:6" ht="12.75">
      <c r="B57" s="460"/>
      <c r="C57" s="461"/>
      <c r="D57" s="461"/>
      <c r="E57" s="461"/>
      <c r="F57" s="462"/>
    </row>
    <row r="58" spans="2:6" ht="12.75">
      <c r="B58" s="460"/>
      <c r="C58" s="461"/>
      <c r="D58" s="461"/>
      <c r="E58" s="461"/>
      <c r="F58" s="462"/>
    </row>
    <row r="59" spans="2:6" ht="12.75">
      <c r="B59" s="460"/>
      <c r="C59" s="461"/>
      <c r="D59" s="461"/>
      <c r="E59" s="461"/>
      <c r="F59" s="462"/>
    </row>
    <row r="60" spans="2:6" ht="12.75">
      <c r="B60" s="460"/>
      <c r="C60" s="461"/>
      <c r="D60" s="461"/>
      <c r="E60" s="461"/>
      <c r="F60" s="462"/>
    </row>
    <row r="61" spans="2:6" ht="12.75" customHeight="1">
      <c r="B61" s="460"/>
      <c r="C61" s="461"/>
      <c r="D61" s="461"/>
      <c r="E61" s="461"/>
      <c r="F61" s="462"/>
    </row>
    <row r="62" spans="2:6" ht="12.75">
      <c r="B62" s="460"/>
      <c r="C62" s="461"/>
      <c r="D62" s="461"/>
      <c r="E62" s="461"/>
      <c r="F62" s="462"/>
    </row>
    <row r="63" spans="2:6" ht="12.75">
      <c r="B63" s="460"/>
      <c r="C63" s="461"/>
      <c r="D63" s="461"/>
      <c r="E63" s="461"/>
      <c r="F63" s="462"/>
    </row>
    <row r="64" spans="2:5" ht="12.75">
      <c r="B64" s="463"/>
      <c r="C64" s="461"/>
      <c r="D64" s="464"/>
      <c r="E64" s="464"/>
    </row>
  </sheetData>
  <mergeCells count="1">
    <mergeCell ref="B8:C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2.28125" style="465" customWidth="1"/>
    <col min="3" max="3" width="14.57421875" style="0" customWidth="1"/>
    <col min="4" max="4" width="20.00390625" style="0" customWidth="1"/>
    <col min="5" max="5" width="13.421875" style="0" customWidth="1"/>
    <col min="6" max="6" width="16.7109375" style="0" customWidth="1"/>
    <col min="7" max="7" width="3.57421875" style="0" customWidth="1"/>
  </cols>
  <sheetData>
    <row r="1" spans="1:7" ht="12.75">
      <c r="A1" s="373"/>
      <c r="B1" s="415"/>
      <c r="C1" s="416"/>
      <c r="D1" s="416"/>
      <c r="E1" s="416"/>
      <c r="F1" s="417"/>
      <c r="G1" s="375"/>
    </row>
    <row r="2" spans="1:7" ht="12.75">
      <c r="A2" s="227"/>
      <c r="B2" s="418"/>
      <c r="C2" s="419"/>
      <c r="D2" s="419"/>
      <c r="E2" s="419"/>
      <c r="F2" s="420"/>
      <c r="G2" s="377"/>
    </row>
    <row r="3" spans="1:7" ht="18">
      <c r="A3" s="421" t="s">
        <v>175</v>
      </c>
      <c r="B3" s="422"/>
      <c r="C3" s="422"/>
      <c r="D3" s="422"/>
      <c r="E3" s="422"/>
      <c r="F3" s="422"/>
      <c r="G3" s="423"/>
    </row>
    <row r="4" spans="1:7" ht="18">
      <c r="A4" s="421" t="s">
        <v>176</v>
      </c>
      <c r="B4" s="422"/>
      <c r="C4" s="422"/>
      <c r="D4" s="422"/>
      <c r="E4" s="422"/>
      <c r="F4" s="422"/>
      <c r="G4" s="423"/>
    </row>
    <row r="5" spans="1:7" ht="16.5" thickBot="1">
      <c r="A5" s="424"/>
      <c r="B5" s="425"/>
      <c r="C5" s="425"/>
      <c r="D5" s="378"/>
      <c r="E5" s="378"/>
      <c r="F5" s="378"/>
      <c r="G5" s="379"/>
    </row>
    <row r="6" spans="1:7" ht="17.25" customHeight="1">
      <c r="A6" s="385"/>
      <c r="B6" s="381"/>
      <c r="C6" s="382"/>
      <c r="D6" s="426"/>
      <c r="E6" s="426"/>
      <c r="F6" s="381"/>
      <c r="G6" s="382"/>
    </row>
    <row r="7" spans="1:7" ht="15.75">
      <c r="A7" s="385"/>
      <c r="B7" s="427"/>
      <c r="C7" s="15"/>
      <c r="D7" s="264" t="s">
        <v>177</v>
      </c>
      <c r="E7" s="264" t="s">
        <v>105</v>
      </c>
      <c r="F7" s="265"/>
      <c r="G7" s="386"/>
    </row>
    <row r="8" spans="1:7" ht="18.75">
      <c r="A8" s="385"/>
      <c r="B8" s="551" t="s">
        <v>178</v>
      </c>
      <c r="C8" s="553"/>
      <c r="D8" s="264" t="s">
        <v>179</v>
      </c>
      <c r="E8" s="264" t="s">
        <v>318</v>
      </c>
      <c r="F8" s="387" t="s">
        <v>319</v>
      </c>
      <c r="G8" s="388"/>
    </row>
    <row r="9" spans="1:7" ht="16.5" thickBot="1">
      <c r="A9" s="385"/>
      <c r="B9" s="428"/>
      <c r="C9" s="392"/>
      <c r="D9" s="429" t="s">
        <v>18</v>
      </c>
      <c r="E9" s="429" t="s">
        <v>19</v>
      </c>
      <c r="F9" s="430" t="s">
        <v>20</v>
      </c>
      <c r="G9" s="431"/>
    </row>
    <row r="10" spans="1:7" ht="12.75" customHeight="1" thickTop="1">
      <c r="A10" s="385"/>
      <c r="B10" s="222"/>
      <c r="C10" s="336"/>
      <c r="D10" s="432"/>
      <c r="E10" s="335"/>
      <c r="F10" s="433"/>
      <c r="G10" s="434"/>
    </row>
    <row r="11" spans="1:7" ht="12.75" customHeight="1">
      <c r="A11" s="385"/>
      <c r="B11" s="435" t="s">
        <v>165</v>
      </c>
      <c r="C11" s="336"/>
      <c r="D11" s="432"/>
      <c r="E11" s="335"/>
      <c r="F11" s="433"/>
      <c r="G11" s="434"/>
    </row>
    <row r="12" spans="1:7" ht="12.75" customHeight="1">
      <c r="A12" s="385"/>
      <c r="B12" s="222"/>
      <c r="C12" s="336"/>
      <c r="D12" s="432"/>
      <c r="E12" s="335"/>
      <c r="F12" s="433"/>
      <c r="G12" s="434"/>
    </row>
    <row r="13" spans="1:7" ht="12.75">
      <c r="A13" s="385"/>
      <c r="B13" s="436" t="s">
        <v>180</v>
      </c>
      <c r="C13" s="266"/>
      <c r="D13" s="267"/>
      <c r="E13" s="268"/>
      <c r="F13" s="436"/>
      <c r="G13" s="437"/>
    </row>
    <row r="14" spans="1:7" ht="12.75">
      <c r="A14" s="385"/>
      <c r="B14" s="436" t="s">
        <v>181</v>
      </c>
      <c r="C14" s="438"/>
      <c r="D14" s="439"/>
      <c r="E14" s="440"/>
      <c r="F14" s="443"/>
      <c r="G14" s="444"/>
    </row>
    <row r="15" spans="1:7" ht="12.75">
      <c r="A15" s="385"/>
      <c r="B15" s="436" t="s">
        <v>182</v>
      </c>
      <c r="C15" s="438"/>
      <c r="D15" s="439">
        <f>+'FY 2008 MM &amp; LM BDs'!G19</f>
        <v>7680518</v>
      </c>
      <c r="E15" s="440">
        <f>+'MM &amp; LM New Prices'!F12</f>
        <v>2.35</v>
      </c>
      <c r="F15" s="443">
        <f>+D15*E15</f>
        <v>18049217.3</v>
      </c>
      <c r="G15" s="444"/>
    </row>
    <row r="16" spans="1:7" ht="12.75">
      <c r="A16" s="385"/>
      <c r="B16" s="436" t="s">
        <v>183</v>
      </c>
      <c r="C16" s="438"/>
      <c r="D16" s="439">
        <f>+'FY 2008 MM &amp; LM BDs'!G20</f>
        <v>111974030</v>
      </c>
      <c r="E16" s="440">
        <f>+'MM &amp; LM New Prices'!F13</f>
        <v>2.38</v>
      </c>
      <c r="F16" s="443">
        <f>+D16*E16</f>
        <v>266498191.39999998</v>
      </c>
      <c r="G16" s="444"/>
    </row>
    <row r="17" spans="1:7" ht="12.75">
      <c r="A17" s="385"/>
      <c r="B17" s="436" t="s">
        <v>184</v>
      </c>
      <c r="C17" s="438"/>
      <c r="D17" s="439">
        <f>+'FY 2008 MM &amp; LM BDs'!G21</f>
        <v>157624797.99999994</v>
      </c>
      <c r="E17" s="440">
        <f>+'MM &amp; LM New Prices'!$F$19</f>
        <v>0.39</v>
      </c>
      <c r="F17" s="443">
        <f>+D17*E17</f>
        <v>61473671.21999998</v>
      </c>
      <c r="G17" s="444"/>
    </row>
    <row r="18" spans="1:7" ht="12.75">
      <c r="A18" s="385"/>
      <c r="B18" s="436" t="s">
        <v>185</v>
      </c>
      <c r="C18" s="438"/>
      <c r="D18" s="439">
        <f>+'FY 2008 MM &amp; LM BDs'!G22</f>
        <v>27039267.73449848</v>
      </c>
      <c r="E18" s="440">
        <f>+'MM &amp; LM New Prices'!$F$19</f>
        <v>0.39</v>
      </c>
      <c r="F18" s="443">
        <f>+D18*E18</f>
        <v>10545314.416454406</v>
      </c>
      <c r="G18" s="444"/>
    </row>
    <row r="19" spans="1:7" ht="12.75">
      <c r="A19" s="385"/>
      <c r="B19" s="436"/>
      <c r="C19" s="266"/>
      <c r="D19" s="439"/>
      <c r="E19" s="440"/>
      <c r="F19" s="443"/>
      <c r="G19" s="444"/>
    </row>
    <row r="20" spans="1:7" ht="12.75">
      <c r="A20" s="385"/>
      <c r="B20" s="436" t="s">
        <v>186</v>
      </c>
      <c r="C20" s="266"/>
      <c r="D20" s="439"/>
      <c r="E20" s="440"/>
      <c r="F20" s="443"/>
      <c r="G20" s="444"/>
    </row>
    <row r="21" spans="1:7" ht="12.75">
      <c r="A21" s="385"/>
      <c r="B21" s="436" t="s">
        <v>187</v>
      </c>
      <c r="C21" s="438"/>
      <c r="D21" s="439">
        <f>+'FY 2008 MM &amp; LM BDs'!G41</f>
        <v>841896</v>
      </c>
      <c r="E21" s="440">
        <f>+'MM &amp; LM New Prices'!F15</f>
        <v>1.62</v>
      </c>
      <c r="F21" s="443">
        <f>+D21*E21</f>
        <v>1363871.52</v>
      </c>
      <c r="G21" s="444"/>
    </row>
    <row r="22" spans="1:7" ht="12.75">
      <c r="A22" s="385"/>
      <c r="B22" s="436" t="s">
        <v>188</v>
      </c>
      <c r="C22" s="438"/>
      <c r="D22" s="439"/>
      <c r="E22" s="440"/>
      <c r="F22" s="443"/>
      <c r="G22" s="444"/>
    </row>
    <row r="23" spans="1:7" ht="12.75">
      <c r="A23" s="385"/>
      <c r="B23" s="436" t="s">
        <v>182</v>
      </c>
      <c r="C23" s="438"/>
      <c r="D23" s="439">
        <f>+'FY 2008 MM &amp; LM BDs'!G43</f>
        <v>25327826</v>
      </c>
      <c r="E23" s="440">
        <f>+'MM &amp; LM New Prices'!F16</f>
        <v>1.96</v>
      </c>
      <c r="F23" s="443">
        <f>+D23*E23</f>
        <v>49642538.96</v>
      </c>
      <c r="G23" s="444"/>
    </row>
    <row r="24" spans="1:7" ht="12.75">
      <c r="A24" s="385"/>
      <c r="B24" s="436" t="s">
        <v>183</v>
      </c>
      <c r="C24" s="438"/>
      <c r="D24" s="439">
        <f>+'FY 2008 MM &amp; LM BDs'!G44</f>
        <v>2524867</v>
      </c>
      <c r="E24" s="440">
        <f>+'MM &amp; LM New Prices'!F17</f>
        <v>1.99</v>
      </c>
      <c r="F24" s="443">
        <f>+D24*E24</f>
        <v>5024485.33</v>
      </c>
      <c r="G24" s="444"/>
    </row>
    <row r="25" spans="1:7" ht="12.75">
      <c r="A25" s="385"/>
      <c r="B25" s="436" t="s">
        <v>184</v>
      </c>
      <c r="C25" s="438"/>
      <c r="D25" s="439">
        <f>+'FY 2008 MM &amp; LM BDs'!G45</f>
        <v>42674348.99999998</v>
      </c>
      <c r="E25" s="440">
        <f>+'MM &amp; LM New Prices'!$F$19</f>
        <v>0.39</v>
      </c>
      <c r="F25" s="443">
        <f>+D25*E25</f>
        <v>16642996.109999992</v>
      </c>
      <c r="G25" s="444"/>
    </row>
    <row r="26" spans="1:7" ht="12.75">
      <c r="A26" s="385"/>
      <c r="B26" s="436" t="s">
        <v>185</v>
      </c>
      <c r="C26" s="438"/>
      <c r="D26" s="439">
        <f>+'FY 2008 MM &amp; LM BDs'!G46</f>
        <v>5166539.366585428</v>
      </c>
      <c r="E26" s="440">
        <f>+'MM &amp; LM New Prices'!$F$19</f>
        <v>0.39</v>
      </c>
      <c r="F26" s="443">
        <f>+D26*E26</f>
        <v>2014950.352968317</v>
      </c>
      <c r="G26" s="444"/>
    </row>
    <row r="27" spans="1:7" ht="12.75">
      <c r="A27" s="385"/>
      <c r="B27" s="436"/>
      <c r="C27" s="438"/>
      <c r="D27" s="439"/>
      <c r="E27" s="440"/>
      <c r="F27" s="443"/>
      <c r="G27" s="444"/>
    </row>
    <row r="28" spans="1:7" ht="14.25" customHeight="1">
      <c r="A28" s="385"/>
      <c r="B28" s="435" t="s">
        <v>173</v>
      </c>
      <c r="C28" s="438"/>
      <c r="D28" s="439"/>
      <c r="E28" s="440"/>
      <c r="F28" s="443"/>
      <c r="G28" s="444"/>
    </row>
    <row r="29" spans="1:7" ht="12.75" customHeight="1">
      <c r="A29" s="385"/>
      <c r="B29" s="222"/>
      <c r="C29" s="438"/>
      <c r="D29" s="439"/>
      <c r="E29" s="440"/>
      <c r="F29" s="443"/>
      <c r="G29" s="444"/>
    </row>
    <row r="30" spans="1:7" ht="12.75">
      <c r="A30" s="385"/>
      <c r="B30" s="436" t="s">
        <v>180</v>
      </c>
      <c r="C30" s="438"/>
      <c r="D30" s="439"/>
      <c r="E30" s="440"/>
      <c r="F30" s="443"/>
      <c r="G30" s="444"/>
    </row>
    <row r="31" spans="1:7" ht="12.75">
      <c r="A31" s="385"/>
      <c r="B31" s="436" t="s">
        <v>181</v>
      </c>
      <c r="C31" s="438"/>
      <c r="D31" s="439"/>
      <c r="E31" s="440"/>
      <c r="F31" s="443"/>
      <c r="G31" s="444"/>
    </row>
    <row r="32" spans="1:7" ht="12.75">
      <c r="A32" s="385"/>
      <c r="B32" s="436" t="s">
        <v>182</v>
      </c>
      <c r="C32" s="438"/>
      <c r="D32" s="439">
        <f>+'FY 2008 MM &amp; LM BDs'!G65</f>
        <v>483476</v>
      </c>
      <c r="E32" s="440">
        <f>+'MM &amp; LM New Prices'!F23</f>
        <v>2.23</v>
      </c>
      <c r="F32" s="443">
        <f>+D32*E32</f>
        <v>1078151.48</v>
      </c>
      <c r="G32" s="444"/>
    </row>
    <row r="33" spans="1:7" ht="12.75">
      <c r="A33" s="385"/>
      <c r="B33" s="436" t="s">
        <v>183</v>
      </c>
      <c r="C33" s="438"/>
      <c r="D33" s="439">
        <f>+'FY 2008 MM &amp; LM BDs'!G66</f>
        <v>8625641</v>
      </c>
      <c r="E33" s="440">
        <f>+'MM &amp; LM New Prices'!F24</f>
        <v>2.26</v>
      </c>
      <c r="F33" s="443">
        <f>+D33*E33</f>
        <v>19493948.659999996</v>
      </c>
      <c r="G33" s="444"/>
    </row>
    <row r="34" spans="1:7" ht="12.75">
      <c r="A34" s="385"/>
      <c r="B34" s="436" t="s">
        <v>184</v>
      </c>
      <c r="C34" s="438"/>
      <c r="D34" s="439">
        <f>+'FY 2008 MM &amp; LM BDs'!G67</f>
        <v>11415570.999999996</v>
      </c>
      <c r="E34" s="440">
        <f>+'MM &amp; LM New Prices'!$F$30</f>
        <v>0.37</v>
      </c>
      <c r="F34" s="443">
        <f>+D34*E34</f>
        <v>4223761.269999999</v>
      </c>
      <c r="G34" s="444"/>
    </row>
    <row r="35" spans="1:7" ht="12.75">
      <c r="A35" s="385"/>
      <c r="B35" s="436" t="s">
        <v>185</v>
      </c>
      <c r="C35" s="438"/>
      <c r="D35" s="439">
        <f>+'FY 2008 MM &amp; LM BDs'!G68</f>
        <v>1958187.6638765954</v>
      </c>
      <c r="E35" s="440">
        <f>+'MM &amp; LM New Prices'!$F$30</f>
        <v>0.37</v>
      </c>
      <c r="F35" s="443">
        <f>+D35*E35</f>
        <v>724529.4356343403</v>
      </c>
      <c r="G35" s="444"/>
    </row>
    <row r="36" spans="1:7" ht="12.75">
      <c r="A36" s="385"/>
      <c r="B36" s="436"/>
      <c r="C36" s="438"/>
      <c r="D36" s="439"/>
      <c r="E36" s="440"/>
      <c r="F36" s="443"/>
      <c r="G36" s="444"/>
    </row>
    <row r="37" spans="1:7" ht="12.75">
      <c r="A37" s="385"/>
      <c r="B37" s="436" t="s">
        <v>186</v>
      </c>
      <c r="C37" s="438"/>
      <c r="D37" s="439"/>
      <c r="E37" s="440"/>
      <c r="F37" s="443"/>
      <c r="G37" s="444"/>
    </row>
    <row r="38" spans="1:7" ht="12.75">
      <c r="A38" s="385"/>
      <c r="B38" s="436" t="s">
        <v>187</v>
      </c>
      <c r="C38" s="438"/>
      <c r="D38" s="439">
        <f>+'FY 2008 MM &amp; LM BDs'!G87</f>
        <v>211668</v>
      </c>
      <c r="E38" s="440">
        <f>+'MM &amp; LM New Prices'!F26</f>
        <v>1.54</v>
      </c>
      <c r="F38" s="443">
        <f>+D38*E38</f>
        <v>325968.72000000003</v>
      </c>
      <c r="G38" s="444"/>
    </row>
    <row r="39" spans="1:7" ht="12.75">
      <c r="A39" s="385"/>
      <c r="B39" s="436" t="s">
        <v>188</v>
      </c>
      <c r="C39" s="438"/>
      <c r="D39" s="439"/>
      <c r="E39" s="440"/>
      <c r="F39" s="443"/>
      <c r="G39" s="444"/>
    </row>
    <row r="40" spans="1:7" ht="12.75">
      <c r="A40" s="385"/>
      <c r="B40" s="436" t="s">
        <v>182</v>
      </c>
      <c r="C40" s="438"/>
      <c r="D40" s="439">
        <f>+'FY 2008 MM &amp; LM BDs'!G89</f>
        <v>711984</v>
      </c>
      <c r="E40" s="440">
        <f>+'MM &amp; LM New Prices'!F27</f>
        <v>1.86</v>
      </c>
      <c r="F40" s="443">
        <f>+D40*E40</f>
        <v>1324290.24</v>
      </c>
      <c r="G40" s="444"/>
    </row>
    <row r="41" spans="1:7" ht="12.75">
      <c r="A41" s="385"/>
      <c r="B41" s="436" t="s">
        <v>183</v>
      </c>
      <c r="C41" s="438"/>
      <c r="D41" s="439">
        <f>+'FY 2008 MM &amp; LM BDs'!G90</f>
        <v>123057</v>
      </c>
      <c r="E41" s="440">
        <f>+'MM &amp; LM New Prices'!F28</f>
        <v>1.89</v>
      </c>
      <c r="F41" s="443">
        <f>+D41*E41</f>
        <v>232577.72999999998</v>
      </c>
      <c r="G41" s="444"/>
    </row>
    <row r="42" spans="1:7" ht="12.75">
      <c r="A42" s="385"/>
      <c r="B42" s="436" t="s">
        <v>184</v>
      </c>
      <c r="C42" s="438"/>
      <c r="D42" s="439">
        <f>+'FY 2008 MM &amp; LM BDs'!G91</f>
        <v>1709730</v>
      </c>
      <c r="E42" s="440">
        <f>+'MM &amp; LM New Prices'!$F$30</f>
        <v>0.37</v>
      </c>
      <c r="F42" s="443">
        <f>+D42*E42</f>
        <v>632600.1</v>
      </c>
      <c r="G42" s="444"/>
    </row>
    <row r="43" spans="1:7" ht="12.75">
      <c r="A43" s="385"/>
      <c r="B43" s="436" t="s">
        <v>185</v>
      </c>
      <c r="C43" s="438"/>
      <c r="D43" s="439">
        <f>+'FY 2008 MM &amp; LM BDs'!G92</f>
        <v>496208.05348835594</v>
      </c>
      <c r="E43" s="440">
        <f>+'MM &amp; LM New Prices'!$F$30</f>
        <v>0.37</v>
      </c>
      <c r="F43" s="443">
        <f>+D43*E43</f>
        <v>183596.9797906917</v>
      </c>
      <c r="G43" s="444"/>
    </row>
    <row r="44" spans="1:7" ht="12.75">
      <c r="A44" s="385"/>
      <c r="B44" s="436"/>
      <c r="C44" s="438"/>
      <c r="D44" s="439"/>
      <c r="E44" s="440"/>
      <c r="F44" s="443"/>
      <c r="G44" s="444"/>
    </row>
    <row r="45" spans="1:7" ht="13.5" thickBot="1">
      <c r="A45" s="385"/>
      <c r="B45" s="445"/>
      <c r="C45" s="270"/>
      <c r="D45" s="446"/>
      <c r="E45" s="447"/>
      <c r="F45" s="448"/>
      <c r="G45" s="449"/>
    </row>
    <row r="46" spans="1:7" ht="15.75" thickBot="1">
      <c r="A46" s="411"/>
      <c r="B46" s="407" t="s">
        <v>35</v>
      </c>
      <c r="C46" s="450"/>
      <c r="D46" s="446">
        <f>SUM(D15:D43)</f>
        <v>406589613.81844884</v>
      </c>
      <c r="E46" s="447"/>
      <c r="F46" s="466">
        <f>SUM(F15:G43)</f>
        <v>459474661.22484773</v>
      </c>
      <c r="G46" s="467"/>
    </row>
    <row r="47" spans="1:7" ht="15">
      <c r="A47" s="385"/>
      <c r="B47" s="394"/>
      <c r="C47" s="452"/>
      <c r="D47" s="452"/>
      <c r="E47" s="452"/>
      <c r="F47" s="468"/>
      <c r="G47" s="444"/>
    </row>
    <row r="48" spans="1:7" ht="15">
      <c r="A48" s="385"/>
      <c r="B48" s="394" t="s">
        <v>189</v>
      </c>
      <c r="C48" s="452"/>
      <c r="D48" s="452"/>
      <c r="E48" s="452"/>
      <c r="F48" s="452"/>
      <c r="G48" s="444"/>
    </row>
    <row r="49" spans="1:7" ht="15">
      <c r="A49" s="385"/>
      <c r="B49" s="394" t="s">
        <v>190</v>
      </c>
      <c r="C49" s="452"/>
      <c r="D49" s="452"/>
      <c r="E49" s="452"/>
      <c r="F49" s="469">
        <f>SUM(F15:F26)/SUM('MM &amp; LM Revs. @ Current Prices'!F15:F26)-1</f>
        <v>0.0745605177677946</v>
      </c>
      <c r="G49" s="471"/>
    </row>
    <row r="50" spans="1:7" ht="15">
      <c r="A50" s="385"/>
      <c r="B50" s="394" t="s">
        <v>191</v>
      </c>
      <c r="C50" s="452"/>
      <c r="D50" s="452"/>
      <c r="E50" s="452"/>
      <c r="F50" s="469">
        <f>+SUM(F32:F43)/SUM('MM &amp; LM Revs. @ Current Prices'!F32:F43)-1</f>
        <v>0.07650450241127293</v>
      </c>
      <c r="G50" s="471"/>
    </row>
    <row r="51" spans="1:7" ht="15">
      <c r="A51" s="385"/>
      <c r="B51" s="394" t="s">
        <v>192</v>
      </c>
      <c r="C51" s="452"/>
      <c r="D51" s="452"/>
      <c r="E51" s="452"/>
      <c r="F51" s="469">
        <f>+F46/'MM &amp; LM Revs. @ Current Prices'!F46-1</f>
        <v>0.07467970853530259</v>
      </c>
      <c r="G51" s="471"/>
    </row>
    <row r="52" spans="1:7" ht="15.75" thickBot="1">
      <c r="A52" s="411"/>
      <c r="B52" s="407"/>
      <c r="C52" s="447"/>
      <c r="D52" s="447"/>
      <c r="E52" s="447"/>
      <c r="F52" s="470"/>
      <c r="G52" s="451"/>
    </row>
    <row r="53" spans="1:10" ht="12.75">
      <c r="A53" s="269"/>
      <c r="B53" s="453"/>
      <c r="C53" s="454"/>
      <c r="D53" s="454"/>
      <c r="E53" s="454"/>
      <c r="F53" s="455"/>
      <c r="G53" s="269"/>
      <c r="H53" s="456"/>
      <c r="I53" s="456"/>
      <c r="J53" s="456"/>
    </row>
    <row r="54" spans="1:10" ht="12.75">
      <c r="A54" s="269"/>
      <c r="B54" s="453"/>
      <c r="C54" s="454"/>
      <c r="D54" s="454"/>
      <c r="E54" s="454"/>
      <c r="F54" s="455"/>
      <c r="G54" s="269"/>
      <c r="H54" s="456"/>
      <c r="I54" s="456"/>
      <c r="J54" s="456"/>
    </row>
    <row r="55" spans="1:10" ht="12.75">
      <c r="A55" t="s">
        <v>303</v>
      </c>
      <c r="B55" s="453"/>
      <c r="C55" s="454"/>
      <c r="D55" s="454"/>
      <c r="E55" s="454"/>
      <c r="F55" s="455"/>
      <c r="G55" s="269"/>
      <c r="H55" s="456"/>
      <c r="I55" s="456"/>
      <c r="J55" s="456"/>
    </row>
    <row r="56" spans="1:10" ht="12.75">
      <c r="A56" s="269"/>
      <c r="B56" s="453"/>
      <c r="C56" s="454"/>
      <c r="D56" s="454"/>
      <c r="E56" s="454"/>
      <c r="F56" s="455"/>
      <c r="G56" s="269"/>
      <c r="H56" s="456"/>
      <c r="I56" s="456"/>
      <c r="J56" s="456"/>
    </row>
    <row r="57" spans="1:10" ht="12.75">
      <c r="A57" s="269"/>
      <c r="B57" s="453"/>
      <c r="C57" s="454"/>
      <c r="D57" s="454"/>
      <c r="E57" s="454"/>
      <c r="F57" s="455"/>
      <c r="G57" s="269"/>
      <c r="H57" s="456"/>
      <c r="I57" s="456"/>
      <c r="J57" s="456"/>
    </row>
    <row r="58" spans="1:10" ht="12.75">
      <c r="A58" s="456"/>
      <c r="B58" s="457"/>
      <c r="C58" s="458"/>
      <c r="D58" s="458"/>
      <c r="E58" s="458"/>
      <c r="F58" s="459"/>
      <c r="G58" s="456"/>
      <c r="H58" s="456"/>
      <c r="I58" s="456"/>
      <c r="J58" s="456"/>
    </row>
    <row r="59" spans="2:6" ht="12.75">
      <c r="B59" s="460"/>
      <c r="C59" s="461"/>
      <c r="D59" s="461"/>
      <c r="E59" s="461"/>
      <c r="F59" s="462"/>
    </row>
    <row r="60" spans="2:6" ht="12.75">
      <c r="B60" s="460"/>
      <c r="C60" s="461"/>
      <c r="D60" s="461"/>
      <c r="E60" s="461"/>
      <c r="F60" s="462"/>
    </row>
    <row r="61" spans="2:6" ht="12.75">
      <c r="B61" s="460"/>
      <c r="C61" s="461"/>
      <c r="D61" s="461"/>
      <c r="E61" s="461"/>
      <c r="F61" s="462"/>
    </row>
    <row r="62" spans="2:6" ht="12.75">
      <c r="B62" s="460"/>
      <c r="C62" s="461"/>
      <c r="D62" s="461"/>
      <c r="E62" s="461"/>
      <c r="F62" s="462"/>
    </row>
    <row r="63" spans="2:6" ht="12.75">
      <c r="B63" s="460"/>
      <c r="C63" s="461"/>
      <c r="D63" s="461"/>
      <c r="E63" s="461"/>
      <c r="F63" s="462"/>
    </row>
    <row r="64" spans="2:6" ht="12.75">
      <c r="B64" s="460"/>
      <c r="C64" s="461"/>
      <c r="D64" s="461"/>
      <c r="E64" s="461"/>
      <c r="F64" s="462"/>
    </row>
    <row r="65" spans="2:6" ht="12.75">
      <c r="B65" s="460"/>
      <c r="C65" s="461"/>
      <c r="D65" s="461"/>
      <c r="E65" s="461"/>
      <c r="F65" s="462"/>
    </row>
    <row r="66" spans="2:6" ht="12.75" customHeight="1">
      <c r="B66" s="460"/>
      <c r="C66" s="461"/>
      <c r="D66" s="461"/>
      <c r="E66" s="461"/>
      <c r="F66" s="462"/>
    </row>
    <row r="67" spans="2:6" ht="12.75">
      <c r="B67" s="460"/>
      <c r="C67" s="461"/>
      <c r="D67" s="461"/>
      <c r="E67" s="461"/>
      <c r="F67" s="462"/>
    </row>
    <row r="68" spans="2:6" ht="12.75">
      <c r="B68" s="460"/>
      <c r="C68" s="461"/>
      <c r="D68" s="461"/>
      <c r="E68" s="461"/>
      <c r="F68" s="462"/>
    </row>
    <row r="69" spans="2:5" ht="12.75">
      <c r="B69" s="463"/>
      <c r="C69" s="461"/>
      <c r="D69" s="464"/>
      <c r="E69" s="464"/>
    </row>
  </sheetData>
  <mergeCells count="1">
    <mergeCell ref="B8:C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7"/>
  <sheetViews>
    <sheetView tabSelected="1" workbookViewId="0" topLeftCell="A19">
      <selection activeCell="B34" sqref="B34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3.00390625" style="0" customWidth="1"/>
    <col min="4" max="4" width="14.421875" style="0" customWidth="1"/>
    <col min="5" max="5" width="15.28125" style="0" customWidth="1"/>
    <col min="6" max="6" width="10.7109375" style="0" customWidth="1"/>
    <col min="7" max="7" width="4.140625" style="0" customWidth="1"/>
  </cols>
  <sheetData>
    <row r="1" spans="1:4" ht="12.75">
      <c r="A1" s="474" t="s">
        <v>201</v>
      </c>
      <c r="D1" s="475"/>
    </row>
    <row r="2" spans="2:5" ht="25.5">
      <c r="B2" s="474"/>
      <c r="D2" s="476" t="s">
        <v>194</v>
      </c>
      <c r="E2" s="476" t="s">
        <v>202</v>
      </c>
    </row>
    <row r="3" spans="2:5" ht="12.75">
      <c r="B3" s="474"/>
      <c r="D3" s="476"/>
      <c r="E3" s="476"/>
    </row>
    <row r="4" spans="2:6" ht="12.75">
      <c r="B4" s="474" t="s">
        <v>198</v>
      </c>
      <c r="D4" s="493">
        <v>770942426</v>
      </c>
      <c r="E4" s="493">
        <v>805251686</v>
      </c>
      <c r="F4" s="477">
        <f>+E4/D4-1</f>
        <v>0.04450301195383943</v>
      </c>
    </row>
    <row r="5" spans="2:6" ht="12.75">
      <c r="B5" s="474" t="s">
        <v>199</v>
      </c>
      <c r="D5" s="475">
        <f>+'Inb. Sur. PP @Cur&amp;New Prices'!E24</f>
        <v>12196619.899749143</v>
      </c>
      <c r="E5" s="475">
        <f>+'Inb. Sur. PP @Cur&amp;New Prices'!H24</f>
        <v>12809753.409638243</v>
      </c>
      <c r="F5" s="477">
        <f>+E5/D5-1</f>
        <v>0.05027077296240989</v>
      </c>
    </row>
    <row r="6" spans="2:9" ht="12.75">
      <c r="B6" s="526" t="s">
        <v>196</v>
      </c>
      <c r="C6" s="503"/>
      <c r="D6" s="493">
        <f>+'BPM Flats Revs.@Curr. Prices'!F116</f>
        <v>261734717.812722</v>
      </c>
      <c r="E6" s="493">
        <f>+'BPM Flats Revs.@New Prices'!F118</f>
        <v>256498834.39660576</v>
      </c>
      <c r="F6" s="527">
        <f>+E6/D6-1</f>
        <v>-0.02000454299632748</v>
      </c>
      <c r="H6" s="503"/>
      <c r="I6" s="503"/>
    </row>
    <row r="7" spans="2:6" ht="12.75">
      <c r="B7" s="474" t="s">
        <v>195</v>
      </c>
      <c r="D7" s="475">
        <f>+'BPM Parcels Revs.@Curr. Prices'!F116</f>
        <v>436496662.2266098</v>
      </c>
      <c r="E7" s="475">
        <f>+'PPM Parcels Revs.@New Prices'!F116</f>
        <v>447425641.6638076</v>
      </c>
      <c r="F7" s="477">
        <f>+E7/D7-1</f>
        <v>0.025037945035932152</v>
      </c>
    </row>
    <row r="8" spans="2:6" ht="12.75">
      <c r="B8" s="474" t="s">
        <v>197</v>
      </c>
      <c r="D8" s="475">
        <f>+'MM &amp; LM Revs. @ Current Prices'!F46</f>
        <v>427545674.84210974</v>
      </c>
      <c r="E8" s="475">
        <f>+'MM &amp; LM Revs. @ New Prices'!F46</f>
        <v>459474661.22484773</v>
      </c>
      <c r="F8" s="477">
        <f>+E8/D8-1</f>
        <v>0.07467970853530259</v>
      </c>
    </row>
    <row r="11" spans="2:6" ht="12.75">
      <c r="B11" s="474" t="s">
        <v>200</v>
      </c>
      <c r="D11" s="475">
        <f>SUM(D3:D8)</f>
        <v>1908916100.7811906</v>
      </c>
      <c r="E11" s="475">
        <f>SUM(E3:E8)</f>
        <v>1981460576.6948996</v>
      </c>
      <c r="F11" s="528">
        <f>+E11/D11-1</f>
        <v>0.03800296717284812</v>
      </c>
    </row>
    <row r="12" spans="4:5" ht="12.75">
      <c r="D12" s="475"/>
      <c r="E12" s="475"/>
    </row>
    <row r="14" ht="12.75">
      <c r="A14" t="s">
        <v>251</v>
      </c>
    </row>
    <row r="15" ht="12.75">
      <c r="B15" s="503" t="s">
        <v>306</v>
      </c>
    </row>
    <row r="16" ht="12.75">
      <c r="B16" s="503" t="s">
        <v>267</v>
      </c>
    </row>
    <row r="17" ht="12.75">
      <c r="B17" s="503" t="s">
        <v>268</v>
      </c>
    </row>
    <row r="18" ht="12.75">
      <c r="B18" s="503" t="s">
        <v>270</v>
      </c>
    </row>
    <row r="19" ht="12.75">
      <c r="B19" s="503" t="s">
        <v>271</v>
      </c>
    </row>
    <row r="20" ht="12.75">
      <c r="B20" s="503" t="s">
        <v>269</v>
      </c>
    </row>
    <row r="23" ht="12.75">
      <c r="A23" s="474" t="s">
        <v>343</v>
      </c>
    </row>
    <row r="24" spans="1:2" ht="12.75">
      <c r="A24" s="330"/>
      <c r="B24" s="474"/>
    </row>
    <row r="25" spans="1:4" ht="12.75">
      <c r="A25" s="330"/>
      <c r="B25" s="474" t="s">
        <v>304</v>
      </c>
      <c r="D25" s="478">
        <v>0.038</v>
      </c>
    </row>
    <row r="26" spans="1:4" ht="12.75">
      <c r="A26" s="330"/>
      <c r="B26" s="474" t="s">
        <v>305</v>
      </c>
      <c r="D26" s="478">
        <v>0.00025</v>
      </c>
    </row>
    <row r="27" spans="1:4" ht="12.75">
      <c r="A27" s="330"/>
      <c r="B27" s="474" t="s">
        <v>342</v>
      </c>
      <c r="D27" s="478">
        <f>+D25+D26</f>
        <v>0.03825</v>
      </c>
    </row>
    <row r="28" spans="1:4" ht="12.75">
      <c r="A28" s="330"/>
      <c r="B28" s="474" t="s">
        <v>266</v>
      </c>
      <c r="D28" s="508">
        <f>+F11</f>
        <v>0.03800296717284812</v>
      </c>
    </row>
    <row r="29" spans="1:4" ht="12.75">
      <c r="A29" s="330"/>
      <c r="B29" s="474" t="s">
        <v>344</v>
      </c>
      <c r="D29" s="509">
        <f>+D25-D28</f>
        <v>-2.9671728481242554E-06</v>
      </c>
    </row>
    <row r="30" spans="1:5" ht="15.75">
      <c r="A30" s="330"/>
      <c r="B30" s="507"/>
      <c r="E30" s="500"/>
    </row>
    <row r="31" spans="2:5" ht="15.75">
      <c r="B31" s="507"/>
      <c r="E31" s="500"/>
    </row>
    <row r="32" spans="1:5" ht="15.75">
      <c r="A32" t="s">
        <v>251</v>
      </c>
      <c r="B32" s="507"/>
      <c r="E32" s="500"/>
    </row>
    <row r="33" spans="1:5" ht="12.75">
      <c r="A33" s="330"/>
      <c r="B33" t="s">
        <v>345</v>
      </c>
      <c r="E33" s="500"/>
    </row>
    <row r="34" spans="1:5" ht="12.75">
      <c r="A34" s="330"/>
      <c r="B34" t="s">
        <v>348</v>
      </c>
      <c r="E34" s="500"/>
    </row>
    <row r="35" spans="1:5" ht="12.75">
      <c r="A35" s="330"/>
      <c r="B35" t="s">
        <v>347</v>
      </c>
      <c r="E35" s="500"/>
    </row>
    <row r="36" spans="1:5" ht="12.75">
      <c r="A36" s="330"/>
      <c r="B36" t="s">
        <v>272</v>
      </c>
      <c r="E36" s="500"/>
    </row>
    <row r="37" spans="1:5" ht="12.75">
      <c r="A37" s="330"/>
      <c r="B37" s="510" t="s">
        <v>346</v>
      </c>
      <c r="E37" s="500"/>
    </row>
  </sheetData>
  <hyperlinks>
    <hyperlink ref="B33" r:id="rId1" display="www.prc.gov"/>
  </hyperlinks>
  <printOptions/>
  <pageMargins left="0.75" right="0.75" top="1" bottom="1" header="0.5" footer="0.5"/>
  <pageSetup fitToHeight="1" fitToWidth="1"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30.28125" style="0" customWidth="1"/>
    <col min="5" max="5" width="10.28125" style="0" customWidth="1"/>
    <col min="6" max="6" width="12.00390625" style="0" customWidth="1"/>
  </cols>
  <sheetData>
    <row r="1" spans="1:3" ht="15.75">
      <c r="A1" s="479" t="s">
        <v>203</v>
      </c>
      <c r="B1" s="480"/>
      <c r="C1" s="480"/>
    </row>
    <row r="3" spans="1:3" ht="12.75">
      <c r="A3" s="481" t="s">
        <v>204</v>
      </c>
      <c r="B3" s="480"/>
      <c r="C3" s="480"/>
    </row>
    <row r="4" spans="1:3" ht="12.75">
      <c r="A4" s="481" t="s">
        <v>205</v>
      </c>
      <c r="B4" s="480"/>
      <c r="C4" s="480"/>
    </row>
    <row r="6" spans="2:3" ht="12.75">
      <c r="B6" s="482" t="s">
        <v>35</v>
      </c>
      <c r="C6" s="482" t="s">
        <v>206</v>
      </c>
    </row>
    <row r="8" spans="1:4" ht="12.75">
      <c r="A8" s="474" t="s">
        <v>207</v>
      </c>
      <c r="B8" s="483">
        <v>604155</v>
      </c>
      <c r="C8" s="483" t="s">
        <v>208</v>
      </c>
      <c r="D8" s="483"/>
    </row>
    <row r="9" spans="3:4" ht="12.75">
      <c r="C9" s="483"/>
      <c r="D9" s="483"/>
    </row>
    <row r="10" spans="2:4" ht="12.75">
      <c r="B10" s="483"/>
      <c r="C10" s="483"/>
      <c r="D10" s="483"/>
    </row>
    <row r="11" spans="1:4" ht="12.75">
      <c r="A11" s="481" t="s">
        <v>204</v>
      </c>
      <c r="B11" s="441"/>
      <c r="C11" s="441"/>
      <c r="D11" s="483"/>
    </row>
    <row r="12" spans="1:4" ht="12.75">
      <c r="A12" s="481" t="s">
        <v>209</v>
      </c>
      <c r="B12" s="441"/>
      <c r="C12" s="441"/>
      <c r="D12" s="483"/>
    </row>
    <row r="13" spans="2:4" ht="12.75">
      <c r="B13" s="483"/>
      <c r="C13" s="483"/>
      <c r="D13" s="483"/>
    </row>
    <row r="14" spans="2:4" ht="12.75">
      <c r="B14" s="482" t="s">
        <v>35</v>
      </c>
      <c r="C14" s="482" t="s">
        <v>206</v>
      </c>
      <c r="D14" s="483"/>
    </row>
    <row r="15" ht="12.75">
      <c r="D15" s="483"/>
    </row>
    <row r="16" spans="1:4" ht="12.75">
      <c r="A16" s="474" t="s">
        <v>207</v>
      </c>
      <c r="B16" s="483">
        <v>5013780.94</v>
      </c>
      <c r="C16" s="483" t="s">
        <v>208</v>
      </c>
      <c r="D16" s="483"/>
    </row>
    <row r="17" spans="2:4" ht="12.75">
      <c r="B17" s="483"/>
      <c r="C17" s="483"/>
      <c r="D17" s="483"/>
    </row>
    <row r="18" spans="2:4" ht="12.75">
      <c r="B18" s="483"/>
      <c r="C18" s="483"/>
      <c r="D18" s="483"/>
    </row>
    <row r="19" spans="1:4" ht="12.75">
      <c r="A19" s="481" t="s">
        <v>204</v>
      </c>
      <c r="B19" s="441"/>
      <c r="C19" s="441"/>
      <c r="D19" s="483"/>
    </row>
    <row r="20" spans="1:4" ht="12.75">
      <c r="A20" s="481" t="s">
        <v>15</v>
      </c>
      <c r="B20" s="441"/>
      <c r="C20" s="441"/>
      <c r="D20" s="483"/>
    </row>
    <row r="21" spans="2:3" ht="12.75">
      <c r="B21" s="483"/>
      <c r="C21" s="483"/>
    </row>
    <row r="22" spans="2:3" ht="12.75">
      <c r="B22" s="482" t="s">
        <v>35</v>
      </c>
      <c r="C22" s="482" t="s">
        <v>206</v>
      </c>
    </row>
    <row r="24" spans="1:3" ht="12.75">
      <c r="A24" s="474" t="s">
        <v>207</v>
      </c>
      <c r="B24" s="483">
        <f>B16*E38</f>
        <v>11053381.460324</v>
      </c>
      <c r="C24" t="s">
        <v>210</v>
      </c>
    </row>
    <row r="26" spans="2:4" ht="12.75">
      <c r="B26" s="483"/>
      <c r="C26" s="483"/>
      <c r="D26" s="483"/>
    </row>
    <row r="27" spans="2:4" ht="12.75">
      <c r="B27" s="483"/>
      <c r="C27" s="483"/>
      <c r="D27" s="483"/>
    </row>
    <row r="28" spans="2:4" ht="12.75">
      <c r="B28" s="483"/>
      <c r="C28" s="483"/>
      <c r="D28" s="483"/>
    </row>
    <row r="29" spans="2:4" ht="12.75">
      <c r="B29" s="483"/>
      <c r="C29" s="483"/>
      <c r="D29" t="s">
        <v>291</v>
      </c>
    </row>
    <row r="30" spans="2:3" ht="12.75">
      <c r="B30" s="483"/>
      <c r="C30" s="483"/>
    </row>
    <row r="31" spans="2:6" ht="12.75">
      <c r="B31" s="483"/>
      <c r="C31" s="483"/>
      <c r="D31" t="s">
        <v>211</v>
      </c>
      <c r="E31">
        <v>1</v>
      </c>
      <c r="F31" s="442">
        <v>0.658149</v>
      </c>
    </row>
    <row r="32" spans="2:6" ht="12.75">
      <c r="B32" s="483"/>
      <c r="C32" s="483"/>
      <c r="D32" t="s">
        <v>212</v>
      </c>
      <c r="E32" s="442">
        <v>1.5194127773498098</v>
      </c>
      <c r="F32">
        <v>1</v>
      </c>
    </row>
    <row r="33" spans="2:3" ht="12.75">
      <c r="B33" s="483"/>
      <c r="C33" s="483"/>
    </row>
    <row r="34" spans="2:3" ht="12.75">
      <c r="B34" s="483"/>
      <c r="C34" s="483"/>
    </row>
    <row r="35" spans="2:4" ht="12.75">
      <c r="B35" s="483"/>
      <c r="C35" s="483"/>
      <c r="D35" t="s">
        <v>213</v>
      </c>
    </row>
    <row r="36" spans="2:3" ht="12.75">
      <c r="B36" s="483"/>
      <c r="C36" s="483"/>
    </row>
    <row r="37" spans="2:6" ht="12.75">
      <c r="B37" s="483"/>
      <c r="C37" s="483"/>
      <c r="D37" t="s">
        <v>214</v>
      </c>
      <c r="E37">
        <v>1</v>
      </c>
      <c r="F37" s="409">
        <v>0.4536</v>
      </c>
    </row>
    <row r="38" spans="2:6" ht="12.75">
      <c r="B38" s="483"/>
      <c r="C38" s="483"/>
      <c r="D38" t="s">
        <v>215</v>
      </c>
      <c r="E38">
        <v>2.2046</v>
      </c>
      <c r="F38">
        <v>1</v>
      </c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24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4" max="4" width="6.421875" style="0" customWidth="1"/>
    <col min="8" max="8" width="17.00390625" style="0" customWidth="1"/>
    <col min="9" max="10" width="11.57421875" style="0" customWidth="1"/>
    <col min="11" max="11" width="4.28125" style="0" customWidth="1"/>
  </cols>
  <sheetData>
    <row r="1" spans="1:12" ht="15.75">
      <c r="A1" s="479" t="s">
        <v>216</v>
      </c>
      <c r="B1" s="479"/>
      <c r="C1" s="479"/>
      <c r="D1" s="479"/>
      <c r="E1" s="479"/>
      <c r="H1" s="479" t="s">
        <v>216</v>
      </c>
      <c r="I1" s="480"/>
      <c r="J1" s="480"/>
      <c r="K1" s="480"/>
      <c r="L1" s="480"/>
    </row>
    <row r="3" spans="1:12" ht="12.75">
      <c r="A3" s="481" t="s">
        <v>217</v>
      </c>
      <c r="B3" s="480"/>
      <c r="C3" s="480"/>
      <c r="D3" s="480"/>
      <c r="E3" s="480"/>
      <c r="H3" s="481" t="s">
        <v>218</v>
      </c>
      <c r="I3" s="480"/>
      <c r="J3" s="480"/>
      <c r="K3" s="480"/>
      <c r="L3" s="480"/>
    </row>
    <row r="4" spans="1:12" ht="12.75">
      <c r="A4" s="481" t="s">
        <v>219</v>
      </c>
      <c r="B4" s="480"/>
      <c r="C4" s="480"/>
      <c r="D4" s="480"/>
      <c r="E4" s="480"/>
      <c r="H4" s="481" t="s">
        <v>219</v>
      </c>
      <c r="I4" s="480"/>
      <c r="J4" s="480"/>
      <c r="K4" s="480"/>
      <c r="L4" s="480"/>
    </row>
    <row r="6" spans="2:12" ht="12.75">
      <c r="B6" s="410" t="s">
        <v>220</v>
      </c>
      <c r="C6" s="410" t="s">
        <v>220</v>
      </c>
      <c r="D6" s="410"/>
      <c r="E6" s="410" t="s">
        <v>221</v>
      </c>
      <c r="I6" s="410" t="s">
        <v>220</v>
      </c>
      <c r="J6" s="410" t="s">
        <v>220</v>
      </c>
      <c r="K6" s="410"/>
      <c r="L6" s="410" t="s">
        <v>221</v>
      </c>
    </row>
    <row r="7" spans="2:12" ht="12.75">
      <c r="B7" s="351">
        <v>2008</v>
      </c>
      <c r="C7" s="351">
        <v>2009</v>
      </c>
      <c r="D7" s="410"/>
      <c r="E7" s="482" t="s">
        <v>222</v>
      </c>
      <c r="I7" s="351">
        <v>2008</v>
      </c>
      <c r="J7" s="351">
        <v>2009</v>
      </c>
      <c r="K7" s="410"/>
      <c r="L7" s="482" t="s">
        <v>222</v>
      </c>
    </row>
    <row r="9" spans="1:12" ht="12.75">
      <c r="A9" s="474" t="s">
        <v>223</v>
      </c>
      <c r="B9">
        <v>3.66</v>
      </c>
      <c r="C9">
        <v>3.83</v>
      </c>
      <c r="E9" s="276">
        <f>(C9-B9)/B9</f>
        <v>0.04644808743169397</v>
      </c>
      <c r="H9" s="474" t="s">
        <v>223</v>
      </c>
      <c r="I9" s="352">
        <f>B9*($I$18/$I$17)</f>
        <v>5.561050765100304</v>
      </c>
      <c r="J9" s="352">
        <f>C9*($I$18/$I$17)</f>
        <v>5.819350937249772</v>
      </c>
      <c r="L9" s="276">
        <f>(J9-I9)/I9</f>
        <v>0.04644808743169409</v>
      </c>
    </row>
    <row r="10" spans="1:12" ht="12.75">
      <c r="A10" s="474" t="s">
        <v>224</v>
      </c>
      <c r="B10">
        <v>1.16</v>
      </c>
      <c r="C10">
        <v>1.22</v>
      </c>
      <c r="E10" s="276">
        <f>(C10-B10)/B10</f>
        <v>0.05172413793103453</v>
      </c>
      <c r="H10" s="474" t="s">
        <v>224</v>
      </c>
      <c r="I10" s="352">
        <f>B10*($I$18/$I$17)/$I$24</f>
        <v>0.7994732929900114</v>
      </c>
      <c r="J10" s="352">
        <f>C10*($I$18/$I$17)/$I$24</f>
        <v>0.8408253598688051</v>
      </c>
      <c r="L10" s="276">
        <f>(J10-I10)/I10</f>
        <v>0.05172413793103459</v>
      </c>
    </row>
    <row r="12" spans="1:8" ht="12.75">
      <c r="A12" s="328"/>
      <c r="H12" s="328"/>
    </row>
    <row r="13" spans="1:8" ht="12.75">
      <c r="A13" s="328"/>
      <c r="H13" s="328"/>
    </row>
    <row r="15" spans="2:12" ht="12.75">
      <c r="B15" s="410"/>
      <c r="C15" s="410"/>
      <c r="D15" s="410"/>
      <c r="E15" s="410"/>
      <c r="H15" t="s">
        <v>291</v>
      </c>
      <c r="K15" s="410"/>
      <c r="L15" s="410"/>
    </row>
    <row r="16" spans="2:12" ht="12.75">
      <c r="B16" s="329"/>
      <c r="C16" s="329"/>
      <c r="D16" s="410"/>
      <c r="E16" s="410"/>
      <c r="K16" s="410"/>
      <c r="L16" s="410"/>
    </row>
    <row r="17" spans="8:10" ht="12.75">
      <c r="H17" t="s">
        <v>211</v>
      </c>
      <c r="I17">
        <v>1</v>
      </c>
      <c r="J17" s="442">
        <v>0.658149</v>
      </c>
    </row>
    <row r="18" spans="5:12" ht="12.75">
      <c r="E18" s="276"/>
      <c r="H18" t="s">
        <v>212</v>
      </c>
      <c r="I18" s="442">
        <v>1.5194127773498098</v>
      </c>
      <c r="J18">
        <v>1</v>
      </c>
      <c r="L18" s="276"/>
    </row>
    <row r="19" spans="5:12" ht="12.75">
      <c r="E19" s="276"/>
      <c r="L19" s="276"/>
    </row>
    <row r="21" spans="1:8" ht="12.75">
      <c r="A21" s="328"/>
      <c r="H21" t="s">
        <v>213</v>
      </c>
    </row>
    <row r="23" spans="2:12" ht="12.75">
      <c r="B23" s="410"/>
      <c r="C23" s="410"/>
      <c r="D23" s="410"/>
      <c r="E23" s="410"/>
      <c r="H23" t="s">
        <v>214</v>
      </c>
      <c r="I23">
        <v>1</v>
      </c>
      <c r="J23" s="409">
        <v>0.4536</v>
      </c>
      <c r="K23" s="410"/>
      <c r="L23" s="410"/>
    </row>
    <row r="24" spans="2:12" ht="12.75">
      <c r="B24" s="329"/>
      <c r="C24" s="329"/>
      <c r="D24" s="410"/>
      <c r="E24" s="410"/>
      <c r="H24" t="s">
        <v>215</v>
      </c>
      <c r="I24">
        <v>2.2046</v>
      </c>
      <c r="J24">
        <v>1</v>
      </c>
      <c r="K24" s="410"/>
      <c r="L24" s="410"/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4.7109375" style="0" customWidth="1"/>
    <col min="3" max="3" width="11.28125" style="0" customWidth="1"/>
    <col min="4" max="4" width="12.8515625" style="0" customWidth="1"/>
    <col min="5" max="5" width="11.57421875" style="0" customWidth="1"/>
    <col min="6" max="6" width="4.00390625" style="0" customWidth="1"/>
    <col min="7" max="7" width="11.421875" style="0" customWidth="1"/>
    <col min="8" max="8" width="11.28125" style="0" customWidth="1"/>
    <col min="9" max="9" width="4.8515625" style="0" customWidth="1"/>
  </cols>
  <sheetData>
    <row r="1" spans="1:10" ht="15.75">
      <c r="A1" s="479" t="s">
        <v>232</v>
      </c>
      <c r="B1" s="479"/>
      <c r="C1" s="479"/>
      <c r="D1" s="479"/>
      <c r="E1" s="479"/>
      <c r="F1" s="479"/>
      <c r="G1" s="479"/>
      <c r="H1" s="479"/>
      <c r="I1" s="479"/>
      <c r="J1" s="479"/>
    </row>
    <row r="2" ht="12.75">
      <c r="A2" s="328"/>
    </row>
    <row r="3" spans="1:10" ht="12.75">
      <c r="A3" s="481" t="s">
        <v>205</v>
      </c>
      <c r="B3" s="480"/>
      <c r="C3" s="480"/>
      <c r="D3" s="480"/>
      <c r="E3" s="480"/>
      <c r="F3" s="480"/>
      <c r="G3" s="480"/>
      <c r="H3" s="480"/>
      <c r="I3" s="480"/>
      <c r="J3" s="480"/>
    </row>
    <row r="5" spans="3:9" ht="12.75">
      <c r="C5" s="330"/>
      <c r="D5" s="330"/>
      <c r="E5" s="330"/>
      <c r="F5" s="330"/>
      <c r="G5" s="330"/>
      <c r="H5" s="330"/>
      <c r="I5" s="330"/>
    </row>
    <row r="6" spans="3:10" ht="12.75">
      <c r="C6" s="484" t="s">
        <v>292</v>
      </c>
      <c r="D6" s="484" t="s">
        <v>225</v>
      </c>
      <c r="E6" s="484"/>
      <c r="F6" s="330"/>
      <c r="G6" s="484" t="s">
        <v>293</v>
      </c>
      <c r="H6" s="484"/>
      <c r="I6" s="330"/>
      <c r="J6" s="484" t="s">
        <v>226</v>
      </c>
    </row>
    <row r="7" spans="3:10" ht="12.75">
      <c r="C7" s="485" t="s">
        <v>205</v>
      </c>
      <c r="D7" s="485" t="s">
        <v>227</v>
      </c>
      <c r="E7" s="485" t="s">
        <v>118</v>
      </c>
      <c r="F7" s="330"/>
      <c r="G7" s="485" t="s">
        <v>227</v>
      </c>
      <c r="H7" s="485" t="s">
        <v>118</v>
      </c>
      <c r="I7" s="330"/>
      <c r="J7" s="485" t="s">
        <v>222</v>
      </c>
    </row>
    <row r="9" spans="1:10" ht="12.75">
      <c r="A9" s="474" t="s">
        <v>207</v>
      </c>
      <c r="C9" s="483">
        <f>'Inbound Surface Parcel Post BD'!B8</f>
        <v>604155</v>
      </c>
      <c r="D9" s="352">
        <f>'Inb. Surface Parcel Post Prices'!I9</f>
        <v>5.561050765100304</v>
      </c>
      <c r="E9" s="486">
        <f>C9*D9</f>
        <v>3359736.624989174</v>
      </c>
      <c r="G9" s="352">
        <f>'Inb. Surface Parcel Post Prices'!J9</f>
        <v>5.819350937249772</v>
      </c>
      <c r="H9" s="486">
        <f>C9*G9</f>
        <v>3515789.965494136</v>
      </c>
      <c r="J9" s="487">
        <f>(H9-E9)/E9</f>
        <v>0.0464480874316941</v>
      </c>
    </row>
    <row r="10" spans="1:10" ht="12.75">
      <c r="A10" s="474" t="s">
        <v>228</v>
      </c>
      <c r="C10" s="483"/>
      <c r="D10" s="352"/>
      <c r="E10" s="486"/>
      <c r="G10" s="352"/>
      <c r="H10" s="486"/>
      <c r="J10" s="487"/>
    </row>
    <row r="11" spans="3:10" ht="12.75">
      <c r="C11" s="483"/>
      <c r="D11" s="352"/>
      <c r="E11" s="486"/>
      <c r="G11" s="352"/>
      <c r="H11" s="486"/>
      <c r="J11" s="487"/>
    </row>
    <row r="13" spans="3:10" ht="12.75">
      <c r="C13" s="483"/>
      <c r="D13" s="352"/>
      <c r="E13" s="486"/>
      <c r="H13" s="486"/>
      <c r="J13" s="487"/>
    </row>
    <row r="14" spans="1:10" ht="12.75">
      <c r="A14" s="488" t="s">
        <v>229</v>
      </c>
      <c r="B14" s="480"/>
      <c r="C14" s="480"/>
      <c r="D14" s="480"/>
      <c r="E14" s="480"/>
      <c r="F14" s="480"/>
      <c r="G14" s="480"/>
      <c r="H14" s="480"/>
      <c r="I14" s="480"/>
      <c r="J14" s="480"/>
    </row>
    <row r="17" spans="3:10" ht="12.75">
      <c r="C17" s="484" t="s">
        <v>292</v>
      </c>
      <c r="D17" s="484" t="s">
        <v>225</v>
      </c>
      <c r="E17" s="484"/>
      <c r="F17" s="330"/>
      <c r="G17" s="484" t="s">
        <v>293</v>
      </c>
      <c r="H17" s="484"/>
      <c r="I17" s="330"/>
      <c r="J17" s="484" t="s">
        <v>226</v>
      </c>
    </row>
    <row r="18" spans="3:10" ht="12.75">
      <c r="C18" s="489" t="s">
        <v>26</v>
      </c>
      <c r="D18" s="490" t="s">
        <v>230</v>
      </c>
      <c r="E18" s="491" t="s">
        <v>118</v>
      </c>
      <c r="F18" s="330"/>
      <c r="G18" s="490" t="s">
        <v>230</v>
      </c>
      <c r="H18" s="491" t="s">
        <v>118</v>
      </c>
      <c r="I18" s="330"/>
      <c r="J18" s="492" t="s">
        <v>222</v>
      </c>
    </row>
    <row r="19" spans="3:10" ht="12.75">
      <c r="C19" s="483"/>
      <c r="D19" s="352"/>
      <c r="E19" s="486"/>
      <c r="G19" s="352"/>
      <c r="H19" s="486"/>
      <c r="J19" s="487"/>
    </row>
    <row r="20" spans="1:10" ht="12.75">
      <c r="A20" s="474" t="s">
        <v>207</v>
      </c>
      <c r="C20" s="483">
        <f>'Inbound Surface Parcel Post BD'!B24</f>
        <v>11053381.460324</v>
      </c>
      <c r="D20" s="352">
        <f>'Inb. Surface Parcel Post Prices'!I10</f>
        <v>0.7994732929900114</v>
      </c>
      <c r="E20" s="486">
        <f>C20*D20</f>
        <v>8836883.274759969</v>
      </c>
      <c r="G20" s="352">
        <f>'Inb. Surface Parcel Post Prices'!J10</f>
        <v>0.8408253598688051</v>
      </c>
      <c r="H20" s="486">
        <f>C20*G20</f>
        <v>9293963.444144107</v>
      </c>
      <c r="J20" s="487">
        <f>(H20-E20)/E20</f>
        <v>0.051724137931034746</v>
      </c>
    </row>
    <row r="21" spans="1:10" ht="12.75">
      <c r="A21" s="474" t="s">
        <v>228</v>
      </c>
      <c r="C21" s="483"/>
      <c r="D21" s="352"/>
      <c r="E21" s="486"/>
      <c r="H21" s="486"/>
      <c r="J21" s="487"/>
    </row>
    <row r="23" spans="3:10" ht="12.75">
      <c r="C23" s="483"/>
      <c r="D23" s="352"/>
      <c r="E23" s="486"/>
      <c r="H23" s="486"/>
      <c r="J23" s="487"/>
    </row>
    <row r="24" spans="1:10" ht="12.75">
      <c r="A24" s="474" t="s">
        <v>231</v>
      </c>
      <c r="E24" s="486">
        <f>E9+E20</f>
        <v>12196619.899749143</v>
      </c>
      <c r="H24" s="486">
        <f>H9+H20</f>
        <v>12809753.409638243</v>
      </c>
      <c r="J24" s="487">
        <f>(H24-E24)/E24</f>
        <v>0.0502707729624099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21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</cols>
  <sheetData>
    <row r="1" ht="12.75">
      <c r="A1" s="474" t="s">
        <v>233</v>
      </c>
    </row>
    <row r="4" spans="1:2" ht="12.75">
      <c r="A4" s="330">
        <v>1</v>
      </c>
      <c r="B4" t="s">
        <v>8</v>
      </c>
    </row>
    <row r="5" spans="1:2" ht="12.75">
      <c r="A5" s="330"/>
      <c r="B5" t="s">
        <v>9</v>
      </c>
    </row>
    <row r="6" spans="1:2" ht="12.75">
      <c r="A6" s="330"/>
      <c r="B6" t="s">
        <v>313</v>
      </c>
    </row>
    <row r="7" spans="1:2" ht="12.75">
      <c r="A7" s="330"/>
      <c r="B7" t="s">
        <v>314</v>
      </c>
    </row>
    <row r="8" spans="1:2" ht="12.75">
      <c r="A8" s="330"/>
      <c r="B8" t="s">
        <v>315</v>
      </c>
    </row>
    <row r="9" spans="1:2" ht="12.75">
      <c r="A9" s="330">
        <v>2</v>
      </c>
      <c r="B9" t="s">
        <v>12</v>
      </c>
    </row>
    <row r="10" spans="1:2" ht="12.75">
      <c r="A10" s="330"/>
      <c r="B10" t="s">
        <v>234</v>
      </c>
    </row>
    <row r="11" spans="1:2" ht="12.75">
      <c r="A11" s="330">
        <v>3</v>
      </c>
      <c r="B11" t="s">
        <v>235</v>
      </c>
    </row>
    <row r="12" spans="1:2" ht="12.75">
      <c r="A12" s="330"/>
      <c r="B12" t="s">
        <v>236</v>
      </c>
    </row>
    <row r="13" spans="1:2" ht="12.75">
      <c r="A13" s="330">
        <v>4</v>
      </c>
      <c r="B13" t="s">
        <v>10</v>
      </c>
    </row>
    <row r="14" spans="1:2" ht="12.75">
      <c r="A14" s="330"/>
      <c r="B14" t="s">
        <v>237</v>
      </c>
    </row>
    <row r="15" spans="1:2" ht="12.75">
      <c r="A15" s="330"/>
      <c r="B15" t="s">
        <v>11</v>
      </c>
    </row>
    <row r="16" ht="12.75">
      <c r="A16" s="330"/>
    </row>
    <row r="17" ht="12.75">
      <c r="A17" s="330"/>
    </row>
    <row r="18" ht="12.75">
      <c r="A18" s="330"/>
    </row>
    <row r="19" ht="12.75">
      <c r="A19" s="330"/>
    </row>
    <row r="20" ht="12.75">
      <c r="A20" s="330"/>
    </row>
    <row r="21" ht="12.75">
      <c r="A21" s="330"/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4.421875" style="0" customWidth="1"/>
    <col min="4" max="4" width="12.00390625" style="0" customWidth="1"/>
    <col min="5" max="5" width="14.7109375" style="0" customWidth="1"/>
    <col min="6" max="6" width="13.7109375" style="0" customWidth="1"/>
    <col min="7" max="7" width="14.421875" style="0" customWidth="1"/>
    <col min="8" max="8" width="14.8515625" style="0" customWidth="1"/>
    <col min="9" max="11" width="13.7109375" style="0" customWidth="1"/>
    <col min="12" max="12" width="14.7109375" style="0" customWidth="1"/>
  </cols>
  <sheetData>
    <row r="1" spans="1:1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8">
      <c r="A4" s="9" t="s">
        <v>280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</row>
    <row r="7" spans="1:12" ht="15.75">
      <c r="A7" s="5"/>
      <c r="B7" s="15"/>
      <c r="C7" s="19" t="s">
        <v>13</v>
      </c>
      <c r="D7" s="20"/>
      <c r="E7" s="21"/>
      <c r="F7" s="20"/>
      <c r="G7" s="20"/>
      <c r="H7" s="20"/>
      <c r="I7" s="20"/>
      <c r="J7" s="20"/>
      <c r="K7" s="20"/>
      <c r="L7" s="22"/>
    </row>
    <row r="8" spans="1:12" ht="15.75" thickBot="1">
      <c r="A8" s="5"/>
      <c r="B8" s="15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16.5" thickTop="1">
      <c r="A9" s="5"/>
      <c r="B9" s="6"/>
      <c r="C9" s="25"/>
      <c r="D9" s="26"/>
      <c r="E9" s="27"/>
      <c r="F9" s="28"/>
      <c r="G9" s="29"/>
      <c r="H9" s="30"/>
      <c r="I9" s="27"/>
      <c r="J9" s="20"/>
      <c r="K9" s="20"/>
      <c r="L9" s="22"/>
    </row>
    <row r="10" spans="1:12" ht="15.75">
      <c r="A10" s="5"/>
      <c r="B10" s="6"/>
      <c r="C10" s="532" t="s">
        <v>14</v>
      </c>
      <c r="D10" s="533"/>
      <c r="E10" s="534" t="s">
        <v>15</v>
      </c>
      <c r="F10" s="533"/>
      <c r="G10" s="33" t="s">
        <v>16</v>
      </c>
      <c r="H10" s="34"/>
      <c r="I10" s="35"/>
      <c r="J10" s="36"/>
      <c r="K10" s="36"/>
      <c r="L10" s="37"/>
    </row>
    <row r="11" spans="1:12" ht="15">
      <c r="A11" s="5"/>
      <c r="B11" s="6"/>
      <c r="C11" s="25"/>
      <c r="D11" s="26"/>
      <c r="E11" s="38"/>
      <c r="F11" s="39"/>
      <c r="G11" s="40"/>
      <c r="H11" s="41"/>
      <c r="I11" s="38"/>
      <c r="J11" s="20"/>
      <c r="K11" s="20"/>
      <c r="L11" s="22"/>
    </row>
    <row r="12" spans="1:12" ht="15.75">
      <c r="A12" s="5"/>
      <c r="B12" s="42"/>
      <c r="C12" s="43">
        <v>10122303</v>
      </c>
      <c r="D12" s="44"/>
      <c r="E12" s="45">
        <v>11816909</v>
      </c>
      <c r="F12" s="45"/>
      <c r="G12" s="46">
        <v>22087078</v>
      </c>
      <c r="H12" s="47"/>
      <c r="I12" s="38"/>
      <c r="J12" s="20"/>
      <c r="K12" s="20"/>
      <c r="L12" s="22"/>
    </row>
    <row r="13" spans="1:12" ht="16.5" thickBot="1">
      <c r="A13" s="5"/>
      <c r="B13" s="42"/>
      <c r="C13" s="48"/>
      <c r="D13" s="49"/>
      <c r="E13" s="50"/>
      <c r="F13" s="51"/>
      <c r="G13" s="50"/>
      <c r="H13" s="52"/>
      <c r="I13" s="53"/>
      <c r="J13" s="54"/>
      <c r="K13" s="54"/>
      <c r="L13" s="55"/>
    </row>
    <row r="14" spans="1:12" ht="15.75">
      <c r="A14" s="5"/>
      <c r="B14" s="42"/>
      <c r="C14" s="25"/>
      <c r="D14" s="20"/>
      <c r="E14" s="20"/>
      <c r="F14" s="20"/>
      <c r="G14" s="20"/>
      <c r="H14" s="56"/>
      <c r="I14" s="56"/>
      <c r="J14" s="56"/>
      <c r="K14" s="56"/>
      <c r="L14" s="57"/>
    </row>
    <row r="15" spans="1:12" ht="15.75">
      <c r="A15" s="5"/>
      <c r="B15" s="42"/>
      <c r="C15" s="19" t="s">
        <v>17</v>
      </c>
      <c r="D15" s="20"/>
      <c r="E15" s="20"/>
      <c r="F15" s="20"/>
      <c r="G15" s="20"/>
      <c r="H15" s="20"/>
      <c r="I15" s="20"/>
      <c r="J15" s="20"/>
      <c r="K15" s="20"/>
      <c r="L15" s="22"/>
    </row>
    <row r="16" spans="1:12" ht="16.5" thickBot="1">
      <c r="A16" s="5"/>
      <c r="B16" s="42"/>
      <c r="C16" s="58"/>
      <c r="D16" s="23"/>
      <c r="E16" s="23"/>
      <c r="F16" s="23"/>
      <c r="G16" s="23"/>
      <c r="H16" s="23"/>
      <c r="I16" s="23"/>
      <c r="J16" s="23"/>
      <c r="K16" s="23"/>
      <c r="L16" s="24"/>
    </row>
    <row r="17" spans="1:12" ht="16.5" thickTop="1">
      <c r="A17" s="5"/>
      <c r="B17" s="42"/>
      <c r="C17" s="19"/>
      <c r="D17" s="38"/>
      <c r="E17" s="20"/>
      <c r="F17" s="20"/>
      <c r="G17" s="20"/>
      <c r="H17" s="20"/>
      <c r="I17" s="20"/>
      <c r="J17" s="20"/>
      <c r="K17" s="20"/>
      <c r="L17" s="22"/>
    </row>
    <row r="18" spans="1:12" ht="15.75">
      <c r="A18" s="5"/>
      <c r="B18" s="42"/>
      <c r="C18" s="19"/>
      <c r="D18" s="534" t="s">
        <v>14</v>
      </c>
      <c r="E18" s="535"/>
      <c r="F18" s="535"/>
      <c r="G18" s="535"/>
      <c r="H18" s="535"/>
      <c r="I18" s="535"/>
      <c r="J18" s="535"/>
      <c r="K18" s="535"/>
      <c r="L18" s="536"/>
    </row>
    <row r="19" spans="1:12" ht="15.75">
      <c r="A19" s="5"/>
      <c r="B19" s="60"/>
      <c r="C19" s="61"/>
      <c r="D19" s="62"/>
      <c r="E19" s="63" t="s">
        <v>18</v>
      </c>
      <c r="F19" s="63" t="s">
        <v>19</v>
      </c>
      <c r="G19" s="63" t="s">
        <v>20</v>
      </c>
      <c r="H19" s="63" t="s">
        <v>21</v>
      </c>
      <c r="I19" s="63" t="s">
        <v>22</v>
      </c>
      <c r="J19" s="63" t="s">
        <v>23</v>
      </c>
      <c r="K19" s="63" t="s">
        <v>24</v>
      </c>
      <c r="L19" s="64" t="s">
        <v>25</v>
      </c>
    </row>
    <row r="20" spans="1:12" ht="15.75">
      <c r="A20" s="5"/>
      <c r="B20" s="60"/>
      <c r="C20" s="31" t="s">
        <v>26</v>
      </c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15.75">
      <c r="A21" s="5"/>
      <c r="B21" s="60"/>
      <c r="C21" s="67" t="s">
        <v>27</v>
      </c>
      <c r="D21" s="68"/>
      <c r="E21" s="68" t="s">
        <v>28</v>
      </c>
      <c r="F21" s="68" t="s">
        <v>29</v>
      </c>
      <c r="G21" s="68" t="s">
        <v>30</v>
      </c>
      <c r="H21" s="68" t="s">
        <v>31</v>
      </c>
      <c r="I21" s="68" t="s">
        <v>32</v>
      </c>
      <c r="J21" s="68" t="s">
        <v>33</v>
      </c>
      <c r="K21" s="68" t="s">
        <v>34</v>
      </c>
      <c r="L21" s="69" t="s">
        <v>35</v>
      </c>
    </row>
    <row r="22" spans="1:12" ht="15">
      <c r="A22" s="5"/>
      <c r="B22" s="15"/>
      <c r="C22" s="70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5">
      <c r="A23" s="5"/>
      <c r="B23" s="15"/>
      <c r="C23" s="73" t="s">
        <v>36</v>
      </c>
      <c r="D23" s="71"/>
      <c r="E23" s="1">
        <v>2212982.0480271475</v>
      </c>
      <c r="F23" s="1">
        <v>394929.6356311338</v>
      </c>
      <c r="G23" s="1">
        <v>602800.8257251186</v>
      </c>
      <c r="H23" s="1">
        <v>821736.6324831443</v>
      </c>
      <c r="I23" s="1">
        <v>325351.5808239416</v>
      </c>
      <c r="J23" s="1">
        <v>359978.0108092625</v>
      </c>
      <c r="K23" s="1">
        <v>352403.8475908943</v>
      </c>
      <c r="L23" s="74">
        <v>5070182.581090642</v>
      </c>
    </row>
    <row r="24" spans="1:12" ht="15.75">
      <c r="A24" s="5"/>
      <c r="B24" s="75"/>
      <c r="C24" s="73" t="s">
        <v>37</v>
      </c>
      <c r="D24" s="1"/>
      <c r="E24" s="1">
        <v>1200791.844678359</v>
      </c>
      <c r="F24" s="1">
        <v>356516.8510209102</v>
      </c>
      <c r="G24" s="1">
        <v>363890.2655315695</v>
      </c>
      <c r="H24" s="1">
        <v>385756.67075513914</v>
      </c>
      <c r="I24" s="1">
        <v>195689.09675134608</v>
      </c>
      <c r="J24" s="1">
        <v>163749.50487704139</v>
      </c>
      <c r="K24" s="1">
        <v>456059.4957062563</v>
      </c>
      <c r="L24" s="74">
        <v>3122453.7293206216</v>
      </c>
    </row>
    <row r="25" spans="1:12" ht="15.75">
      <c r="A25" s="5"/>
      <c r="B25" s="75"/>
      <c r="C25" s="73" t="s">
        <v>38</v>
      </c>
      <c r="D25" s="1"/>
      <c r="E25" s="1">
        <v>528915.8341192524</v>
      </c>
      <c r="F25" s="1">
        <v>125020.15850605289</v>
      </c>
      <c r="G25" s="1">
        <v>206215.31157928723</v>
      </c>
      <c r="H25" s="1">
        <v>190084.11756936554</v>
      </c>
      <c r="I25" s="1">
        <v>93095.96943566503</v>
      </c>
      <c r="J25" s="1">
        <v>43865.21216252641</v>
      </c>
      <c r="K25" s="1">
        <v>173294.62413601112</v>
      </c>
      <c r="L25" s="74">
        <v>1360491.2275081605</v>
      </c>
    </row>
    <row r="26" spans="1:12" ht="15.75">
      <c r="A26" s="5"/>
      <c r="B26" s="75"/>
      <c r="C26" s="73" t="s">
        <v>39</v>
      </c>
      <c r="D26" s="1"/>
      <c r="E26" s="1">
        <v>136915.6624484622</v>
      </c>
      <c r="F26" s="1">
        <v>24662.189457494</v>
      </c>
      <c r="G26" s="1">
        <v>49197.00424322431</v>
      </c>
      <c r="H26" s="1">
        <v>77422.41031493632</v>
      </c>
      <c r="I26" s="1">
        <v>56904.187504049274</v>
      </c>
      <c r="J26" s="1">
        <v>15505.278781312969</v>
      </c>
      <c r="K26" s="1">
        <v>39792.44594396409</v>
      </c>
      <c r="L26" s="74">
        <v>400399.1786934432</v>
      </c>
    </row>
    <row r="27" spans="1:12" ht="15.75">
      <c r="A27" s="5"/>
      <c r="B27" s="75"/>
      <c r="C27" s="73" t="s">
        <v>40</v>
      </c>
      <c r="D27" s="1"/>
      <c r="E27" s="1">
        <v>33433.852184008945</v>
      </c>
      <c r="F27" s="1">
        <v>11893.434049312706</v>
      </c>
      <c r="G27" s="1">
        <v>17938.2510429979</v>
      </c>
      <c r="H27" s="1">
        <v>31646.79749025934</v>
      </c>
      <c r="I27" s="1">
        <v>9913.296534772164</v>
      </c>
      <c r="J27" s="1">
        <v>14988.293000645263</v>
      </c>
      <c r="K27" s="1">
        <v>18110.235818624213</v>
      </c>
      <c r="L27" s="74">
        <v>137924.16012062054</v>
      </c>
    </row>
    <row r="28" spans="1:12" ht="15.75">
      <c r="A28" s="5"/>
      <c r="B28" s="75"/>
      <c r="C28" s="73" t="s">
        <v>41</v>
      </c>
      <c r="D28" s="1"/>
      <c r="E28" s="1">
        <v>5058.320676970187</v>
      </c>
      <c r="F28" s="1">
        <v>6553.905785226363</v>
      </c>
      <c r="G28" s="1">
        <v>3125.9050626718335</v>
      </c>
      <c r="H28" s="1">
        <v>1296.5665707596843</v>
      </c>
      <c r="I28" s="1">
        <v>4537.7913757597125</v>
      </c>
      <c r="J28" s="1">
        <v>1192.291855660378</v>
      </c>
      <c r="K28" s="1">
        <v>1287.2871862211782</v>
      </c>
      <c r="L28" s="74">
        <v>23052.068513269336</v>
      </c>
    </row>
    <row r="29" spans="1:12" ht="15.75">
      <c r="A29" s="5"/>
      <c r="B29" s="75"/>
      <c r="C29" s="73" t="s">
        <v>42</v>
      </c>
      <c r="D29" s="1"/>
      <c r="E29" s="1">
        <v>2537.6576052907876</v>
      </c>
      <c r="F29" s="1">
        <v>0</v>
      </c>
      <c r="G29" s="1">
        <v>0</v>
      </c>
      <c r="H29" s="1">
        <v>443.00427031463533</v>
      </c>
      <c r="I29" s="1">
        <v>1504.0919123841775</v>
      </c>
      <c r="J29" s="1">
        <v>0</v>
      </c>
      <c r="K29" s="1">
        <v>0</v>
      </c>
      <c r="L29" s="74">
        <v>4484.753787989601</v>
      </c>
    </row>
    <row r="30" spans="1:12" ht="15.75">
      <c r="A30" s="5"/>
      <c r="B30" s="75"/>
      <c r="C30" s="73" t="s">
        <v>43</v>
      </c>
      <c r="D30" s="1"/>
      <c r="E30" s="1">
        <v>250.93828687415868</v>
      </c>
      <c r="F30" s="1">
        <v>0</v>
      </c>
      <c r="G30" s="1">
        <v>0</v>
      </c>
      <c r="H30" s="1">
        <v>0</v>
      </c>
      <c r="I30" s="1">
        <v>2637.954561018873</v>
      </c>
      <c r="J30" s="1">
        <v>0</v>
      </c>
      <c r="K30" s="1">
        <v>0</v>
      </c>
      <c r="L30" s="74">
        <v>2888.8928478930316</v>
      </c>
    </row>
    <row r="31" spans="1:12" ht="15.75">
      <c r="A31" s="5"/>
      <c r="B31" s="75"/>
      <c r="C31" s="73" t="s">
        <v>44</v>
      </c>
      <c r="D31" s="1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74">
        <v>0</v>
      </c>
    </row>
    <row r="32" spans="1:12" ht="15.75">
      <c r="A32" s="5"/>
      <c r="B32" s="75"/>
      <c r="C32" s="73" t="s">
        <v>45</v>
      </c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74">
        <v>0</v>
      </c>
    </row>
    <row r="33" spans="1:12" ht="15.75">
      <c r="A33" s="5"/>
      <c r="B33" s="75"/>
      <c r="C33" s="73" t="s">
        <v>46</v>
      </c>
      <c r="D33" s="1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4">
        <v>0</v>
      </c>
    </row>
    <row r="34" spans="1:12" ht="15.75">
      <c r="A34" s="5"/>
      <c r="B34" s="75"/>
      <c r="C34" s="73" t="s">
        <v>47</v>
      </c>
      <c r="D34" s="1"/>
      <c r="E34" s="1">
        <v>98.06506836110385</v>
      </c>
      <c r="F34" s="1">
        <v>17.78000546270401</v>
      </c>
      <c r="G34" s="1">
        <v>26.4950637055987</v>
      </c>
      <c r="H34" s="1">
        <v>27.67255802406493</v>
      </c>
      <c r="I34" s="1">
        <v>17.31678867443482</v>
      </c>
      <c r="J34" s="1">
        <v>12.499456177308673</v>
      </c>
      <c r="K34" s="1">
        <v>24.867427027941687</v>
      </c>
      <c r="L34" s="74">
        <v>224.6963674331567</v>
      </c>
    </row>
    <row r="35" spans="1:12" ht="15.75">
      <c r="A35" s="5"/>
      <c r="B35" s="75"/>
      <c r="C35" s="73" t="s">
        <v>48</v>
      </c>
      <c r="D35" s="1"/>
      <c r="E35" s="1">
        <v>0</v>
      </c>
      <c r="F35" s="1">
        <v>0</v>
      </c>
      <c r="G35" s="1">
        <v>0</v>
      </c>
      <c r="H35" s="1">
        <v>201.71174992539562</v>
      </c>
      <c r="I35" s="1">
        <v>0</v>
      </c>
      <c r="J35" s="1">
        <v>0</v>
      </c>
      <c r="K35" s="1">
        <v>0</v>
      </c>
      <c r="L35" s="74">
        <v>201.71174992539562</v>
      </c>
    </row>
    <row r="36" spans="1:12" ht="15.75">
      <c r="A36" s="5"/>
      <c r="B36" s="75"/>
      <c r="C36" s="73" t="s">
        <v>49</v>
      </c>
      <c r="D36" s="1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74">
        <v>0</v>
      </c>
    </row>
    <row r="37" spans="1:12" ht="15.75">
      <c r="A37" s="5"/>
      <c r="B37" s="75"/>
      <c r="C37" s="73" t="s">
        <v>50</v>
      </c>
      <c r="D37" s="1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74">
        <v>0</v>
      </c>
    </row>
    <row r="38" spans="1:12" ht="15.75">
      <c r="A38" s="5"/>
      <c r="B38" s="75"/>
      <c r="C38" s="73" t="s">
        <v>51</v>
      </c>
      <c r="D38" s="1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74">
        <v>0</v>
      </c>
    </row>
    <row r="39" spans="1:12" ht="15.75">
      <c r="A39" s="5"/>
      <c r="B39" s="75"/>
      <c r="C39" s="73" t="s">
        <v>52</v>
      </c>
      <c r="D39" s="1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74">
        <v>0</v>
      </c>
    </row>
    <row r="40" spans="1:12" ht="15.75">
      <c r="A40" s="5"/>
      <c r="B40" s="75"/>
      <c r="C40" s="73" t="s">
        <v>53</v>
      </c>
      <c r="D40" s="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74">
        <v>0</v>
      </c>
    </row>
    <row r="41" spans="1:12" ht="15.75">
      <c r="A41" s="5"/>
      <c r="B41" s="75"/>
      <c r="C41" s="73" t="s">
        <v>54</v>
      </c>
      <c r="D41" s="1"/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74">
        <v>0</v>
      </c>
    </row>
    <row r="42" spans="1:12" ht="15.75">
      <c r="A42" s="5"/>
      <c r="B42" s="75"/>
      <c r="C42" s="73"/>
      <c r="D42" s="1"/>
      <c r="E42" s="1"/>
      <c r="F42" s="1"/>
      <c r="G42" s="1"/>
      <c r="H42" s="1"/>
      <c r="I42" s="1"/>
      <c r="J42" s="1"/>
      <c r="K42" s="1"/>
      <c r="L42" s="74"/>
    </row>
    <row r="43" spans="1:12" ht="15.75">
      <c r="A43" s="5"/>
      <c r="B43" s="75"/>
      <c r="C43" s="73" t="s">
        <v>35</v>
      </c>
      <c r="D43" s="1"/>
      <c r="E43" s="76">
        <f aca="true" t="shared" si="0" ref="E43:K43">SUM(E24:E41)</f>
        <v>1908002.1750675791</v>
      </c>
      <c r="F43" s="76">
        <f t="shared" si="0"/>
        <v>524664.3188244589</v>
      </c>
      <c r="G43" s="76">
        <f t="shared" si="0"/>
        <v>640393.2325234564</v>
      </c>
      <c r="H43" s="76">
        <f t="shared" si="0"/>
        <v>686878.9512787239</v>
      </c>
      <c r="I43" s="76">
        <f t="shared" si="0"/>
        <v>364299.7048636697</v>
      </c>
      <c r="J43" s="76">
        <f t="shared" si="0"/>
        <v>239313.08013336372</v>
      </c>
      <c r="K43" s="76">
        <f t="shared" si="0"/>
        <v>688568.9562181048</v>
      </c>
      <c r="L43" s="77">
        <f>SUM(L23:L41)</f>
        <v>10122303</v>
      </c>
    </row>
    <row r="44" spans="1:12" ht="15.75">
      <c r="A44" s="5"/>
      <c r="B44" s="78"/>
      <c r="C44" s="70"/>
      <c r="D44" s="79"/>
      <c r="E44" s="79"/>
      <c r="F44" s="79"/>
      <c r="G44" s="79"/>
      <c r="H44" s="79"/>
      <c r="I44" s="79"/>
      <c r="J44" s="79"/>
      <c r="K44" s="79"/>
      <c r="L44" s="80"/>
    </row>
    <row r="45" spans="1:12" ht="15.75" thickBot="1">
      <c r="A45" s="81"/>
      <c r="B45" s="82"/>
      <c r="C45" s="48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5">
      <c r="A46" s="5"/>
      <c r="B46" s="85"/>
      <c r="C46" s="25"/>
      <c r="D46" s="20"/>
      <c r="E46" s="20"/>
      <c r="F46" s="20"/>
      <c r="G46" s="20"/>
      <c r="H46" s="20"/>
      <c r="I46" s="20"/>
      <c r="J46" s="20"/>
      <c r="K46" s="20"/>
      <c r="L46" s="22"/>
    </row>
    <row r="47" spans="1:12" ht="15.75">
      <c r="A47" s="5"/>
      <c r="B47" s="85"/>
      <c r="C47" s="19" t="s">
        <v>55</v>
      </c>
      <c r="D47" s="20"/>
      <c r="E47" s="86">
        <v>227343</v>
      </c>
      <c r="F47" s="20"/>
      <c r="G47" s="20"/>
      <c r="H47" s="20"/>
      <c r="I47" s="20"/>
      <c r="J47" s="20"/>
      <c r="K47" s="20"/>
      <c r="L47" s="22"/>
    </row>
    <row r="48" spans="1:12" ht="15">
      <c r="A48" s="5"/>
      <c r="B48" s="85"/>
      <c r="C48" s="25"/>
      <c r="D48" s="20"/>
      <c r="E48" s="20"/>
      <c r="F48" s="20"/>
      <c r="G48" s="20"/>
      <c r="H48" s="20"/>
      <c r="I48" s="20"/>
      <c r="J48" s="20"/>
      <c r="K48" s="20"/>
      <c r="L48" s="22"/>
    </row>
    <row r="49" spans="1:12" ht="15.75">
      <c r="A49" s="5"/>
      <c r="B49" s="75"/>
      <c r="C49" s="19"/>
      <c r="D49" s="20"/>
      <c r="E49" s="20"/>
      <c r="F49" s="20"/>
      <c r="G49" s="20"/>
      <c r="H49" s="20"/>
      <c r="I49" s="20"/>
      <c r="J49" s="20"/>
      <c r="K49" s="20"/>
      <c r="L49" s="87"/>
    </row>
    <row r="50" spans="1:12" ht="15.75" thickBot="1">
      <c r="A50" s="81"/>
      <c r="B50" s="82"/>
      <c r="C50" s="48"/>
      <c r="D50" s="54"/>
      <c r="E50" s="54"/>
      <c r="F50" s="54"/>
      <c r="G50" s="54"/>
      <c r="H50" s="54"/>
      <c r="I50" s="54"/>
      <c r="J50" s="54"/>
      <c r="K50" s="54"/>
      <c r="L50" s="55"/>
    </row>
    <row r="53" ht="12.75">
      <c r="A53" t="s">
        <v>281</v>
      </c>
    </row>
  </sheetData>
  <mergeCells count="3">
    <mergeCell ref="C10:D10"/>
    <mergeCell ref="E10:F10"/>
    <mergeCell ref="D18:L18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28125" style="0" customWidth="1"/>
    <col min="3" max="3" width="13.140625" style="0" customWidth="1"/>
    <col min="4" max="4" width="16.7109375" style="0" customWidth="1"/>
    <col min="5" max="5" width="15.7109375" style="0" customWidth="1"/>
    <col min="6" max="6" width="15.57421875" style="0" customWidth="1"/>
    <col min="7" max="7" width="15.8515625" style="0" customWidth="1"/>
    <col min="8" max="8" width="16.140625" style="0" customWidth="1"/>
    <col min="9" max="9" width="15.421875" style="0" customWidth="1"/>
    <col min="10" max="10" width="16.28125" style="0" customWidth="1"/>
    <col min="11" max="11" width="15.57421875" style="0" customWidth="1"/>
    <col min="12" max="12" width="15.140625" style="0" customWidth="1"/>
    <col min="13" max="13" width="16.8515625" style="0" bestFit="1" customWidth="1"/>
    <col min="14" max="14" width="14.57421875" style="0" bestFit="1" customWidth="1"/>
    <col min="15" max="15" width="8.00390625" style="0" customWidth="1"/>
    <col min="16" max="17" width="13.8515625" style="0" customWidth="1"/>
  </cols>
  <sheetData>
    <row r="1" spans="1:14" ht="15">
      <c r="A1" s="101"/>
      <c r="B1" s="10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8">
      <c r="A4" s="9" t="s">
        <v>283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03"/>
      <c r="M5" s="13"/>
      <c r="N5" s="14"/>
    </row>
    <row r="6" spans="1:14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20"/>
      <c r="L6" s="36"/>
      <c r="M6" s="20"/>
      <c r="N6" s="18"/>
    </row>
    <row r="7" spans="1:14" ht="15.75">
      <c r="A7" s="5"/>
      <c r="B7" s="15"/>
      <c r="C7" s="19" t="s">
        <v>13</v>
      </c>
      <c r="D7" s="104"/>
      <c r="E7" s="104"/>
      <c r="F7" s="104"/>
      <c r="G7" s="104"/>
      <c r="H7" s="20"/>
      <c r="I7" s="20"/>
      <c r="J7" s="20"/>
      <c r="K7" s="20"/>
      <c r="L7" s="36"/>
      <c r="M7" s="20"/>
      <c r="N7" s="22"/>
    </row>
    <row r="8" spans="1:14" ht="16.5" thickBot="1">
      <c r="A8" s="5"/>
      <c r="B8" s="15"/>
      <c r="C8" s="58"/>
      <c r="D8" s="105"/>
      <c r="E8" s="105"/>
      <c r="F8" s="105"/>
      <c r="G8" s="105"/>
      <c r="H8" s="23"/>
      <c r="I8" s="23"/>
      <c r="J8" s="23"/>
      <c r="K8" s="23"/>
      <c r="L8" s="106"/>
      <c r="M8" s="107"/>
      <c r="N8" s="108"/>
    </row>
    <row r="9" spans="1:14" ht="16.5" thickTop="1">
      <c r="A9" s="5"/>
      <c r="B9" s="15"/>
      <c r="C9" s="25"/>
      <c r="D9" s="20"/>
      <c r="E9" s="20"/>
      <c r="F9" s="20"/>
      <c r="G9" s="20"/>
      <c r="H9" s="20"/>
      <c r="I9" s="20"/>
      <c r="J9" s="20"/>
      <c r="K9" s="109"/>
      <c r="L9" s="109"/>
      <c r="M9" s="32"/>
      <c r="N9" s="59"/>
    </row>
    <row r="10" spans="1:14" ht="15.75">
      <c r="A10" s="5"/>
      <c r="B10" s="15"/>
      <c r="C10" s="70"/>
      <c r="D10" s="36"/>
      <c r="E10" s="36"/>
      <c r="F10" s="36"/>
      <c r="G10" s="36"/>
      <c r="H10" s="36"/>
      <c r="I10" s="36"/>
      <c r="J10" s="36"/>
      <c r="K10" s="32" t="s">
        <v>14</v>
      </c>
      <c r="L10" s="32" t="s">
        <v>15</v>
      </c>
      <c r="M10" s="33" t="s">
        <v>16</v>
      </c>
      <c r="N10" s="110"/>
    </row>
    <row r="11" spans="1:14" ht="15">
      <c r="A11" s="5"/>
      <c r="B11" s="15"/>
      <c r="C11" s="25"/>
      <c r="D11" s="20"/>
      <c r="E11" s="20"/>
      <c r="F11" s="20"/>
      <c r="G11" s="20"/>
      <c r="H11" s="20"/>
      <c r="I11" s="20"/>
      <c r="J11" s="20"/>
      <c r="K11" s="38"/>
      <c r="L11" s="111"/>
      <c r="M11" s="40"/>
      <c r="N11" s="112"/>
    </row>
    <row r="12" spans="1:14" ht="15.75">
      <c r="A12" s="5"/>
      <c r="B12" s="60"/>
      <c r="C12" s="25"/>
      <c r="D12" s="20"/>
      <c r="E12" s="20"/>
      <c r="F12" s="20"/>
      <c r="G12" s="20"/>
      <c r="H12" s="20"/>
      <c r="I12" s="20"/>
      <c r="J12" s="20"/>
      <c r="K12" s="113">
        <v>279500743</v>
      </c>
      <c r="L12" s="113">
        <v>391052420</v>
      </c>
      <c r="M12" s="46">
        <v>239849478</v>
      </c>
      <c r="N12" s="114"/>
    </row>
    <row r="13" spans="1:14" ht="16.5" thickBot="1">
      <c r="A13" s="5"/>
      <c r="B13" s="60"/>
      <c r="C13" s="48"/>
      <c r="D13" s="54"/>
      <c r="E13" s="54"/>
      <c r="F13" s="54"/>
      <c r="G13" s="54"/>
      <c r="H13" s="54"/>
      <c r="I13" s="54"/>
      <c r="J13" s="54"/>
      <c r="K13" s="50"/>
      <c r="L13" s="115"/>
      <c r="M13" s="50"/>
      <c r="N13" s="116"/>
    </row>
    <row r="14" spans="1:14" ht="15.75">
      <c r="A14" s="5"/>
      <c r="B14" s="42"/>
      <c r="C14" s="117"/>
      <c r="D14" s="56"/>
      <c r="E14" s="56"/>
      <c r="F14" s="56"/>
      <c r="G14" s="56"/>
      <c r="H14" s="56"/>
      <c r="I14" s="56"/>
      <c r="J14" s="56"/>
      <c r="K14" s="118"/>
      <c r="L14" s="119"/>
      <c r="M14" s="118"/>
      <c r="N14" s="120"/>
    </row>
    <row r="15" spans="1:14" ht="15.75">
      <c r="A15" s="5"/>
      <c r="B15" s="42"/>
      <c r="C15" s="19" t="s">
        <v>17</v>
      </c>
      <c r="D15" s="104"/>
      <c r="E15" s="104"/>
      <c r="F15" s="104"/>
      <c r="G15" s="104"/>
      <c r="H15" s="20"/>
      <c r="I15" s="20"/>
      <c r="J15" s="20"/>
      <c r="K15" s="20"/>
      <c r="L15" s="36"/>
      <c r="M15" s="121"/>
      <c r="N15" s="122"/>
    </row>
    <row r="16" spans="1:14" ht="16.5" thickBot="1">
      <c r="A16" s="5"/>
      <c r="B16" s="42"/>
      <c r="C16" s="58"/>
      <c r="D16" s="105"/>
      <c r="E16" s="105"/>
      <c r="F16" s="105"/>
      <c r="G16" s="105"/>
      <c r="H16" s="23"/>
      <c r="I16" s="23"/>
      <c r="J16" s="23"/>
      <c r="K16" s="23"/>
      <c r="L16" s="106"/>
      <c r="M16" s="123"/>
      <c r="N16" s="124"/>
    </row>
    <row r="17" spans="1:14" ht="16.5" thickTop="1">
      <c r="A17" s="5"/>
      <c r="B17" s="42"/>
      <c r="C17" s="19"/>
      <c r="D17" s="125"/>
      <c r="E17" s="104"/>
      <c r="F17" s="104"/>
      <c r="G17" s="104"/>
      <c r="H17" s="126"/>
      <c r="I17" s="125"/>
      <c r="J17" s="104"/>
      <c r="K17" s="104"/>
      <c r="L17" s="104"/>
      <c r="M17" s="126"/>
      <c r="N17" s="22"/>
    </row>
    <row r="18" spans="1:14" ht="15.75">
      <c r="A18" s="5"/>
      <c r="B18" s="42"/>
      <c r="C18" s="19"/>
      <c r="D18" s="93" t="s">
        <v>57</v>
      </c>
      <c r="E18" s="92"/>
      <c r="F18" s="92"/>
      <c r="G18" s="92"/>
      <c r="H18" s="65" t="s">
        <v>35</v>
      </c>
      <c r="I18" s="93" t="s">
        <v>58</v>
      </c>
      <c r="J18" s="92"/>
      <c r="K18" s="92"/>
      <c r="L18" s="92"/>
      <c r="M18" s="65" t="s">
        <v>35</v>
      </c>
      <c r="N18" s="22"/>
    </row>
    <row r="19" spans="1:14" ht="15.75">
      <c r="A19" s="5"/>
      <c r="B19" s="60"/>
      <c r="C19" s="127"/>
      <c r="D19" s="128"/>
      <c r="E19" s="129"/>
      <c r="F19" s="129"/>
      <c r="G19" s="129"/>
      <c r="H19" s="65" t="s">
        <v>59</v>
      </c>
      <c r="I19" s="128"/>
      <c r="J19" s="129"/>
      <c r="K19" s="129"/>
      <c r="L19" s="129"/>
      <c r="M19" s="65" t="s">
        <v>60</v>
      </c>
      <c r="N19" s="130"/>
    </row>
    <row r="20" spans="1:14" ht="15.75">
      <c r="A20" s="5"/>
      <c r="B20" s="60"/>
      <c r="C20" s="31" t="s">
        <v>61</v>
      </c>
      <c r="D20" s="65" t="s">
        <v>62</v>
      </c>
      <c r="E20" s="65" t="s">
        <v>63</v>
      </c>
      <c r="F20" s="32" t="s">
        <v>64</v>
      </c>
      <c r="G20" s="32" t="s">
        <v>65</v>
      </c>
      <c r="H20" s="65" t="s">
        <v>66</v>
      </c>
      <c r="I20" s="65" t="s">
        <v>62</v>
      </c>
      <c r="J20" s="65" t="s">
        <v>63</v>
      </c>
      <c r="K20" s="32" t="s">
        <v>64</v>
      </c>
      <c r="L20" s="32" t="s">
        <v>65</v>
      </c>
      <c r="M20" s="65" t="s">
        <v>67</v>
      </c>
      <c r="N20" s="66" t="s">
        <v>35</v>
      </c>
    </row>
    <row r="21" spans="1:14" ht="15.75">
      <c r="A21" s="5"/>
      <c r="B21" s="60"/>
      <c r="C21" s="67"/>
      <c r="D21" s="68" t="s">
        <v>68</v>
      </c>
      <c r="E21" s="68"/>
      <c r="F21" s="128"/>
      <c r="G21" s="128"/>
      <c r="H21" s="68"/>
      <c r="I21" s="68" t="s">
        <v>68</v>
      </c>
      <c r="J21" s="68"/>
      <c r="K21" s="128"/>
      <c r="L21" s="128"/>
      <c r="M21" s="68"/>
      <c r="N21" s="69" t="s">
        <v>66</v>
      </c>
    </row>
    <row r="22" spans="1:14" ht="15">
      <c r="A22" s="5"/>
      <c r="B22" s="15"/>
      <c r="C22" s="70"/>
      <c r="D22" s="131"/>
      <c r="E22" s="132"/>
      <c r="F22" s="132"/>
      <c r="G22" s="131"/>
      <c r="H22" s="71"/>
      <c r="I22" s="71"/>
      <c r="J22" s="71"/>
      <c r="K22" s="71"/>
      <c r="L22" s="71"/>
      <c r="M22" s="71"/>
      <c r="N22" s="72"/>
    </row>
    <row r="23" spans="1:14" ht="15">
      <c r="A23" s="5"/>
      <c r="B23" s="15"/>
      <c r="C23" s="73" t="s">
        <v>69</v>
      </c>
      <c r="D23" s="133" t="s">
        <v>70</v>
      </c>
      <c r="E23" s="133" t="s">
        <v>70</v>
      </c>
      <c r="F23" s="134">
        <v>97181127</v>
      </c>
      <c r="G23" s="134">
        <v>429916</v>
      </c>
      <c r="H23" s="135">
        <f>SUM(D23:G23)</f>
        <v>97611043</v>
      </c>
      <c r="I23" s="133" t="s">
        <v>70</v>
      </c>
      <c r="J23" s="133" t="s">
        <v>70</v>
      </c>
      <c r="K23" s="137">
        <v>85613644</v>
      </c>
      <c r="L23" s="137">
        <v>11248573</v>
      </c>
      <c r="M23" s="135">
        <f>SUM(I23:L23)</f>
        <v>96862217</v>
      </c>
      <c r="N23" s="138">
        <f>H23+M23</f>
        <v>194473260</v>
      </c>
    </row>
    <row r="24" spans="1:14" ht="15">
      <c r="A24" s="5"/>
      <c r="B24" s="15"/>
      <c r="C24" s="73" t="s">
        <v>71</v>
      </c>
      <c r="D24" s="134">
        <v>7194904.069145072</v>
      </c>
      <c r="E24" s="134">
        <v>23623186.098134957</v>
      </c>
      <c r="F24" s="133" t="s">
        <v>70</v>
      </c>
      <c r="G24" s="133" t="s">
        <v>70</v>
      </c>
      <c r="H24" s="135">
        <f aca="true" t="shared" si="0" ref="H24:H30">SUM(D24:G24)</f>
        <v>30818090.16728003</v>
      </c>
      <c r="I24" s="137">
        <v>581904.3185092367</v>
      </c>
      <c r="J24" s="137">
        <v>5217117.891485951</v>
      </c>
      <c r="K24" s="133" t="s">
        <v>70</v>
      </c>
      <c r="L24" s="133" t="s">
        <v>70</v>
      </c>
      <c r="M24" s="135">
        <f aca="true" t="shared" si="1" ref="M24:M30">SUM(I24:L24)</f>
        <v>5799022.209995188</v>
      </c>
      <c r="N24" s="138">
        <f aca="true" t="shared" si="2" ref="N24:N30">H24+M24</f>
        <v>36617112.37727521</v>
      </c>
    </row>
    <row r="25" spans="1:14" ht="15">
      <c r="A25" s="5"/>
      <c r="B25" s="15"/>
      <c r="C25" s="73">
        <v>3</v>
      </c>
      <c r="D25" s="134">
        <v>4113892.020975151</v>
      </c>
      <c r="E25" s="134">
        <v>7336846.060450546</v>
      </c>
      <c r="F25" s="133" t="s">
        <v>70</v>
      </c>
      <c r="G25" s="133" t="s">
        <v>70</v>
      </c>
      <c r="H25" s="135">
        <f t="shared" si="0"/>
        <v>11450738.081425697</v>
      </c>
      <c r="I25" s="137">
        <v>350517.79066621803</v>
      </c>
      <c r="J25" s="137">
        <v>2998948.148408804</v>
      </c>
      <c r="K25" s="133" t="s">
        <v>70</v>
      </c>
      <c r="L25" s="133" t="s">
        <v>70</v>
      </c>
      <c r="M25" s="135">
        <f t="shared" si="1"/>
        <v>3349465.939075022</v>
      </c>
      <c r="N25" s="138">
        <f t="shared" si="2"/>
        <v>14800204.02050072</v>
      </c>
    </row>
    <row r="26" spans="1:14" ht="15">
      <c r="A26" s="5"/>
      <c r="B26" s="15"/>
      <c r="C26" s="73">
        <v>4</v>
      </c>
      <c r="D26" s="134">
        <v>7044279.8718352</v>
      </c>
      <c r="E26" s="134">
        <v>1973213.013486612</v>
      </c>
      <c r="F26" s="133" t="s">
        <v>70</v>
      </c>
      <c r="G26" s="133" t="s">
        <v>70</v>
      </c>
      <c r="H26" s="135">
        <f t="shared" si="0"/>
        <v>9017492.885321813</v>
      </c>
      <c r="I26" s="137">
        <v>175484.31217844784</v>
      </c>
      <c r="J26" s="137">
        <v>879829.8899215524</v>
      </c>
      <c r="K26" s="133" t="s">
        <v>70</v>
      </c>
      <c r="L26" s="133" t="s">
        <v>70</v>
      </c>
      <c r="M26" s="135">
        <f t="shared" si="1"/>
        <v>1055314.2021000003</v>
      </c>
      <c r="N26" s="138">
        <f t="shared" si="2"/>
        <v>10072807.087421812</v>
      </c>
    </row>
    <row r="27" spans="1:14" ht="15">
      <c r="A27" s="5"/>
      <c r="B27" s="15"/>
      <c r="C27" s="73">
        <v>5</v>
      </c>
      <c r="D27" s="134">
        <v>8190743.728202109</v>
      </c>
      <c r="E27" s="134">
        <v>10076.827927888029</v>
      </c>
      <c r="F27" s="133" t="s">
        <v>70</v>
      </c>
      <c r="G27" s="133" t="s">
        <v>70</v>
      </c>
      <c r="H27" s="135">
        <f t="shared" si="0"/>
        <v>8200820.556129998</v>
      </c>
      <c r="I27" s="137">
        <v>228477.74025366473</v>
      </c>
      <c r="J27" s="137">
        <v>3489.0701836916573</v>
      </c>
      <c r="K27" s="133" t="s">
        <v>70</v>
      </c>
      <c r="L27" s="133" t="s">
        <v>70</v>
      </c>
      <c r="M27" s="135">
        <f t="shared" si="1"/>
        <v>231966.81043735638</v>
      </c>
      <c r="N27" s="138">
        <f t="shared" si="2"/>
        <v>8432787.366567355</v>
      </c>
    </row>
    <row r="28" spans="1:14" ht="15">
      <c r="A28" s="5"/>
      <c r="B28" s="15"/>
      <c r="C28" s="73">
        <v>6</v>
      </c>
      <c r="D28" s="134">
        <v>4874724.951867668</v>
      </c>
      <c r="E28" s="133" t="s">
        <v>70</v>
      </c>
      <c r="F28" s="133" t="s">
        <v>70</v>
      </c>
      <c r="G28" s="133" t="s">
        <v>70</v>
      </c>
      <c r="H28" s="135">
        <f t="shared" si="0"/>
        <v>4874724.951867668</v>
      </c>
      <c r="I28" s="137">
        <v>207702.67961939902</v>
      </c>
      <c r="J28" s="133" t="s">
        <v>70</v>
      </c>
      <c r="K28" s="133" t="s">
        <v>70</v>
      </c>
      <c r="L28" s="133" t="s">
        <v>70</v>
      </c>
      <c r="M28" s="135">
        <f t="shared" si="1"/>
        <v>207702.67961939902</v>
      </c>
      <c r="N28" s="138">
        <f t="shared" si="2"/>
        <v>5082427.631487067</v>
      </c>
    </row>
    <row r="29" spans="1:14" ht="15">
      <c r="A29" s="5"/>
      <c r="B29" s="15"/>
      <c r="C29" s="73">
        <v>7</v>
      </c>
      <c r="D29" s="134">
        <v>2925547.349044781</v>
      </c>
      <c r="E29" s="133" t="s">
        <v>70</v>
      </c>
      <c r="F29" s="133" t="s">
        <v>70</v>
      </c>
      <c r="G29" s="133" t="s">
        <v>70</v>
      </c>
      <c r="H29" s="135">
        <f t="shared" si="0"/>
        <v>2925547.349044781</v>
      </c>
      <c r="I29" s="137">
        <v>131554.41831727358</v>
      </c>
      <c r="J29" s="133" t="s">
        <v>70</v>
      </c>
      <c r="K29" s="133" t="s">
        <v>70</v>
      </c>
      <c r="L29" s="133" t="s">
        <v>70</v>
      </c>
      <c r="M29" s="135">
        <f t="shared" si="1"/>
        <v>131554.41831727358</v>
      </c>
      <c r="N29" s="138">
        <f t="shared" si="2"/>
        <v>3057101.767362055</v>
      </c>
    </row>
    <row r="30" spans="1:14" ht="15">
      <c r="A30" s="5"/>
      <c r="B30" s="15"/>
      <c r="C30" s="73">
        <v>8</v>
      </c>
      <c r="D30" s="134">
        <v>6539279.008930016</v>
      </c>
      <c r="E30" s="133" t="s">
        <v>70</v>
      </c>
      <c r="F30" s="133" t="s">
        <v>70</v>
      </c>
      <c r="G30" s="133" t="s">
        <v>70</v>
      </c>
      <c r="H30" s="135">
        <f t="shared" si="0"/>
        <v>6539279.008930016</v>
      </c>
      <c r="I30" s="137">
        <v>425763.7404557601</v>
      </c>
      <c r="J30" s="133" t="s">
        <v>70</v>
      </c>
      <c r="K30" s="133" t="s">
        <v>70</v>
      </c>
      <c r="L30" s="133" t="s">
        <v>70</v>
      </c>
      <c r="M30" s="135">
        <f t="shared" si="1"/>
        <v>425763.7404557601</v>
      </c>
      <c r="N30" s="138">
        <f t="shared" si="2"/>
        <v>6965042.749385776</v>
      </c>
    </row>
    <row r="31" spans="1:14" ht="15">
      <c r="A31" s="5"/>
      <c r="B31" s="15"/>
      <c r="C31" s="73"/>
      <c r="D31" s="139"/>
      <c r="E31" s="139"/>
      <c r="F31" s="139"/>
      <c r="G31" s="139"/>
      <c r="H31" s="137"/>
      <c r="I31" s="137"/>
      <c r="J31" s="137"/>
      <c r="K31" s="137"/>
      <c r="L31" s="137"/>
      <c r="M31" s="137"/>
      <c r="N31" s="138"/>
    </row>
    <row r="32" spans="1:14" ht="15">
      <c r="A32" s="5"/>
      <c r="B32" s="15"/>
      <c r="C32" s="73" t="s">
        <v>35</v>
      </c>
      <c r="D32" s="140">
        <f aca="true" t="shared" si="3" ref="D32:M32">SUM(D23:D30)</f>
        <v>40883370.999999985</v>
      </c>
      <c r="E32" s="140">
        <f t="shared" si="3"/>
        <v>32943322.000000004</v>
      </c>
      <c r="F32" s="140">
        <f t="shared" si="3"/>
        <v>97181127</v>
      </c>
      <c r="G32" s="140">
        <f t="shared" si="3"/>
        <v>429916</v>
      </c>
      <c r="H32" s="140">
        <f t="shared" si="3"/>
        <v>171437736.00000003</v>
      </c>
      <c r="I32" s="140">
        <f t="shared" si="3"/>
        <v>2101405</v>
      </c>
      <c r="J32" s="140">
        <f t="shared" si="3"/>
        <v>9099385</v>
      </c>
      <c r="K32" s="140">
        <f t="shared" si="3"/>
        <v>85613644</v>
      </c>
      <c r="L32" s="140">
        <f t="shared" si="3"/>
        <v>11248573</v>
      </c>
      <c r="M32" s="140">
        <f t="shared" si="3"/>
        <v>108063006.99999999</v>
      </c>
      <c r="N32" s="138">
        <f>H32+M32</f>
        <v>279500743</v>
      </c>
    </row>
    <row r="33" spans="1:14" ht="15">
      <c r="A33" s="5"/>
      <c r="B33" s="15"/>
      <c r="C33" s="73"/>
      <c r="D33" s="139"/>
      <c r="E33" s="139"/>
      <c r="F33" s="139"/>
      <c r="G33" s="139"/>
      <c r="H33" s="137"/>
      <c r="I33" s="137"/>
      <c r="J33" s="137"/>
      <c r="K33" s="137"/>
      <c r="L33" s="137"/>
      <c r="M33" s="137"/>
      <c r="N33" s="138"/>
    </row>
    <row r="34" spans="1:14" ht="15.75" thickBot="1">
      <c r="A34" s="5"/>
      <c r="B34" s="15"/>
      <c r="C34" s="73"/>
      <c r="D34" s="141"/>
      <c r="E34" s="141"/>
      <c r="F34" s="141"/>
      <c r="G34" s="141"/>
      <c r="H34" s="137"/>
      <c r="I34" s="137"/>
      <c r="J34" s="137"/>
      <c r="K34" s="137"/>
      <c r="L34" s="137"/>
      <c r="M34" s="137"/>
      <c r="N34" s="138"/>
    </row>
    <row r="35" spans="1:14" ht="15">
      <c r="A35" s="5"/>
      <c r="B35" s="6"/>
      <c r="C35" s="142"/>
      <c r="D35" s="143"/>
      <c r="E35" s="143"/>
      <c r="F35" s="143"/>
      <c r="G35" s="143"/>
      <c r="H35" s="144"/>
      <c r="I35" s="144"/>
      <c r="J35" s="144"/>
      <c r="K35" s="145"/>
      <c r="L35" s="145"/>
      <c r="M35" s="145"/>
      <c r="N35" s="146"/>
    </row>
    <row r="36" spans="1:14" ht="15">
      <c r="A36" s="5"/>
      <c r="B36" s="6"/>
      <c r="C36" s="73"/>
      <c r="D36" s="147"/>
      <c r="E36" s="147"/>
      <c r="F36" s="147"/>
      <c r="G36" s="147"/>
      <c r="H36" s="148"/>
      <c r="I36" s="148"/>
      <c r="J36" s="148"/>
      <c r="K36" s="149"/>
      <c r="L36" s="149"/>
      <c r="M36" s="149"/>
      <c r="N36" s="150"/>
    </row>
    <row r="37" spans="1:14" ht="15">
      <c r="A37" s="5"/>
      <c r="B37" s="151"/>
      <c r="C37" s="70"/>
      <c r="D37" s="36"/>
      <c r="E37" s="36"/>
      <c r="F37" s="36"/>
      <c r="G37" s="36"/>
      <c r="H37" s="121"/>
      <c r="I37" s="121"/>
      <c r="J37" s="121"/>
      <c r="K37" s="121"/>
      <c r="L37" s="121"/>
      <c r="M37" s="121"/>
      <c r="N37" s="122"/>
    </row>
    <row r="38" spans="1:14" ht="15">
      <c r="A38" s="5"/>
      <c r="B38" s="151"/>
      <c r="C38" s="25"/>
      <c r="D38" s="20"/>
      <c r="E38" s="20"/>
      <c r="F38" s="20"/>
      <c r="G38" s="20"/>
      <c r="H38" s="20"/>
      <c r="I38" s="20"/>
      <c r="J38" s="20"/>
      <c r="K38" s="121"/>
      <c r="L38" s="121"/>
      <c r="M38" s="121"/>
      <c r="N38" s="122"/>
    </row>
    <row r="39" spans="1:14" ht="15.75" thickBot="1">
      <c r="A39" s="5"/>
      <c r="B39" s="151"/>
      <c r="C39" s="48"/>
      <c r="D39" s="54"/>
      <c r="E39" s="54"/>
      <c r="F39" s="54"/>
      <c r="G39" s="54"/>
      <c r="H39" s="54"/>
      <c r="I39" s="54"/>
      <c r="J39" s="54"/>
      <c r="K39" s="152"/>
      <c r="L39" s="152"/>
      <c r="M39" s="152"/>
      <c r="N39" s="153"/>
    </row>
    <row r="40" spans="1:14" ht="15">
      <c r="A40" s="5"/>
      <c r="B40" s="85"/>
      <c r="C40" s="2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</row>
    <row r="41" spans="1:14" ht="15.75">
      <c r="A41" s="5"/>
      <c r="B41" s="85"/>
      <c r="C41" s="19"/>
      <c r="D41" s="104"/>
      <c r="E41" s="104"/>
      <c r="F41" s="104"/>
      <c r="G41" s="104"/>
      <c r="H41" s="20"/>
      <c r="I41" s="20"/>
      <c r="J41" s="20"/>
      <c r="K41" s="20"/>
      <c r="L41" s="20"/>
      <c r="M41" s="20"/>
      <c r="N41" s="154"/>
    </row>
    <row r="42" spans="1:14" ht="15.75" thickBot="1">
      <c r="A42" s="81"/>
      <c r="B42" s="82"/>
      <c r="C42" s="4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7" ht="15">
      <c r="A43" s="155"/>
      <c r="B43" s="156"/>
      <c r="C43" s="157"/>
      <c r="D43" s="157"/>
      <c r="E43" s="157"/>
      <c r="F43" s="157"/>
      <c r="G43" s="157"/>
    </row>
    <row r="44" spans="1:7" ht="15.75" thickBot="1">
      <c r="A44" s="155"/>
      <c r="B44" s="157"/>
      <c r="C44" s="157"/>
      <c r="D44" s="157"/>
      <c r="E44" s="157"/>
      <c r="F44" s="157"/>
      <c r="G44" s="157"/>
    </row>
    <row r="45" spans="3:10" ht="15.75">
      <c r="C45" s="158"/>
      <c r="D45" s="159"/>
      <c r="E45" s="160"/>
      <c r="F45" s="56"/>
      <c r="G45" s="161"/>
      <c r="H45" s="162"/>
      <c r="I45" s="163"/>
      <c r="J45" s="164"/>
    </row>
    <row r="46" spans="3:10" ht="15.75">
      <c r="C46" s="19"/>
      <c r="D46" s="165"/>
      <c r="E46" s="92" t="s">
        <v>72</v>
      </c>
      <c r="F46" s="166"/>
      <c r="G46" s="167"/>
      <c r="H46" s="35"/>
      <c r="I46" s="168"/>
      <c r="J46" s="169"/>
    </row>
    <row r="47" spans="3:11" ht="15.75">
      <c r="C47" s="61"/>
      <c r="D47" s="62"/>
      <c r="E47" s="63"/>
      <c r="F47" s="170"/>
      <c r="G47" s="171"/>
      <c r="H47" s="172"/>
      <c r="I47" s="32"/>
      <c r="J47" s="59"/>
      <c r="K47" s="511"/>
    </row>
    <row r="48" spans="3:11" ht="15.75">
      <c r="C48" s="31" t="s">
        <v>61</v>
      </c>
      <c r="D48" s="65" t="s">
        <v>62</v>
      </c>
      <c r="E48" s="65" t="s">
        <v>63</v>
      </c>
      <c r="F48" s="32" t="s">
        <v>64</v>
      </c>
      <c r="G48" s="32" t="s">
        <v>65</v>
      </c>
      <c r="H48" s="32" t="s">
        <v>35</v>
      </c>
      <c r="I48" s="93" t="s">
        <v>73</v>
      </c>
      <c r="J48" s="173"/>
      <c r="K48" s="511"/>
    </row>
    <row r="49" spans="3:10" ht="15.75">
      <c r="C49" s="31"/>
      <c r="D49" s="68" t="s">
        <v>68</v>
      </c>
      <c r="E49" s="68"/>
      <c r="F49" s="128"/>
      <c r="G49" s="128"/>
      <c r="H49" s="128" t="s">
        <v>15</v>
      </c>
      <c r="I49" s="174" t="s">
        <v>74</v>
      </c>
      <c r="J49" s="175"/>
    </row>
    <row r="50" spans="3:10" ht="15">
      <c r="C50" s="70"/>
      <c r="D50" s="131"/>
      <c r="E50" s="132"/>
      <c r="F50" s="132"/>
      <c r="G50" s="131"/>
      <c r="H50" s="35"/>
      <c r="I50" s="35"/>
      <c r="J50" s="37"/>
    </row>
    <row r="51" spans="3:10" ht="15">
      <c r="C51" s="73" t="s">
        <v>69</v>
      </c>
      <c r="D51" s="133" t="s">
        <v>70</v>
      </c>
      <c r="E51" s="133" t="s">
        <v>70</v>
      </c>
      <c r="F51" s="134">
        <v>258575089</v>
      </c>
      <c r="G51" s="134">
        <v>15358547</v>
      </c>
      <c r="H51" s="135">
        <f aca="true" t="shared" si="4" ref="H51:H58">SUM(D51:G51)</f>
        <v>273933636</v>
      </c>
      <c r="I51" s="176"/>
      <c r="J51" s="177">
        <v>125239008.59109092</v>
      </c>
    </row>
    <row r="52" spans="3:10" ht="15">
      <c r="C52" s="73" t="s">
        <v>71</v>
      </c>
      <c r="D52" s="134">
        <v>10171771.450337883</v>
      </c>
      <c r="E52" s="134">
        <v>40944863.29595327</v>
      </c>
      <c r="F52" s="133" t="s">
        <v>70</v>
      </c>
      <c r="G52" s="133" t="s">
        <v>70</v>
      </c>
      <c r="H52" s="135">
        <f t="shared" si="4"/>
        <v>51116634.746291146</v>
      </c>
      <c r="I52" s="176"/>
      <c r="J52" s="177">
        <v>42437343.586645305</v>
      </c>
    </row>
    <row r="53" spans="3:10" ht="15">
      <c r="C53" s="73">
        <v>3</v>
      </c>
      <c r="D53" s="134">
        <v>5900530.983386567</v>
      </c>
      <c r="E53" s="134">
        <v>14793175.194036437</v>
      </c>
      <c r="F53" s="133" t="s">
        <v>70</v>
      </c>
      <c r="G53" s="133" t="s">
        <v>70</v>
      </c>
      <c r="H53" s="135">
        <f t="shared" si="4"/>
        <v>20693706.177423004</v>
      </c>
      <c r="I53" s="176"/>
      <c r="J53" s="177">
        <v>18175842.449212868</v>
      </c>
    </row>
    <row r="54" spans="3:14" ht="15.75">
      <c r="C54" s="73">
        <v>4</v>
      </c>
      <c r="D54" s="134">
        <v>9665280.28271972</v>
      </c>
      <c r="E54" s="134">
        <v>4038414.424720598</v>
      </c>
      <c r="F54" s="133" t="s">
        <v>70</v>
      </c>
      <c r="G54" s="133" t="s">
        <v>70</v>
      </c>
      <c r="H54" s="135">
        <f t="shared" si="4"/>
        <v>13703694.707440319</v>
      </c>
      <c r="I54" s="176"/>
      <c r="J54" s="177">
        <v>14490905.408755608</v>
      </c>
      <c r="L54" s="511"/>
      <c r="M54" s="511"/>
      <c r="N54" s="511"/>
    </row>
    <row r="55" spans="3:10" ht="15">
      <c r="C55" s="73">
        <v>5</v>
      </c>
      <c r="D55" s="134">
        <v>11261856.237498604</v>
      </c>
      <c r="E55" s="134">
        <v>17370.08528970528</v>
      </c>
      <c r="F55" s="133" t="s">
        <v>70</v>
      </c>
      <c r="G55" s="133" t="s">
        <v>70</v>
      </c>
      <c r="H55" s="135">
        <f t="shared" si="4"/>
        <v>11279226.32278831</v>
      </c>
      <c r="I55" s="176"/>
      <c r="J55" s="177">
        <v>13616722.000366855</v>
      </c>
    </row>
    <row r="56" spans="3:10" ht="15">
      <c r="C56" s="73">
        <v>6</v>
      </c>
      <c r="D56" s="134">
        <v>6837760.715741562</v>
      </c>
      <c r="E56" s="133" t="s">
        <v>70</v>
      </c>
      <c r="F56" s="133" t="s">
        <v>70</v>
      </c>
      <c r="G56" s="133" t="s">
        <v>70</v>
      </c>
      <c r="H56" s="135">
        <f t="shared" si="4"/>
        <v>6837760.715741562</v>
      </c>
      <c r="I56" s="176"/>
      <c r="J56" s="177">
        <v>8653696.370248362</v>
      </c>
    </row>
    <row r="57" spans="3:10" ht="15">
      <c r="C57" s="73">
        <v>7</v>
      </c>
      <c r="D57" s="134">
        <v>4171135.2869836963</v>
      </c>
      <c r="E57" s="133" t="s">
        <v>70</v>
      </c>
      <c r="F57" s="133" t="s">
        <v>70</v>
      </c>
      <c r="G57" s="133" t="s">
        <v>70</v>
      </c>
      <c r="H57" s="135">
        <f t="shared" si="4"/>
        <v>4171135.2869836963</v>
      </c>
      <c r="I57" s="176"/>
      <c r="J57" s="177">
        <v>5416121.036949706</v>
      </c>
    </row>
    <row r="58" spans="3:10" ht="15">
      <c r="C58" s="73">
        <v>8</v>
      </c>
      <c r="D58" s="134">
        <v>9316626.043331971</v>
      </c>
      <c r="E58" s="133" t="s">
        <v>70</v>
      </c>
      <c r="F58" s="133" t="s">
        <v>70</v>
      </c>
      <c r="G58" s="133" t="s">
        <v>70</v>
      </c>
      <c r="H58" s="135">
        <f t="shared" si="4"/>
        <v>9316626.043331971</v>
      </c>
      <c r="I58" s="176"/>
      <c r="J58" s="177">
        <v>13386564.672374882</v>
      </c>
    </row>
    <row r="59" spans="3:10" ht="15">
      <c r="C59" s="73"/>
      <c r="D59" s="139"/>
      <c r="E59" s="139"/>
      <c r="F59" s="139"/>
      <c r="G59" s="139"/>
      <c r="H59" s="178"/>
      <c r="I59" s="179"/>
      <c r="J59" s="177"/>
    </row>
    <row r="60" spans="3:10" ht="15">
      <c r="C60" s="73" t="s">
        <v>35</v>
      </c>
      <c r="D60" s="140">
        <f>SUM(D51:D58)</f>
        <v>57324961.00000001</v>
      </c>
      <c r="E60" s="140">
        <f>SUM(E51:E58)</f>
        <v>59793823.00000001</v>
      </c>
      <c r="F60" s="140">
        <f>SUM(F51:F58)</f>
        <v>258575089</v>
      </c>
      <c r="G60" s="140">
        <f>SUM(G51:G58)</f>
        <v>15358547</v>
      </c>
      <c r="H60" s="140">
        <f>SUM(H51:H58)</f>
        <v>391052420</v>
      </c>
      <c r="I60" s="179"/>
      <c r="J60" s="180">
        <f>SUM(J51:J58)</f>
        <v>241416204.11564448</v>
      </c>
    </row>
    <row r="61" spans="3:10" ht="15">
      <c r="C61" s="73"/>
      <c r="D61" s="139"/>
      <c r="E61" s="139"/>
      <c r="F61" s="139"/>
      <c r="G61" s="139"/>
      <c r="H61" s="178"/>
      <c r="I61" s="179"/>
      <c r="J61" s="177"/>
    </row>
    <row r="62" spans="3:10" ht="15.75" thickBot="1">
      <c r="C62" s="181"/>
      <c r="D62" s="141"/>
      <c r="E62" s="141"/>
      <c r="F62" s="141"/>
      <c r="G62" s="141"/>
      <c r="H62" s="182"/>
      <c r="I62" s="183"/>
      <c r="J62" s="184"/>
    </row>
    <row r="63" spans="3:10" ht="15.75">
      <c r="C63" s="185"/>
      <c r="D63" s="186"/>
      <c r="E63" s="186"/>
      <c r="F63" s="186"/>
      <c r="G63" s="186"/>
      <c r="H63" s="187" t="s">
        <v>75</v>
      </c>
      <c r="I63" s="188"/>
      <c r="J63" s="177"/>
    </row>
    <row r="64" spans="3:10" ht="15.75">
      <c r="C64" s="185"/>
      <c r="D64" s="186"/>
      <c r="E64" s="186"/>
      <c r="F64" s="186"/>
      <c r="G64" s="186"/>
      <c r="H64" s="187" t="s">
        <v>76</v>
      </c>
      <c r="I64" s="188"/>
      <c r="J64" s="177">
        <v>1616990.82</v>
      </c>
    </row>
    <row r="65" spans="3:10" ht="15">
      <c r="C65" s="185"/>
      <c r="D65" s="186"/>
      <c r="E65" s="186"/>
      <c r="F65" s="186"/>
      <c r="G65" s="186"/>
      <c r="H65" s="149"/>
      <c r="I65" s="188"/>
      <c r="J65" s="177"/>
    </row>
    <row r="66" spans="3:10" ht="15.75">
      <c r="C66" s="185"/>
      <c r="D66" s="186"/>
      <c r="E66" s="186"/>
      <c r="F66" s="186"/>
      <c r="G66" s="186"/>
      <c r="H66" s="189" t="s">
        <v>77</v>
      </c>
      <c r="I66" s="36"/>
      <c r="J66" s="180">
        <f>+J60-J64</f>
        <v>239799213.2956445</v>
      </c>
    </row>
    <row r="67" spans="3:10" ht="15.75" thickBot="1">
      <c r="C67" s="190"/>
      <c r="D67" s="191"/>
      <c r="E67" s="191"/>
      <c r="F67" s="191"/>
      <c r="G67" s="191"/>
      <c r="H67" s="192"/>
      <c r="I67" s="54"/>
      <c r="J67" s="116"/>
    </row>
    <row r="70" ht="12.75">
      <c r="A70" t="s">
        <v>282</v>
      </c>
    </row>
    <row r="73" spans="3:7" ht="15.75">
      <c r="C73" s="522" t="s">
        <v>309</v>
      </c>
      <c r="D73" s="523"/>
      <c r="E73" s="523"/>
      <c r="F73" s="523"/>
      <c r="G73" s="524"/>
    </row>
    <row r="74" spans="3:7" ht="15.75">
      <c r="C74" s="513"/>
      <c r="D74" s="514"/>
      <c r="E74" s="514"/>
      <c r="F74" s="464"/>
      <c r="G74" s="515"/>
    </row>
    <row r="75" spans="3:7" ht="15.75">
      <c r="C75" s="513" t="s">
        <v>321</v>
      </c>
      <c r="D75" s="514"/>
      <c r="E75" s="464"/>
      <c r="F75" s="464"/>
      <c r="G75" s="516">
        <f>23/52</f>
        <v>0.4423076923076923</v>
      </c>
    </row>
    <row r="76" spans="3:7" ht="15.75">
      <c r="C76" s="513"/>
      <c r="D76" s="514"/>
      <c r="E76" s="464"/>
      <c r="F76" s="464"/>
      <c r="G76" s="517"/>
    </row>
    <row r="77" spans="3:7" ht="15.75">
      <c r="C77" s="513" t="s">
        <v>307</v>
      </c>
      <c r="D77" s="514"/>
      <c r="E77" s="464"/>
      <c r="F77" s="464"/>
      <c r="G77" s="517">
        <v>0.64</v>
      </c>
    </row>
    <row r="78" spans="3:7" ht="15.75">
      <c r="C78" s="513"/>
      <c r="D78" s="514"/>
      <c r="E78" s="464"/>
      <c r="F78" s="464"/>
      <c r="G78" s="517"/>
    </row>
    <row r="79" spans="3:7" ht="15.75">
      <c r="C79" s="513" t="s">
        <v>0</v>
      </c>
      <c r="D79" s="514"/>
      <c r="E79" s="464"/>
      <c r="F79" s="464"/>
      <c r="G79" s="525">
        <f>+N32</f>
        <v>279500743</v>
      </c>
    </row>
    <row r="80" spans="3:7" ht="15.75">
      <c r="C80" s="513"/>
      <c r="D80" s="514"/>
      <c r="E80" s="464"/>
      <c r="F80" s="464"/>
      <c r="G80" s="517"/>
    </row>
    <row r="81" spans="3:7" ht="15.75">
      <c r="C81" s="513" t="s">
        <v>308</v>
      </c>
      <c r="D81" s="514"/>
      <c r="E81" s="464"/>
      <c r="F81" s="464"/>
      <c r="G81" s="525">
        <f>+G79*G77*G75</f>
        <v>79120210.32615384</v>
      </c>
    </row>
    <row r="82" spans="3:7" ht="15.75">
      <c r="C82" s="518"/>
      <c r="D82" s="519"/>
      <c r="E82" s="519"/>
      <c r="F82" s="520"/>
      <c r="G82" s="521"/>
    </row>
    <row r="84" ht="12.75">
      <c r="A84" t="s">
        <v>322</v>
      </c>
    </row>
  </sheetData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3.7109375" style="0" customWidth="1"/>
    <col min="4" max="4" width="14.7109375" style="0" customWidth="1"/>
    <col min="5" max="10" width="13.7109375" style="0" customWidth="1"/>
  </cols>
  <sheetData>
    <row r="1" spans="1:10" ht="15">
      <c r="A1" s="193"/>
      <c r="B1" s="102"/>
      <c r="C1" s="194"/>
      <c r="D1" s="3"/>
      <c r="E1" s="3"/>
      <c r="F1" s="3"/>
      <c r="G1" s="3"/>
      <c r="H1" s="3"/>
      <c r="I1" s="3"/>
      <c r="J1" s="4"/>
    </row>
    <row r="2" spans="1:10" ht="15.7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5.75">
      <c r="A3" s="5"/>
      <c r="B3" s="6"/>
      <c r="C3" s="7"/>
      <c r="D3" s="7"/>
      <c r="E3" s="7"/>
      <c r="F3" s="7"/>
      <c r="G3" s="7"/>
      <c r="H3" s="7"/>
      <c r="I3" s="7"/>
      <c r="J3" s="8"/>
    </row>
    <row r="4" spans="1:10" ht="18">
      <c r="A4" s="9" t="s">
        <v>78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60"/>
      <c r="C6" s="31" t="s">
        <v>26</v>
      </c>
      <c r="D6" s="65" t="s">
        <v>28</v>
      </c>
      <c r="E6" s="65" t="s">
        <v>29</v>
      </c>
      <c r="F6" s="65" t="s">
        <v>30</v>
      </c>
      <c r="G6" s="65" t="s">
        <v>31</v>
      </c>
      <c r="H6" s="65" t="s">
        <v>32</v>
      </c>
      <c r="I6" s="65" t="s">
        <v>33</v>
      </c>
      <c r="J6" s="66" t="s">
        <v>34</v>
      </c>
    </row>
    <row r="7" spans="1:10" ht="18" customHeight="1">
      <c r="A7" s="5"/>
      <c r="B7" s="60"/>
      <c r="C7" s="67" t="s">
        <v>27</v>
      </c>
      <c r="D7" s="68" t="s">
        <v>79</v>
      </c>
      <c r="E7" s="68" t="s">
        <v>18</v>
      </c>
      <c r="F7" s="68" t="s">
        <v>19</v>
      </c>
      <c r="G7" s="68" t="s">
        <v>20</v>
      </c>
      <c r="H7" s="68" t="s">
        <v>21</v>
      </c>
      <c r="I7" s="68" t="s">
        <v>22</v>
      </c>
      <c r="J7" s="69" t="s">
        <v>23</v>
      </c>
    </row>
    <row r="8" spans="1:10" ht="18" customHeight="1">
      <c r="A8" s="5"/>
      <c r="B8" s="15"/>
      <c r="C8" s="70"/>
      <c r="D8" s="71"/>
      <c r="E8" s="71"/>
      <c r="F8" s="71"/>
      <c r="G8" s="71"/>
      <c r="H8" s="71"/>
      <c r="I8" s="71"/>
      <c r="J8" s="72"/>
    </row>
    <row r="9" spans="1:10" ht="18" customHeight="1">
      <c r="A9" s="5"/>
      <c r="B9" s="15"/>
      <c r="C9" s="73" t="s">
        <v>36</v>
      </c>
      <c r="D9" s="195">
        <v>1.89</v>
      </c>
      <c r="E9" s="195">
        <v>1.93</v>
      </c>
      <c r="F9" s="195">
        <v>1.99</v>
      </c>
      <c r="G9" s="195">
        <v>2.08</v>
      </c>
      <c r="H9" s="195">
        <v>2.19</v>
      </c>
      <c r="I9" s="195">
        <v>2.25</v>
      </c>
      <c r="J9" s="196">
        <v>2.44</v>
      </c>
    </row>
    <row r="10" spans="1:10" ht="15.75">
      <c r="A10" s="5"/>
      <c r="B10" s="75"/>
      <c r="C10" s="73" t="s">
        <v>37</v>
      </c>
      <c r="D10" s="195">
        <v>1.89</v>
      </c>
      <c r="E10" s="195">
        <v>1.93</v>
      </c>
      <c r="F10" s="195">
        <v>1.99</v>
      </c>
      <c r="G10" s="195">
        <v>2.08</v>
      </c>
      <c r="H10" s="195">
        <v>2.19</v>
      </c>
      <c r="I10" s="195">
        <v>2.25</v>
      </c>
      <c r="J10" s="196">
        <v>2.44</v>
      </c>
    </row>
    <row r="11" spans="1:10" ht="15.75">
      <c r="A11" s="5"/>
      <c r="B11" s="75"/>
      <c r="C11" s="73" t="s">
        <v>38</v>
      </c>
      <c r="D11" s="195">
        <v>1.98</v>
      </c>
      <c r="E11" s="195">
        <v>2.04</v>
      </c>
      <c r="F11" s="195">
        <v>2.12</v>
      </c>
      <c r="G11" s="195">
        <v>2.24</v>
      </c>
      <c r="H11" s="195">
        <v>2.38</v>
      </c>
      <c r="I11" s="195">
        <v>2.46</v>
      </c>
      <c r="J11" s="196">
        <v>2.72</v>
      </c>
    </row>
    <row r="12" spans="1:10" ht="15.75">
      <c r="A12" s="5"/>
      <c r="B12" s="75"/>
      <c r="C12" s="73" t="s">
        <v>39</v>
      </c>
      <c r="D12" s="195">
        <v>2.08</v>
      </c>
      <c r="E12" s="195">
        <v>2.15</v>
      </c>
      <c r="F12" s="195">
        <v>2.25</v>
      </c>
      <c r="G12" s="195">
        <v>2.4</v>
      </c>
      <c r="H12" s="195">
        <v>2.58</v>
      </c>
      <c r="I12" s="195">
        <v>2.68</v>
      </c>
      <c r="J12" s="196">
        <v>3</v>
      </c>
    </row>
    <row r="13" spans="1:10" ht="15.75">
      <c r="A13" s="5"/>
      <c r="B13" s="75"/>
      <c r="C13" s="73" t="s">
        <v>40</v>
      </c>
      <c r="D13" s="195">
        <v>2.17</v>
      </c>
      <c r="E13" s="195">
        <v>2.26</v>
      </c>
      <c r="F13" s="195">
        <v>2.38</v>
      </c>
      <c r="G13" s="195">
        <v>2.56</v>
      </c>
      <c r="H13" s="195">
        <v>2.77</v>
      </c>
      <c r="I13" s="195">
        <v>2.89</v>
      </c>
      <c r="J13" s="196">
        <v>3.28</v>
      </c>
    </row>
    <row r="14" spans="1:10" ht="15.75">
      <c r="A14" s="5"/>
      <c r="B14" s="75"/>
      <c r="C14" s="73" t="s">
        <v>41</v>
      </c>
      <c r="D14" s="195">
        <v>2.27</v>
      </c>
      <c r="E14" s="195">
        <v>2.37</v>
      </c>
      <c r="F14" s="195">
        <v>2.51</v>
      </c>
      <c r="G14" s="195">
        <v>2.72</v>
      </c>
      <c r="H14" s="195">
        <v>2.97</v>
      </c>
      <c r="I14" s="195">
        <v>3.11</v>
      </c>
      <c r="J14" s="196">
        <v>3.56</v>
      </c>
    </row>
    <row r="15" spans="1:10" ht="15.75">
      <c r="A15" s="5"/>
      <c r="B15" s="75"/>
      <c r="C15" s="73" t="s">
        <v>42</v>
      </c>
      <c r="D15" s="195">
        <v>2.36</v>
      </c>
      <c r="E15" s="195">
        <v>2.48</v>
      </c>
      <c r="F15" s="195">
        <v>2.64</v>
      </c>
      <c r="G15" s="195">
        <v>2.88</v>
      </c>
      <c r="H15" s="195">
        <v>3.16</v>
      </c>
      <c r="I15" s="195">
        <v>3.32</v>
      </c>
      <c r="J15" s="196">
        <v>3.84</v>
      </c>
    </row>
    <row r="16" spans="1:10" ht="15.75">
      <c r="A16" s="5"/>
      <c r="B16" s="75"/>
      <c r="C16" s="73" t="s">
        <v>43</v>
      </c>
      <c r="D16" s="195">
        <v>2.46</v>
      </c>
      <c r="E16" s="195">
        <v>2.59</v>
      </c>
      <c r="F16" s="195">
        <v>2.77</v>
      </c>
      <c r="G16" s="195">
        <v>3.04</v>
      </c>
      <c r="H16" s="195">
        <v>3.36</v>
      </c>
      <c r="I16" s="195">
        <v>3.54</v>
      </c>
      <c r="J16" s="196">
        <v>4.12</v>
      </c>
    </row>
    <row r="17" spans="1:10" ht="15.75">
      <c r="A17" s="5"/>
      <c r="B17" s="75"/>
      <c r="C17" s="73" t="s">
        <v>44</v>
      </c>
      <c r="D17" s="195">
        <v>2.55</v>
      </c>
      <c r="E17" s="195">
        <v>2.7</v>
      </c>
      <c r="F17" s="195">
        <v>2.9</v>
      </c>
      <c r="G17" s="195">
        <v>3.2</v>
      </c>
      <c r="H17" s="195">
        <v>3.55</v>
      </c>
      <c r="I17" s="195">
        <v>3.75</v>
      </c>
      <c r="J17" s="196">
        <v>4.4</v>
      </c>
    </row>
    <row r="18" spans="1:10" ht="15.75">
      <c r="A18" s="5"/>
      <c r="B18" s="75"/>
      <c r="C18" s="73" t="s">
        <v>45</v>
      </c>
      <c r="D18" s="195">
        <v>2.74</v>
      </c>
      <c r="E18" s="195">
        <v>2.92</v>
      </c>
      <c r="F18" s="195">
        <v>3.16</v>
      </c>
      <c r="G18" s="195">
        <v>3.52</v>
      </c>
      <c r="H18" s="195">
        <v>3.94</v>
      </c>
      <c r="I18" s="195">
        <v>4.18</v>
      </c>
      <c r="J18" s="196">
        <v>4.96</v>
      </c>
    </row>
    <row r="19" spans="1:10" ht="15.75">
      <c r="A19" s="5"/>
      <c r="B19" s="75"/>
      <c r="C19" s="73" t="s">
        <v>46</v>
      </c>
      <c r="D19" s="195">
        <v>2.93</v>
      </c>
      <c r="E19" s="195">
        <v>3.14</v>
      </c>
      <c r="F19" s="195">
        <v>3.42</v>
      </c>
      <c r="G19" s="195">
        <v>3.84</v>
      </c>
      <c r="H19" s="195">
        <v>4.33</v>
      </c>
      <c r="I19" s="195">
        <v>4.61</v>
      </c>
      <c r="J19" s="196">
        <v>5.52</v>
      </c>
    </row>
    <row r="20" spans="1:10" ht="15.75">
      <c r="A20" s="5"/>
      <c r="B20" s="75"/>
      <c r="C20" s="73" t="s">
        <v>47</v>
      </c>
      <c r="D20" s="195">
        <v>3.12</v>
      </c>
      <c r="E20" s="195">
        <v>3.36</v>
      </c>
      <c r="F20" s="195">
        <v>3.68</v>
      </c>
      <c r="G20" s="195">
        <v>4.16</v>
      </c>
      <c r="H20" s="195">
        <v>4.72</v>
      </c>
      <c r="I20" s="195">
        <v>5.04</v>
      </c>
      <c r="J20" s="196">
        <v>6.08</v>
      </c>
    </row>
    <row r="21" spans="1:10" ht="15.75">
      <c r="A21" s="5"/>
      <c r="B21" s="75"/>
      <c r="C21" s="73" t="s">
        <v>48</v>
      </c>
      <c r="D21" s="195">
        <v>3.31</v>
      </c>
      <c r="E21" s="195">
        <v>3.58</v>
      </c>
      <c r="F21" s="195">
        <v>3.94</v>
      </c>
      <c r="G21" s="195">
        <v>4.48</v>
      </c>
      <c r="H21" s="195">
        <v>5.11</v>
      </c>
      <c r="I21" s="195">
        <v>5.47</v>
      </c>
      <c r="J21" s="196">
        <v>6.64</v>
      </c>
    </row>
    <row r="22" spans="1:10" ht="15.75">
      <c r="A22" s="5"/>
      <c r="B22" s="75"/>
      <c r="C22" s="73" t="s">
        <v>49</v>
      </c>
      <c r="D22" s="195">
        <v>3.5</v>
      </c>
      <c r="E22" s="195">
        <v>3.8</v>
      </c>
      <c r="F22" s="195">
        <v>4.2</v>
      </c>
      <c r="G22" s="195">
        <v>4.8</v>
      </c>
      <c r="H22" s="195">
        <v>5.5</v>
      </c>
      <c r="I22" s="195">
        <v>5.9</v>
      </c>
      <c r="J22" s="196">
        <v>7.2</v>
      </c>
    </row>
    <row r="23" spans="1:10" ht="15.75">
      <c r="A23" s="5"/>
      <c r="B23" s="75"/>
      <c r="C23" s="73" t="s">
        <v>50</v>
      </c>
      <c r="D23" s="195">
        <v>3.69</v>
      </c>
      <c r="E23" s="195">
        <v>4.02</v>
      </c>
      <c r="F23" s="195">
        <v>4.46</v>
      </c>
      <c r="G23" s="195">
        <v>5.12</v>
      </c>
      <c r="H23" s="195">
        <v>5.89</v>
      </c>
      <c r="I23" s="195">
        <v>6.33</v>
      </c>
      <c r="J23" s="196">
        <v>7.76</v>
      </c>
    </row>
    <row r="24" spans="1:10" ht="15.75">
      <c r="A24" s="5"/>
      <c r="B24" s="75"/>
      <c r="C24" s="73" t="s">
        <v>51</v>
      </c>
      <c r="D24" s="195">
        <v>3.88</v>
      </c>
      <c r="E24" s="195">
        <v>4.24</v>
      </c>
      <c r="F24" s="195">
        <v>4.72</v>
      </c>
      <c r="G24" s="195">
        <v>5.44</v>
      </c>
      <c r="H24" s="195">
        <v>6.28</v>
      </c>
      <c r="I24" s="195">
        <v>6.76</v>
      </c>
      <c r="J24" s="196">
        <v>8.32</v>
      </c>
    </row>
    <row r="25" spans="1:10" ht="15.75">
      <c r="A25" s="5"/>
      <c r="B25" s="75"/>
      <c r="C25" s="73" t="s">
        <v>52</v>
      </c>
      <c r="D25" s="195">
        <v>4.07</v>
      </c>
      <c r="E25" s="195">
        <v>4.46</v>
      </c>
      <c r="F25" s="195">
        <v>4.98</v>
      </c>
      <c r="G25" s="195">
        <v>5.76</v>
      </c>
      <c r="H25" s="195">
        <v>6.67</v>
      </c>
      <c r="I25" s="195">
        <v>7.19</v>
      </c>
      <c r="J25" s="196">
        <v>8.88</v>
      </c>
    </row>
    <row r="26" spans="1:10" ht="15.75">
      <c r="A26" s="5"/>
      <c r="B26" s="75"/>
      <c r="C26" s="73" t="s">
        <v>53</v>
      </c>
      <c r="D26" s="195">
        <v>4.26</v>
      </c>
      <c r="E26" s="195">
        <v>4.68</v>
      </c>
      <c r="F26" s="195">
        <v>5.24</v>
      </c>
      <c r="G26" s="195">
        <v>6.08</v>
      </c>
      <c r="H26" s="195">
        <v>7.06</v>
      </c>
      <c r="I26" s="195">
        <v>7.62</v>
      </c>
      <c r="J26" s="196">
        <v>9.44</v>
      </c>
    </row>
    <row r="27" spans="1:10" ht="15.75">
      <c r="A27" s="5"/>
      <c r="B27" s="75"/>
      <c r="C27" s="73" t="s">
        <v>54</v>
      </c>
      <c r="D27" s="195">
        <v>4.45</v>
      </c>
      <c r="E27" s="195">
        <v>4.9</v>
      </c>
      <c r="F27" s="195">
        <v>5.5</v>
      </c>
      <c r="G27" s="195">
        <v>6.4</v>
      </c>
      <c r="H27" s="195">
        <v>7.45</v>
      </c>
      <c r="I27" s="195">
        <v>8.05</v>
      </c>
      <c r="J27" s="196">
        <v>10</v>
      </c>
    </row>
    <row r="28" spans="1:10" ht="15.75">
      <c r="A28" s="5"/>
      <c r="B28" s="75"/>
      <c r="C28" s="73"/>
      <c r="D28" s="195"/>
      <c r="E28" s="195"/>
      <c r="F28" s="195"/>
      <c r="G28" s="195"/>
      <c r="H28" s="195"/>
      <c r="I28" s="195"/>
      <c r="J28" s="196"/>
    </row>
    <row r="29" spans="1:10" ht="15.75">
      <c r="A29" s="5"/>
      <c r="B29" s="75"/>
      <c r="C29" s="73" t="s">
        <v>80</v>
      </c>
      <c r="D29" s="195">
        <v>0.03</v>
      </c>
      <c r="E29" s="197"/>
      <c r="F29" s="197"/>
      <c r="G29" s="197"/>
      <c r="H29" s="197"/>
      <c r="I29" s="197"/>
      <c r="J29" s="198"/>
    </row>
    <row r="30" spans="1:10" ht="15.75" thickBot="1">
      <c r="A30" s="81"/>
      <c r="B30" s="82"/>
      <c r="C30" s="48"/>
      <c r="D30" s="83"/>
      <c r="E30" s="83"/>
      <c r="F30" s="83"/>
      <c r="G30" s="83"/>
      <c r="H30" s="83"/>
      <c r="I30" s="83"/>
      <c r="J30" s="84"/>
    </row>
    <row r="33" ht="12.75">
      <c r="A33" s="503" t="s">
        <v>310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Kiefer</dc:creator>
  <cp:keywords/>
  <dc:description/>
  <cp:lastModifiedBy>mckenznk</cp:lastModifiedBy>
  <cp:lastPrinted>2008-02-08T13:49:13Z</cp:lastPrinted>
  <dcterms:created xsi:type="dcterms:W3CDTF">2008-01-30T20:16:05Z</dcterms:created>
  <dcterms:modified xsi:type="dcterms:W3CDTF">2009-02-10T16:53:47Z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