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195" tabRatio="859" activeTab="4"/>
  </bookViews>
  <sheets>
    <sheet name="Cover Sheet" sheetId="1" r:id="rId1"/>
    <sheet name="Cost Calculator" sheetId="2" r:id="rId2"/>
    <sheet name="Cost Graph" sheetId="3" r:id="rId3"/>
    <sheet name="Cost Data" sheetId="4" r:id="rId4"/>
    <sheet name="Materials and Installation Cost" sheetId="5" r:id="rId5"/>
    <sheet name="EHS Benefits" sheetId="6" r:id="rId6"/>
  </sheets>
  <definedNames>
    <definedName name="_xlnm.Print_Area" localSheetId="0">'Cover Sheet'!$A$1:$I$27</definedName>
    <definedName name="_xlnm.Print_Area" localSheetId="4">'Materials and Installation Cost'!$A$1:$D$49</definedName>
  </definedNames>
  <calcPr fullCalcOnLoad="1"/>
</workbook>
</file>

<file path=xl/sharedStrings.xml><?xml version="1.0" encoding="utf-8"?>
<sst xmlns="http://schemas.openxmlformats.org/spreadsheetml/2006/main" count="201" uniqueCount="101">
  <si>
    <t>Input</t>
  </si>
  <si>
    <t>Sources</t>
  </si>
  <si>
    <t>Erosion Control Alternatives Cost Calculator</t>
  </si>
  <si>
    <t>Erosion Control Alternatives Cost Data</t>
  </si>
  <si>
    <t>Compost Berms</t>
  </si>
  <si>
    <t>Silt Fencing</t>
  </si>
  <si>
    <t>Units</t>
  </si>
  <si>
    <t>$/Lin. Ft.</t>
  </si>
  <si>
    <t>High Cost Estimate</t>
  </si>
  <si>
    <t>Low Cost Estimate</t>
  </si>
  <si>
    <t>12" Diameter Compost Filter Socks</t>
  </si>
  <si>
    <t>Total Cost</t>
  </si>
  <si>
    <t>Lenth of Erosion Control (Linear Feet)</t>
  </si>
  <si>
    <t>3' Silt Fencing</t>
  </si>
  <si>
    <t>Erosion Control Alternatives Environmental, Health and Safety Benefits</t>
  </si>
  <si>
    <t>In the Cost Data tab, EPA provides national averages of costs for each of the erosion control options.  Cost data collected from sources dated before 2006 are adjusted for inflation.  If you prefer, you can substitute your own cost data into the green cells.  If you have a single cost estimate instead of a range, input it in both the Low Cost Estimate and High Cost Estimate cells.</t>
  </si>
  <si>
    <t>The EHS Benefits tab provides a summary of the environmental, health and safety benefits of using compost filter berms or compost filter socks instead of silt fences.</t>
  </si>
  <si>
    <t>Removal and Disposal Cost</t>
  </si>
  <si>
    <t>Low Estimates</t>
  </si>
  <si>
    <t>High Estimates</t>
  </si>
  <si>
    <t>$/LF</t>
  </si>
  <si>
    <t>Compost Socks</t>
  </si>
  <si>
    <t>Average</t>
  </si>
  <si>
    <t>1' x 2' Compost Berms</t>
  </si>
  <si>
    <t>Comments</t>
  </si>
  <si>
    <t>Tyler, Rod, Stinson, Bill, and King, Wayne.  "Erosion Control and Environmental Uses For Compost." Matrixx Organics Company. 4 April 2000  &lt;http://www.p2pays.org/ref/11/10295.pdf&gt;</t>
  </si>
  <si>
    <r>
      <t xml:space="preserve">"Compost Filter Berms." </t>
    </r>
    <r>
      <rPr>
        <u val="single"/>
        <sz val="10"/>
        <rFont val="Arial"/>
        <family val="2"/>
      </rPr>
      <t xml:space="preserve">EPA - Stormwater Menu of BMPs. </t>
    </r>
    <r>
      <rPr>
        <sz val="10"/>
        <rFont val="Arial"/>
        <family val="2"/>
      </rPr>
      <t>U.S. Environmental Protection Agency. 22 May 2006 &lt;</t>
    </r>
    <r>
      <rPr>
        <sz val="10"/>
        <rFont val="Arial"/>
        <family val="0"/>
      </rPr>
      <t>http://cfpub.epa.gov/npdes/stormwater/menuofbmps/index.cfm?action=browse&amp;Rbutton=detail&amp;bmp=119&gt;.</t>
    </r>
  </si>
  <si>
    <r>
      <t xml:space="preserve">McCoy, Scott, and Cogburn, Barrie. "Texas Makes Inroads With Highway Use of Compost." </t>
    </r>
    <r>
      <rPr>
        <u val="single"/>
        <sz val="10"/>
        <rFont val="Arial"/>
        <family val="2"/>
      </rPr>
      <t>Biocycle: Journal of Composting and Recycling</t>
    </r>
    <r>
      <rPr>
        <sz val="10"/>
        <rFont val="Arial"/>
        <family val="2"/>
      </rPr>
      <t>.</t>
    </r>
    <r>
      <rPr>
        <b/>
        <sz val="10"/>
        <rFont val="Arial"/>
        <family val="2"/>
      </rPr>
      <t xml:space="preserve"> </t>
    </r>
    <r>
      <rPr>
        <sz val="10"/>
        <rFont val="Arial"/>
        <family val="2"/>
      </rPr>
      <t>21 Feb. 2001 &lt;</t>
    </r>
    <r>
      <rPr>
        <sz val="10"/>
        <rFont val="Arial"/>
        <family val="0"/>
      </rPr>
      <t>http://www.tceq.org/assets/public/assistance/compost/texas_compost_on_highway.pdf&gt;</t>
    </r>
  </si>
  <si>
    <t>"National Management Measures to Control Nonpoint Source Pollution from Urban Areas." U.S. Environmental Protection Agency.  Nov. 2005 &lt;http://www.epa.gov/nps/urbanmm/pdf/urban_ch08.pdf&gt;</t>
  </si>
  <si>
    <r>
      <t xml:space="preserve">Alexander, Ron, Tyler, Rod, and Goldstein, Nora. "Increasing Dollar Value for Compost Products." </t>
    </r>
    <r>
      <rPr>
        <u val="single"/>
        <sz val="10"/>
        <rFont val="Arial"/>
        <family val="2"/>
      </rPr>
      <t>Biocycle.</t>
    </r>
    <r>
      <rPr>
        <sz val="10"/>
        <rFont val="Arial"/>
        <family val="2"/>
      </rPr>
      <t xml:space="preserve"> Oct. 2004 &lt;</t>
    </r>
    <r>
      <rPr>
        <sz val="10"/>
        <rFont val="Arial"/>
        <family val="0"/>
      </rPr>
      <t>http://www.environmental-expert.com/resulteacharticle4.asp?cid=6042&amp;codi=4162&gt;.</t>
    </r>
  </si>
  <si>
    <r>
      <t xml:space="preserve">"Storm Water Virtual Trade Show Filtrexx SiltSoxx." </t>
    </r>
    <r>
      <rPr>
        <u val="single"/>
        <sz val="10"/>
        <rFont val="Arial"/>
        <family val="2"/>
      </rPr>
      <t>EPA NE: Storm Water - Filtrexx SiltSoxx.</t>
    </r>
    <r>
      <rPr>
        <sz val="10"/>
        <rFont val="Arial"/>
        <family val="2"/>
      </rPr>
      <t xml:space="preserve"> U.S. Environmental Protection Agency. 3 March 2006. &lt;</t>
    </r>
    <r>
      <rPr>
        <sz val="10"/>
        <rFont val="Arial"/>
        <family val="0"/>
      </rPr>
      <t>http://www.epa.gov/NE/assistance/ceitts/stormwater/techs/filtrexxsiltsoxx.html&gt;</t>
    </r>
  </si>
  <si>
    <t>Tyler, Rod. "Controlling Erosion With Compost." Filtrexx. 2004 &lt;swfrec.ifas.ufl.edu/compost/training/cd/050504/FORCE%205-5-04%20-%20Tyler.pdf&gt;.</t>
  </si>
  <si>
    <t>Lake, Donald W. "Appendix C Cost Analysis of Erosion and Sediment Control Practices." New York State Soil and Water Conservation Committee. Aug. 2005. &lt;http://www.westchestergov.com/planningdocs/NYS%20Erosion%20Sediment%20Control/15%20Appendix%20C%20Cost%20Analysis.pdf&gt;</t>
  </si>
  <si>
    <t>This report states that one cubic yard of compost forms 20 linear feet of a filter berm.</t>
  </si>
  <si>
    <t>The report states that a cubic yard of compost installed as erosion control costs $50-$60 installed.  This number was divided by 20 linear feet to extract the cost per linear foot.</t>
  </si>
  <si>
    <t>Using compost filter berms or compost filter socks instead of silt fences:</t>
  </si>
  <si>
    <t>Please direct any questions or comments on this cost calculator to: Jean Schwab, U.S. EPA GreenScapes Program Manager, schwab.jean@epa.gov or 703-308-8669.</t>
  </si>
  <si>
    <t>These values reflect averages of many data sources.</t>
  </si>
  <si>
    <t>Saiz, Paul. Gold Leaf Group (landscaping contractor).  Personal communication, July 20, 2006.</t>
  </si>
  <si>
    <t>Materials and Installation Cost</t>
  </si>
  <si>
    <t>See additional "Materials and Installation Cost" worksheet.</t>
  </si>
  <si>
    <t>% of Initial Cost/Year</t>
  </si>
  <si>
    <t xml:space="preserve">Erosion Control Alternatives Materials and Installation Cost Data </t>
  </si>
  <si>
    <t>Report states that materials cost $0.80 per linear foot and installation costs $1.00 per linear foot.</t>
  </si>
  <si>
    <t>$/Lin. Ft./Year</t>
  </si>
  <si>
    <t>Inflation Adjustment Table</t>
  </si>
  <si>
    <t>One Dollar in…</t>
  </si>
  <si>
    <t>Equals this many 2006 Dollars</t>
  </si>
  <si>
    <t>Mr. Saiz stated that he installs 8" socks for $2/lf, 12" socks for $4/lf, and $6/lf for 18" socks.</t>
  </si>
  <si>
    <t>Data provided by Jared Taylor, Denbow Transport Ltd.  July 31, 2006.</t>
  </si>
  <si>
    <t>Data provided by Ed Severance, Northeast Environmental Solutions.  July 27, 2006.</t>
  </si>
  <si>
    <t>Data provided by Barrie Cogburn, Texas Department of Transportation. July 28, 2006.</t>
  </si>
  <si>
    <t>Data provided by Jason Giles, Rexius, Inc. August 3, 2006.</t>
  </si>
  <si>
    <t>Data provided by Jason Giles.  Rexius, Inc.  August 3, 2006.</t>
  </si>
  <si>
    <t>Low: Data provided by Jason Giles.  Rexius, Inc.  August 3, 2006.
High: Tyler, Rod. "Controlling Erosion With Compost." Filtrexx. 2004 &lt;swfrec.ifas.ufl.edu/compost/training/cd/050504/FORCE%205-5-04%20-%20Tyler.pdf&gt;.</t>
  </si>
  <si>
    <t>Data provided by Rod Tyler.  Filtrexx International, LLC.  July 27, 2006.</t>
  </si>
  <si>
    <t>Compost Removal Cost</t>
  </si>
  <si>
    <t>Sock Removal Cost</t>
  </si>
  <si>
    <t>$/Month</t>
  </si>
  <si>
    <t>This cost was verified by Rod Tyler, Filtrexx International, LLC. And Rob Carrothers, Soil Tech.</t>
  </si>
  <si>
    <t>Rob Carrothers.  Soil Tek of Mid America, Inc.  Personal communication August 4, 2006</t>
  </si>
  <si>
    <t>Mr. Saiz stated that the materials and installation cost for 1' x 2' berms is between $2-3.</t>
  </si>
  <si>
    <t>Would Compost be Removed from Site? 
(usually not required)</t>
  </si>
  <si>
    <t>The high cost estimate comes from an EPA presentation which includes data indicating that removal for silt fences is $0.50 per linear foot and disposal is $0.25 per linear foot.  These two values were summed for total removal and disposal cost per linear foot.</t>
  </si>
  <si>
    <r>
      <t xml:space="preserve">Reuses waste materials </t>
    </r>
    <r>
      <rPr>
        <sz val="10"/>
        <rFont val="Arial"/>
        <family val="2"/>
      </rPr>
      <t>because compost is made from leaves, grass and other yard waste that would otherwise end up in a landfill.  Reusing this material reduces pressure to build more landfills.  Where waste is incinerated, reusing yard waste avoids energy used to incinerate wastes, and avoids air emissions from incineration.</t>
    </r>
  </si>
  <si>
    <t>Duration of Project (Months)</t>
  </si>
  <si>
    <t>Mr. Giles stated that the average wage is $35/hour and 1 worker can remove 600 linear feet in 1 hour.</t>
  </si>
  <si>
    <t>This cost was given in CAD/linear meter/6 months and was converted into USD/linear foot/year.</t>
  </si>
  <si>
    <t>Mr. Tyler stated that each 27' sock could be removed in 2 minutes.  A $35/hour cost for labor was used.</t>
  </si>
  <si>
    <t>Mr. Tyler stated that the cost of removal of a compost sock would be equal to that of a compost berm once the sock was removed.</t>
  </si>
  <si>
    <t>Mr. Carrothers stated that he expects to pay 30% of the installation cost per year for maintenance and repair.</t>
  </si>
  <si>
    <t>Regular Inspection and Sediment Removal Cost</t>
  </si>
  <si>
    <t>no</t>
  </si>
  <si>
    <t>Repair and Replacement Cost</t>
  </si>
  <si>
    <r>
      <t>This Cost Calculator is designed to help landscaping and construction companies estimate the cost of using environmentally beneficial compost filter berms or compost filter socks for erosion control, rather tha</t>
    </r>
    <r>
      <rPr>
        <sz val="10"/>
        <rFont val="Arial"/>
        <family val="2"/>
      </rPr>
      <t>n conventional silt fences.   The Cost Calculator demonstrates that environmentally preferable erosion control methods are very cost competitive for all project sizes and durations, and that they offer significant savings for projects that run for more than a few months.</t>
    </r>
  </si>
  <si>
    <t>Sock Removal and Disposal Cost</t>
  </si>
  <si>
    <t>Based on the size and duration of the project, the Cost Calculator tab estimates cost for the three most common erosion control methods (compost filter berms, compost filter socks, and silt fences).  To use the Cost Calculator, enter the linear feet of erosion control that you need, the estimated duration of the project for which you need erosion control, and whether or not you will be removing the compost after the project into the blue "Input" boxes at the top of the worksheet.  This is the only information that you need to provide to use the calculator.    There is no disposal cost for compost filter berms because the compost does not require disposal.  For compost filter socks, there is no disposal cost for the compost, but the mesh sock itself does need to be disposed of in most cases.</t>
  </si>
  <si>
    <t xml:space="preserve">The Materials and Installation Cost tab lists all the data and sources used to develop an initial cost for the three methods of erosion control.  If the source estimates a range of costs, the low value in the range was entered into the "Low Estimates" field and the high value in the range was entered into the "High Estimates" field.  If the source provides a single point estimate, that estimate was entered into both the "Low Estimate" and "High Estimate" fields.  </t>
  </si>
  <si>
    <t>Note that this Cost Calculator does not address costs associated with any local requirements concerning the use of silt fencing.  Certain localities, including parts of Massachusetts and Pennsylvania, require silt fencing to be installed in combination with straw bales or chain link fences, to improve their strength.  In the Southwest, many consumers purchase higher grade silt fencing that is more resistant to intense sunlight.  In these areas, silt fencing costs are significantly higher than the costs displayed in this calculator.</t>
  </si>
  <si>
    <t>Inspection Cost (Projects &lt; 1200 LF)</t>
  </si>
  <si>
    <t>Inspection Cost (Projects 1200-4999 LF)</t>
  </si>
  <si>
    <t>Inspection Cost (Projects 5000+ LF)</t>
  </si>
  <si>
    <r>
      <t>Reduces waste/demand for landfill space</t>
    </r>
    <r>
      <rPr>
        <sz val="10"/>
        <rFont val="Arial"/>
        <family val="2"/>
      </rPr>
      <t xml:space="preserve"> because unlike silt fences, compost beams do not have to be removed and discarded after use, and socks containing compost produce less waste than silt fences.</t>
    </r>
  </si>
  <si>
    <r>
      <t xml:space="preserve">Supports local ecology </t>
    </r>
    <r>
      <rPr>
        <sz val="10"/>
        <rFont val="Arial"/>
        <family val="2"/>
      </rPr>
      <t>because if the compost is reused as topsoil after project completion, the site will be more easily vegetated.</t>
    </r>
  </si>
  <si>
    <t>Erosion Control Cost Graph</t>
  </si>
  <si>
    <t>This article states that every 27 feet of compost sock contains one cubic yard of compost, which costs $55-68.</t>
  </si>
  <si>
    <t>Averages of Highs and Lows</t>
  </si>
  <si>
    <t>Berms</t>
  </si>
  <si>
    <t>Socks</t>
  </si>
  <si>
    <t>Fences</t>
  </si>
  <si>
    <t>*This graph is generated using the average of the high and low cost estimates for each material.</t>
  </si>
  <si>
    <r>
      <t>Source:</t>
    </r>
    <r>
      <rPr>
        <i/>
        <sz val="10"/>
        <color indexed="51"/>
        <rFont val="Arial"/>
        <family val="2"/>
      </rPr>
      <t xml:space="preserve"> CPI Inflation Calculator.</t>
    </r>
    <r>
      <rPr>
        <sz val="10"/>
        <color indexed="51"/>
        <rFont val="Arial"/>
        <family val="2"/>
      </rPr>
      <t xml:space="preserve"> &lt;http://data.bls.gov/cgi-bin/cpicalc.pl&gt;</t>
    </r>
  </si>
  <si>
    <r>
      <t>Conserves fossil fuels</t>
    </r>
    <r>
      <rPr>
        <sz val="10"/>
        <rFont val="Arial"/>
        <family val="2"/>
      </rPr>
      <t xml:space="preserve"> because silt fences are typically made from virgin plastic, a petroleum-based product.</t>
    </r>
  </si>
  <si>
    <r>
      <t xml:space="preserve">Supports wildlife habitat  </t>
    </r>
    <r>
      <rPr>
        <sz val="10"/>
        <rFont val="Arial"/>
        <family val="2"/>
      </rPr>
      <t>because compost berms and socks allow animals to traverse land, whereas silt fences can impede wildlife movement.  Also, if the compost is used as topsoil after project completion, the site may be better able to provide suitable wildlife habitat, and it may be better able to provide that habitat sooner.</t>
    </r>
  </si>
  <si>
    <r>
      <t xml:space="preserve">Conserves water </t>
    </r>
    <r>
      <rPr>
        <sz val="10"/>
        <rFont val="Arial"/>
        <family val="2"/>
      </rPr>
      <t>because compost-based products retains large quantities of water.  Thus, reusing erosion control compost in the site's landscaping can reduce irrigation required at the site.</t>
    </r>
  </si>
  <si>
    <r>
      <t>Improves soil quality and retards erosion</t>
    </r>
    <r>
      <rPr>
        <sz val="10"/>
        <rFont val="Arial"/>
        <family val="2"/>
      </rPr>
      <t xml:space="preserve"> because compost erosion control products retain large volumes of water and are therefore more effective in retarding erosion than silt fences.  Also, compost improves soil structure and nutrient content, which reduces the need for chemical fertilizers.</t>
    </r>
  </si>
  <si>
    <r>
      <t>Improves groundwater recharge</t>
    </r>
    <r>
      <rPr>
        <sz val="10"/>
        <rFont val="Arial"/>
        <family val="2"/>
      </rPr>
      <t xml:space="preserve"> because compost berms and socks retain water which ultimately percholates down to the water table.</t>
    </r>
  </si>
  <si>
    <r>
      <t>Reduces runoff and nonpoint source pollution</t>
    </r>
    <r>
      <rPr>
        <sz val="10"/>
        <rFont val="Arial"/>
        <family val="2"/>
      </rPr>
      <t xml:space="preserve"> because compost-containing erosion control products are more effective in reducing runoff volume and contamination.  Compost-based erosion control methods remove an equal or greater volume of sediment from stormwater compared to silt fences.  Moreover, using compost berms and socks improves downstream water quality by trapping and filtering pollutants found in stormwater (e.g., nitrogen and phosphorous from fertilizers, fuels and motor oil, herbicide and pesticide residues, and heavy metals).</t>
    </r>
  </si>
  <si>
    <r>
      <t xml:space="preserve">Tyler, Rod. "Compost Filter Berms and Blankets Take on the Silt Fence." </t>
    </r>
    <r>
      <rPr>
        <u val="single"/>
        <sz val="10"/>
        <rFont val="Arial"/>
        <family val="2"/>
      </rPr>
      <t>Biocycle</t>
    </r>
    <r>
      <rPr>
        <sz val="10"/>
        <rFont val="Arial"/>
        <family val="2"/>
      </rPr>
      <t>. Jan. 2001</t>
    </r>
    <r>
      <rPr>
        <sz val="10"/>
        <rFont val="Arial"/>
        <family val="0"/>
      </rPr>
      <t xml:space="preserve"> &lt;http://www.tceq.state.tx.us/assets/public/assistance/compost/compost_silt_fence.pdf&gt;.</t>
    </r>
  </si>
  <si>
    <r>
      <t xml:space="preserve">Keating, Janis. "Compost Coverage." </t>
    </r>
    <r>
      <rPr>
        <u val="single"/>
        <sz val="10"/>
        <rFont val="Arial"/>
        <family val="2"/>
      </rPr>
      <t xml:space="preserve">Erosion Control | Compost Coverage. </t>
    </r>
    <r>
      <rPr>
        <sz val="10"/>
        <rFont val="Arial"/>
        <family val="2"/>
      </rPr>
      <t>Forester Communications, Inc. June 2001 &lt;</t>
    </r>
    <r>
      <rPr>
        <sz val="10"/>
        <rFont val="Arial"/>
        <family val="0"/>
      </rPr>
      <t>http://www.filtrexx.com/downloads/Compost%20Coverage.pdf&gt;.</t>
    </r>
  </si>
  <si>
    <r>
      <t xml:space="preserve">Alexander, Ron. "Compost Markets Grow With Environmental Applications." </t>
    </r>
    <r>
      <rPr>
        <u val="single"/>
        <sz val="10"/>
        <rFont val="Arial"/>
        <family val="2"/>
      </rPr>
      <t>Biocycle</t>
    </r>
    <r>
      <rPr>
        <sz val="10"/>
        <rFont val="Arial"/>
        <family val="2"/>
      </rPr>
      <t xml:space="preserve"> April 1999 &lt;</t>
    </r>
    <r>
      <rPr>
        <sz val="10"/>
        <rFont val="Arial"/>
        <family val="0"/>
      </rPr>
      <t>http://pqasb.pqarchiver.com/jgpress/access/40690200.html?dids=40690200:40690200:40690200:40690200&amp;FMT=ABS&amp;FMTS=ABS:FT:TG:PAGE&amp;type=current&amp;date=Apr+1999&amp;author=Ron+Alexander&amp;pub=BioCycle&amp;edition=&amp;startpage=43&amp;desc=Compost+markets+grow+with+environmental+applications&g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</si>
</sst>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000"/>
    <numFmt numFmtId="167" formatCode="&quot;Yes&quot;;&quot;Yes&quot;;&quot;No&quot;"/>
    <numFmt numFmtId="168" formatCode="&quot;True&quot;;&quot;True&quot;;&quot;False&quot;"/>
    <numFmt numFmtId="169" formatCode="&quot;On&quot;;&quot;On&quot;;&quot;Off&quot;"/>
    <numFmt numFmtId="170" formatCode="&quot;$&quot;#,##0"/>
    <numFmt numFmtId="171" formatCode="0.0"/>
  </numFmts>
  <fonts count="18">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name val="Wingdings"/>
      <family val="0"/>
    </font>
    <font>
      <u val="single"/>
      <sz val="10"/>
      <name val="Arial"/>
      <family val="2"/>
    </font>
    <font>
      <b/>
      <sz val="10"/>
      <name val="Wingdings"/>
      <family val="0"/>
    </font>
    <font>
      <sz val="8"/>
      <name val="Arial"/>
      <family val="2"/>
    </font>
    <font>
      <b/>
      <sz val="18.75"/>
      <name val="Arial"/>
      <family val="0"/>
    </font>
    <font>
      <sz val="15.5"/>
      <name val="Arial"/>
      <family val="0"/>
    </font>
    <font>
      <b/>
      <sz val="10"/>
      <color indexed="17"/>
      <name val="Arial"/>
      <family val="2"/>
    </font>
    <font>
      <b/>
      <sz val="10"/>
      <color indexed="51"/>
      <name val="Arial"/>
      <family val="2"/>
    </font>
    <font>
      <sz val="10"/>
      <color indexed="17"/>
      <name val="Arial"/>
      <family val="2"/>
    </font>
    <font>
      <sz val="10"/>
      <color indexed="51"/>
      <name val="Arial"/>
      <family val="2"/>
    </font>
    <font>
      <i/>
      <sz val="10"/>
      <color indexed="51"/>
      <name val="Arial"/>
      <family val="2"/>
    </font>
    <font>
      <b/>
      <sz val="10"/>
      <color indexed="57"/>
      <name val="Arial"/>
      <family val="2"/>
    </font>
    <font>
      <b/>
      <sz val="9.25"/>
      <name val="Arial"/>
      <family val="2"/>
    </font>
  </fonts>
  <fills count="6">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13">
    <border>
      <left/>
      <right/>
      <top/>
      <bottom/>
      <diagonal/>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3" fillId="0" borderId="0" xfId="0" applyFont="1" applyAlignment="1">
      <alignment/>
    </xf>
    <xf numFmtId="164" fontId="0" fillId="0" borderId="0" xfId="0" applyNumberFormat="1" applyAlignment="1">
      <alignment/>
    </xf>
    <xf numFmtId="164" fontId="3" fillId="0" borderId="0" xfId="0" applyNumberFormat="1" applyFont="1" applyAlignment="1">
      <alignment/>
    </xf>
    <xf numFmtId="0" fontId="0" fillId="0" borderId="0" xfId="0" applyAlignment="1" applyProtection="1">
      <alignment/>
      <protection/>
    </xf>
    <xf numFmtId="0" fontId="0" fillId="0" borderId="0" xfId="0" applyBorder="1" applyAlignment="1" applyProtection="1">
      <alignment horizontal="left"/>
      <protection/>
    </xf>
    <xf numFmtId="164" fontId="0" fillId="0" borderId="1" xfId="0" applyNumberFormat="1" applyBorder="1" applyAlignment="1" applyProtection="1">
      <alignment horizontal="center"/>
      <protection/>
    </xf>
    <xf numFmtId="0" fontId="0" fillId="0" borderId="0" xfId="0" applyAlignment="1" applyProtection="1">
      <alignment/>
      <protection/>
    </xf>
    <xf numFmtId="0" fontId="0" fillId="2" borderId="2" xfId="0" applyFill="1" applyBorder="1" applyAlignment="1" applyProtection="1">
      <alignment horizontal="right"/>
      <protection locked="0"/>
    </xf>
    <xf numFmtId="164" fontId="0" fillId="3" borderId="3" xfId="0" applyNumberFormat="1" applyFill="1" applyBorder="1" applyAlignment="1" applyProtection="1">
      <alignment horizontal="right"/>
      <protection locked="0"/>
    </xf>
    <xf numFmtId="164" fontId="0" fillId="3" borderId="3" xfId="0" applyNumberFormat="1" applyFill="1" applyBorder="1" applyAlignment="1" applyProtection="1">
      <alignment/>
      <protection locked="0"/>
    </xf>
    <xf numFmtId="9" fontId="0" fillId="3" borderId="3" xfId="0" applyNumberFormat="1" applyFill="1" applyBorder="1" applyAlignment="1" applyProtection="1">
      <alignment/>
      <protection locked="0"/>
    </xf>
    <xf numFmtId="9" fontId="0" fillId="3" borderId="3" xfId="0" applyNumberFormat="1" applyFill="1" applyBorder="1" applyAlignment="1" applyProtection="1">
      <alignment horizontal="right"/>
      <protection locked="0"/>
    </xf>
    <xf numFmtId="0" fontId="3" fillId="0" borderId="0" xfId="0" applyFont="1" applyAlignment="1" applyProtection="1">
      <alignment horizontal="left"/>
      <protection/>
    </xf>
    <xf numFmtId="0" fontId="0" fillId="0" borderId="0" xfId="0"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164" fontId="0" fillId="0" borderId="0" xfId="0" applyNumberFormat="1" applyBorder="1" applyAlignment="1" applyProtection="1">
      <alignment horizontal="right"/>
      <protection/>
    </xf>
    <xf numFmtId="0" fontId="0" fillId="0" borderId="0" xfId="0" applyNumberFormat="1" applyBorder="1" applyAlignment="1" applyProtection="1">
      <alignment horizontal="right"/>
      <protection/>
    </xf>
    <xf numFmtId="0" fontId="3" fillId="0" borderId="0" xfId="0" applyFont="1" applyAlignment="1" applyProtection="1">
      <alignment/>
      <protection/>
    </xf>
    <xf numFmtId="0" fontId="0" fillId="0" borderId="0" xfId="0" applyAlignment="1" applyProtection="1">
      <alignment wrapText="1"/>
      <protection/>
    </xf>
    <xf numFmtId="0" fontId="0" fillId="0" borderId="0" xfId="0" applyNumberFormat="1" applyFill="1" applyAlignment="1" applyProtection="1">
      <alignment horizontal="right"/>
      <protection/>
    </xf>
    <xf numFmtId="0" fontId="4" fillId="0" borderId="0" xfId="0" applyFont="1" applyAlignment="1" applyProtection="1">
      <alignment wrapText="1"/>
      <protection/>
    </xf>
    <xf numFmtId="164" fontId="0" fillId="0" borderId="0" xfId="0" applyNumberFormat="1" applyAlignment="1" applyProtection="1">
      <alignment horizontal="right"/>
      <protection/>
    </xf>
    <xf numFmtId="0" fontId="0" fillId="0" borderId="0" xfId="0" applyAlignment="1" applyProtection="1">
      <alignment horizontal="right"/>
      <protection/>
    </xf>
    <xf numFmtId="164" fontId="0" fillId="0" borderId="0" xfId="0" applyNumberFormat="1" applyAlignment="1" applyProtection="1">
      <alignment/>
      <protection/>
    </xf>
    <xf numFmtId="164" fontId="3" fillId="0" borderId="0" xfId="0" applyNumberFormat="1" applyFont="1" applyBorder="1" applyAlignment="1" applyProtection="1">
      <alignment horizontal="right"/>
      <protection/>
    </xf>
    <xf numFmtId="0" fontId="3" fillId="0" borderId="0" xfId="0" applyFont="1" applyBorder="1" applyAlignment="1" applyProtection="1">
      <alignment/>
      <protection/>
    </xf>
    <xf numFmtId="164" fontId="0" fillId="4" borderId="3" xfId="0" applyNumberFormat="1" applyFill="1" applyBorder="1" applyAlignment="1">
      <alignment/>
    </xf>
    <xf numFmtId="0" fontId="0" fillId="4" borderId="3" xfId="0" applyFill="1" applyBorder="1" applyAlignment="1">
      <alignment wrapText="1"/>
    </xf>
    <xf numFmtId="0" fontId="0" fillId="4" borderId="3" xfId="0" applyFill="1" applyBorder="1" applyAlignment="1">
      <alignment/>
    </xf>
    <xf numFmtId="164" fontId="0" fillId="4" borderId="3" xfId="0" applyNumberFormat="1" applyFill="1" applyBorder="1" applyAlignment="1">
      <alignment/>
    </xf>
    <xf numFmtId="0" fontId="13" fillId="5" borderId="0" xfId="0" applyFont="1" applyFill="1" applyAlignment="1" applyProtection="1">
      <alignment horizontal="left"/>
      <protection/>
    </xf>
    <xf numFmtId="0" fontId="11" fillId="5" borderId="0" xfId="0" applyFont="1" applyFill="1" applyBorder="1" applyAlignment="1">
      <alignment horizontal="left"/>
    </xf>
    <xf numFmtId="164" fontId="3" fillId="4" borderId="3" xfId="0" applyNumberFormat="1" applyFont="1" applyFill="1" applyBorder="1" applyAlignment="1">
      <alignment/>
    </xf>
    <xf numFmtId="0" fontId="3" fillId="4" borderId="3" xfId="0" applyFont="1" applyFill="1" applyBorder="1" applyAlignment="1">
      <alignment horizontal="left"/>
    </xf>
    <xf numFmtId="0" fontId="3" fillId="4" borderId="3" xfId="0" applyFont="1" applyFill="1" applyBorder="1" applyAlignment="1">
      <alignment/>
    </xf>
    <xf numFmtId="0" fontId="0" fillId="4" borderId="3" xfId="0" applyFill="1" applyBorder="1" applyAlignment="1" applyProtection="1">
      <alignment horizontal="center"/>
      <protection/>
    </xf>
    <xf numFmtId="164" fontId="0" fillId="4" borderId="4" xfId="0" applyNumberFormat="1" applyFill="1" applyBorder="1" applyAlignment="1" applyProtection="1">
      <alignment horizontal="center"/>
      <protection/>
    </xf>
    <xf numFmtId="0" fontId="11" fillId="5" borderId="0" xfId="0" applyFont="1" applyFill="1" applyAlignment="1">
      <alignment/>
    </xf>
    <xf numFmtId="164" fontId="13" fillId="5" borderId="0" xfId="0" applyNumberFormat="1" applyFont="1" applyFill="1" applyAlignment="1">
      <alignment/>
    </xf>
    <xf numFmtId="0" fontId="13" fillId="5" borderId="0" xfId="0" applyFont="1" applyFill="1" applyAlignment="1">
      <alignment/>
    </xf>
    <xf numFmtId="164" fontId="11" fillId="5" borderId="0" xfId="0" applyNumberFormat="1" applyFont="1" applyFill="1" applyBorder="1" applyAlignment="1">
      <alignment horizontal="left"/>
    </xf>
    <xf numFmtId="164" fontId="11" fillId="5" borderId="0" xfId="0" applyNumberFormat="1" applyFont="1" applyFill="1" applyBorder="1" applyAlignment="1">
      <alignment horizontal="right"/>
    </xf>
    <xf numFmtId="164" fontId="11" fillId="5" borderId="0" xfId="0" applyNumberFormat="1" applyFont="1" applyFill="1" applyBorder="1" applyAlignment="1">
      <alignment/>
    </xf>
    <xf numFmtId="164" fontId="13" fillId="5" borderId="0" xfId="0" applyNumberFormat="1" applyFont="1" applyFill="1" applyBorder="1" applyAlignment="1">
      <alignment/>
    </xf>
    <xf numFmtId="0" fontId="13" fillId="5" borderId="0" xfId="0" applyFont="1" applyFill="1" applyBorder="1" applyAlignment="1">
      <alignment/>
    </xf>
    <xf numFmtId="164" fontId="11" fillId="5" borderId="5" xfId="0" applyNumberFormat="1" applyFont="1" applyFill="1" applyBorder="1" applyAlignment="1">
      <alignment horizontal="right"/>
    </xf>
    <xf numFmtId="0" fontId="13" fillId="5" borderId="5" xfId="0" applyFont="1" applyFill="1" applyBorder="1" applyAlignment="1">
      <alignment/>
    </xf>
    <xf numFmtId="0" fontId="11" fillId="5" borderId="0" xfId="0" applyFont="1" applyFill="1" applyBorder="1" applyAlignment="1">
      <alignment/>
    </xf>
    <xf numFmtId="0" fontId="13" fillId="5" borderId="5" xfId="0" applyFont="1" applyFill="1" applyBorder="1" applyAlignment="1" applyProtection="1">
      <alignment horizontal="left" wrapText="1"/>
      <protection/>
    </xf>
    <xf numFmtId="0" fontId="14" fillId="0" borderId="0" xfId="0" applyFont="1" applyAlignment="1" applyProtection="1">
      <alignment/>
      <protection/>
    </xf>
    <xf numFmtId="0" fontId="0" fillId="3" borderId="6" xfId="0" applyFill="1" applyBorder="1" applyAlignment="1">
      <alignment horizontal="left" indent="1"/>
    </xf>
    <xf numFmtId="0" fontId="0" fillId="3" borderId="7" xfId="0" applyFont="1" applyFill="1" applyBorder="1" applyAlignment="1">
      <alignment horizontal="left" indent="1"/>
    </xf>
    <xf numFmtId="0" fontId="0" fillId="3" borderId="1" xfId="0" applyFill="1" applyBorder="1" applyAlignment="1">
      <alignment horizontal="left" indent="1"/>
    </xf>
    <xf numFmtId="0" fontId="0" fillId="3" borderId="0" xfId="0" applyFill="1" applyBorder="1" applyAlignment="1">
      <alignment horizontal="left" indent="1"/>
    </xf>
    <xf numFmtId="0" fontId="0" fillId="4" borderId="3" xfId="0" applyFill="1" applyBorder="1" applyAlignment="1" applyProtection="1">
      <alignment wrapText="1"/>
      <protection/>
    </xf>
    <xf numFmtId="0" fontId="0" fillId="3" borderId="8" xfId="0" applyFill="1" applyBorder="1" applyAlignment="1">
      <alignment horizontal="left" indent="1"/>
    </xf>
    <xf numFmtId="0" fontId="3" fillId="3" borderId="1" xfId="0" applyFont="1" applyFill="1" applyBorder="1" applyAlignment="1">
      <alignment horizontal="left" wrapText="1" indent="1"/>
    </xf>
    <xf numFmtId="0" fontId="0" fillId="3" borderId="0" xfId="0" applyFill="1" applyBorder="1" applyAlignment="1">
      <alignment horizontal="left" wrapText="1" indent="1"/>
    </xf>
    <xf numFmtId="0" fontId="0" fillId="3" borderId="8" xfId="0" applyFill="1" applyBorder="1" applyAlignment="1">
      <alignment horizontal="left" wrapText="1" indent="1"/>
    </xf>
    <xf numFmtId="0" fontId="5" fillId="3" borderId="1" xfId="0" applyFont="1" applyFill="1" applyBorder="1" applyAlignment="1">
      <alignment horizontal="left" wrapText="1" indent="1"/>
    </xf>
    <xf numFmtId="0" fontId="7" fillId="3" borderId="1" xfId="0" applyFont="1" applyFill="1" applyBorder="1" applyAlignment="1">
      <alignment horizontal="left" wrapText="1" indent="1"/>
    </xf>
    <xf numFmtId="0" fontId="0" fillId="4" borderId="9" xfId="0" applyFill="1" applyBorder="1" applyAlignment="1" applyProtection="1">
      <alignment horizontal="right"/>
      <protection/>
    </xf>
    <xf numFmtId="0" fontId="0" fillId="4" borderId="3" xfId="0" applyFill="1" applyBorder="1" applyAlignment="1" applyProtection="1">
      <alignment horizontal="right"/>
      <protection/>
    </xf>
    <xf numFmtId="0" fontId="0" fillId="4" borderId="3" xfId="0" applyFill="1" applyBorder="1" applyAlignment="1" applyProtection="1">
      <alignment horizontal="right" wrapText="1"/>
      <protection/>
    </xf>
    <xf numFmtId="0" fontId="0" fillId="4" borderId="3" xfId="0" applyFont="1" applyFill="1" applyBorder="1" applyAlignment="1" applyProtection="1">
      <alignment wrapText="1"/>
      <protection/>
    </xf>
    <xf numFmtId="0" fontId="16" fillId="5" borderId="5" xfId="0" applyFont="1" applyFill="1" applyBorder="1" applyAlignment="1" applyProtection="1">
      <alignment horizontal="left"/>
      <protection/>
    </xf>
    <xf numFmtId="16" fontId="16" fillId="5" borderId="0" xfId="0" applyNumberFormat="1" applyFont="1" applyFill="1" applyAlignment="1" applyProtection="1">
      <alignment horizontal="left"/>
      <protection/>
    </xf>
    <xf numFmtId="2" fontId="16" fillId="5" borderId="0" xfId="0" applyNumberFormat="1" applyFont="1" applyFill="1" applyAlignment="1" applyProtection="1">
      <alignment horizontal="left" wrapText="1"/>
      <protection/>
    </xf>
    <xf numFmtId="0" fontId="16" fillId="5" borderId="0" xfId="0" applyFont="1" applyFill="1" applyAlignment="1" applyProtection="1">
      <alignment horizontal="left" wrapText="1"/>
      <protection/>
    </xf>
    <xf numFmtId="0" fontId="16" fillId="5" borderId="0" xfId="0" applyFont="1" applyFill="1" applyAlignment="1" applyProtection="1">
      <alignment/>
      <protection/>
    </xf>
    <xf numFmtId="0" fontId="16" fillId="5" borderId="0" xfId="0" applyFont="1" applyFill="1" applyBorder="1" applyAlignment="1" applyProtection="1">
      <alignment horizontal="left"/>
      <protection/>
    </xf>
    <xf numFmtId="0" fontId="0" fillId="4" borderId="9" xfId="0" applyNumberFormat="1" applyFill="1" applyBorder="1" applyAlignment="1">
      <alignment/>
    </xf>
    <xf numFmtId="0" fontId="12" fillId="0" borderId="0" xfId="0" applyFont="1" applyAlignment="1">
      <alignment/>
    </xf>
    <xf numFmtId="0" fontId="0" fillId="4" borderId="9" xfId="0" applyFill="1" applyBorder="1" applyAlignment="1" applyProtection="1">
      <alignment horizontal="left"/>
      <protection/>
    </xf>
    <xf numFmtId="170" fontId="0" fillId="4" borderId="4" xfId="0" applyNumberFormat="1" applyFill="1" applyBorder="1" applyAlignment="1" applyProtection="1">
      <alignment horizontal="right"/>
      <protection/>
    </xf>
    <xf numFmtId="170" fontId="0" fillId="4" borderId="2" xfId="0" applyNumberFormat="1" applyFill="1" applyBorder="1" applyAlignment="1" applyProtection="1">
      <alignment horizontal="right"/>
      <protection/>
    </xf>
    <xf numFmtId="0" fontId="3" fillId="4" borderId="9" xfId="0" applyFont="1" applyFill="1" applyBorder="1" applyAlignment="1" applyProtection="1">
      <alignment horizontal="left"/>
      <protection/>
    </xf>
    <xf numFmtId="170" fontId="3" fillId="4" borderId="4" xfId="0" applyNumberFormat="1" applyFont="1" applyFill="1" applyBorder="1" applyAlignment="1" applyProtection="1">
      <alignment horizontal="right"/>
      <protection/>
    </xf>
    <xf numFmtId="170" fontId="3" fillId="4" borderId="2" xfId="0" applyNumberFormat="1" applyFont="1" applyFill="1" applyBorder="1" applyAlignment="1" applyProtection="1">
      <alignment horizontal="right"/>
      <protection/>
    </xf>
    <xf numFmtId="0" fontId="3" fillId="4" borderId="9" xfId="0" applyFont="1" applyFill="1" applyBorder="1" applyAlignment="1" applyProtection="1">
      <alignment horizontal="left" wrapText="1"/>
      <protection/>
    </xf>
    <xf numFmtId="0" fontId="12" fillId="0" borderId="0" xfId="0" applyFont="1" applyBorder="1" applyAlignment="1" applyProtection="1">
      <alignment/>
      <protection/>
    </xf>
    <xf numFmtId="0" fontId="16" fillId="5" borderId="5" xfId="0" applyFont="1" applyFill="1" applyBorder="1" applyAlignment="1" applyProtection="1">
      <alignment horizontal="right"/>
      <protection/>
    </xf>
    <xf numFmtId="0" fontId="16" fillId="5" borderId="0" xfId="0" applyFont="1" applyFill="1" applyBorder="1" applyAlignment="1" applyProtection="1">
      <alignment horizontal="right"/>
      <protection/>
    </xf>
    <xf numFmtId="0" fontId="12" fillId="0" borderId="0" xfId="0" applyFont="1" applyFill="1" applyBorder="1" applyAlignment="1" applyProtection="1">
      <alignment horizontal="left"/>
      <protection/>
    </xf>
    <xf numFmtId="0" fontId="14" fillId="0" borderId="0" xfId="0" applyFont="1" applyFill="1" applyBorder="1" applyAlignment="1" applyProtection="1">
      <alignment horizontal="right"/>
      <protection/>
    </xf>
    <xf numFmtId="0" fontId="0" fillId="3" borderId="7" xfId="0" applyFill="1" applyBorder="1" applyAlignment="1">
      <alignment horizontal="left" indent="1"/>
    </xf>
    <xf numFmtId="0" fontId="0" fillId="3" borderId="1" xfId="0" applyFill="1" applyBorder="1" applyAlignment="1">
      <alignment horizontal="left" wrapText="1" indent="1"/>
    </xf>
    <xf numFmtId="0" fontId="14" fillId="0" borderId="0" xfId="0" applyFont="1" applyAlignment="1">
      <alignment/>
    </xf>
    <xf numFmtId="0" fontId="13" fillId="5" borderId="0" xfId="0" applyFont="1" applyFill="1" applyAlignment="1" applyProtection="1">
      <alignment/>
      <protection/>
    </xf>
    <xf numFmtId="170" fontId="0" fillId="4" borderId="2" xfId="0" applyNumberFormat="1" applyFill="1" applyBorder="1" applyAlignment="1">
      <alignment/>
    </xf>
    <xf numFmtId="0" fontId="0" fillId="3" borderId="10" xfId="0" applyFill="1" applyBorder="1" applyAlignment="1">
      <alignment horizontal="left" indent="1"/>
    </xf>
    <xf numFmtId="0" fontId="0" fillId="3" borderId="5" xfId="0" applyFill="1" applyBorder="1" applyAlignment="1">
      <alignment horizontal="left" indent="1"/>
    </xf>
    <xf numFmtId="0" fontId="0" fillId="3" borderId="11" xfId="0" applyFill="1" applyBorder="1" applyAlignment="1">
      <alignment horizontal="left" indent="1"/>
    </xf>
    <xf numFmtId="164" fontId="0" fillId="4" borderId="3" xfId="0" applyNumberFormat="1" applyFill="1" applyBorder="1" applyAlignment="1" applyProtection="1">
      <alignment horizontal="center" wrapText="1"/>
      <protection/>
    </xf>
    <xf numFmtId="0" fontId="0" fillId="4" borderId="3" xfId="0" applyFill="1" applyBorder="1" applyAlignment="1" applyProtection="1">
      <alignment wrapText="1"/>
      <protection/>
    </xf>
    <xf numFmtId="0" fontId="11" fillId="5" borderId="0" xfId="0" applyFont="1" applyFill="1" applyBorder="1" applyAlignment="1">
      <alignment horizontal="left"/>
    </xf>
    <xf numFmtId="0" fontId="13" fillId="5" borderId="0" xfId="0" applyFont="1" applyFill="1" applyBorder="1" applyAlignment="1">
      <alignment/>
    </xf>
    <xf numFmtId="164" fontId="12" fillId="0" borderId="0" xfId="0" applyNumberFormat="1" applyFont="1" applyAlignment="1">
      <alignment/>
    </xf>
    <xf numFmtId="164" fontId="0" fillId="4" borderId="3" xfId="0" applyNumberFormat="1" applyFill="1" applyBorder="1" applyAlignment="1">
      <alignment/>
    </xf>
    <xf numFmtId="0" fontId="3" fillId="3" borderId="12" xfId="0" applyFont="1" applyFill="1" applyBorder="1" applyAlignment="1">
      <alignment horizontal="left" indent="1"/>
    </xf>
    <xf numFmtId="0" fontId="0" fillId="3" borderId="6" xfId="0" applyFill="1" applyBorder="1" applyAlignment="1">
      <alignment horizontal="left" indent="1"/>
    </xf>
    <xf numFmtId="0" fontId="0" fillId="3" borderId="1" xfId="0" applyFill="1" applyBorder="1" applyAlignment="1">
      <alignment horizontal="left" wrapText="1" indent="1"/>
    </xf>
    <xf numFmtId="0" fontId="0" fillId="3" borderId="0" xfId="0" applyFill="1" applyBorder="1" applyAlignment="1">
      <alignment horizontal="left" wrapText="1" indent="1"/>
    </xf>
    <xf numFmtId="0" fontId="0" fillId="3" borderId="8" xfId="0" applyFill="1" applyBorder="1" applyAlignment="1">
      <alignment horizontal="left" wrapText="1" indent="1"/>
    </xf>
    <xf numFmtId="0" fontId="0" fillId="3" borderId="10" xfId="0" applyFill="1" applyBorder="1" applyAlignment="1">
      <alignment horizontal="left" wrapText="1" indent="1"/>
    </xf>
    <xf numFmtId="0" fontId="0" fillId="3" borderId="5" xfId="0" applyFill="1" applyBorder="1" applyAlignment="1">
      <alignment horizontal="left" wrapText="1" indent="1"/>
    </xf>
    <xf numFmtId="0" fontId="0" fillId="3" borderId="11" xfId="0" applyFill="1" applyBorder="1" applyAlignment="1">
      <alignment horizontal="left" wrapText="1" indent="1"/>
    </xf>
    <xf numFmtId="0" fontId="0" fillId="3" borderId="1" xfId="0" applyFill="1" applyBorder="1" applyAlignment="1">
      <alignment horizontal="left" indent="1"/>
    </xf>
    <xf numFmtId="0" fontId="0" fillId="3" borderId="0" xfId="0" applyFill="1" applyBorder="1" applyAlignment="1">
      <alignment horizontal="left" indent="1"/>
    </xf>
    <xf numFmtId="0" fontId="0" fillId="3" borderId="8" xfId="0" applyFill="1" applyBorder="1" applyAlignment="1">
      <alignment horizontal="left" indent="1"/>
    </xf>
    <xf numFmtId="0" fontId="12" fillId="0" borderId="0" xfId="0" applyFont="1" applyAlignment="1">
      <alignment wrapText="1"/>
    </xf>
    <xf numFmtId="0" fontId="3" fillId="0" borderId="0" xfId="0" applyFont="1" applyAlignment="1">
      <alignment wrapText="1"/>
    </xf>
    <xf numFmtId="0" fontId="14" fillId="0" borderId="0" xfId="0" applyFont="1" applyAlignment="1">
      <alignment/>
    </xf>
    <xf numFmtId="0" fontId="0" fillId="0" borderId="0" xfId="0" applyAlignment="1">
      <alignment/>
    </xf>
    <xf numFmtId="0" fontId="14"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xf>
    <xf numFmtId="0" fontId="11" fillId="5" borderId="0" xfId="0" applyFont="1" applyFill="1" applyAlignment="1" applyProtection="1">
      <alignment horizontal="left"/>
      <protection/>
    </xf>
    <xf numFmtId="0" fontId="13" fillId="5" borderId="0" xfId="0" applyFont="1" applyFill="1" applyAlignment="1" applyProtection="1">
      <alignment horizontal="left"/>
      <protection/>
    </xf>
    <xf numFmtId="0" fontId="13" fillId="5" borderId="0" xfId="0" applyFont="1" applyFill="1" applyBorder="1" applyAlignment="1" applyProtection="1">
      <alignment horizontal="left" wrapText="1"/>
      <protection/>
    </xf>
    <xf numFmtId="0" fontId="13" fillId="5" borderId="0" xfId="0" applyFont="1" applyFill="1" applyAlignment="1" applyProtection="1">
      <alignment wrapText="1"/>
      <protection/>
    </xf>
    <xf numFmtId="0" fontId="0" fillId="4" borderId="3" xfId="0" applyFill="1" applyBorder="1" applyAlignment="1">
      <alignment/>
    </xf>
    <xf numFmtId="0" fontId="3" fillId="3" borderId="1" xfId="0" applyFont="1" applyFill="1" applyBorder="1" applyAlignment="1">
      <alignment horizontal="left"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Total Project Cost (Average)*
</a:t>
            </a:r>
          </a:p>
        </c:rich>
      </c:tx>
      <c:layout>
        <c:manualLayout>
          <c:xMode val="factor"/>
          <c:yMode val="factor"/>
          <c:x val="0.00525"/>
          <c:y val="-0.00325"/>
        </c:manualLayout>
      </c:layout>
      <c:spPr>
        <a:noFill/>
        <a:ln>
          <a:noFill/>
        </a:ln>
      </c:spPr>
    </c:title>
    <c:plotArea>
      <c:layout>
        <c:manualLayout>
          <c:xMode val="edge"/>
          <c:yMode val="edge"/>
          <c:x val="0.0715"/>
          <c:y val="0.098"/>
          <c:w val="0.91125"/>
          <c:h val="0.77175"/>
        </c:manualLayout>
      </c:layout>
      <c:barChart>
        <c:barDir val="col"/>
        <c:grouping val="clustered"/>
        <c:varyColors val="0"/>
        <c:ser>
          <c:idx val="0"/>
          <c:order val="0"/>
          <c:tx>
            <c:v>Average of Highs and Lows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Calculator'!$A$8,'Cost Calculator'!$A$15,'Cost Calculator'!$A$23)</c:f>
              <c:strCache>
                <c:ptCount val="3"/>
                <c:pt idx="0">
                  <c:v>1' x 2' Compost Berms</c:v>
                </c:pt>
                <c:pt idx="1">
                  <c:v>12" Diameter Compost Filter Socks</c:v>
                </c:pt>
                <c:pt idx="2">
                  <c:v>3' Silt Fencing</c:v>
                </c:pt>
              </c:strCache>
            </c:strRef>
          </c:cat>
          <c:val>
            <c:numRef>
              <c:f>'Cost Graph'!$B$25:$B$27</c:f>
              <c:numCache/>
            </c:numRef>
          </c:val>
        </c:ser>
        <c:axId val="26520004"/>
        <c:axId val="37353445"/>
      </c:barChart>
      <c:catAx>
        <c:axId val="26520004"/>
        <c:scaling>
          <c:orientation val="minMax"/>
        </c:scaling>
        <c:axPos val="b"/>
        <c:title>
          <c:tx>
            <c:rich>
              <a:bodyPr vert="horz" rot="0" anchor="ctr"/>
              <a:lstStyle/>
              <a:p>
                <a:pPr algn="ctr">
                  <a:defRPr/>
                </a:pPr>
                <a:r>
                  <a:rPr lang="en-US" cap="none" sz="925" b="1" i="0" u="none" baseline="0">
                    <a:latin typeface="Arial"/>
                    <a:ea typeface="Arial"/>
                    <a:cs typeface="Arial"/>
                  </a:rPr>
                  <a:t>Material</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353445"/>
        <c:crosses val="autoZero"/>
        <c:auto val="1"/>
        <c:lblOffset val="100"/>
        <c:noMultiLvlLbl val="0"/>
      </c:catAx>
      <c:valAx>
        <c:axId val="37353445"/>
        <c:scaling>
          <c:orientation val="minMax"/>
        </c:scaling>
        <c:axPos val="l"/>
        <c:title>
          <c:tx>
            <c:rich>
              <a:bodyPr vert="horz" rot="-5400000" anchor="ctr"/>
              <a:lstStyle/>
              <a:p>
                <a:pPr algn="ctr">
                  <a:defRPr/>
                </a:pPr>
                <a:r>
                  <a:rPr lang="en-US" cap="none" sz="925" b="1" i="0" u="none" baseline="0">
                    <a:latin typeface="Arial"/>
                    <a:ea typeface="Arial"/>
                    <a:cs typeface="Arial"/>
                  </a:rPr>
                  <a:t>Cost</a:t>
                </a:r>
              </a:p>
            </c:rich>
          </c:tx>
          <c:layout/>
          <c:overlay val="0"/>
          <c:spPr>
            <a:noFill/>
            <a:ln>
              <a:noFill/>
            </a:ln>
          </c:spPr>
        </c:title>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26520004"/>
        <c:crossesAt val="1"/>
        <c:crossBetween val="between"/>
        <c:dispUnits/>
      </c:valAx>
      <c:spPr>
        <a:noFill/>
        <a:ln>
          <a:no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19050</xdr:rowOff>
    </xdr:from>
    <xdr:to>
      <xdr:col>8</xdr:col>
      <xdr:colOff>590550</xdr:colOff>
      <xdr:row>2</xdr:row>
      <xdr:rowOff>66675</xdr:rowOff>
    </xdr:to>
    <xdr:pic>
      <xdr:nvPicPr>
        <xdr:cNvPr id="1" name="Picture 1"/>
        <xdr:cNvPicPr preferRelativeResize="1">
          <a:picLocks noChangeAspect="1"/>
        </xdr:cNvPicPr>
      </xdr:nvPicPr>
      <xdr:blipFill>
        <a:blip r:embed="rId1"/>
        <a:stretch>
          <a:fillRect/>
        </a:stretch>
      </xdr:blipFill>
      <xdr:spPr>
        <a:xfrm>
          <a:off x="3629025" y="19050"/>
          <a:ext cx="1838325" cy="371475"/>
        </a:xfrm>
        <a:prstGeom prst="rect">
          <a:avLst/>
        </a:prstGeom>
        <a:noFill/>
        <a:ln w="9525" cmpd="sng">
          <a:noFill/>
        </a:ln>
      </xdr:spPr>
    </xdr:pic>
    <xdr:clientData/>
  </xdr:twoCellAnchor>
  <xdr:twoCellAnchor editAs="oneCell">
    <xdr:from>
      <xdr:col>2</xdr:col>
      <xdr:colOff>95250</xdr:colOff>
      <xdr:row>16</xdr:row>
      <xdr:rowOff>9525</xdr:rowOff>
    </xdr:from>
    <xdr:to>
      <xdr:col>6</xdr:col>
      <xdr:colOff>38100</xdr:colOff>
      <xdr:row>26</xdr:row>
      <xdr:rowOff>28575</xdr:rowOff>
    </xdr:to>
    <xdr:pic>
      <xdr:nvPicPr>
        <xdr:cNvPr id="2" name="Picture 2"/>
        <xdr:cNvPicPr preferRelativeResize="1">
          <a:picLocks noChangeAspect="1"/>
        </xdr:cNvPicPr>
      </xdr:nvPicPr>
      <xdr:blipFill>
        <a:blip r:embed="rId2"/>
        <a:stretch>
          <a:fillRect/>
        </a:stretch>
      </xdr:blipFill>
      <xdr:spPr>
        <a:xfrm>
          <a:off x="1314450" y="6896100"/>
          <a:ext cx="23812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838200</xdr:colOff>
      <xdr:row>0</xdr:row>
      <xdr:rowOff>38100</xdr:rowOff>
    </xdr:from>
    <xdr:to>
      <xdr:col>3</xdr:col>
      <xdr:colOff>9525</xdr:colOff>
      <xdr:row>2</xdr:row>
      <xdr:rowOff>85725</xdr:rowOff>
    </xdr:to>
    <xdr:pic>
      <xdr:nvPicPr>
        <xdr:cNvPr id="1" name="Picture 1"/>
        <xdr:cNvPicPr preferRelativeResize="1">
          <a:picLocks noChangeAspect="1"/>
        </xdr:cNvPicPr>
      </xdr:nvPicPr>
      <xdr:blipFill>
        <a:blip r:embed="rId1"/>
        <a:stretch>
          <a:fillRect/>
        </a:stretch>
      </xdr:blipFill>
      <xdr:spPr>
        <a:xfrm>
          <a:off x="3552825" y="38100"/>
          <a:ext cx="18383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8</xdr:col>
      <xdr:colOff>590550</xdr:colOff>
      <xdr:row>20</xdr:row>
      <xdr:rowOff>142875</xdr:rowOff>
    </xdr:to>
    <xdr:graphicFrame>
      <xdr:nvGraphicFramePr>
        <xdr:cNvPr id="1" name="Chart 1"/>
        <xdr:cNvGraphicFramePr/>
      </xdr:nvGraphicFramePr>
      <xdr:xfrm>
        <a:off x="0" y="428625"/>
        <a:ext cx="5467350" cy="30289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95250</xdr:colOff>
      <xdr:row>0</xdr:row>
      <xdr:rowOff>28575</xdr:rowOff>
    </xdr:from>
    <xdr:to>
      <xdr:col>8</xdr:col>
      <xdr:colOff>590550</xdr:colOff>
      <xdr:row>1</xdr:row>
      <xdr:rowOff>200025</xdr:rowOff>
    </xdr:to>
    <xdr:pic>
      <xdr:nvPicPr>
        <xdr:cNvPr id="2" name="Picture 2"/>
        <xdr:cNvPicPr preferRelativeResize="1">
          <a:picLocks noChangeAspect="1"/>
        </xdr:cNvPicPr>
      </xdr:nvPicPr>
      <xdr:blipFill>
        <a:blip r:embed="rId2"/>
        <a:stretch>
          <a:fillRect/>
        </a:stretch>
      </xdr:blipFill>
      <xdr:spPr>
        <a:xfrm>
          <a:off x="3752850" y="28575"/>
          <a:ext cx="17145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10353675" y="28575"/>
          <a:ext cx="17145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0</xdr:rowOff>
    </xdr:from>
    <xdr:to>
      <xdr:col>4</xdr:col>
      <xdr:colOff>9525</xdr:colOff>
      <xdr:row>1</xdr:row>
      <xdr:rowOff>142875</xdr:rowOff>
    </xdr:to>
    <xdr:pic>
      <xdr:nvPicPr>
        <xdr:cNvPr id="1" name="Picture 1"/>
        <xdr:cNvPicPr preferRelativeResize="1">
          <a:picLocks noChangeAspect="1"/>
        </xdr:cNvPicPr>
      </xdr:nvPicPr>
      <xdr:blipFill>
        <a:blip r:embed="rId1"/>
        <a:stretch>
          <a:fillRect/>
        </a:stretch>
      </xdr:blipFill>
      <xdr:spPr>
        <a:xfrm>
          <a:off x="4505325" y="0"/>
          <a:ext cx="1562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23</xdr:row>
      <xdr:rowOff>142875</xdr:rowOff>
    </xdr:from>
    <xdr:to>
      <xdr:col>8</xdr:col>
      <xdr:colOff>323850</xdr:colOff>
      <xdr:row>30</xdr:row>
      <xdr:rowOff>38100</xdr:rowOff>
    </xdr:to>
    <xdr:pic>
      <xdr:nvPicPr>
        <xdr:cNvPr id="1" name="Picture 1"/>
        <xdr:cNvPicPr preferRelativeResize="1">
          <a:picLocks noChangeAspect="1"/>
        </xdr:cNvPicPr>
      </xdr:nvPicPr>
      <xdr:blipFill>
        <a:blip r:embed="rId1"/>
        <a:stretch>
          <a:fillRect/>
        </a:stretch>
      </xdr:blipFill>
      <xdr:spPr>
        <a:xfrm>
          <a:off x="104775" y="7067550"/>
          <a:ext cx="50958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4.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5.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6.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7.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9.png"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showGridLines="0" workbookViewId="0" topLeftCell="A1">
      <selection activeCell="A1" sqref="A1:E1"/>
    </sheetView>
  </sheetViews>
  <sheetFormatPr defaultColWidth="9.140625" defaultRowHeight="12.75"/>
  <sheetData>
    <row r="1" spans="1:9" ht="12.75">
      <c r="A1" s="102" t="s">
        <v>2</v>
      </c>
      <c r="B1" s="103"/>
      <c r="C1" s="103"/>
      <c r="D1" s="103"/>
      <c r="E1" s="103"/>
      <c r="F1" s="53"/>
      <c r="G1" s="53"/>
      <c r="H1" s="53"/>
      <c r="I1" s="88"/>
    </row>
    <row r="2" spans="1:9" ht="12.75">
      <c r="A2" s="55"/>
      <c r="B2" s="56"/>
      <c r="C2" s="56"/>
      <c r="D2" s="56"/>
      <c r="E2" s="56"/>
      <c r="F2" s="56"/>
      <c r="G2" s="56"/>
      <c r="H2" s="56"/>
      <c r="I2" s="58"/>
    </row>
    <row r="3" spans="1:9" ht="81" customHeight="1">
      <c r="A3" s="104" t="s">
        <v>74</v>
      </c>
      <c r="B3" s="105"/>
      <c r="C3" s="105"/>
      <c r="D3" s="105"/>
      <c r="E3" s="105"/>
      <c r="F3" s="105"/>
      <c r="G3" s="105"/>
      <c r="H3" s="105"/>
      <c r="I3" s="106"/>
    </row>
    <row r="4" spans="1:9" ht="9.75" customHeight="1">
      <c r="A4" s="89"/>
      <c r="B4" s="60"/>
      <c r="C4" s="60"/>
      <c r="D4" s="60"/>
      <c r="E4" s="60"/>
      <c r="F4" s="60"/>
      <c r="G4" s="60"/>
      <c r="H4" s="60"/>
      <c r="I4" s="61"/>
    </row>
    <row r="5" spans="1:9" ht="114.75" customHeight="1">
      <c r="A5" s="104" t="s">
        <v>76</v>
      </c>
      <c r="B5" s="105"/>
      <c r="C5" s="105"/>
      <c r="D5" s="105"/>
      <c r="E5" s="105"/>
      <c r="F5" s="105"/>
      <c r="G5" s="105"/>
      <c r="H5" s="105"/>
      <c r="I5" s="106"/>
    </row>
    <row r="6" spans="1:9" ht="12.75">
      <c r="A6" s="55"/>
      <c r="B6" s="56"/>
      <c r="C6" s="56"/>
      <c r="D6" s="56"/>
      <c r="E6" s="56"/>
      <c r="F6" s="56"/>
      <c r="G6" s="56"/>
      <c r="H6" s="56"/>
      <c r="I6" s="58"/>
    </row>
    <row r="7" spans="1:9" ht="51" customHeight="1">
      <c r="A7" s="104" t="s">
        <v>15</v>
      </c>
      <c r="B7" s="105"/>
      <c r="C7" s="105"/>
      <c r="D7" s="105"/>
      <c r="E7" s="105"/>
      <c r="F7" s="105"/>
      <c r="G7" s="105"/>
      <c r="H7" s="105"/>
      <c r="I7" s="106"/>
    </row>
    <row r="8" spans="1:9" ht="12.75">
      <c r="A8" s="55"/>
      <c r="B8" s="56"/>
      <c r="C8" s="56"/>
      <c r="D8" s="56"/>
      <c r="E8" s="56"/>
      <c r="F8" s="56"/>
      <c r="G8" s="56"/>
      <c r="H8" s="56"/>
      <c r="I8" s="58"/>
    </row>
    <row r="9" spans="1:9" ht="25.5" customHeight="1">
      <c r="A9" s="104" t="s">
        <v>16</v>
      </c>
      <c r="B9" s="105"/>
      <c r="C9" s="105"/>
      <c r="D9" s="105"/>
      <c r="E9" s="105"/>
      <c r="F9" s="105"/>
      <c r="G9" s="105"/>
      <c r="H9" s="105"/>
      <c r="I9" s="106"/>
    </row>
    <row r="10" spans="1:9" ht="7.5" customHeight="1">
      <c r="A10" s="89"/>
      <c r="B10" s="60"/>
      <c r="C10" s="60"/>
      <c r="D10" s="60"/>
      <c r="E10" s="60"/>
      <c r="F10" s="60"/>
      <c r="G10" s="60"/>
      <c r="H10" s="60"/>
      <c r="I10" s="61"/>
    </row>
    <row r="11" spans="1:9" ht="63.75" customHeight="1">
      <c r="A11" s="104" t="s">
        <v>77</v>
      </c>
      <c r="B11" s="105"/>
      <c r="C11" s="105"/>
      <c r="D11" s="105"/>
      <c r="E11" s="105"/>
      <c r="F11" s="105"/>
      <c r="G11" s="105"/>
      <c r="H11" s="105"/>
      <c r="I11" s="106"/>
    </row>
    <row r="12" spans="1:9" ht="6.75" customHeight="1">
      <c r="A12" s="104"/>
      <c r="B12" s="105"/>
      <c r="C12" s="105"/>
      <c r="D12" s="105"/>
      <c r="E12" s="105"/>
      <c r="F12" s="105"/>
      <c r="G12" s="105"/>
      <c r="H12" s="105"/>
      <c r="I12" s="106"/>
    </row>
    <row r="13" spans="1:9" ht="80.25" customHeight="1">
      <c r="A13" s="104" t="s">
        <v>78</v>
      </c>
      <c r="B13" s="105"/>
      <c r="C13" s="105"/>
      <c r="D13" s="105"/>
      <c r="E13" s="105"/>
      <c r="F13" s="105"/>
      <c r="G13" s="105"/>
      <c r="H13" s="105"/>
      <c r="I13" s="106"/>
    </row>
    <row r="14" spans="1:9" ht="12.75">
      <c r="A14" s="110"/>
      <c r="B14" s="111"/>
      <c r="C14" s="111"/>
      <c r="D14" s="111"/>
      <c r="E14" s="111"/>
      <c r="F14" s="111"/>
      <c r="G14" s="111"/>
      <c r="H14" s="111"/>
      <c r="I14" s="112"/>
    </row>
    <row r="15" spans="1:9" ht="25.5" customHeight="1">
      <c r="A15" s="107" t="s">
        <v>36</v>
      </c>
      <c r="B15" s="108"/>
      <c r="C15" s="108"/>
      <c r="D15" s="108"/>
      <c r="E15" s="108"/>
      <c r="F15" s="108"/>
      <c r="G15" s="108"/>
      <c r="H15" s="108"/>
      <c r="I15" s="109"/>
    </row>
  </sheetData>
  <sheetProtection sheet="1" objects="1" scenarios="1"/>
  <mergeCells count="10">
    <mergeCell ref="A1:E1"/>
    <mergeCell ref="A7:I7"/>
    <mergeCell ref="A9:I9"/>
    <mergeCell ref="A15:I15"/>
    <mergeCell ref="A3:I3"/>
    <mergeCell ref="A5:I5"/>
    <mergeCell ref="A11:I11"/>
    <mergeCell ref="A13:I13"/>
    <mergeCell ref="A14:I14"/>
    <mergeCell ref="A12:I12"/>
  </mergeCells>
  <printOptions/>
  <pageMargins left="0.75" right="0.75" top="1" bottom="1" header="0.5" footer="0.5"/>
  <pageSetup fitToHeight="1" fitToWidth="1" horizontalDpi="600" verticalDpi="600" orientation="portrait" scale="97" r:id="rId3"/>
  <drawing r:id="rId1"/>
  <picture r:id="rId2"/>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140625" defaultRowHeight="12.75"/>
  <cols>
    <col min="1" max="1" width="40.7109375" style="16" customWidth="1"/>
    <col min="2" max="3" width="20.00390625" style="16" customWidth="1"/>
    <col min="4" max="16384" width="9.140625" style="16" customWidth="1"/>
  </cols>
  <sheetData>
    <row r="1" spans="1:5" ht="12.75" customHeight="1">
      <c r="A1" s="83" t="s">
        <v>2</v>
      </c>
      <c r="B1" s="14"/>
      <c r="C1" s="15"/>
      <c r="D1" s="15"/>
      <c r="E1" s="15"/>
    </row>
    <row r="2" ht="12.75"/>
    <row r="3" spans="1:5" ht="12.75">
      <c r="A3" s="86" t="s">
        <v>0</v>
      </c>
      <c r="B3" s="87"/>
      <c r="C3" s="15"/>
      <c r="D3" s="15"/>
      <c r="E3" s="15"/>
    </row>
    <row r="4" spans="1:5" ht="12.75">
      <c r="A4" s="79" t="s">
        <v>12</v>
      </c>
      <c r="B4" s="8">
        <v>400</v>
      </c>
      <c r="C4" s="15"/>
      <c r="D4" s="15"/>
      <c r="E4" s="15"/>
    </row>
    <row r="5" spans="1:5" ht="12.75">
      <c r="A5" s="79" t="s">
        <v>65</v>
      </c>
      <c r="B5" s="8">
        <v>6</v>
      </c>
      <c r="C5" s="15"/>
      <c r="D5" s="15"/>
      <c r="E5" s="15"/>
    </row>
    <row r="6" spans="1:5" ht="25.5" customHeight="1">
      <c r="A6" s="82" t="s">
        <v>62</v>
      </c>
      <c r="B6" s="8" t="s">
        <v>72</v>
      </c>
      <c r="C6" s="15"/>
      <c r="D6" s="15"/>
      <c r="E6" s="15"/>
    </row>
    <row r="8" spans="1:5" ht="12.75">
      <c r="A8" s="68" t="s">
        <v>23</v>
      </c>
      <c r="B8" s="84" t="s">
        <v>9</v>
      </c>
      <c r="C8" s="85" t="s">
        <v>8</v>
      </c>
      <c r="D8" s="15"/>
      <c r="E8" s="15"/>
    </row>
    <row r="9" spans="1:5" ht="12.75">
      <c r="A9" s="76" t="s">
        <v>39</v>
      </c>
      <c r="B9" s="77">
        <f>$B$4*'Cost Data'!C5</f>
        <v>1044</v>
      </c>
      <c r="C9" s="78">
        <f>$B$4*'Cost Data'!D5</f>
        <v>1260</v>
      </c>
      <c r="D9" s="18"/>
      <c r="E9" s="18"/>
    </row>
    <row r="10" spans="1:5" ht="12.75">
      <c r="A10" s="76" t="s">
        <v>71</v>
      </c>
      <c r="B10" s="77">
        <f>IF($B$4&lt;1200,$B$5*'Cost Data'!C6,IF($B$4&lt;5000,$B$5*'Cost Data'!C7,$B$5*'Cost Data'!C8))</f>
        <v>1800</v>
      </c>
      <c r="C10" s="78">
        <f>IF($B$4&lt;1200,$B$5*'Cost Data'!D6,IF($B$4&lt;5000,$B$5*'Cost Data'!D7,$B$5*'Cost Data'!D8))</f>
        <v>1800</v>
      </c>
      <c r="D10" s="18"/>
      <c r="E10" s="18"/>
    </row>
    <row r="11" spans="1:5" ht="12.75">
      <c r="A11" s="76" t="s">
        <v>73</v>
      </c>
      <c r="B11" s="77">
        <f>'Cost Data'!C9*B9*(B5/12)</f>
        <v>156.6</v>
      </c>
      <c r="C11" s="78">
        <f>'Cost Data'!D9*C9*(B5/12)</f>
        <v>189</v>
      </c>
      <c r="D11" s="18"/>
      <c r="E11" s="18"/>
    </row>
    <row r="12" spans="1:5" ht="12.75">
      <c r="A12" s="76" t="s">
        <v>56</v>
      </c>
      <c r="B12" s="77">
        <f>IF(B6="yes",B4*'Cost Data'!C10,0)</f>
        <v>0</v>
      </c>
      <c r="C12" s="78">
        <f>IF(B6="yes",B4*'Cost Data'!D10,0)</f>
        <v>0</v>
      </c>
      <c r="D12" s="18"/>
      <c r="E12" s="18"/>
    </row>
    <row r="13" spans="1:5" s="28" customFormat="1" ht="12.75">
      <c r="A13" s="79" t="s">
        <v>11</v>
      </c>
      <c r="B13" s="80">
        <f>SUM(B9:B12)</f>
        <v>3000.6</v>
      </c>
      <c r="C13" s="81">
        <f>SUM(C9:C12)</f>
        <v>3249</v>
      </c>
      <c r="D13" s="27"/>
      <c r="E13" s="27"/>
    </row>
    <row r="14" spans="1:5" ht="12.75">
      <c r="A14" s="5"/>
      <c r="B14" s="18"/>
      <c r="C14" s="18"/>
      <c r="D14" s="18"/>
      <c r="E14" s="18"/>
    </row>
    <row r="15" spans="1:5" ht="12.75">
      <c r="A15" s="73" t="s">
        <v>10</v>
      </c>
      <c r="B15" s="84" t="s">
        <v>9</v>
      </c>
      <c r="C15" s="85" t="s">
        <v>8</v>
      </c>
      <c r="D15" s="18"/>
      <c r="E15" s="18"/>
    </row>
    <row r="16" spans="1:5" ht="12.75">
      <c r="A16" s="76" t="s">
        <v>39</v>
      </c>
      <c r="B16" s="77">
        <f>$B$4*'Cost Data'!C14</f>
        <v>1200</v>
      </c>
      <c r="C16" s="78">
        <f>$B$4*'Cost Data'!D14</f>
        <v>1400</v>
      </c>
      <c r="D16" s="18"/>
      <c r="E16" s="18"/>
    </row>
    <row r="17" spans="1:5" ht="12.75">
      <c r="A17" s="76" t="s">
        <v>71</v>
      </c>
      <c r="B17" s="77">
        <f>IF($B$4&lt;1200,$B$5*'Cost Data'!C15,IF($B$4&lt;5000,$B$5*'Cost Data'!C16,$B$5*'Cost Data'!C17))</f>
        <v>1800</v>
      </c>
      <c r="C17" s="78">
        <f>IF($B$4&lt;1200,$B$5*'Cost Data'!D15,IF($B$4&lt;5000,$B$5*'Cost Data'!D16,$B$5*'Cost Data'!D17))</f>
        <v>1800</v>
      </c>
      <c r="D17" s="18"/>
      <c r="E17" s="18"/>
    </row>
    <row r="18" spans="1:5" ht="12.75">
      <c r="A18" s="76" t="s">
        <v>73</v>
      </c>
      <c r="B18" s="77">
        <f>($B$5/12)*$B$4*'Cost Data'!C18</f>
        <v>54</v>
      </c>
      <c r="C18" s="78">
        <f>($B$5/12)*$B$4*'Cost Data'!D18</f>
        <v>54</v>
      </c>
      <c r="D18" s="19"/>
      <c r="E18" s="19"/>
    </row>
    <row r="19" spans="1:5" ht="12.75">
      <c r="A19" s="76" t="s">
        <v>75</v>
      </c>
      <c r="B19" s="77">
        <f>B4*'Cost Data'!C19</f>
        <v>16</v>
      </c>
      <c r="C19" s="78">
        <f>B4*'Cost Data'!D19</f>
        <v>16</v>
      </c>
      <c r="D19" s="19"/>
      <c r="E19" s="19"/>
    </row>
    <row r="20" spans="1:5" ht="12.75">
      <c r="A20" s="76" t="s">
        <v>56</v>
      </c>
      <c r="B20" s="77">
        <f>IF(B6="yes",B4*'Cost Data'!C20,0)</f>
        <v>0</v>
      </c>
      <c r="C20" s="78">
        <f>IF(B6="yes",B4*'Cost Data'!D20,0)</f>
        <v>0</v>
      </c>
      <c r="D20" s="18"/>
      <c r="E20" s="18"/>
    </row>
    <row r="21" spans="1:5" s="28" customFormat="1" ht="12.75">
      <c r="A21" s="79" t="s">
        <v>11</v>
      </c>
      <c r="B21" s="80">
        <f>SUM(B16:B20)</f>
        <v>3070</v>
      </c>
      <c r="C21" s="81">
        <f>SUM(C16:C20)</f>
        <v>3270</v>
      </c>
      <c r="D21" s="27"/>
      <c r="E21" s="27"/>
    </row>
    <row r="22" spans="1:5" ht="12.75">
      <c r="A22" s="5"/>
      <c r="B22" s="18"/>
      <c r="C22" s="18"/>
      <c r="D22" s="18"/>
      <c r="E22" s="18"/>
    </row>
    <row r="23" spans="1:5" ht="12.75">
      <c r="A23" s="68" t="s">
        <v>13</v>
      </c>
      <c r="B23" s="84" t="s">
        <v>9</v>
      </c>
      <c r="C23" s="85" t="s">
        <v>8</v>
      </c>
      <c r="D23" s="18"/>
      <c r="E23" s="18"/>
    </row>
    <row r="24" spans="1:5" ht="12.75">
      <c r="A24" s="76" t="s">
        <v>39</v>
      </c>
      <c r="B24" s="77">
        <f>$B$4*'Cost Data'!C24</f>
        <v>836</v>
      </c>
      <c r="C24" s="78">
        <f>$B$4*'Cost Data'!D24</f>
        <v>1156</v>
      </c>
      <c r="D24" s="18"/>
      <c r="E24" s="18"/>
    </row>
    <row r="25" spans="1:5" ht="12.75">
      <c r="A25" s="76" t="s">
        <v>71</v>
      </c>
      <c r="B25" s="77">
        <f>IF($B$4&lt;1200,$B$5*'Cost Data'!C25,IF($B$4&lt;5000,$B$5*'Cost Data'!C26,$B$5*'Cost Data'!C27))</f>
        <v>1800</v>
      </c>
      <c r="C25" s="78">
        <f>IF($B$4&lt;1200,$B$5*'Cost Data'!D25,IF($B$4&lt;5000,$B$5*'Cost Data'!D26,$B$5*'Cost Data'!D27))</f>
        <v>1800</v>
      </c>
      <c r="D25" s="18"/>
      <c r="E25" s="18"/>
    </row>
    <row r="26" spans="1:5" ht="12.75">
      <c r="A26" s="76" t="s">
        <v>73</v>
      </c>
      <c r="B26" s="77">
        <f>($B$5/12)*B24*'Cost Data'!C28</f>
        <v>418</v>
      </c>
      <c r="C26" s="78">
        <f>($B$5/12)*C24*'Cost Data'!D28</f>
        <v>578</v>
      </c>
      <c r="D26" s="18"/>
      <c r="E26" s="18"/>
    </row>
    <row r="27" spans="1:3" ht="12.75">
      <c r="A27" s="76" t="s">
        <v>17</v>
      </c>
      <c r="B27" s="77">
        <f>$B$4*'Cost Data'!C29</f>
        <v>144</v>
      </c>
      <c r="C27" s="78">
        <f>$B$4*'Cost Data'!D29</f>
        <v>321</v>
      </c>
    </row>
    <row r="28" spans="1:5" s="28" customFormat="1" ht="12.75">
      <c r="A28" s="79" t="s">
        <v>11</v>
      </c>
      <c r="B28" s="80">
        <f>SUM(B24:B27)</f>
        <v>3198</v>
      </c>
      <c r="C28" s="81">
        <f>SUM(C24:C27)</f>
        <v>3855</v>
      </c>
      <c r="D28" s="27"/>
      <c r="E28" s="27"/>
    </row>
    <row r="29" spans="4:5" ht="12.75">
      <c r="D29" s="18"/>
      <c r="E29" s="18"/>
    </row>
  </sheetData>
  <sheetProtection sheet="1" objects="1" scenarios="1"/>
  <printOptions horizontalCentered="1"/>
  <pageMargins left="0.75" right="0.75" top="1" bottom="1" header="0.5" footer="0.5"/>
  <pageSetup horizontalDpi="600" verticalDpi="600" orientation="portrait" r:id="rId3"/>
  <drawing r:id="rId1"/>
  <picture r:id="rId2"/>
</worksheet>
</file>

<file path=xl/worksheets/sheet3.xml><?xml version="1.0" encoding="utf-8"?>
<worksheet xmlns="http://schemas.openxmlformats.org/spreadsheetml/2006/main" xmlns:r="http://schemas.openxmlformats.org/officeDocument/2006/relationships">
  <dimension ref="A1:I27"/>
  <sheetViews>
    <sheetView showGridLines="0" workbookViewId="0" topLeftCell="A1">
      <selection activeCell="A1" sqref="A1:C1"/>
    </sheetView>
  </sheetViews>
  <sheetFormatPr defaultColWidth="9.140625" defaultRowHeight="12.75"/>
  <sheetData>
    <row r="1" spans="1:3" ht="12.75" customHeight="1">
      <c r="A1" s="113" t="s">
        <v>84</v>
      </c>
      <c r="B1" s="114"/>
      <c r="C1" s="114"/>
    </row>
    <row r="2" ht="18.75" customHeight="1"/>
    <row r="21" spans="1:9" ht="12.75">
      <c r="A21" s="90"/>
      <c r="B21" s="14"/>
      <c r="C21" s="14"/>
      <c r="D21" s="14"/>
      <c r="E21" s="14"/>
      <c r="F21" s="14"/>
      <c r="G21" s="14"/>
      <c r="H21" s="14"/>
      <c r="I21" s="14"/>
    </row>
    <row r="22" spans="1:9" ht="12.75">
      <c r="A22" s="115" t="s">
        <v>90</v>
      </c>
      <c r="B22" s="116"/>
      <c r="C22" s="116"/>
      <c r="D22" s="116"/>
      <c r="E22" s="116"/>
      <c r="F22" s="116"/>
      <c r="G22" s="116"/>
      <c r="H22" s="116"/>
      <c r="I22" s="116"/>
    </row>
    <row r="24" ht="12.75">
      <c r="A24" s="75" t="s">
        <v>86</v>
      </c>
    </row>
    <row r="25" spans="1:2" ht="12.75">
      <c r="A25" s="74" t="s">
        <v>87</v>
      </c>
      <c r="B25" s="92">
        <f>AVERAGE('Cost Calculator'!B13:C13)</f>
        <v>3124.8</v>
      </c>
    </row>
    <row r="26" spans="1:2" ht="12.75">
      <c r="A26" s="74" t="s">
        <v>88</v>
      </c>
      <c r="B26" s="92">
        <f>AVERAGE('Cost Calculator'!B21:C21)</f>
        <v>3170</v>
      </c>
    </row>
    <row r="27" spans="1:2" ht="12.75">
      <c r="A27" s="74" t="s">
        <v>89</v>
      </c>
      <c r="B27" s="92">
        <f>AVERAGE('Cost Calculator'!B28:C28)</f>
        <v>3526.5</v>
      </c>
    </row>
  </sheetData>
  <sheetProtection sheet="1" objects="1" scenarios="1"/>
  <mergeCells count="2">
    <mergeCell ref="A1:C1"/>
    <mergeCell ref="A22:I22"/>
  </mergeCells>
  <printOptions/>
  <pageMargins left="0.75" right="0.75" top="1" bottom="1" header="0.5" footer="0.5"/>
  <pageSetup horizontalDpi="600" verticalDpi="600" orientation="portrait" r:id="rId3"/>
  <drawing r:id="rId1"/>
  <picture r:id="rId2"/>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GridLines="0" zoomScale="80" zoomScaleNormal="80" workbookViewId="0" topLeftCell="A1">
      <selection activeCell="A1" sqref="A1:B1"/>
    </sheetView>
  </sheetViews>
  <sheetFormatPr defaultColWidth="9.140625" defaultRowHeight="12.75"/>
  <cols>
    <col min="1" max="1" width="40.28125" style="4" customWidth="1"/>
    <col min="2" max="2" width="9.7109375" style="4" customWidth="1"/>
    <col min="3" max="3" width="17.7109375" style="4" customWidth="1"/>
    <col min="4" max="4" width="18.00390625" style="4" customWidth="1"/>
    <col min="5" max="5" width="56.7109375" style="21" customWidth="1"/>
    <col min="6" max="6" width="38.7109375" style="4" customWidth="1"/>
    <col min="7" max="16384" width="9.140625" style="4" customWidth="1"/>
  </cols>
  <sheetData>
    <row r="1" spans="1:3" ht="12.75" customHeight="1">
      <c r="A1" s="118" t="s">
        <v>3</v>
      </c>
      <c r="B1" s="119"/>
      <c r="C1" s="21"/>
    </row>
    <row r="2" spans="1:3" ht="12.75" customHeight="1">
      <c r="A2" s="20"/>
      <c r="B2" s="20"/>
      <c r="C2" s="21"/>
    </row>
    <row r="3" spans="1:2" ht="12.75" customHeight="1">
      <c r="A3" s="17"/>
      <c r="B3" s="13"/>
    </row>
    <row r="4" spans="1:6" ht="12.75" customHeight="1">
      <c r="A4" s="68" t="s">
        <v>23</v>
      </c>
      <c r="B4" s="69" t="s">
        <v>6</v>
      </c>
      <c r="C4" s="70" t="s">
        <v>9</v>
      </c>
      <c r="D4" s="71" t="s">
        <v>8</v>
      </c>
      <c r="E4" s="71" t="s">
        <v>1</v>
      </c>
      <c r="F4" s="72" t="s">
        <v>24</v>
      </c>
    </row>
    <row r="5" spans="1:6" ht="25.5" customHeight="1">
      <c r="A5" s="64" t="s">
        <v>39</v>
      </c>
      <c r="B5" s="65" t="s">
        <v>7</v>
      </c>
      <c r="C5" s="9">
        <f>'Materials and Installation Cost'!A14</f>
        <v>2.61</v>
      </c>
      <c r="D5" s="9">
        <f>'Materials and Installation Cost'!B14</f>
        <v>3.15</v>
      </c>
      <c r="E5" s="67" t="s">
        <v>40</v>
      </c>
      <c r="F5" s="57" t="s">
        <v>37</v>
      </c>
    </row>
    <row r="6" spans="1:6" ht="25.5" customHeight="1">
      <c r="A6" s="64" t="s">
        <v>79</v>
      </c>
      <c r="B6" s="65" t="s">
        <v>58</v>
      </c>
      <c r="C6" s="9">
        <v>300</v>
      </c>
      <c r="D6" s="9">
        <v>300</v>
      </c>
      <c r="E6" s="67" t="s">
        <v>60</v>
      </c>
      <c r="F6" s="57"/>
    </row>
    <row r="7" spans="1:6" ht="25.5" customHeight="1">
      <c r="A7" s="64" t="s">
        <v>80</v>
      </c>
      <c r="B7" s="65" t="s">
        <v>58</v>
      </c>
      <c r="C7" s="9">
        <v>400</v>
      </c>
      <c r="D7" s="9">
        <v>400</v>
      </c>
      <c r="E7" s="67" t="s">
        <v>60</v>
      </c>
      <c r="F7" s="57"/>
    </row>
    <row r="8" spans="1:6" ht="25.5" customHeight="1">
      <c r="A8" s="64" t="s">
        <v>81</v>
      </c>
      <c r="B8" s="65" t="s">
        <v>58</v>
      </c>
      <c r="C8" s="9">
        <v>550</v>
      </c>
      <c r="D8" s="9">
        <v>550</v>
      </c>
      <c r="E8" s="67" t="s">
        <v>60</v>
      </c>
      <c r="F8" s="57"/>
    </row>
    <row r="9" spans="1:6" ht="38.25" customHeight="1">
      <c r="A9" s="65" t="s">
        <v>73</v>
      </c>
      <c r="B9" s="66" t="s">
        <v>41</v>
      </c>
      <c r="C9" s="12">
        <v>0.3</v>
      </c>
      <c r="D9" s="12">
        <v>0.3</v>
      </c>
      <c r="E9" s="67" t="s">
        <v>60</v>
      </c>
      <c r="F9" s="57" t="s">
        <v>70</v>
      </c>
    </row>
    <row r="10" spans="1:6" ht="38.25" customHeight="1">
      <c r="A10" s="65" t="s">
        <v>56</v>
      </c>
      <c r="B10" s="65" t="s">
        <v>7</v>
      </c>
      <c r="C10" s="9">
        <v>0.06</v>
      </c>
      <c r="D10" s="9">
        <v>0.06</v>
      </c>
      <c r="E10" s="67" t="s">
        <v>53</v>
      </c>
      <c r="F10" s="57" t="s">
        <v>66</v>
      </c>
    </row>
    <row r="11" spans="1:5" ht="12.75" customHeight="1">
      <c r="A11" s="15"/>
      <c r="B11" s="15"/>
      <c r="C11" s="22"/>
      <c r="D11" s="22"/>
      <c r="E11" s="23"/>
    </row>
    <row r="12" spans="1:2" ht="12.75" customHeight="1">
      <c r="A12" s="17"/>
      <c r="B12" s="13"/>
    </row>
    <row r="13" spans="1:6" ht="12.75" customHeight="1">
      <c r="A13" s="73" t="s">
        <v>10</v>
      </c>
      <c r="B13" s="69" t="s">
        <v>6</v>
      </c>
      <c r="C13" s="70" t="s">
        <v>9</v>
      </c>
      <c r="D13" s="71" t="s">
        <v>8</v>
      </c>
      <c r="E13" s="71" t="s">
        <v>1</v>
      </c>
      <c r="F13" s="72" t="s">
        <v>24</v>
      </c>
    </row>
    <row r="14" spans="1:6" ht="25.5" customHeight="1">
      <c r="A14" s="64" t="s">
        <v>39</v>
      </c>
      <c r="B14" s="65" t="s">
        <v>7</v>
      </c>
      <c r="C14" s="9">
        <f>'Materials and Installation Cost'!A24</f>
        <v>3</v>
      </c>
      <c r="D14" s="9">
        <f>'Materials and Installation Cost'!B24</f>
        <v>3.5</v>
      </c>
      <c r="E14" s="67" t="s">
        <v>40</v>
      </c>
      <c r="F14" s="57" t="s">
        <v>37</v>
      </c>
    </row>
    <row r="15" spans="1:6" ht="25.5" customHeight="1">
      <c r="A15" s="64" t="s">
        <v>79</v>
      </c>
      <c r="B15" s="65" t="s">
        <v>58</v>
      </c>
      <c r="C15" s="9">
        <v>300</v>
      </c>
      <c r="D15" s="9">
        <v>300</v>
      </c>
      <c r="E15" s="67" t="s">
        <v>60</v>
      </c>
      <c r="F15" s="57"/>
    </row>
    <row r="16" spans="1:6" ht="25.5" customHeight="1">
      <c r="A16" s="64" t="s">
        <v>80</v>
      </c>
      <c r="B16" s="65" t="s">
        <v>58</v>
      </c>
      <c r="C16" s="9">
        <v>400</v>
      </c>
      <c r="D16" s="9">
        <v>400</v>
      </c>
      <c r="E16" s="67" t="s">
        <v>60</v>
      </c>
      <c r="F16" s="57"/>
    </row>
    <row r="17" spans="1:6" ht="25.5" customHeight="1">
      <c r="A17" s="64" t="s">
        <v>81</v>
      </c>
      <c r="B17" s="65" t="s">
        <v>58</v>
      </c>
      <c r="C17" s="9">
        <v>550</v>
      </c>
      <c r="D17" s="9">
        <v>550</v>
      </c>
      <c r="E17" s="67" t="s">
        <v>60</v>
      </c>
      <c r="F17" s="57"/>
    </row>
    <row r="18" spans="1:6" ht="38.25" customHeight="1">
      <c r="A18" s="65" t="s">
        <v>73</v>
      </c>
      <c r="B18" s="66" t="s">
        <v>44</v>
      </c>
      <c r="C18" s="9">
        <v>0.27</v>
      </c>
      <c r="D18" s="9">
        <v>0.27</v>
      </c>
      <c r="E18" s="67" t="s">
        <v>49</v>
      </c>
      <c r="F18" s="57" t="s">
        <v>67</v>
      </c>
    </row>
    <row r="19" spans="1:6" ht="38.25" customHeight="1">
      <c r="A19" s="65" t="s">
        <v>57</v>
      </c>
      <c r="B19" s="66" t="s">
        <v>7</v>
      </c>
      <c r="C19" s="9">
        <v>0.04</v>
      </c>
      <c r="D19" s="9">
        <v>0.04</v>
      </c>
      <c r="E19" s="67" t="s">
        <v>55</v>
      </c>
      <c r="F19" s="57" t="s">
        <v>68</v>
      </c>
    </row>
    <row r="20" spans="1:6" ht="47.25" customHeight="1">
      <c r="A20" s="65" t="s">
        <v>56</v>
      </c>
      <c r="B20" s="65" t="s">
        <v>7</v>
      </c>
      <c r="C20" s="9">
        <v>0.06</v>
      </c>
      <c r="D20" s="9">
        <v>0.06</v>
      </c>
      <c r="E20" s="67" t="s">
        <v>55</v>
      </c>
      <c r="F20" s="57" t="s">
        <v>69</v>
      </c>
    </row>
    <row r="21" spans="1:4" ht="12.75" customHeight="1">
      <c r="A21" s="15"/>
      <c r="B21" s="15"/>
      <c r="C21" s="24"/>
      <c r="D21" s="24"/>
    </row>
    <row r="22" spans="1:2" ht="12.75" customHeight="1">
      <c r="A22" s="17"/>
      <c r="B22" s="17"/>
    </row>
    <row r="23" spans="1:6" ht="25.5" customHeight="1">
      <c r="A23" s="68" t="s">
        <v>13</v>
      </c>
      <c r="B23" s="69" t="s">
        <v>6</v>
      </c>
      <c r="C23" s="70" t="s">
        <v>9</v>
      </c>
      <c r="D23" s="71" t="s">
        <v>8</v>
      </c>
      <c r="E23" s="71" t="s">
        <v>1</v>
      </c>
      <c r="F23" s="72" t="s">
        <v>24</v>
      </c>
    </row>
    <row r="24" spans="1:6" ht="76.5" customHeight="1">
      <c r="A24" s="64" t="s">
        <v>39</v>
      </c>
      <c r="B24" s="65" t="s">
        <v>7</v>
      </c>
      <c r="C24" s="10">
        <f>'Materials and Installation Cost'!A36</f>
        <v>2.09</v>
      </c>
      <c r="D24" s="10">
        <f>'Materials and Installation Cost'!B36</f>
        <v>2.89</v>
      </c>
      <c r="E24" s="67" t="s">
        <v>40</v>
      </c>
      <c r="F24" s="57" t="s">
        <v>37</v>
      </c>
    </row>
    <row r="25" spans="1:6" ht="25.5" customHeight="1">
      <c r="A25" s="64" t="s">
        <v>79</v>
      </c>
      <c r="B25" s="65" t="s">
        <v>58</v>
      </c>
      <c r="C25" s="9">
        <v>300</v>
      </c>
      <c r="D25" s="9">
        <v>300</v>
      </c>
      <c r="E25" s="67" t="s">
        <v>60</v>
      </c>
      <c r="F25" s="57"/>
    </row>
    <row r="26" spans="1:6" ht="25.5" customHeight="1">
      <c r="A26" s="64" t="s">
        <v>80</v>
      </c>
      <c r="B26" s="65" t="s">
        <v>58</v>
      </c>
      <c r="C26" s="9">
        <v>400</v>
      </c>
      <c r="D26" s="9">
        <v>400</v>
      </c>
      <c r="E26" s="67" t="s">
        <v>60</v>
      </c>
      <c r="F26" s="57"/>
    </row>
    <row r="27" spans="1:6" ht="25.5" customHeight="1">
      <c r="A27" s="64" t="s">
        <v>81</v>
      </c>
      <c r="B27" s="65" t="s">
        <v>58</v>
      </c>
      <c r="C27" s="9">
        <v>550</v>
      </c>
      <c r="D27" s="9">
        <v>550</v>
      </c>
      <c r="E27" s="67" t="s">
        <v>60</v>
      </c>
      <c r="F27" s="57"/>
    </row>
    <row r="28" spans="1:6" ht="76.5" customHeight="1">
      <c r="A28" s="65" t="s">
        <v>73</v>
      </c>
      <c r="B28" s="66" t="s">
        <v>41</v>
      </c>
      <c r="C28" s="11">
        <v>1</v>
      </c>
      <c r="D28" s="11">
        <v>1</v>
      </c>
      <c r="E28" s="67" t="s">
        <v>32</v>
      </c>
      <c r="F28" s="57" t="s">
        <v>59</v>
      </c>
    </row>
    <row r="29" spans="1:6" ht="90.75" customHeight="1">
      <c r="A29" s="65" t="s">
        <v>17</v>
      </c>
      <c r="B29" s="66" t="s">
        <v>7</v>
      </c>
      <c r="C29" s="9">
        <v>0.36</v>
      </c>
      <c r="D29" s="9">
        <f>0.75*B33</f>
        <v>0.8025</v>
      </c>
      <c r="E29" s="57" t="s">
        <v>54</v>
      </c>
      <c r="F29" s="57" t="s">
        <v>63</v>
      </c>
    </row>
    <row r="30" spans="1:4" ht="12.75" customHeight="1">
      <c r="A30" s="25"/>
      <c r="B30" s="25"/>
      <c r="C30" s="26"/>
      <c r="D30" s="26"/>
    </row>
    <row r="31" spans="1:3" ht="12.75" customHeight="1">
      <c r="A31" s="120" t="s">
        <v>45</v>
      </c>
      <c r="B31" s="121"/>
      <c r="C31" s="91"/>
    </row>
    <row r="32" spans="1:4" ht="12.75">
      <c r="A32" s="33" t="s">
        <v>46</v>
      </c>
      <c r="B32" s="122" t="s">
        <v>47</v>
      </c>
      <c r="C32" s="123"/>
      <c r="D32" s="25"/>
    </row>
    <row r="33" spans="1:3" ht="12.75">
      <c r="A33" s="38">
        <v>2004</v>
      </c>
      <c r="B33" s="96">
        <v>1.07</v>
      </c>
      <c r="C33" s="97"/>
    </row>
    <row r="34" spans="1:3" ht="12.75">
      <c r="A34" s="38">
        <v>2005</v>
      </c>
      <c r="B34" s="96">
        <v>1.04</v>
      </c>
      <c r="C34" s="97"/>
    </row>
    <row r="35" spans="1:4" ht="12.75">
      <c r="A35" s="117" t="s">
        <v>91</v>
      </c>
      <c r="B35" s="117"/>
      <c r="C35" s="117"/>
      <c r="D35" s="117"/>
    </row>
  </sheetData>
  <sheetProtection sheet="1" objects="1" scenarios="1"/>
  <mergeCells count="6">
    <mergeCell ref="A35:D35"/>
    <mergeCell ref="A1:B1"/>
    <mergeCell ref="A31:B31"/>
    <mergeCell ref="B32:C32"/>
    <mergeCell ref="B34:C34"/>
    <mergeCell ref="B33:C33"/>
  </mergeCells>
  <printOptions horizontalCentered="1"/>
  <pageMargins left="0.75" right="0.75" top="1" bottom="1" header="0.5" footer="0.5"/>
  <pageSetup fitToHeight="1" fitToWidth="1" horizontalDpi="600" verticalDpi="600" orientation="landscape" scale="51" r:id="rId3"/>
  <drawing r:id="rId1"/>
  <picture r:id="rId2"/>
</worksheet>
</file>

<file path=xl/worksheets/sheet5.xml><?xml version="1.0" encoding="utf-8"?>
<worksheet xmlns="http://schemas.openxmlformats.org/spreadsheetml/2006/main" xmlns:r="http://schemas.openxmlformats.org/officeDocument/2006/relationships">
  <dimension ref="A1:D49"/>
  <sheetViews>
    <sheetView showGridLines="0" tabSelected="1" zoomScale="75" zoomScaleNormal="75" workbookViewId="0" topLeftCell="A16">
      <selection activeCell="D29" sqref="D29"/>
    </sheetView>
  </sheetViews>
  <sheetFormatPr defaultColWidth="9.140625" defaultRowHeight="12.75"/>
  <cols>
    <col min="1" max="1" width="13.8515625" style="0" customWidth="1"/>
    <col min="2" max="2" width="14.00390625" style="0" customWidth="1"/>
    <col min="3" max="3" width="39.00390625" style="0" customWidth="1"/>
    <col min="4" max="4" width="24.00390625" style="0" customWidth="1"/>
  </cols>
  <sheetData>
    <row r="1" spans="1:3" ht="12.75">
      <c r="A1" s="100" t="s">
        <v>42</v>
      </c>
      <c r="B1" s="116"/>
      <c r="C1" s="116"/>
    </row>
    <row r="2" spans="2:3" ht="12.75">
      <c r="B2" s="3"/>
      <c r="C2" s="2"/>
    </row>
    <row r="3" spans="1:4" ht="12.75">
      <c r="A3" s="40" t="s">
        <v>4</v>
      </c>
      <c r="B3" s="40"/>
      <c r="C3" s="41"/>
      <c r="D3" s="42"/>
    </row>
    <row r="4" spans="1:4" ht="12.75">
      <c r="A4" s="43" t="s">
        <v>18</v>
      </c>
      <c r="B4" s="43" t="s">
        <v>19</v>
      </c>
      <c r="C4" s="98" t="s">
        <v>1</v>
      </c>
      <c r="D4" s="98" t="s">
        <v>24</v>
      </c>
    </row>
    <row r="5" spans="1:4" ht="12.75">
      <c r="A5" s="44" t="s">
        <v>20</v>
      </c>
      <c r="B5" s="44" t="s">
        <v>20</v>
      </c>
      <c r="C5" s="99"/>
      <c r="D5" s="99"/>
    </row>
    <row r="6" spans="1:4" ht="51" customHeight="1">
      <c r="A6" s="29">
        <f>1.8*B43</f>
        <v>2.124</v>
      </c>
      <c r="B6" s="29">
        <f>1.8*B43</f>
        <v>2.124</v>
      </c>
      <c r="C6" s="30" t="s">
        <v>25</v>
      </c>
      <c r="D6" s="30" t="s">
        <v>43</v>
      </c>
    </row>
    <row r="7" spans="1:4" ht="76.5" customHeight="1">
      <c r="A7" s="29">
        <f>1.9*B48</f>
        <v>1.976</v>
      </c>
      <c r="B7" s="29">
        <f>3*B48</f>
        <v>3.12</v>
      </c>
      <c r="C7" s="30" t="s">
        <v>26</v>
      </c>
      <c r="D7" s="31"/>
    </row>
    <row r="8" spans="1:4" ht="76.5" customHeight="1">
      <c r="A8" s="29">
        <f>3.68*B44</f>
        <v>4.1952</v>
      </c>
      <c r="B8" s="29">
        <f>3.68*B44</f>
        <v>4.1952</v>
      </c>
      <c r="C8" s="30" t="s">
        <v>28</v>
      </c>
      <c r="D8" s="31"/>
    </row>
    <row r="9" spans="1:4" ht="63.75" customHeight="1">
      <c r="A9" s="29">
        <f>2*B44</f>
        <v>2.28</v>
      </c>
      <c r="B9" s="29">
        <f>3*B44</f>
        <v>3.42</v>
      </c>
      <c r="C9" s="30" t="s">
        <v>99</v>
      </c>
      <c r="D9" s="31"/>
    </row>
    <row r="10" spans="1:4" ht="51" customHeight="1">
      <c r="A10" s="101">
        <f>2.5*B47</f>
        <v>2.6750000000000003</v>
      </c>
      <c r="B10" s="101">
        <f>3*B47</f>
        <v>3.21</v>
      </c>
      <c r="C10" s="30" t="s">
        <v>25</v>
      </c>
      <c r="D10" s="30" t="s">
        <v>33</v>
      </c>
    </row>
    <row r="11" spans="1:4" ht="89.25" customHeight="1">
      <c r="A11" s="124"/>
      <c r="B11" s="124"/>
      <c r="C11" s="30" t="s">
        <v>29</v>
      </c>
      <c r="D11" s="30" t="s">
        <v>34</v>
      </c>
    </row>
    <row r="12" spans="1:4" ht="25.5" customHeight="1">
      <c r="A12" s="32">
        <v>3</v>
      </c>
      <c r="B12" s="32">
        <v>3</v>
      </c>
      <c r="C12" s="30" t="s">
        <v>50</v>
      </c>
      <c r="D12" s="30"/>
    </row>
    <row r="13" spans="1:4" ht="51" customHeight="1">
      <c r="A13" s="32">
        <v>2</v>
      </c>
      <c r="B13" s="32">
        <v>3</v>
      </c>
      <c r="C13" s="30" t="s">
        <v>38</v>
      </c>
      <c r="D13" s="30" t="s">
        <v>61</v>
      </c>
    </row>
    <row r="14" spans="1:4" s="1" customFormat="1" ht="12.75">
      <c r="A14" s="35">
        <f>ROUND(AVERAGE(A6:A13),2)</f>
        <v>2.61</v>
      </c>
      <c r="B14" s="35">
        <f>ROUND(AVERAGE(B6:B13),2)</f>
        <v>3.15</v>
      </c>
      <c r="C14" s="36" t="s">
        <v>22</v>
      </c>
      <c r="D14" s="37"/>
    </row>
    <row r="15" spans="2:3" ht="12.75">
      <c r="B15" s="2"/>
      <c r="C15" s="2"/>
    </row>
    <row r="16" spans="1:4" ht="12.75">
      <c r="A16" s="50" t="s">
        <v>21</v>
      </c>
      <c r="B16" s="50"/>
      <c r="C16" s="46"/>
      <c r="D16" s="47"/>
    </row>
    <row r="17" spans="1:4" ht="12.75">
      <c r="A17" s="43" t="s">
        <v>18</v>
      </c>
      <c r="B17" s="43" t="s">
        <v>19</v>
      </c>
      <c r="C17" s="34" t="s">
        <v>1</v>
      </c>
      <c r="D17" s="34" t="s">
        <v>24</v>
      </c>
    </row>
    <row r="18" spans="1:4" ht="12.75">
      <c r="A18" s="48" t="s">
        <v>20</v>
      </c>
      <c r="B18" s="48" t="s">
        <v>20</v>
      </c>
      <c r="C18" s="49"/>
      <c r="D18" s="49"/>
    </row>
    <row r="19" spans="1:4" ht="76.5">
      <c r="A19" s="29">
        <v>2</v>
      </c>
      <c r="B19" s="29">
        <v>4</v>
      </c>
      <c r="C19" s="30" t="s">
        <v>30</v>
      </c>
      <c r="D19" s="31"/>
    </row>
    <row r="20" spans="1:4" ht="25.5" customHeight="1">
      <c r="A20" s="29">
        <v>3.83</v>
      </c>
      <c r="B20" s="29">
        <v>3.83</v>
      </c>
      <c r="C20" s="30" t="s">
        <v>51</v>
      </c>
      <c r="D20" s="31"/>
    </row>
    <row r="21" spans="1:4" ht="25.5" customHeight="1">
      <c r="A21" s="29">
        <v>3</v>
      </c>
      <c r="B21" s="29">
        <v>3</v>
      </c>
      <c r="C21" s="30" t="s">
        <v>50</v>
      </c>
      <c r="D21" s="31"/>
    </row>
    <row r="22" spans="1:4" ht="76.5" customHeight="1">
      <c r="A22" s="29">
        <f>(55/27)*B47</f>
        <v>2.17962962962963</v>
      </c>
      <c r="B22" s="29">
        <f>(68/27)*B47</f>
        <v>2.694814814814815</v>
      </c>
      <c r="C22" s="30" t="s">
        <v>29</v>
      </c>
      <c r="D22" s="30" t="s">
        <v>85</v>
      </c>
    </row>
    <row r="23" spans="1:4" ht="51" customHeight="1">
      <c r="A23" s="29">
        <v>4</v>
      </c>
      <c r="B23" s="29">
        <v>4</v>
      </c>
      <c r="C23" s="30" t="s">
        <v>38</v>
      </c>
      <c r="D23" s="30" t="s">
        <v>48</v>
      </c>
    </row>
    <row r="24" spans="1:4" s="1" customFormat="1" ht="12.75">
      <c r="A24" s="35">
        <f>ROUND(AVERAGE(A19:A23),2)</f>
        <v>3</v>
      </c>
      <c r="B24" s="35">
        <f>ROUND(AVERAGE(B19:B23),2)</f>
        <v>3.5</v>
      </c>
      <c r="C24" s="36" t="s">
        <v>22</v>
      </c>
      <c r="D24" s="37"/>
    </row>
    <row r="25" spans="2:3" ht="12.75">
      <c r="B25" s="2"/>
      <c r="C25" s="2"/>
    </row>
    <row r="26" spans="1:4" ht="12.75">
      <c r="A26" s="45" t="s">
        <v>5</v>
      </c>
      <c r="B26" s="45"/>
      <c r="C26" s="46"/>
      <c r="D26" s="47"/>
    </row>
    <row r="27" spans="1:4" ht="12.75">
      <c r="A27" s="43" t="s">
        <v>18</v>
      </c>
      <c r="B27" s="43" t="s">
        <v>19</v>
      </c>
      <c r="C27" s="34" t="s">
        <v>1</v>
      </c>
      <c r="D27" s="34" t="s">
        <v>24</v>
      </c>
    </row>
    <row r="28" spans="1:4" ht="12.75">
      <c r="A28" s="48" t="s">
        <v>20</v>
      </c>
      <c r="B28" s="48" t="s">
        <v>20</v>
      </c>
      <c r="C28" s="49"/>
      <c r="D28" s="49"/>
    </row>
    <row r="29" spans="1:4" ht="76.5" customHeight="1">
      <c r="A29" s="29">
        <f>1*B44</f>
        <v>1.14</v>
      </c>
      <c r="B29" s="29">
        <f>3.5*B44</f>
        <v>3.9899999999999998</v>
      </c>
      <c r="C29" s="30" t="s">
        <v>27</v>
      </c>
      <c r="D29" s="31"/>
    </row>
    <row r="30" spans="1:4" ht="25.5" customHeight="1">
      <c r="A30" s="29">
        <v>1.5</v>
      </c>
      <c r="B30" s="29">
        <v>2.5</v>
      </c>
      <c r="C30" s="30" t="s">
        <v>52</v>
      </c>
      <c r="D30" s="31"/>
    </row>
    <row r="31" spans="1:4" ht="51" customHeight="1">
      <c r="A31" s="29">
        <f>3*B42</f>
        <v>3.66</v>
      </c>
      <c r="B31" s="29">
        <f>4*B42</f>
        <v>4.88</v>
      </c>
      <c r="C31" s="30" t="s">
        <v>100</v>
      </c>
      <c r="D31" s="31"/>
    </row>
    <row r="32" spans="1:4" ht="76.5" customHeight="1">
      <c r="A32" s="29">
        <f>2*B47</f>
        <v>2.14</v>
      </c>
      <c r="B32" s="29">
        <f>2.5*B47</f>
        <v>2.6750000000000003</v>
      </c>
      <c r="C32" s="30" t="s">
        <v>29</v>
      </c>
      <c r="D32" s="31"/>
    </row>
    <row r="33" spans="1:4" ht="51">
      <c r="A33" s="29">
        <f>2*B47</f>
        <v>2.14</v>
      </c>
      <c r="B33" s="29">
        <f>2*B47</f>
        <v>2.14</v>
      </c>
      <c r="C33" s="30" t="s">
        <v>31</v>
      </c>
      <c r="D33" s="31"/>
    </row>
    <row r="34" spans="1:4" ht="25.5">
      <c r="A34" s="29">
        <v>2.34</v>
      </c>
      <c r="B34" s="29">
        <v>2.34</v>
      </c>
      <c r="C34" s="30" t="s">
        <v>51</v>
      </c>
      <c r="D34" s="31"/>
    </row>
    <row r="35" spans="1:4" ht="63.75" customHeight="1">
      <c r="A35" s="29">
        <f>1.5*B44</f>
        <v>1.71</v>
      </c>
      <c r="B35" s="29">
        <f>1.5*B44</f>
        <v>1.71</v>
      </c>
      <c r="C35" s="30" t="s">
        <v>98</v>
      </c>
      <c r="D35" s="31"/>
    </row>
    <row r="36" spans="1:4" s="1" customFormat="1" ht="12.75">
      <c r="A36" s="35">
        <f>ROUND(AVERAGE(A29:A35),2)</f>
        <v>2.09</v>
      </c>
      <c r="B36" s="35">
        <f>ROUND(AVERAGE(B29:B35),2)</f>
        <v>2.89</v>
      </c>
      <c r="C36" s="36" t="s">
        <v>22</v>
      </c>
      <c r="D36" s="37"/>
    </row>
    <row r="39" spans="1:4" ht="12.75">
      <c r="A39" s="120" t="s">
        <v>45</v>
      </c>
      <c r="B39" s="121"/>
      <c r="C39" s="4"/>
      <c r="D39" s="4"/>
    </row>
    <row r="40" spans="1:4" ht="25.5" customHeight="1">
      <c r="A40" s="33" t="s">
        <v>46</v>
      </c>
      <c r="B40" s="51" t="s">
        <v>47</v>
      </c>
      <c r="C40" s="5"/>
      <c r="D40" s="4"/>
    </row>
    <row r="41" spans="1:4" ht="12.75">
      <c r="A41" s="38">
        <v>1998</v>
      </c>
      <c r="B41" s="39">
        <v>1.24</v>
      </c>
      <c r="C41" s="6"/>
      <c r="D41" s="4"/>
    </row>
    <row r="42" spans="1:4" ht="12.75">
      <c r="A42" s="38">
        <v>1999</v>
      </c>
      <c r="B42" s="39">
        <v>1.22</v>
      </c>
      <c r="C42" s="6"/>
      <c r="D42" s="4"/>
    </row>
    <row r="43" spans="1:4" ht="12.75">
      <c r="A43" s="38">
        <v>2000</v>
      </c>
      <c r="B43" s="39">
        <v>1.18</v>
      </c>
      <c r="C43" s="6"/>
      <c r="D43" s="4"/>
    </row>
    <row r="44" spans="1:4" ht="12.75">
      <c r="A44" s="38">
        <v>2001</v>
      </c>
      <c r="B44" s="39">
        <v>1.14</v>
      </c>
      <c r="C44" s="6"/>
      <c r="D44" s="4"/>
    </row>
    <row r="45" spans="1:4" ht="12.75">
      <c r="A45" s="38">
        <v>2002</v>
      </c>
      <c r="B45" s="39">
        <v>1.13</v>
      </c>
      <c r="C45" s="6"/>
      <c r="D45" s="4"/>
    </row>
    <row r="46" spans="1:4" ht="12.75">
      <c r="A46" s="38">
        <v>2003</v>
      </c>
      <c r="B46" s="39">
        <v>1.1</v>
      </c>
      <c r="C46" s="6"/>
      <c r="D46" s="4"/>
    </row>
    <row r="47" spans="1:4" ht="12.75">
      <c r="A47" s="38">
        <v>2004</v>
      </c>
      <c r="B47" s="39">
        <v>1.07</v>
      </c>
      <c r="C47" s="6"/>
      <c r="D47" s="4"/>
    </row>
    <row r="48" spans="1:4" ht="12.75">
      <c r="A48" s="38">
        <v>2005</v>
      </c>
      <c r="B48" s="39">
        <v>1.04</v>
      </c>
      <c r="C48" s="6"/>
      <c r="D48" s="4"/>
    </row>
    <row r="49" spans="1:4" ht="12.75">
      <c r="A49" s="52" t="s">
        <v>91</v>
      </c>
      <c r="B49" s="7"/>
      <c r="C49" s="7"/>
      <c r="D49" s="7"/>
    </row>
  </sheetData>
  <mergeCells count="6">
    <mergeCell ref="A39:B39"/>
    <mergeCell ref="D4:D5"/>
    <mergeCell ref="A1:C1"/>
    <mergeCell ref="A10:A11"/>
    <mergeCell ref="B10:B11"/>
    <mergeCell ref="C4:C5"/>
  </mergeCells>
  <printOptions/>
  <pageMargins left="0.75" right="0.75" top="1" bottom="1" header="0.5" footer="0.5"/>
  <pageSetup horizontalDpi="600" verticalDpi="600" orientation="portrait" scale="69" r:id="rId3"/>
  <rowBreaks count="1" manualBreakCount="1">
    <brk id="25" max="3" man="1"/>
  </rowBreaks>
  <drawing r:id="rId1"/>
  <picture r:id="rId2"/>
</worksheet>
</file>

<file path=xl/worksheets/sheet6.xml><?xml version="1.0" encoding="utf-8"?>
<worksheet xmlns="http://schemas.openxmlformats.org/spreadsheetml/2006/main" xmlns:r="http://schemas.openxmlformats.org/officeDocument/2006/relationships">
  <dimension ref="A1:I22"/>
  <sheetViews>
    <sheetView showGridLines="0" workbookViewId="0" topLeftCell="A1">
      <selection activeCell="K7" sqref="K7"/>
    </sheetView>
  </sheetViews>
  <sheetFormatPr defaultColWidth="9.140625" defaultRowHeight="12.75"/>
  <sheetData>
    <row r="1" spans="1:9" ht="12.75">
      <c r="A1" s="102" t="s">
        <v>14</v>
      </c>
      <c r="B1" s="103"/>
      <c r="C1" s="103"/>
      <c r="D1" s="103"/>
      <c r="E1" s="103"/>
      <c r="F1" s="103"/>
      <c r="G1" s="103"/>
      <c r="H1" s="103"/>
      <c r="I1" s="54"/>
    </row>
    <row r="2" spans="1:9" ht="12.75">
      <c r="A2" s="55"/>
      <c r="B2" s="56"/>
      <c r="C2" s="56"/>
      <c r="D2" s="56"/>
      <c r="E2" s="56"/>
      <c r="F2" s="56"/>
      <c r="G2" s="56"/>
      <c r="H2" s="56"/>
      <c r="I2" s="58"/>
    </row>
    <row r="3" spans="1:9" ht="12.75" customHeight="1">
      <c r="A3" s="125" t="s">
        <v>35</v>
      </c>
      <c r="B3" s="105"/>
      <c r="C3" s="105"/>
      <c r="D3" s="105"/>
      <c r="E3" s="105"/>
      <c r="F3" s="105"/>
      <c r="G3" s="105"/>
      <c r="H3" s="105"/>
      <c r="I3" s="106"/>
    </row>
    <row r="4" spans="1:9" ht="12.75" customHeight="1">
      <c r="A4" s="59"/>
      <c r="B4" s="60"/>
      <c r="C4" s="60"/>
      <c r="D4" s="60"/>
      <c r="E4" s="60"/>
      <c r="F4" s="60"/>
      <c r="G4" s="60"/>
      <c r="H4" s="60"/>
      <c r="I4" s="61"/>
    </row>
    <row r="5" spans="1:9" ht="89.25" customHeight="1">
      <c r="A5" s="125" t="s">
        <v>97</v>
      </c>
      <c r="B5" s="105"/>
      <c r="C5" s="105"/>
      <c r="D5" s="105"/>
      <c r="E5" s="105"/>
      <c r="F5" s="105"/>
      <c r="G5" s="105"/>
      <c r="H5" s="105"/>
      <c r="I5" s="106"/>
    </row>
    <row r="6" spans="1:9" ht="2.25" customHeight="1">
      <c r="A6" s="59"/>
      <c r="B6" s="60"/>
      <c r="C6" s="60"/>
      <c r="D6" s="60"/>
      <c r="E6" s="60"/>
      <c r="F6" s="60"/>
      <c r="G6" s="60"/>
      <c r="H6" s="60"/>
      <c r="I6" s="61"/>
    </row>
    <row r="7" spans="1:9" ht="39.75" customHeight="1">
      <c r="A7" s="125" t="s">
        <v>94</v>
      </c>
      <c r="B7" s="105"/>
      <c r="C7" s="105"/>
      <c r="D7" s="105"/>
      <c r="E7" s="105"/>
      <c r="F7" s="105"/>
      <c r="G7" s="105"/>
      <c r="H7" s="105"/>
      <c r="I7" s="106"/>
    </row>
    <row r="8" spans="1:9" ht="6.75" customHeight="1">
      <c r="A8" s="62"/>
      <c r="B8" s="60"/>
      <c r="C8" s="60"/>
      <c r="D8" s="60"/>
      <c r="E8" s="60"/>
      <c r="F8" s="60"/>
      <c r="G8" s="60"/>
      <c r="H8" s="60"/>
      <c r="I8" s="61"/>
    </row>
    <row r="9" spans="1:9" ht="49.5" customHeight="1">
      <c r="A9" s="125" t="s">
        <v>95</v>
      </c>
      <c r="B9" s="105"/>
      <c r="C9" s="105"/>
      <c r="D9" s="105"/>
      <c r="E9" s="105"/>
      <c r="F9" s="105"/>
      <c r="G9" s="105"/>
      <c r="H9" s="105"/>
      <c r="I9" s="106"/>
    </row>
    <row r="10" spans="1:9" ht="11.25" customHeight="1">
      <c r="A10" s="62"/>
      <c r="B10" s="60"/>
      <c r="C10" s="60"/>
      <c r="D10" s="60"/>
      <c r="E10" s="60"/>
      <c r="F10" s="60"/>
      <c r="G10" s="60"/>
      <c r="H10" s="60"/>
      <c r="I10" s="61"/>
    </row>
    <row r="11" spans="1:9" ht="28.5" customHeight="1">
      <c r="A11" s="125" t="s">
        <v>96</v>
      </c>
      <c r="B11" s="105"/>
      <c r="C11" s="105"/>
      <c r="D11" s="105"/>
      <c r="E11" s="105"/>
      <c r="F11" s="105"/>
      <c r="G11" s="105"/>
      <c r="H11" s="105"/>
      <c r="I11" s="106"/>
    </row>
    <row r="12" spans="1:9" ht="6" customHeight="1">
      <c r="A12" s="63"/>
      <c r="B12" s="60"/>
      <c r="C12" s="60"/>
      <c r="D12" s="60"/>
      <c r="E12" s="60"/>
      <c r="F12" s="60"/>
      <c r="G12" s="60"/>
      <c r="H12" s="60"/>
      <c r="I12" s="61"/>
    </row>
    <row r="13" spans="1:9" ht="24.75" customHeight="1">
      <c r="A13" s="125" t="s">
        <v>92</v>
      </c>
      <c r="B13" s="105"/>
      <c r="C13" s="105"/>
      <c r="D13" s="105"/>
      <c r="E13" s="105"/>
      <c r="F13" s="105"/>
      <c r="G13" s="105"/>
      <c r="H13" s="105"/>
      <c r="I13" s="106"/>
    </row>
    <row r="14" spans="1:9" ht="9.75" customHeight="1">
      <c r="A14" s="62"/>
      <c r="B14" s="60"/>
      <c r="C14" s="60"/>
      <c r="D14" s="60"/>
      <c r="E14" s="60"/>
      <c r="F14" s="60"/>
      <c r="G14" s="60"/>
      <c r="H14" s="60"/>
      <c r="I14" s="61"/>
    </row>
    <row r="15" spans="1:9" ht="38.25" customHeight="1">
      <c r="A15" s="125" t="s">
        <v>82</v>
      </c>
      <c r="B15" s="105"/>
      <c r="C15" s="105"/>
      <c r="D15" s="105"/>
      <c r="E15" s="105"/>
      <c r="F15" s="105"/>
      <c r="G15" s="105"/>
      <c r="H15" s="105"/>
      <c r="I15" s="106"/>
    </row>
    <row r="16" spans="1:9" ht="12.75" customHeight="1">
      <c r="A16" s="62"/>
      <c r="B16" s="60"/>
      <c r="C16" s="60"/>
      <c r="D16" s="60"/>
      <c r="E16" s="60"/>
      <c r="F16" s="60"/>
      <c r="G16" s="60"/>
      <c r="H16" s="60"/>
      <c r="I16" s="61"/>
    </row>
    <row r="17" spans="1:9" ht="51" customHeight="1">
      <c r="A17" s="125" t="s">
        <v>64</v>
      </c>
      <c r="B17" s="105"/>
      <c r="C17" s="105"/>
      <c r="D17" s="105"/>
      <c r="E17" s="105"/>
      <c r="F17" s="105"/>
      <c r="G17" s="105"/>
      <c r="H17" s="105"/>
      <c r="I17" s="106"/>
    </row>
    <row r="18" spans="1:9" ht="10.5" customHeight="1">
      <c r="A18" s="55"/>
      <c r="B18" s="56"/>
      <c r="C18" s="56"/>
      <c r="D18" s="56"/>
      <c r="E18" s="56"/>
      <c r="F18" s="56"/>
      <c r="G18" s="56"/>
      <c r="H18" s="56"/>
      <c r="I18" s="58"/>
    </row>
    <row r="19" spans="1:9" ht="52.5" customHeight="1">
      <c r="A19" s="125" t="s">
        <v>93</v>
      </c>
      <c r="B19" s="105"/>
      <c r="C19" s="105"/>
      <c r="D19" s="105"/>
      <c r="E19" s="105"/>
      <c r="F19" s="105"/>
      <c r="G19" s="105"/>
      <c r="H19" s="105"/>
      <c r="I19" s="106"/>
    </row>
    <row r="20" spans="1:9" ht="10.5" customHeight="1">
      <c r="A20" s="59"/>
      <c r="B20" s="60"/>
      <c r="C20" s="60"/>
      <c r="D20" s="60"/>
      <c r="E20" s="60"/>
      <c r="F20" s="60"/>
      <c r="G20" s="60"/>
      <c r="H20" s="60"/>
      <c r="I20" s="61"/>
    </row>
    <row r="21" spans="1:9" ht="25.5" customHeight="1">
      <c r="A21" s="125" t="s">
        <v>83</v>
      </c>
      <c r="B21" s="105"/>
      <c r="C21" s="105"/>
      <c r="D21" s="105"/>
      <c r="E21" s="105"/>
      <c r="F21" s="105"/>
      <c r="G21" s="105"/>
      <c r="H21" s="105"/>
      <c r="I21" s="106"/>
    </row>
    <row r="22" spans="1:9" ht="12.75">
      <c r="A22" s="93"/>
      <c r="B22" s="94"/>
      <c r="C22" s="94"/>
      <c r="D22" s="94"/>
      <c r="E22" s="94"/>
      <c r="F22" s="94"/>
      <c r="G22" s="94"/>
      <c r="H22" s="94"/>
      <c r="I22" s="95"/>
    </row>
  </sheetData>
  <mergeCells count="11">
    <mergeCell ref="A11:I11"/>
    <mergeCell ref="A21:I21"/>
    <mergeCell ref="A1:H1"/>
    <mergeCell ref="A17:I17"/>
    <mergeCell ref="A3:I3"/>
    <mergeCell ref="A13:I13"/>
    <mergeCell ref="A15:I15"/>
    <mergeCell ref="A7:I7"/>
    <mergeCell ref="A19:I19"/>
    <mergeCell ref="A5:I5"/>
    <mergeCell ref="A9:I9"/>
  </mergeCells>
  <printOptions/>
  <pageMargins left="0.75" right="0.75" top="1" bottom="1" header="0.5" footer="0.5"/>
  <pageSetup horizontalDpi="600" verticalDpi="600" orientation="portrait"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 </cp:lastModifiedBy>
  <cp:lastPrinted>2006-09-05T21:59:38Z</cp:lastPrinted>
  <dcterms:created xsi:type="dcterms:W3CDTF">2006-05-12T16:48:55Z</dcterms:created>
  <dcterms:modified xsi:type="dcterms:W3CDTF">2008-11-17T20:22:03Z</dcterms:modified>
  <cp:category/>
  <cp:version/>
  <cp:contentType/>
  <cp:contentStatus/>
</cp:coreProperties>
</file>