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7400" windowHeight="12975" activeTab="1"/>
  </bookViews>
  <sheets>
    <sheet name="strength chart" sheetId="1" r:id="rId1"/>
    <sheet name="nonlin strength" sheetId="2" r:id="rId2"/>
    <sheet name="EDWA002 history" sheetId="3" r:id="rId3"/>
    <sheet name="run summary" sheetId="4" r:id="rId4"/>
    <sheet name="excite-a" sheetId="5" r:id="rId5"/>
    <sheet name="rem-a" sheetId="6" r:id="rId6"/>
    <sheet name="excite-b" sheetId="7" r:id="rId7"/>
    <sheet name="rem-b" sheetId="8" r:id="rId8"/>
    <sheet name="attributes" sheetId="9" r:id="rId9"/>
  </sheets>
  <externalReferences>
    <externalReference r:id="rId12"/>
    <externalReference r:id="rId13"/>
    <externalReference r:id="rId14"/>
    <externalReference r:id="rId15"/>
  </externalReferences>
  <definedNames>
    <definedName name="l_eff" localSheetId="8">'attributes'!$B$5</definedName>
    <definedName name="l_eff">'attributes'!$B$5</definedName>
    <definedName name="n_turns" localSheetId="8">'attributes'!$B$6</definedName>
    <definedName name="r_ap" localSheetId="8">'attributes'!$B$4</definedName>
    <definedName name="rem">'[1]remnant'!$C$12</definedName>
    <definedName name="rem_a">'rem-a'!$C$12</definedName>
    <definedName name="rem_b">'rem-b'!$C$12</definedName>
    <definedName name="rem_g">'[2]rem-g'!$C$12</definedName>
    <definedName name="tf" localSheetId="8">'attributes'!$B$8</definedName>
    <definedName name="tf">'attributes'!$B$8</definedName>
  </definedNames>
  <calcPr fullCalcOnLoad="1"/>
</workbook>
</file>

<file path=xl/sharedStrings.xml><?xml version="1.0" encoding="utf-8"?>
<sst xmlns="http://schemas.openxmlformats.org/spreadsheetml/2006/main" count="251" uniqueCount="112">
  <si>
    <t>EDWA attributes</t>
  </si>
  <si>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</si>
  <si>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</si>
  <si>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</si>
  <si>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</si>
  <si>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</si>
  <si>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</si>
  <si>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</si>
  <si>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expected TF</t>
  </si>
  <si>
    <t>Dec</t>
  </si>
  <si>
    <t>Flatcoil</t>
  </si>
  <si>
    <t>Reduced</t>
  </si>
  <si>
    <t>Run</t>
  </si>
  <si>
    <t>Summary</t>
  </si>
  <si>
    <t>magnet</t>
  </si>
  <si>
    <t>EDWA002-1</t>
  </si>
  <si>
    <t>Start</t>
  </si>
  <si>
    <t>of</t>
  </si>
  <si>
    <t>Report</t>
  </si>
  <si>
    <t>seq_num</t>
  </si>
  <si>
    <t>red_run_sn</t>
  </si>
  <si>
    <t>reduction_alg</t>
  </si>
  <si>
    <t>i_measured</t>
  </si>
  <si>
    <t>probe_sn</t>
  </si>
  <si>
    <t>config</t>
  </si>
  <si>
    <t>measurement_dt</t>
  </si>
  <si>
    <t>drift_total</t>
  </si>
  <si>
    <t>drift_linear</t>
  </si>
  <si>
    <t>drift_offset</t>
  </si>
  <si>
    <t>drift_goodness</t>
  </si>
  <si>
    <t>excitation</t>
  </si>
  <si>
    <t>DMEAS</t>
  </si>
  <si>
    <t>SATISFACTORY</t>
  </si>
  <si>
    <t>Beam</t>
  </si>
  <si>
    <t>tube</t>
  </si>
  <si>
    <t>installed.</t>
  </si>
  <si>
    <t>Magnet</t>
  </si>
  <si>
    <t>had</t>
  </si>
  <si>
    <t>LCW</t>
  </si>
  <si>
    <t>flowing</t>
  </si>
  <si>
    <t>overnight</t>
  </si>
  <si>
    <t>prior</t>
  </si>
  <si>
    <t>to</t>
  </si>
  <si>
    <t>this</t>
  </si>
  <si>
    <t>set</t>
  </si>
  <si>
    <t>measurements.</t>
  </si>
  <si>
    <t>In:</t>
  </si>
  <si>
    <t>67,</t>
  </si>
  <si>
    <t>Out:</t>
  </si>
  <si>
    <t>63,</t>
  </si>
  <si>
    <t>Coil</t>
  </si>
  <si>
    <t>Temp:</t>
  </si>
  <si>
    <t>70,</t>
  </si>
  <si>
    <t>Core</t>
  </si>
  <si>
    <t>degrees</t>
  </si>
  <si>
    <t>Farenheit.</t>
  </si>
  <si>
    <t>X</t>
  </si>
  <si>
    <t>=</t>
  </si>
  <si>
    <t>69,</t>
  </si>
  <si>
    <t>72,</t>
  </si>
  <si>
    <t>ramped</t>
  </si>
  <si>
    <t>820A</t>
  </si>
  <si>
    <t>flattop</t>
  </si>
  <si>
    <t>for</t>
  </si>
  <si>
    <t>over</t>
  </si>
  <si>
    <t>hours</t>
  </si>
  <si>
    <t>74,</t>
  </si>
  <si>
    <t>75,</t>
  </si>
  <si>
    <t>77,</t>
  </si>
  <si>
    <t>73,</t>
  </si>
  <si>
    <t>68,</t>
  </si>
  <si>
    <t>76,</t>
  </si>
  <si>
    <t>End</t>
  </si>
  <si>
    <t>Page</t>
  </si>
  <si>
    <t>rework/measurement</t>
  </si>
  <si>
    <t>red_run</t>
  </si>
  <si>
    <t>date</t>
  </si>
  <si>
    <t>time</t>
  </si>
  <si>
    <t>x</t>
  </si>
  <si>
    <t>comment</t>
  </si>
  <si>
    <t>Bdl @200</t>
  </si>
  <si>
    <t>rel change</t>
  </si>
  <si>
    <t>Bdl @820</t>
  </si>
  <si>
    <t>0/a</t>
  </si>
  <si>
    <t>original measurement</t>
  </si>
  <si>
    <t>1/a</t>
  </si>
  <si>
    <t>beam tube installed; cold LCW</t>
  </si>
  <si>
    <t>1/b</t>
  </si>
  <si>
    <t>beam tube installed; magnet at flattop for few hrs prior to meas</t>
  </si>
  <si>
    <t>beam tube runs (1a &amp; b)</t>
  </si>
  <si>
    <t>mean =</t>
  </si>
  <si>
    <t>(rel rms)</t>
  </si>
  <si>
    <t>expected change @820 A from x=0 to x=0.438 (from SW shape meas of EDWA001)</t>
  </si>
  <si>
    <t>EDWA002 reworks and measurements</t>
  </si>
  <si>
    <t>!Dec</t>
  </si>
  <si>
    <t>Excitation</t>
  </si>
  <si>
    <t>data</t>
  </si>
  <si>
    <t>!red_pnt_num</t>
  </si>
  <si>
    <t>current</t>
  </si>
  <si>
    <t>cur_dev</t>
  </si>
  <si>
    <t>delta_int(Bdl)</t>
  </si>
  <si>
    <t>delta_int(Bdl)_sd</t>
  </si>
  <si>
    <t>error</t>
  </si>
  <si>
    <t>B(0) avg</t>
  </si>
  <si>
    <t>T-m</t>
  </si>
  <si>
    <t>B(180) avg</t>
  </si>
  <si>
    <t>B_rem</t>
  </si>
  <si>
    <t>B0</t>
  </si>
  <si>
    <t>T</t>
  </si>
  <si>
    <t>strength+remnant</t>
  </si>
  <si>
    <t>calc linear part</t>
  </si>
  <si>
    <t>meas-calc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</si>
</sst>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E+00"/>
    <numFmt numFmtId="166" formatCode="0.00000"/>
    <numFmt numFmtId="167" formatCode="0.0"/>
    <numFmt numFmtId="168" formatCode="0.0000"/>
    <numFmt numFmtId="169" formatCode="0.0E+00"/>
    <numFmt numFmtId="170" formatCode="0.0000000"/>
    <numFmt numFmtId="171" formatCode="0.000E+00"/>
    <numFmt numFmtId="172" formatCode="0.000"/>
    <numFmt numFmtId="173" formatCode="mm/dd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1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EDWA002-1 stretched wire excitation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'excite-b'!$B$3:$B$45</c:f>
              <c:numCache>
                <c:ptCount val="43"/>
                <c:pt idx="0">
                  <c:v>-0.04</c:v>
                </c:pt>
                <c:pt idx="1">
                  <c:v>102.5</c:v>
                </c:pt>
                <c:pt idx="2">
                  <c:v>202.32</c:v>
                </c:pt>
                <c:pt idx="3">
                  <c:v>302.05</c:v>
                </c:pt>
                <c:pt idx="4">
                  <c:v>401.66</c:v>
                </c:pt>
                <c:pt idx="5">
                  <c:v>501.51</c:v>
                </c:pt>
                <c:pt idx="6">
                  <c:v>601.22</c:v>
                </c:pt>
                <c:pt idx="7">
                  <c:v>701.08</c:v>
                </c:pt>
                <c:pt idx="8">
                  <c:v>800.79</c:v>
                </c:pt>
                <c:pt idx="9">
                  <c:v>820.44</c:v>
                </c:pt>
                <c:pt idx="10">
                  <c:v>820.44</c:v>
                </c:pt>
                <c:pt idx="11">
                  <c:v>820.45</c:v>
                </c:pt>
                <c:pt idx="12">
                  <c:v>820.45</c:v>
                </c:pt>
                <c:pt idx="13">
                  <c:v>820.44</c:v>
                </c:pt>
                <c:pt idx="14">
                  <c:v>820.45</c:v>
                </c:pt>
                <c:pt idx="15">
                  <c:v>820.45</c:v>
                </c:pt>
                <c:pt idx="16">
                  <c:v>820.45</c:v>
                </c:pt>
                <c:pt idx="17">
                  <c:v>820.44</c:v>
                </c:pt>
                <c:pt idx="18">
                  <c:v>820.45</c:v>
                </c:pt>
                <c:pt idx="19">
                  <c:v>900.51</c:v>
                </c:pt>
                <c:pt idx="20">
                  <c:v>1000.3</c:v>
                </c:pt>
                <c:pt idx="21">
                  <c:v>1100</c:v>
                </c:pt>
                <c:pt idx="22">
                  <c:v>1000.29</c:v>
                </c:pt>
                <c:pt idx="23">
                  <c:v>900.51</c:v>
                </c:pt>
                <c:pt idx="24">
                  <c:v>820.75</c:v>
                </c:pt>
                <c:pt idx="25">
                  <c:v>820.75</c:v>
                </c:pt>
                <c:pt idx="26">
                  <c:v>820.75</c:v>
                </c:pt>
                <c:pt idx="27">
                  <c:v>820.75</c:v>
                </c:pt>
                <c:pt idx="28">
                  <c:v>820.75</c:v>
                </c:pt>
                <c:pt idx="29">
                  <c:v>820.75</c:v>
                </c:pt>
                <c:pt idx="30">
                  <c:v>820.75</c:v>
                </c:pt>
                <c:pt idx="31">
                  <c:v>820.75</c:v>
                </c:pt>
                <c:pt idx="32">
                  <c:v>820.75</c:v>
                </c:pt>
                <c:pt idx="33">
                  <c:v>820.75</c:v>
                </c:pt>
                <c:pt idx="34">
                  <c:v>800.8</c:v>
                </c:pt>
                <c:pt idx="35">
                  <c:v>701.07</c:v>
                </c:pt>
                <c:pt idx="36">
                  <c:v>601.23</c:v>
                </c:pt>
                <c:pt idx="37">
                  <c:v>501.51</c:v>
                </c:pt>
                <c:pt idx="38">
                  <c:v>401.66</c:v>
                </c:pt>
                <c:pt idx="39">
                  <c:v>302.04</c:v>
                </c:pt>
                <c:pt idx="40">
                  <c:v>202.3</c:v>
                </c:pt>
                <c:pt idx="41">
                  <c:v>102.48</c:v>
                </c:pt>
                <c:pt idx="42">
                  <c:v>-0.03</c:v>
                </c:pt>
              </c:numCache>
            </c:numRef>
          </c:xVal>
          <c:yVal>
            <c:numRef>
              <c:f>'excite-b'!$G$3:$G$45</c:f>
              <c:numCache>
                <c:ptCount val="43"/>
                <c:pt idx="0">
                  <c:v>0.003291201387846667</c:v>
                </c:pt>
                <c:pt idx="1">
                  <c:v>0.4649722625166667</c:v>
                </c:pt>
                <c:pt idx="2">
                  <c:v>0.9158792625166666</c:v>
                </c:pt>
                <c:pt idx="3">
                  <c:v>1.3654852625166665</c:v>
                </c:pt>
                <c:pt idx="4">
                  <c:v>1.8107782625166666</c:v>
                </c:pt>
                <c:pt idx="5">
                  <c:v>2.2531102625166666</c:v>
                </c:pt>
                <c:pt idx="6">
                  <c:v>2.6862552625166667</c:v>
                </c:pt>
                <c:pt idx="7">
                  <c:v>3.0902742625166666</c:v>
                </c:pt>
                <c:pt idx="8">
                  <c:v>3.4249752625166665</c:v>
                </c:pt>
                <c:pt idx="9">
                  <c:v>3.4821982625166665</c:v>
                </c:pt>
                <c:pt idx="10">
                  <c:v>3.4820732625166664</c:v>
                </c:pt>
                <c:pt idx="11">
                  <c:v>3.4820182625166667</c:v>
                </c:pt>
                <c:pt idx="12">
                  <c:v>3.4819302625166664</c:v>
                </c:pt>
                <c:pt idx="13">
                  <c:v>3.4818322625166664</c:v>
                </c:pt>
                <c:pt idx="14">
                  <c:v>3.4817632625166666</c:v>
                </c:pt>
                <c:pt idx="15">
                  <c:v>3.4816572625166664</c:v>
                </c:pt>
                <c:pt idx="16">
                  <c:v>3.4816622625166667</c:v>
                </c:pt>
                <c:pt idx="17">
                  <c:v>3.4816782625166667</c:v>
                </c:pt>
                <c:pt idx="18">
                  <c:v>3.4815882625166665</c:v>
                </c:pt>
                <c:pt idx="19">
                  <c:v>3.6923642625166666</c:v>
                </c:pt>
                <c:pt idx="20">
                  <c:v>3.9177532625166664</c:v>
                </c:pt>
                <c:pt idx="21">
                  <c:v>4.113513262516667</c:v>
                </c:pt>
                <c:pt idx="22">
                  <c:v>3.9233902625166666</c:v>
                </c:pt>
                <c:pt idx="23">
                  <c:v>3.7040962625166665</c:v>
                </c:pt>
                <c:pt idx="24">
                  <c:v>3.4996942625166665</c:v>
                </c:pt>
                <c:pt idx="25">
                  <c:v>3.4996732625166667</c:v>
                </c:pt>
                <c:pt idx="26">
                  <c:v>3.4996192625166667</c:v>
                </c:pt>
                <c:pt idx="27">
                  <c:v>3.4996402625166665</c:v>
                </c:pt>
                <c:pt idx="28">
                  <c:v>3.4996002625166667</c:v>
                </c:pt>
                <c:pt idx="29">
                  <c:v>3.4996362625166664</c:v>
                </c:pt>
                <c:pt idx="30">
                  <c:v>3.4995932625166666</c:v>
                </c:pt>
                <c:pt idx="31">
                  <c:v>3.4995762625166664</c:v>
                </c:pt>
                <c:pt idx="32">
                  <c:v>3.499515262516667</c:v>
                </c:pt>
                <c:pt idx="33">
                  <c:v>3.4995312625166664</c:v>
                </c:pt>
                <c:pt idx="34">
                  <c:v>3.4425732625166665</c:v>
                </c:pt>
                <c:pt idx="35">
                  <c:v>3.1094592625166664</c:v>
                </c:pt>
                <c:pt idx="36">
                  <c:v>2.6962232625166664</c:v>
                </c:pt>
                <c:pt idx="37">
                  <c:v>2.2592822625166664</c:v>
                </c:pt>
                <c:pt idx="38">
                  <c:v>1.8154522625166665</c:v>
                </c:pt>
                <c:pt idx="39">
                  <c:v>1.3685872625166666</c:v>
                </c:pt>
                <c:pt idx="40">
                  <c:v>0.9184522625166667</c:v>
                </c:pt>
                <c:pt idx="41">
                  <c:v>0.46725926251666666</c:v>
                </c:pt>
                <c:pt idx="42">
                  <c:v>0.0032913236454866664</c:v>
                </c:pt>
              </c:numCache>
            </c:numRef>
          </c:yVal>
          <c:smooth val="1"/>
        </c:ser>
        <c:axId val="21589569"/>
        <c:axId val="60088394"/>
      </c:scatterChart>
      <c:valAx>
        <c:axId val="2158956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88394"/>
        <c:crosses val="autoZero"/>
        <c:crossBetween val="midCat"/>
        <c:dispUnits/>
      </c:valAx>
      <c:valAx>
        <c:axId val="60088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integral B*dl, T-m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15895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EDWA002-1, non-linear part of strength (Stretched wire)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'excite-b'!$B$3:$B$45</c:f>
              <c:numCache>
                <c:ptCount val="43"/>
                <c:pt idx="0">
                  <c:v>-0.04</c:v>
                </c:pt>
                <c:pt idx="1">
                  <c:v>102.5</c:v>
                </c:pt>
                <c:pt idx="2">
                  <c:v>202.32</c:v>
                </c:pt>
                <c:pt idx="3">
                  <c:v>302.05</c:v>
                </c:pt>
                <c:pt idx="4">
                  <c:v>401.66</c:v>
                </c:pt>
                <c:pt idx="5">
                  <c:v>501.51</c:v>
                </c:pt>
                <c:pt idx="6">
                  <c:v>601.22</c:v>
                </c:pt>
                <c:pt idx="7">
                  <c:v>701.08</c:v>
                </c:pt>
                <c:pt idx="8">
                  <c:v>800.79</c:v>
                </c:pt>
                <c:pt idx="9">
                  <c:v>820.44</c:v>
                </c:pt>
                <c:pt idx="10">
                  <c:v>820.44</c:v>
                </c:pt>
                <c:pt idx="11">
                  <c:v>820.45</c:v>
                </c:pt>
                <c:pt idx="12">
                  <c:v>820.45</c:v>
                </c:pt>
                <c:pt idx="13">
                  <c:v>820.44</c:v>
                </c:pt>
                <c:pt idx="14">
                  <c:v>820.45</c:v>
                </c:pt>
                <c:pt idx="15">
                  <c:v>820.45</c:v>
                </c:pt>
                <c:pt idx="16">
                  <c:v>820.45</c:v>
                </c:pt>
                <c:pt idx="17">
                  <c:v>820.44</c:v>
                </c:pt>
                <c:pt idx="18">
                  <c:v>820.45</c:v>
                </c:pt>
                <c:pt idx="19">
                  <c:v>900.51</c:v>
                </c:pt>
                <c:pt idx="20">
                  <c:v>1000.3</c:v>
                </c:pt>
                <c:pt idx="21">
                  <c:v>1100</c:v>
                </c:pt>
                <c:pt idx="22">
                  <c:v>1000.29</c:v>
                </c:pt>
                <c:pt idx="23">
                  <c:v>900.51</c:v>
                </c:pt>
                <c:pt idx="24">
                  <c:v>820.75</c:v>
                </c:pt>
                <c:pt idx="25">
                  <c:v>820.75</c:v>
                </c:pt>
                <c:pt idx="26">
                  <c:v>820.75</c:v>
                </c:pt>
                <c:pt idx="27">
                  <c:v>820.75</c:v>
                </c:pt>
                <c:pt idx="28">
                  <c:v>820.75</c:v>
                </c:pt>
                <c:pt idx="29">
                  <c:v>820.75</c:v>
                </c:pt>
                <c:pt idx="30">
                  <c:v>820.75</c:v>
                </c:pt>
                <c:pt idx="31">
                  <c:v>820.75</c:v>
                </c:pt>
                <c:pt idx="32">
                  <c:v>820.75</c:v>
                </c:pt>
                <c:pt idx="33">
                  <c:v>820.75</c:v>
                </c:pt>
                <c:pt idx="34">
                  <c:v>800.8</c:v>
                </c:pt>
                <c:pt idx="35">
                  <c:v>701.07</c:v>
                </c:pt>
                <c:pt idx="36">
                  <c:v>601.23</c:v>
                </c:pt>
                <c:pt idx="37">
                  <c:v>501.51</c:v>
                </c:pt>
                <c:pt idx="38">
                  <c:v>401.66</c:v>
                </c:pt>
                <c:pt idx="39">
                  <c:v>302.04</c:v>
                </c:pt>
                <c:pt idx="40">
                  <c:v>202.3</c:v>
                </c:pt>
                <c:pt idx="41">
                  <c:v>102.48</c:v>
                </c:pt>
                <c:pt idx="42">
                  <c:v>-0.03</c:v>
                </c:pt>
              </c:numCache>
            </c:numRef>
          </c:xVal>
          <c:yVal>
            <c:numRef>
              <c:f>'excite-b'!$I$3:$I$45</c:f>
              <c:numCache>
                <c:ptCount val="43"/>
                <c:pt idx="0">
                  <c:v>0.0034724539680937782</c:v>
                </c:pt>
                <c:pt idx="1">
                  <c:v>0.0005125256334440609</c:v>
                </c:pt>
                <c:pt idx="2">
                  <c:v>-0.0008962883732221982</c:v>
                </c:pt>
                <c:pt idx="3">
                  <c:v>-0.003198284074332536</c:v>
                </c:pt>
                <c:pt idx="4">
                  <c:v>-0.009269522034701438</c:v>
                </c:pt>
                <c:pt idx="5">
                  <c:v>-0.01938927547655256</c:v>
                </c:pt>
                <c:pt idx="6">
                  <c:v>-0.03806164488753927</c:v>
                </c:pt>
                <c:pt idx="7">
                  <c:v>-0.08653971147445283</c:v>
                </c:pt>
                <c:pt idx="8">
                  <c:v>-0.2036560808854393</c:v>
                </c:pt>
                <c:pt idx="9">
                  <c:v>-0.23547341093183283</c:v>
                </c:pt>
                <c:pt idx="10">
                  <c:v>-0.23559841093183298</c:v>
                </c:pt>
                <c:pt idx="11">
                  <c:v>-0.23569872407689463</c:v>
                </c:pt>
                <c:pt idx="12">
                  <c:v>-0.23578672407689494</c:v>
                </c:pt>
                <c:pt idx="13">
                  <c:v>-0.23583941093183292</c:v>
                </c:pt>
                <c:pt idx="14">
                  <c:v>-0.23595372407689474</c:v>
                </c:pt>
                <c:pt idx="15">
                  <c:v>-0.2360597240768949</c:v>
                </c:pt>
                <c:pt idx="16">
                  <c:v>-0.23605472407689465</c:v>
                </c:pt>
                <c:pt idx="17">
                  <c:v>-0.23599341093183268</c:v>
                </c:pt>
                <c:pt idx="18">
                  <c:v>-0.23612872407689478</c:v>
                </c:pt>
                <c:pt idx="19">
                  <c:v>-0.388129763441488</c:v>
                </c:pt>
                <c:pt idx="20">
                  <c:v>-0.6149206380129684</c:v>
                </c:pt>
                <c:pt idx="21">
                  <c:v>-0.8709326942788929</c:v>
                </c:pt>
                <c:pt idx="22">
                  <c:v>-0.6092383248679063</c:v>
                </c:pt>
                <c:pt idx="23">
                  <c:v>-0.3763977634414881</c:v>
                </c:pt>
                <c:pt idx="24">
                  <c:v>-0.2193821184287481</c:v>
                </c:pt>
                <c:pt idx="25">
                  <c:v>-0.21940311842874793</c:v>
                </c:pt>
                <c:pt idx="26">
                  <c:v>-0.21945711842874793</c:v>
                </c:pt>
                <c:pt idx="27">
                  <c:v>-0.2194361184287481</c:v>
                </c:pt>
                <c:pt idx="28">
                  <c:v>-0.21947611842874792</c:v>
                </c:pt>
                <c:pt idx="29">
                  <c:v>-0.21944011842874822</c:v>
                </c:pt>
                <c:pt idx="30">
                  <c:v>-0.21948311842874801</c:v>
                </c:pt>
                <c:pt idx="31">
                  <c:v>-0.21950011842874817</c:v>
                </c:pt>
                <c:pt idx="32">
                  <c:v>-0.21956111842874781</c:v>
                </c:pt>
                <c:pt idx="33">
                  <c:v>-0.21954511842874824</c:v>
                </c:pt>
                <c:pt idx="34">
                  <c:v>-0.1861033940305008</c:v>
                </c:pt>
                <c:pt idx="35">
                  <c:v>-0.06730939832939153</c:v>
                </c:pt>
                <c:pt idx="36">
                  <c:v>-0.02813895803260147</c:v>
                </c:pt>
                <c:pt idx="37">
                  <c:v>-0.013217275476552715</c:v>
                </c:pt>
                <c:pt idx="38">
                  <c:v>-0.0045955220347015935</c:v>
                </c:pt>
                <c:pt idx="39">
                  <c:v>-5.097092927064395E-05</c:v>
                </c:pt>
                <c:pt idx="40">
                  <c:v>0.0017673379169013126</c:v>
                </c:pt>
                <c:pt idx="41">
                  <c:v>0.0028901519235675632</c:v>
                </c:pt>
                <c:pt idx="42">
                  <c:v>0.0034272630806719997</c:v>
                </c:pt>
              </c:numCache>
            </c:numRef>
          </c:yVal>
          <c:smooth val="1"/>
        </c:ser>
        <c:axId val="3924635"/>
        <c:axId val="35321716"/>
      </c:scatterChart>
      <c:valAx>
        <c:axId val="392463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21716"/>
        <c:crosses val="autoZero"/>
        <c:crossBetween val="midCat"/>
        <c:dispUnits/>
      </c:valAx>
      <c:valAx>
        <c:axId val="35321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int(B*dl) - TF(calc)*I, T-m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9246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t\glass\conventional\edwa\edwa004-0\EDWA004-0_stretched_wi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t\glass\conventional\edwa\edwa005-0\EDWA005-0_stretched_wi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t\glass\conventional\edwa\edwa001-0\EDWA001-0_stretched_wir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t\glass\conventional\edwa\edwa002-0\EDWA002-0_stretched_wi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ength chart"/>
      <sheetName val="nonlin strength"/>
      <sheetName val="rel strength"/>
      <sheetName val="strength vs time"/>
      <sheetName val="EDWA004 strength history"/>
      <sheetName val="EDWA004 history"/>
      <sheetName val="excitation"/>
      <sheetName val="remnant"/>
      <sheetName val="excite2"/>
      <sheetName val="rem2"/>
      <sheetName val="excite004-1a"/>
      <sheetName val="rem004-1a"/>
      <sheetName val="excite004-1b"/>
      <sheetName val="rem004-1b"/>
      <sheetName val="excite004-1c"/>
      <sheetName val="rem004-1c"/>
      <sheetName val="excite004-2a"/>
      <sheetName val="rem004-2a"/>
      <sheetName val="excite004-2b"/>
      <sheetName val="rem004-2b"/>
      <sheetName val="excite004-2c"/>
      <sheetName val="rem004-2c"/>
      <sheetName val="attributes"/>
    </sheetNames>
    <sheetDataSet>
      <sheetData sheetId="7">
        <row r="12">
          <cell r="C12">
            <v>0.0032568284500001667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rength chart"/>
      <sheetName val="nonlin strength"/>
      <sheetName val="EDWA005 history"/>
      <sheetName val="run summary"/>
      <sheetName val="strength vs temps"/>
      <sheetName val="strength vs time"/>
      <sheetName val="comparison"/>
      <sheetName val="excite-a"/>
      <sheetName val="rem-a"/>
      <sheetName val="excite-b"/>
      <sheetName val="rem-b"/>
      <sheetName val="excite-c"/>
      <sheetName val="rem-c"/>
      <sheetName val="excite-d"/>
      <sheetName val="rem-d"/>
      <sheetName val="excite-e"/>
      <sheetName val="rem-e"/>
      <sheetName val="excite-f"/>
      <sheetName val="rem-f"/>
      <sheetName val="excite-g"/>
      <sheetName val="rem-g"/>
      <sheetName val="attributes"/>
    </sheetNames>
    <sheetDataSet>
      <sheetData sheetId="20">
        <row r="12">
          <cell r="C12">
            <v>0.00322301135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rength chart"/>
      <sheetName val="nonlin strength"/>
      <sheetName val="strength vs time"/>
      <sheetName val="excitation"/>
      <sheetName val="remnant"/>
      <sheetName val="shape chart"/>
      <sheetName val="shape"/>
      <sheetName val="attributes"/>
    </sheetNames>
    <sheetDataSet>
      <sheetData sheetId="6">
        <row r="29">
          <cell r="M29">
            <v>0.002263526628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rength chart"/>
      <sheetName val="nonlin strength"/>
      <sheetName val="excitation"/>
      <sheetName val="remnant"/>
      <sheetName val="attributes"/>
    </sheetNames>
    <sheetDataSet>
      <sheetData sheetId="2">
        <row r="1">
          <cell r="H1">
            <v>4022264</v>
          </cell>
        </row>
        <row r="5">
          <cell r="G5">
            <v>0.9166641948333333</v>
          </cell>
        </row>
        <row r="21">
          <cell r="G21">
            <v>3.4763541948333336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I7" sqref="I7"/>
    </sheetView>
  </sheetViews>
  <sheetFormatPr defaultColWidth="9.140625" defaultRowHeight="12.75"/>
  <cols>
    <col min="1" max="1" width="17.7109375" style="0" customWidth="1"/>
    <col min="2" max="2" width="8.8515625" style="0" customWidth="1"/>
    <col min="3" max="3" width="11.7109375" style="0" customWidth="1"/>
    <col min="4" max="5" width="12.28125" style="0" customWidth="1"/>
    <col min="6" max="6" width="53.140625" style="0" customWidth="1"/>
  </cols>
  <sheetData>
    <row r="1" ht="12.75">
      <c r="A1" t="s">
        <v>93</v>
      </c>
    </row>
    <row r="3" spans="1:10" ht="12.75">
      <c r="A3" t="s">
        <v>74</v>
      </c>
      <c r="B3" t="s">
        <v>75</v>
      </c>
      <c r="C3" t="s">
        <v>76</v>
      </c>
      <c r="D3" t="s">
        <v>77</v>
      </c>
      <c r="E3" s="7" t="s">
        <v>78</v>
      </c>
      <c r="F3" t="s">
        <v>79</v>
      </c>
      <c r="G3" t="s">
        <v>80</v>
      </c>
      <c r="H3" t="s">
        <v>81</v>
      </c>
      <c r="I3" t="s">
        <v>82</v>
      </c>
      <c r="J3" t="s">
        <v>81</v>
      </c>
    </row>
    <row r="4" spans="1:9" ht="12.75">
      <c r="A4" t="s">
        <v>83</v>
      </c>
      <c r="B4">
        <f>'[4]excitation'!$H$1</f>
        <v>4022264</v>
      </c>
      <c r="C4" s="8">
        <v>37511</v>
      </c>
      <c r="D4" s="5">
        <v>0.5791666666666667</v>
      </c>
      <c r="E4" s="9">
        <v>0</v>
      </c>
      <c r="F4" t="s">
        <v>84</v>
      </c>
      <c r="G4" s="10">
        <f>'[4]excitation'!$G$5</f>
        <v>0.9166641948333333</v>
      </c>
      <c r="H4" s="10"/>
      <c r="I4" s="10">
        <f>'[4]excitation'!$G$21</f>
        <v>3.4763541948333336</v>
      </c>
    </row>
    <row r="5" spans="1:10" ht="12.75">
      <c r="A5" t="s">
        <v>85</v>
      </c>
      <c r="B5">
        <f>'run summary'!C4</f>
        <v>4074069</v>
      </c>
      <c r="C5" s="8">
        <f>'run summary'!H4</f>
        <v>37601</v>
      </c>
      <c r="D5" s="5">
        <f>'run summary'!I4</f>
        <v>0.3616422453703703</v>
      </c>
      <c r="E5" s="11">
        <v>0.4375</v>
      </c>
      <c r="F5" t="s">
        <v>86</v>
      </c>
      <c r="G5" s="10">
        <f>'excite-a'!G5</f>
        <v>0.9154027395483334</v>
      </c>
      <c r="H5" s="9">
        <f>10000*(G5-$G$4)/$G$4</f>
        <v>-13.761367489969821</v>
      </c>
      <c r="I5" s="10">
        <f>'excite-a'!G21</f>
        <v>3.4816427395483336</v>
      </c>
      <c r="J5" s="12">
        <f>10000*(I5-$I$4)/$I$4</f>
        <v>15.212905298487579</v>
      </c>
    </row>
    <row r="6" spans="1:10" ht="12.75">
      <c r="A6" t="s">
        <v>87</v>
      </c>
      <c r="B6">
        <f>'run summary'!C16</f>
        <v>4074137</v>
      </c>
      <c r="C6" s="8">
        <f>'run summary'!H16</f>
        <v>37601</v>
      </c>
      <c r="D6" s="5">
        <f>'run summary'!I16</f>
        <v>0.5264189814814815</v>
      </c>
      <c r="E6" s="11">
        <v>0.4375</v>
      </c>
      <c r="F6" t="s">
        <v>88</v>
      </c>
      <c r="G6" s="10">
        <f>'excite-b'!G5</f>
        <v>0.9158792625166666</v>
      </c>
      <c r="H6" s="9">
        <f>10000*(G6-$G$4)/$G$4</f>
        <v>-8.562921090305798</v>
      </c>
      <c r="I6" s="10">
        <f>'excite-b'!G21</f>
        <v>3.4815882625166665</v>
      </c>
      <c r="J6" s="12">
        <f>10000*(I6-$I$4)/$I$4</f>
        <v>15.056197930325784</v>
      </c>
    </row>
    <row r="7" spans="3:10" ht="12.75">
      <c r="C7" s="8"/>
      <c r="D7" s="5"/>
      <c r="E7" s="11"/>
      <c r="G7" s="10"/>
      <c r="H7" s="9"/>
      <c r="I7" s="10"/>
      <c r="J7" s="12"/>
    </row>
    <row r="8" spans="3:10" ht="12.75">
      <c r="C8" s="8"/>
      <c r="D8" s="5"/>
      <c r="E8" s="5"/>
      <c r="G8" s="10"/>
      <c r="H8" s="9"/>
      <c r="I8" s="10"/>
      <c r="J8" s="9"/>
    </row>
    <row r="9" spans="3:11" ht="12.75">
      <c r="C9" s="8"/>
      <c r="D9" s="5"/>
      <c r="E9" s="5"/>
      <c r="F9" t="s">
        <v>89</v>
      </c>
      <c r="H9" t="s">
        <v>90</v>
      </c>
      <c r="I9" s="13">
        <f>AVERAGE(I5:I6)</f>
        <v>3.4816155010325</v>
      </c>
      <c r="J9" s="14">
        <f>STDEV(I5:I6)/I9</f>
        <v>1.1064149045469972E-05</v>
      </c>
      <c r="K9" t="s">
        <v>91</v>
      </c>
    </row>
    <row r="10" spans="3:5" ht="12.75">
      <c r="C10" s="8"/>
      <c r="D10" s="5"/>
      <c r="E10" s="5"/>
    </row>
    <row r="11" spans="3:10" ht="12.75">
      <c r="C11" s="8"/>
      <c r="D11" s="5"/>
      <c r="E11" s="5"/>
      <c r="F11" t="s">
        <v>92</v>
      </c>
      <c r="H11" s="10"/>
      <c r="J11" s="9">
        <f>'[3]shape'!$M$29*10000</f>
        <v>22.635266280000003</v>
      </c>
    </row>
    <row r="12" spans="3:5" ht="12.75">
      <c r="C12" s="8"/>
      <c r="D12" s="5"/>
      <c r="E12" s="5"/>
    </row>
    <row r="13" spans="4:5" ht="12.75">
      <c r="D13" s="5"/>
      <c r="E13" s="5"/>
    </row>
    <row r="14" spans="4:5" ht="12.75">
      <c r="D14" s="5"/>
      <c r="E14" s="5"/>
    </row>
    <row r="15" spans="4:5" ht="12.75">
      <c r="D15" s="5"/>
      <c r="E15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K40" sqref="K40"/>
    </sheetView>
  </sheetViews>
  <sheetFormatPr defaultColWidth="9.140625" defaultRowHeight="12.75"/>
  <cols>
    <col min="8" max="8" width="15.00390625" style="0" bestFit="1" customWidth="1"/>
  </cols>
  <sheetData>
    <row r="1" spans="1:9" ht="12.75">
      <c r="A1" t="s">
        <v>9</v>
      </c>
      <c r="B1">
        <v>11</v>
      </c>
      <c r="C1">
        <v>2002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</row>
    <row r="2" spans="2:4" ht="12.75">
      <c r="B2" t="s">
        <v>16</v>
      </c>
      <c r="C2" t="s">
        <v>17</v>
      </c>
      <c r="D2" t="s">
        <v>18</v>
      </c>
    </row>
    <row r="3" spans="2:12" ht="12.75">
      <c r="B3" t="s">
        <v>19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28</v>
      </c>
      <c r="L3" t="s">
        <v>29</v>
      </c>
    </row>
    <row r="4" spans="2:13" ht="12.75">
      <c r="B4">
        <v>4074036</v>
      </c>
      <c r="C4">
        <v>4074069</v>
      </c>
      <c r="D4" t="s">
        <v>30</v>
      </c>
      <c r="E4">
        <v>1099.92</v>
      </c>
      <c r="F4">
        <v>228198</v>
      </c>
      <c r="G4" t="s">
        <v>31</v>
      </c>
      <c r="H4" s="3">
        <v>37601</v>
      </c>
      <c r="I4" s="5">
        <v>0.3616422453703703</v>
      </c>
      <c r="J4" s="4">
        <v>-0.01504552</v>
      </c>
      <c r="K4" s="4">
        <v>-1.03982E-05</v>
      </c>
      <c r="L4" s="4">
        <v>-3.491044E-06</v>
      </c>
      <c r="M4" s="4">
        <v>8.399621E-13</v>
      </c>
    </row>
    <row r="5" spans="1:9" ht="12.75">
      <c r="A5" t="s">
        <v>32</v>
      </c>
      <c r="I5" s="5"/>
    </row>
    <row r="6" spans="2:9" ht="12.75">
      <c r="B6" t="s">
        <v>33</v>
      </c>
      <c r="C6" t="s">
        <v>34</v>
      </c>
      <c r="D6" t="s">
        <v>35</v>
      </c>
      <c r="I6" s="5"/>
    </row>
    <row r="7" spans="2:12" ht="12.75">
      <c r="B7" t="s">
        <v>36</v>
      </c>
      <c r="C7" t="s">
        <v>37</v>
      </c>
      <c r="D7" t="s">
        <v>38</v>
      </c>
      <c r="E7" t="s">
        <v>39</v>
      </c>
      <c r="F7" t="s">
        <v>40</v>
      </c>
      <c r="G7" t="s">
        <v>41</v>
      </c>
      <c r="H7" t="s">
        <v>42</v>
      </c>
      <c r="I7" s="5" t="s">
        <v>43</v>
      </c>
      <c r="J7" t="s">
        <v>44</v>
      </c>
      <c r="K7" t="s">
        <v>17</v>
      </c>
      <c r="L7" t="s">
        <v>45</v>
      </c>
    </row>
    <row r="8" spans="2:15" ht="12.75">
      <c r="B8" t="s">
        <v>38</v>
      </c>
      <c r="C8" t="s">
        <v>46</v>
      </c>
      <c r="D8" t="s">
        <v>47</v>
      </c>
      <c r="E8" t="s">
        <v>38</v>
      </c>
      <c r="F8" t="s">
        <v>48</v>
      </c>
      <c r="G8" t="s">
        <v>49</v>
      </c>
      <c r="H8" t="s">
        <v>50</v>
      </c>
      <c r="I8" s="5" t="s">
        <v>51</v>
      </c>
      <c r="J8" t="s">
        <v>52</v>
      </c>
      <c r="K8" t="s">
        <v>53</v>
      </c>
      <c r="L8" t="s">
        <v>51</v>
      </c>
      <c r="M8">
        <v>70</v>
      </c>
      <c r="N8" t="s">
        <v>54</v>
      </c>
      <c r="O8" t="s">
        <v>55</v>
      </c>
    </row>
    <row r="9" spans="2:9" ht="12.75">
      <c r="B9" t="s">
        <v>56</v>
      </c>
      <c r="C9" t="s">
        <v>57</v>
      </c>
      <c r="D9">
        <f>7/16</f>
        <v>0.4375</v>
      </c>
      <c r="I9" s="5"/>
    </row>
    <row r="10" spans="2:13" ht="12.75">
      <c r="B10">
        <v>4074073</v>
      </c>
      <c r="C10">
        <v>4074100</v>
      </c>
      <c r="D10" t="s">
        <v>30</v>
      </c>
      <c r="E10">
        <v>0</v>
      </c>
      <c r="F10">
        <v>228198</v>
      </c>
      <c r="G10" t="s">
        <v>31</v>
      </c>
      <c r="H10" s="3">
        <v>37601</v>
      </c>
      <c r="I10" s="5">
        <v>0.3905861111111111</v>
      </c>
      <c r="J10" s="4">
        <v>-0.008181231</v>
      </c>
      <c r="K10" s="4">
        <v>-1.044608E-05</v>
      </c>
      <c r="L10" s="4">
        <v>7.840693E-07</v>
      </c>
      <c r="M10" s="4">
        <v>6.908191E-15</v>
      </c>
    </row>
    <row r="11" spans="1:9" ht="12.75">
      <c r="A11" t="s">
        <v>32</v>
      </c>
      <c r="I11" s="5"/>
    </row>
    <row r="12" spans="2:9" ht="12.75">
      <c r="B12" t="s">
        <v>33</v>
      </c>
      <c r="C12" t="s">
        <v>34</v>
      </c>
      <c r="D12" t="s">
        <v>35</v>
      </c>
      <c r="I12" s="5"/>
    </row>
    <row r="13" spans="2:12" ht="12.75">
      <c r="B13" t="s">
        <v>36</v>
      </c>
      <c r="C13" t="s">
        <v>37</v>
      </c>
      <c r="D13" t="s">
        <v>38</v>
      </c>
      <c r="E13" t="s">
        <v>39</v>
      </c>
      <c r="F13" t="s">
        <v>40</v>
      </c>
      <c r="G13" t="s">
        <v>41</v>
      </c>
      <c r="H13" t="s">
        <v>42</v>
      </c>
      <c r="I13" s="5" t="s">
        <v>43</v>
      </c>
      <c r="J13" t="s">
        <v>44</v>
      </c>
      <c r="K13" t="s">
        <v>17</v>
      </c>
      <c r="L13" t="s">
        <v>45</v>
      </c>
    </row>
    <row r="14" spans="2:15" ht="12.75">
      <c r="B14" t="s">
        <v>38</v>
      </c>
      <c r="C14" t="s">
        <v>46</v>
      </c>
      <c r="D14" t="s">
        <v>58</v>
      </c>
      <c r="E14" t="s">
        <v>38</v>
      </c>
      <c r="F14" t="s">
        <v>48</v>
      </c>
      <c r="G14" t="s">
        <v>49</v>
      </c>
      <c r="H14" t="s">
        <v>50</v>
      </c>
      <c r="I14" s="5" t="s">
        <v>51</v>
      </c>
      <c r="J14" t="s">
        <v>59</v>
      </c>
      <c r="K14" t="s">
        <v>53</v>
      </c>
      <c r="L14" t="s">
        <v>51</v>
      </c>
      <c r="M14">
        <v>72</v>
      </c>
      <c r="N14" t="s">
        <v>54</v>
      </c>
      <c r="O14" t="s">
        <v>55</v>
      </c>
    </row>
    <row r="15" spans="2:9" ht="12.75">
      <c r="B15" t="s">
        <v>56</v>
      </c>
      <c r="C15" t="s">
        <v>57</v>
      </c>
      <c r="D15">
        <f>7/16</f>
        <v>0.4375</v>
      </c>
      <c r="I15" s="5"/>
    </row>
    <row r="16" spans="2:13" ht="12.75">
      <c r="B16">
        <v>4074104</v>
      </c>
      <c r="C16">
        <v>4074137</v>
      </c>
      <c r="D16" t="s">
        <v>30</v>
      </c>
      <c r="E16">
        <v>1100</v>
      </c>
      <c r="F16">
        <v>228198</v>
      </c>
      <c r="G16" t="s">
        <v>31</v>
      </c>
      <c r="H16" s="3">
        <v>37601</v>
      </c>
      <c r="I16" s="5">
        <v>0.5264189814814815</v>
      </c>
      <c r="J16" s="4">
        <v>-0.01503023</v>
      </c>
      <c r="K16" s="4">
        <v>-1.039539E-05</v>
      </c>
      <c r="L16" s="4">
        <v>-2.605168E-06</v>
      </c>
      <c r="M16" s="4">
        <v>8.094791E-13</v>
      </c>
    </row>
    <row r="17" spans="1:9" ht="12.75">
      <c r="A17" t="s">
        <v>32</v>
      </c>
      <c r="I17" s="5"/>
    </row>
    <row r="18" spans="2:9" ht="12.75">
      <c r="B18" t="s">
        <v>33</v>
      </c>
      <c r="C18" t="s">
        <v>34</v>
      </c>
      <c r="D18" t="s">
        <v>35</v>
      </c>
      <c r="I18" s="5"/>
    </row>
    <row r="19" spans="2:15" ht="12.75">
      <c r="B19" t="s">
        <v>36</v>
      </c>
      <c r="C19" t="s">
        <v>60</v>
      </c>
      <c r="D19" t="s">
        <v>42</v>
      </c>
      <c r="E19" t="s">
        <v>61</v>
      </c>
      <c r="F19" t="s">
        <v>62</v>
      </c>
      <c r="G19" t="s">
        <v>63</v>
      </c>
      <c r="H19" t="s">
        <v>64</v>
      </c>
      <c r="I19" s="6">
        <v>2</v>
      </c>
      <c r="J19" t="s">
        <v>65</v>
      </c>
      <c r="K19" t="s">
        <v>41</v>
      </c>
      <c r="L19" t="s">
        <v>42</v>
      </c>
      <c r="M19" t="s">
        <v>43</v>
      </c>
      <c r="N19" t="s">
        <v>44</v>
      </c>
      <c r="O19" t="s">
        <v>17</v>
      </c>
    </row>
    <row r="20" spans="2:9" ht="12.75">
      <c r="B20" t="s">
        <v>45</v>
      </c>
      <c r="I20" s="5"/>
    </row>
    <row r="21" spans="2:15" ht="12.75">
      <c r="B21" t="s">
        <v>38</v>
      </c>
      <c r="C21" t="s">
        <v>46</v>
      </c>
      <c r="D21" t="s">
        <v>66</v>
      </c>
      <c r="E21" t="s">
        <v>38</v>
      </c>
      <c r="F21" t="s">
        <v>48</v>
      </c>
      <c r="G21" t="s">
        <v>67</v>
      </c>
      <c r="H21" t="s">
        <v>50</v>
      </c>
      <c r="I21" s="5" t="s">
        <v>51</v>
      </c>
      <c r="J21" t="s">
        <v>68</v>
      </c>
      <c r="K21" t="s">
        <v>53</v>
      </c>
      <c r="L21" t="s">
        <v>51</v>
      </c>
      <c r="M21">
        <v>76</v>
      </c>
      <c r="N21" t="s">
        <v>54</v>
      </c>
      <c r="O21" t="s">
        <v>55</v>
      </c>
    </row>
    <row r="22" spans="2:13" ht="12.75">
      <c r="B22">
        <v>4074141</v>
      </c>
      <c r="C22">
        <v>4074168</v>
      </c>
      <c r="D22" t="s">
        <v>30</v>
      </c>
      <c r="E22">
        <v>0</v>
      </c>
      <c r="F22">
        <v>228198</v>
      </c>
      <c r="G22" t="s">
        <v>31</v>
      </c>
      <c r="H22" s="3">
        <v>37601</v>
      </c>
      <c r="I22" s="5">
        <v>0.5596109953703704</v>
      </c>
      <c r="J22" s="4">
        <v>-0.01208705</v>
      </c>
      <c r="K22" s="4">
        <v>-1.04818E-05</v>
      </c>
      <c r="L22" s="4">
        <v>2.956344E-05</v>
      </c>
      <c r="M22" s="4">
        <v>3.863498E-14</v>
      </c>
    </row>
    <row r="23" ht="12.75">
      <c r="A23" t="s">
        <v>32</v>
      </c>
    </row>
    <row r="24" spans="2:4" ht="12.75">
      <c r="B24" t="s">
        <v>33</v>
      </c>
      <c r="C24" t="s">
        <v>34</v>
      </c>
      <c r="D24" t="s">
        <v>35</v>
      </c>
    </row>
    <row r="25" spans="2:15" ht="12.75">
      <c r="B25" t="s">
        <v>36</v>
      </c>
      <c r="C25" t="s">
        <v>60</v>
      </c>
      <c r="D25" t="s">
        <v>42</v>
      </c>
      <c r="E25" t="s">
        <v>61</v>
      </c>
      <c r="F25" t="s">
        <v>62</v>
      </c>
      <c r="G25" t="s">
        <v>63</v>
      </c>
      <c r="H25" t="s">
        <v>64</v>
      </c>
      <c r="I25">
        <v>2</v>
      </c>
      <c r="J25" t="s">
        <v>65</v>
      </c>
      <c r="K25" t="s">
        <v>41</v>
      </c>
      <c r="L25" t="s">
        <v>42</v>
      </c>
      <c r="M25" t="s">
        <v>43</v>
      </c>
      <c r="N25" t="s">
        <v>44</v>
      </c>
      <c r="O25" t="s">
        <v>17</v>
      </c>
    </row>
    <row r="26" ht="12.75">
      <c r="B26" t="s">
        <v>45</v>
      </c>
    </row>
    <row r="27" spans="2:15" ht="12.75">
      <c r="B27" t="s">
        <v>38</v>
      </c>
      <c r="C27" t="s">
        <v>46</v>
      </c>
      <c r="D27" t="s">
        <v>69</v>
      </c>
      <c r="E27" t="s">
        <v>38</v>
      </c>
      <c r="F27" t="s">
        <v>48</v>
      </c>
      <c r="G27" t="s">
        <v>70</v>
      </c>
      <c r="H27" t="s">
        <v>50</v>
      </c>
      <c r="I27" t="s">
        <v>51</v>
      </c>
      <c r="J27" t="s">
        <v>71</v>
      </c>
      <c r="K27" t="s">
        <v>53</v>
      </c>
      <c r="L27" t="s">
        <v>51</v>
      </c>
      <c r="M27">
        <v>79</v>
      </c>
      <c r="N27" t="s">
        <v>54</v>
      </c>
      <c r="O27" t="s">
        <v>55</v>
      </c>
    </row>
    <row r="28" spans="2:4" ht="12.75">
      <c r="B28" t="s">
        <v>72</v>
      </c>
      <c r="C28" t="s">
        <v>17</v>
      </c>
      <c r="D28" t="s">
        <v>18</v>
      </c>
    </row>
    <row r="66" spans="2:3" ht="12.75">
      <c r="B66" t="s">
        <v>73</v>
      </c>
      <c r="C66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G2" sqref="G2:I3"/>
    </sheetView>
  </sheetViews>
  <sheetFormatPr defaultColWidth="9.140625" defaultRowHeight="12.75"/>
  <cols>
    <col min="1" max="1" width="12.140625" style="0" bestFit="1" customWidth="1"/>
    <col min="2" max="2" width="8.00390625" style="0" bestFit="1" customWidth="1"/>
    <col min="3" max="3" width="7.28125" style="0" bestFit="1" customWidth="1"/>
    <col min="4" max="4" width="11.8515625" style="0" bestFit="1" customWidth="1"/>
    <col min="5" max="5" width="15.00390625" style="0" bestFit="1" customWidth="1"/>
    <col min="6" max="6" width="10.140625" style="0" bestFit="1" customWidth="1"/>
    <col min="7" max="7" width="15.7109375" style="0" bestFit="1" customWidth="1"/>
    <col min="8" max="8" width="13.28125" style="0" bestFit="1" customWidth="1"/>
    <col min="9" max="9" width="9.57421875" style="0" bestFit="1" customWidth="1"/>
  </cols>
  <sheetData>
    <row r="1" spans="1:8" ht="12.75">
      <c r="A1" t="s">
        <v>94</v>
      </c>
      <c r="B1">
        <v>11</v>
      </c>
      <c r="C1">
        <v>2002</v>
      </c>
      <c r="D1" t="s">
        <v>95</v>
      </c>
      <c r="E1" t="s">
        <v>96</v>
      </c>
      <c r="F1" t="s">
        <v>20</v>
      </c>
      <c r="G1" t="s">
        <v>57</v>
      </c>
      <c r="H1">
        <v>4074069</v>
      </c>
    </row>
    <row r="2" spans="1:9" ht="12.75">
      <c r="A2" t="s">
        <v>97</v>
      </c>
      <c r="B2" t="s">
        <v>98</v>
      </c>
      <c r="C2" t="s">
        <v>99</v>
      </c>
      <c r="D2" t="s">
        <v>100</v>
      </c>
      <c r="E2" t="s">
        <v>101</v>
      </c>
      <c r="F2" t="s">
        <v>77</v>
      </c>
      <c r="G2" t="s">
        <v>109</v>
      </c>
      <c r="H2" t="s">
        <v>110</v>
      </c>
      <c r="I2" t="s">
        <v>111</v>
      </c>
    </row>
    <row r="3" spans="1:9" ht="12.75">
      <c r="A3">
        <v>1</v>
      </c>
      <c r="B3">
        <v>-0.04</v>
      </c>
      <c r="C3">
        <v>0</v>
      </c>
      <c r="D3" s="4">
        <v>-7.301568E-08</v>
      </c>
      <c r="E3" s="4">
        <v>4.552236E-06</v>
      </c>
      <c r="F3">
        <v>29.42</v>
      </c>
      <c r="G3" s="2">
        <f>D3+rem_a</f>
        <v>0.0033286665326533165</v>
      </c>
      <c r="H3" s="2">
        <f>B3*tf</f>
        <v>-0.00018125258024711128</v>
      </c>
      <c r="I3" s="4">
        <f>G3-H3</f>
        <v>0.003509919112900428</v>
      </c>
    </row>
    <row r="4" spans="1:9" ht="12.75">
      <c r="A4">
        <v>2</v>
      </c>
      <c r="B4">
        <v>102.41</v>
      </c>
      <c r="C4">
        <v>0</v>
      </c>
      <c r="D4">
        <v>0.461231</v>
      </c>
      <c r="E4" s="4">
        <v>7.056507E-06</v>
      </c>
      <c r="F4">
        <v>66.15</v>
      </c>
      <c r="G4" s="2">
        <f aca="true" t="shared" si="0" ref="G4:G45">D4+rem_a</f>
        <v>0.4645597395483333</v>
      </c>
      <c r="H4" s="2">
        <f aca="true" t="shared" si="1" ref="H4:H45">B4*tf</f>
        <v>0.46405191857766664</v>
      </c>
      <c r="I4" s="4">
        <f aca="true" t="shared" si="2" ref="I4:I45">G4-H4</f>
        <v>0.0005078209706666503</v>
      </c>
    </row>
    <row r="5" spans="1:9" ht="12.75">
      <c r="A5">
        <v>3</v>
      </c>
      <c r="B5">
        <v>202.22</v>
      </c>
      <c r="C5">
        <v>0</v>
      </c>
      <c r="D5">
        <v>0.912074</v>
      </c>
      <c r="E5" s="4">
        <v>1.827982E-05</v>
      </c>
      <c r="F5">
        <v>102.87</v>
      </c>
      <c r="G5" s="2">
        <f t="shared" si="0"/>
        <v>0.9154027395483334</v>
      </c>
      <c r="H5" s="2">
        <f t="shared" si="1"/>
        <v>0.9163224194392711</v>
      </c>
      <c r="I5" s="4">
        <f t="shared" si="2"/>
        <v>-0.0009196798909376636</v>
      </c>
    </row>
    <row r="6" spans="1:9" ht="12.75">
      <c r="A6">
        <v>4</v>
      </c>
      <c r="B6">
        <v>301.95</v>
      </c>
      <c r="C6">
        <v>0</v>
      </c>
      <c r="D6">
        <v>1.361634</v>
      </c>
      <c r="E6" s="4">
        <v>1.508125E-05</v>
      </c>
      <c r="F6">
        <v>139.22</v>
      </c>
      <c r="G6" s="2">
        <f t="shared" si="0"/>
        <v>1.3649627395483332</v>
      </c>
      <c r="H6" s="2">
        <f t="shared" si="1"/>
        <v>1.3682304151403812</v>
      </c>
      <c r="I6" s="4">
        <f t="shared" si="2"/>
        <v>-0.0032676755920479916</v>
      </c>
    </row>
    <row r="7" spans="1:9" ht="12.75">
      <c r="A7">
        <v>5</v>
      </c>
      <c r="B7">
        <v>401.57</v>
      </c>
      <c r="C7">
        <v>0</v>
      </c>
      <c r="D7">
        <v>1.806842</v>
      </c>
      <c r="E7" s="4">
        <v>4.021203E-05</v>
      </c>
      <c r="F7">
        <v>175.72</v>
      </c>
      <c r="G7" s="2">
        <f t="shared" si="0"/>
        <v>1.8101707395483333</v>
      </c>
      <c r="H7" s="2">
        <f t="shared" si="1"/>
        <v>1.8196399662458118</v>
      </c>
      <c r="I7" s="4">
        <f t="shared" si="2"/>
        <v>-0.009469226697478517</v>
      </c>
    </row>
    <row r="8" spans="1:9" ht="12.75">
      <c r="A8">
        <v>6</v>
      </c>
      <c r="B8">
        <v>501.42</v>
      </c>
      <c r="C8">
        <v>0</v>
      </c>
      <c r="D8">
        <v>2.249125</v>
      </c>
      <c r="E8" s="4">
        <v>4.583061E-05</v>
      </c>
      <c r="F8">
        <v>213.54</v>
      </c>
      <c r="G8" s="2">
        <f t="shared" si="0"/>
        <v>2.2524537395483333</v>
      </c>
      <c r="H8" s="2">
        <f t="shared" si="1"/>
        <v>2.2720917196876633</v>
      </c>
      <c r="I8" s="4">
        <f t="shared" si="2"/>
        <v>-0.019637980139330047</v>
      </c>
    </row>
    <row r="9" spans="1:9" ht="12.75">
      <c r="A9">
        <v>7</v>
      </c>
      <c r="B9">
        <v>601.13</v>
      </c>
      <c r="C9">
        <v>0</v>
      </c>
      <c r="D9">
        <v>2.682296</v>
      </c>
      <c r="E9" s="4">
        <v>3.784334E-05</v>
      </c>
      <c r="F9">
        <v>248.84</v>
      </c>
      <c r="G9" s="2">
        <f t="shared" si="0"/>
        <v>2.6856247395483335</v>
      </c>
      <c r="H9" s="2">
        <f t="shared" si="1"/>
        <v>2.72390908909865</v>
      </c>
      <c r="I9" s="4">
        <f t="shared" si="2"/>
        <v>-0.038284349550316676</v>
      </c>
    </row>
    <row r="10" spans="1:9" ht="12.75">
      <c r="A10">
        <v>8</v>
      </c>
      <c r="B10">
        <v>700.98</v>
      </c>
      <c r="C10">
        <v>0</v>
      </c>
      <c r="D10">
        <v>3.086468</v>
      </c>
      <c r="E10" s="4">
        <v>5.153277E-05</v>
      </c>
      <c r="F10">
        <v>286.19</v>
      </c>
      <c r="G10" s="2">
        <f t="shared" si="0"/>
        <v>3.0897967395483334</v>
      </c>
      <c r="H10" s="2">
        <f t="shared" si="1"/>
        <v>3.1763608425405017</v>
      </c>
      <c r="I10" s="4">
        <f t="shared" si="2"/>
        <v>-0.08656410299216821</v>
      </c>
    </row>
    <row r="11" spans="1:9" ht="12.75">
      <c r="A11">
        <v>9</v>
      </c>
      <c r="B11">
        <v>800.7</v>
      </c>
      <c r="C11">
        <v>0</v>
      </c>
      <c r="D11">
        <v>3.421542</v>
      </c>
      <c r="E11" s="4">
        <v>2.508338E-05</v>
      </c>
      <c r="F11">
        <v>321.88</v>
      </c>
      <c r="G11" s="2">
        <f t="shared" si="0"/>
        <v>3.4248707395483335</v>
      </c>
      <c r="H11" s="2">
        <f t="shared" si="1"/>
        <v>3.62822352509655</v>
      </c>
      <c r="I11" s="4">
        <f t="shared" si="2"/>
        <v>-0.20335278554821645</v>
      </c>
    </row>
    <row r="12" spans="1:9" ht="12.75">
      <c r="A12">
        <v>10</v>
      </c>
      <c r="B12">
        <v>820.35</v>
      </c>
      <c r="C12">
        <v>0.01</v>
      </c>
      <c r="D12">
        <v>3.478772</v>
      </c>
      <c r="E12" s="4">
        <v>4.720575E-05</v>
      </c>
      <c r="F12">
        <v>355.03</v>
      </c>
      <c r="G12" s="2">
        <f t="shared" si="0"/>
        <v>3.4821007395483337</v>
      </c>
      <c r="H12" s="2">
        <f t="shared" si="1"/>
        <v>3.7172638551429436</v>
      </c>
      <c r="I12" s="4">
        <f t="shared" si="2"/>
        <v>-0.2351631155946099</v>
      </c>
    </row>
    <row r="13" spans="1:9" ht="12.75">
      <c r="A13">
        <v>11</v>
      </c>
      <c r="B13">
        <v>820.35</v>
      </c>
      <c r="C13">
        <v>0</v>
      </c>
      <c r="D13">
        <v>3.478749</v>
      </c>
      <c r="E13" s="4">
        <v>6.262024E-05</v>
      </c>
      <c r="F13">
        <v>385.7</v>
      </c>
      <c r="G13" s="2">
        <f t="shared" si="0"/>
        <v>3.4820777395483336</v>
      </c>
      <c r="H13" s="2">
        <f t="shared" si="1"/>
        <v>3.7172638551429436</v>
      </c>
      <c r="I13" s="4">
        <f t="shared" si="2"/>
        <v>-0.23518611559461</v>
      </c>
    </row>
    <row r="14" spans="1:9" ht="12.75">
      <c r="A14">
        <v>12</v>
      </c>
      <c r="B14">
        <v>820.34</v>
      </c>
      <c r="C14">
        <v>0</v>
      </c>
      <c r="D14">
        <v>3.478689</v>
      </c>
      <c r="E14" s="4">
        <v>2.908419E-05</v>
      </c>
      <c r="F14">
        <v>416.28</v>
      </c>
      <c r="G14" s="2">
        <f t="shared" si="0"/>
        <v>3.4820177395483336</v>
      </c>
      <c r="H14" s="2">
        <f t="shared" si="1"/>
        <v>3.7172185419978816</v>
      </c>
      <c r="I14" s="4">
        <f t="shared" si="2"/>
        <v>-0.235200802449548</v>
      </c>
    </row>
    <row r="15" spans="1:9" ht="12.75">
      <c r="A15">
        <v>13</v>
      </c>
      <c r="B15">
        <v>820.35</v>
      </c>
      <c r="C15">
        <v>0</v>
      </c>
      <c r="D15">
        <v>3.478593</v>
      </c>
      <c r="E15" s="4">
        <v>2.850075E-05</v>
      </c>
      <c r="F15">
        <v>446.82</v>
      </c>
      <c r="G15" s="2">
        <f t="shared" si="0"/>
        <v>3.4819217395483335</v>
      </c>
      <c r="H15" s="2">
        <f t="shared" si="1"/>
        <v>3.7172638551429436</v>
      </c>
      <c r="I15" s="4">
        <f t="shared" si="2"/>
        <v>-0.23534211559461005</v>
      </c>
    </row>
    <row r="16" spans="1:9" ht="12.75">
      <c r="A16">
        <v>14</v>
      </c>
      <c r="B16">
        <v>820.35</v>
      </c>
      <c r="C16">
        <v>0</v>
      </c>
      <c r="D16">
        <v>3.478557</v>
      </c>
      <c r="E16" s="4">
        <v>5.433732E-05</v>
      </c>
      <c r="F16">
        <v>477.37</v>
      </c>
      <c r="G16" s="2">
        <f t="shared" si="0"/>
        <v>3.4818857395483334</v>
      </c>
      <c r="H16" s="2">
        <f t="shared" si="1"/>
        <v>3.7172638551429436</v>
      </c>
      <c r="I16" s="4">
        <f t="shared" si="2"/>
        <v>-0.2353781155946102</v>
      </c>
    </row>
    <row r="17" spans="1:9" ht="12.75">
      <c r="A17">
        <v>15</v>
      </c>
      <c r="B17">
        <v>820.36</v>
      </c>
      <c r="C17">
        <v>0</v>
      </c>
      <c r="D17">
        <v>3.47851</v>
      </c>
      <c r="E17" s="4">
        <v>3.128579E-05</v>
      </c>
      <c r="F17">
        <v>510.12</v>
      </c>
      <c r="G17" s="2">
        <f t="shared" si="0"/>
        <v>3.4818387395483335</v>
      </c>
      <c r="H17" s="2">
        <f t="shared" si="1"/>
        <v>3.717309168288005</v>
      </c>
      <c r="I17" s="4">
        <f t="shared" si="2"/>
        <v>-0.2354704287396716</v>
      </c>
    </row>
    <row r="18" spans="1:9" ht="12.75">
      <c r="A18">
        <v>16</v>
      </c>
      <c r="B18">
        <v>820.35</v>
      </c>
      <c r="C18">
        <v>0</v>
      </c>
      <c r="D18">
        <v>3.478521</v>
      </c>
      <c r="E18" s="4">
        <v>2.681723E-05</v>
      </c>
      <c r="F18">
        <v>540.87</v>
      </c>
      <c r="G18" s="2">
        <f t="shared" si="0"/>
        <v>3.4818497395483337</v>
      </c>
      <c r="H18" s="2">
        <f t="shared" si="1"/>
        <v>3.7172638551429436</v>
      </c>
      <c r="I18" s="4">
        <f t="shared" si="2"/>
        <v>-0.2354141155946099</v>
      </c>
    </row>
    <row r="19" spans="1:9" ht="12.75">
      <c r="A19">
        <v>17</v>
      </c>
      <c r="B19">
        <v>820.35</v>
      </c>
      <c r="C19">
        <v>0</v>
      </c>
      <c r="D19">
        <v>3.478437</v>
      </c>
      <c r="E19" s="4">
        <v>0.0001124164</v>
      </c>
      <c r="F19">
        <v>571.7</v>
      </c>
      <c r="G19" s="2">
        <f t="shared" si="0"/>
        <v>3.4817657395483335</v>
      </c>
      <c r="H19" s="2">
        <f t="shared" si="1"/>
        <v>3.7172638551429436</v>
      </c>
      <c r="I19" s="4">
        <f t="shared" si="2"/>
        <v>-0.2354981155946101</v>
      </c>
    </row>
    <row r="20" spans="1:9" ht="12.75">
      <c r="A20">
        <v>18</v>
      </c>
      <c r="B20">
        <v>820.35</v>
      </c>
      <c r="C20">
        <v>0</v>
      </c>
      <c r="D20">
        <v>3.478319</v>
      </c>
      <c r="E20" s="4">
        <v>0.0001077834</v>
      </c>
      <c r="F20">
        <v>602.13</v>
      </c>
      <c r="G20" s="2">
        <f t="shared" si="0"/>
        <v>3.4816477395483334</v>
      </c>
      <c r="H20" s="2">
        <f t="shared" si="1"/>
        <v>3.7172638551429436</v>
      </c>
      <c r="I20" s="4">
        <f t="shared" si="2"/>
        <v>-0.23561611559461015</v>
      </c>
    </row>
    <row r="21" spans="1:9" ht="12.75">
      <c r="A21">
        <v>19</v>
      </c>
      <c r="B21">
        <v>820.35</v>
      </c>
      <c r="C21">
        <v>0</v>
      </c>
      <c r="D21">
        <v>3.478314</v>
      </c>
      <c r="E21" s="4">
        <v>2.750865E-05</v>
      </c>
      <c r="F21">
        <v>634.93</v>
      </c>
      <c r="G21" s="2">
        <f t="shared" si="0"/>
        <v>3.4816427395483336</v>
      </c>
      <c r="H21" s="2">
        <f t="shared" si="1"/>
        <v>3.7172638551429436</v>
      </c>
      <c r="I21" s="4">
        <f t="shared" si="2"/>
        <v>-0.23562111559460996</v>
      </c>
    </row>
    <row r="22" spans="1:9" ht="12.75">
      <c r="A22">
        <v>20</v>
      </c>
      <c r="B22">
        <v>900.42</v>
      </c>
      <c r="C22">
        <v>0</v>
      </c>
      <c r="D22">
        <v>3.689427</v>
      </c>
      <c r="E22" s="4">
        <v>8.951677E-06</v>
      </c>
      <c r="F22">
        <v>670.1</v>
      </c>
      <c r="G22" s="2">
        <f t="shared" si="0"/>
        <v>3.6927557395483332</v>
      </c>
      <c r="H22" s="2">
        <f t="shared" si="1"/>
        <v>4.080086207652598</v>
      </c>
      <c r="I22" s="4">
        <f t="shared" si="2"/>
        <v>-0.38733046810426464</v>
      </c>
    </row>
    <row r="23" spans="1:9" ht="12.75">
      <c r="A23">
        <v>21</v>
      </c>
      <c r="B23">
        <v>1000.21</v>
      </c>
      <c r="C23">
        <v>0</v>
      </c>
      <c r="D23">
        <v>3.915073</v>
      </c>
      <c r="E23" s="4">
        <v>3.960783E-05</v>
      </c>
      <c r="F23">
        <v>705.56</v>
      </c>
      <c r="G23" s="2">
        <f t="shared" si="0"/>
        <v>3.9184017395483335</v>
      </c>
      <c r="H23" s="2">
        <f t="shared" si="1"/>
        <v>4.532266082224079</v>
      </c>
      <c r="I23" s="4">
        <f t="shared" si="2"/>
        <v>-0.6138643426757455</v>
      </c>
    </row>
    <row r="24" spans="1:9" ht="12.75">
      <c r="A24">
        <v>22</v>
      </c>
      <c r="B24">
        <v>1099.92</v>
      </c>
      <c r="C24">
        <v>0</v>
      </c>
      <c r="D24">
        <v>4.111001</v>
      </c>
      <c r="E24" s="4">
        <v>4.42197E-05</v>
      </c>
      <c r="F24">
        <v>743.22</v>
      </c>
      <c r="G24" s="2">
        <f t="shared" si="0"/>
        <v>4.114329739548333</v>
      </c>
      <c r="H24" s="2">
        <f t="shared" si="1"/>
        <v>4.984083451635066</v>
      </c>
      <c r="I24" s="4">
        <f t="shared" si="2"/>
        <v>-0.8697537120867329</v>
      </c>
    </row>
    <row r="25" spans="1:9" ht="12.75">
      <c r="A25">
        <v>23</v>
      </c>
      <c r="B25">
        <v>1000.22</v>
      </c>
      <c r="C25">
        <v>0</v>
      </c>
      <c r="D25">
        <v>3.920818</v>
      </c>
      <c r="E25" s="4">
        <v>2.020122E-05</v>
      </c>
      <c r="F25">
        <v>778.68</v>
      </c>
      <c r="G25" s="2">
        <f t="shared" si="0"/>
        <v>3.9241467395483336</v>
      </c>
      <c r="H25" s="2">
        <f t="shared" si="1"/>
        <v>4.532311395369141</v>
      </c>
      <c r="I25" s="4">
        <f t="shared" si="2"/>
        <v>-0.6081646558208074</v>
      </c>
    </row>
    <row r="26" spans="1:9" ht="12.75">
      <c r="A26">
        <v>24</v>
      </c>
      <c r="B26">
        <v>900.43</v>
      </c>
      <c r="C26">
        <v>0</v>
      </c>
      <c r="D26">
        <v>3.701322</v>
      </c>
      <c r="E26" s="4">
        <v>2.465375E-05</v>
      </c>
      <c r="F26">
        <v>814.06</v>
      </c>
      <c r="G26" s="2">
        <f t="shared" si="0"/>
        <v>3.7046507395483332</v>
      </c>
      <c r="H26" s="2">
        <f t="shared" si="1"/>
        <v>4.08013152079766</v>
      </c>
      <c r="I26" s="4">
        <f t="shared" si="2"/>
        <v>-0.3754807812493266</v>
      </c>
    </row>
    <row r="27" spans="1:9" ht="12.75">
      <c r="A27">
        <v>25</v>
      </c>
      <c r="B27">
        <v>820.66</v>
      </c>
      <c r="C27">
        <v>0</v>
      </c>
      <c r="D27">
        <v>3.496749</v>
      </c>
      <c r="E27" s="4">
        <v>3.310469E-05</v>
      </c>
      <c r="F27">
        <v>847.09</v>
      </c>
      <c r="G27" s="2">
        <f t="shared" si="0"/>
        <v>3.5000777395483333</v>
      </c>
      <c r="H27" s="2">
        <f t="shared" si="1"/>
        <v>3.7186685626398583</v>
      </c>
      <c r="I27" s="4">
        <f t="shared" si="2"/>
        <v>-0.218590823091525</v>
      </c>
    </row>
    <row r="28" spans="1:9" ht="12.75">
      <c r="A28">
        <v>26</v>
      </c>
      <c r="B28">
        <v>820.66</v>
      </c>
      <c r="C28">
        <v>0</v>
      </c>
      <c r="D28">
        <v>3.496683</v>
      </c>
      <c r="E28" s="4">
        <v>4.971435E-05</v>
      </c>
      <c r="F28">
        <v>877.86</v>
      </c>
      <c r="G28" s="2">
        <f t="shared" si="0"/>
        <v>3.5000117395483334</v>
      </c>
      <c r="H28" s="2">
        <f t="shared" si="1"/>
        <v>3.7186685626398583</v>
      </c>
      <c r="I28" s="4">
        <f t="shared" si="2"/>
        <v>-0.2186568230915249</v>
      </c>
    </row>
    <row r="29" spans="1:9" ht="12.75">
      <c r="A29">
        <v>27</v>
      </c>
      <c r="B29">
        <v>820.66</v>
      </c>
      <c r="C29">
        <v>0</v>
      </c>
      <c r="D29">
        <v>3.496697</v>
      </c>
      <c r="E29" s="4">
        <v>3.492669E-05</v>
      </c>
      <c r="F29">
        <v>908.28</v>
      </c>
      <c r="G29" s="2">
        <f t="shared" si="0"/>
        <v>3.5000257395483336</v>
      </c>
      <c r="H29" s="2">
        <f t="shared" si="1"/>
        <v>3.7186685626398583</v>
      </c>
      <c r="I29" s="4">
        <f t="shared" si="2"/>
        <v>-0.21864282309152472</v>
      </c>
    </row>
    <row r="30" spans="1:9" ht="12.75">
      <c r="A30">
        <v>28</v>
      </c>
      <c r="B30">
        <v>820.66</v>
      </c>
      <c r="C30">
        <v>0</v>
      </c>
      <c r="D30">
        <v>3.496644</v>
      </c>
      <c r="E30" s="4">
        <v>1.567947E-05</v>
      </c>
      <c r="F30">
        <v>940.53</v>
      </c>
      <c r="G30" s="2">
        <f t="shared" si="0"/>
        <v>3.4999727395483333</v>
      </c>
      <c r="H30" s="2">
        <f t="shared" si="1"/>
        <v>3.7186685626398583</v>
      </c>
      <c r="I30" s="4">
        <f t="shared" si="2"/>
        <v>-0.21869582309152502</v>
      </c>
    </row>
    <row r="31" spans="1:9" ht="12.75">
      <c r="A31">
        <v>29</v>
      </c>
      <c r="B31">
        <v>820.67</v>
      </c>
      <c r="C31">
        <v>0</v>
      </c>
      <c r="D31">
        <v>3.496608</v>
      </c>
      <c r="E31" s="4">
        <v>7.202306E-05</v>
      </c>
      <c r="F31">
        <v>971.9</v>
      </c>
      <c r="G31" s="2">
        <f t="shared" si="0"/>
        <v>3.4999367395483336</v>
      </c>
      <c r="H31" s="2">
        <f t="shared" si="1"/>
        <v>3.71871387578492</v>
      </c>
      <c r="I31" s="4">
        <f t="shared" si="2"/>
        <v>-0.21877713623658623</v>
      </c>
    </row>
    <row r="32" spans="1:9" ht="12.75">
      <c r="A32">
        <v>30</v>
      </c>
      <c r="B32">
        <v>820.66</v>
      </c>
      <c r="C32">
        <v>0</v>
      </c>
      <c r="D32">
        <v>3.496652</v>
      </c>
      <c r="E32" s="4">
        <v>3.578888E-05</v>
      </c>
      <c r="F32">
        <v>1002.47</v>
      </c>
      <c r="G32" s="2">
        <f t="shared" si="0"/>
        <v>3.4999807395483336</v>
      </c>
      <c r="H32" s="2">
        <f t="shared" si="1"/>
        <v>3.7186685626398583</v>
      </c>
      <c r="I32" s="4">
        <f t="shared" si="2"/>
        <v>-0.2186878230915248</v>
      </c>
    </row>
    <row r="33" spans="1:9" ht="12.75">
      <c r="A33">
        <v>31</v>
      </c>
      <c r="B33">
        <v>820.66</v>
      </c>
      <c r="C33">
        <v>0.01</v>
      </c>
      <c r="D33">
        <v>3.496643</v>
      </c>
      <c r="E33" s="4">
        <v>7.418495E-05</v>
      </c>
      <c r="F33">
        <v>1033.44</v>
      </c>
      <c r="G33" s="2">
        <f t="shared" si="0"/>
        <v>3.4999717395483336</v>
      </c>
      <c r="H33" s="2">
        <f t="shared" si="1"/>
        <v>3.7186685626398583</v>
      </c>
      <c r="I33" s="4">
        <f t="shared" si="2"/>
        <v>-0.21869682309152472</v>
      </c>
    </row>
    <row r="34" spans="1:9" ht="12.75">
      <c r="A34">
        <v>32</v>
      </c>
      <c r="B34">
        <v>820.66</v>
      </c>
      <c r="C34">
        <v>0</v>
      </c>
      <c r="D34">
        <v>3.496565</v>
      </c>
      <c r="E34" s="4">
        <v>3.627965E-05</v>
      </c>
      <c r="F34">
        <v>1063.98</v>
      </c>
      <c r="G34" s="2">
        <f t="shared" si="0"/>
        <v>3.4998937395483334</v>
      </c>
      <c r="H34" s="2">
        <f t="shared" si="1"/>
        <v>3.7186685626398583</v>
      </c>
      <c r="I34" s="4">
        <f t="shared" si="2"/>
        <v>-0.21877482309152496</v>
      </c>
    </row>
    <row r="35" spans="1:9" ht="12.75">
      <c r="A35">
        <v>33</v>
      </c>
      <c r="B35">
        <v>820.66</v>
      </c>
      <c r="C35">
        <v>0</v>
      </c>
      <c r="D35">
        <v>3.496532</v>
      </c>
      <c r="E35" s="4">
        <v>1.817782E-05</v>
      </c>
      <c r="F35">
        <v>1095.1</v>
      </c>
      <c r="G35" s="2">
        <f t="shared" si="0"/>
        <v>3.4998607395483337</v>
      </c>
      <c r="H35" s="2">
        <f t="shared" si="1"/>
        <v>3.7186685626398583</v>
      </c>
      <c r="I35" s="4">
        <f t="shared" si="2"/>
        <v>-0.2188078230915247</v>
      </c>
    </row>
    <row r="36" spans="1:9" ht="12.75">
      <c r="A36">
        <v>34</v>
      </c>
      <c r="B36">
        <v>820.66</v>
      </c>
      <c r="C36">
        <v>0</v>
      </c>
      <c r="D36">
        <v>3.496543</v>
      </c>
      <c r="E36" s="4">
        <v>3.175646E-05</v>
      </c>
      <c r="F36">
        <v>1126.16</v>
      </c>
      <c r="G36" s="2">
        <f t="shared" si="0"/>
        <v>3.4998717395483334</v>
      </c>
      <c r="H36" s="2">
        <f t="shared" si="1"/>
        <v>3.7186685626398583</v>
      </c>
      <c r="I36" s="4">
        <f t="shared" si="2"/>
        <v>-0.21879682309152493</v>
      </c>
    </row>
    <row r="37" spans="1:9" ht="12.75">
      <c r="A37">
        <v>35</v>
      </c>
      <c r="B37">
        <v>800.72</v>
      </c>
      <c r="C37">
        <v>0</v>
      </c>
      <c r="D37">
        <v>3.439527</v>
      </c>
      <c r="E37" s="4">
        <v>1.025909E-05</v>
      </c>
      <c r="F37">
        <v>1159.76</v>
      </c>
      <c r="G37" s="2">
        <f t="shared" si="0"/>
        <v>3.4428557395483335</v>
      </c>
      <c r="H37" s="2">
        <f t="shared" si="1"/>
        <v>3.6283141513866735</v>
      </c>
      <c r="I37" s="4">
        <f t="shared" si="2"/>
        <v>-0.18545841183834</v>
      </c>
    </row>
    <row r="38" spans="1:9" ht="12.75">
      <c r="A38">
        <v>36</v>
      </c>
      <c r="B38">
        <v>701</v>
      </c>
      <c r="C38">
        <v>0</v>
      </c>
      <c r="D38">
        <v>3.105852</v>
      </c>
      <c r="E38" s="4">
        <v>4.148065E-05</v>
      </c>
      <c r="F38">
        <v>1197.25</v>
      </c>
      <c r="G38" s="2">
        <f t="shared" si="0"/>
        <v>3.1091807395483335</v>
      </c>
      <c r="H38" s="2">
        <f t="shared" si="1"/>
        <v>3.176451468830625</v>
      </c>
      <c r="I38" s="4">
        <f t="shared" si="2"/>
        <v>-0.06727072928229161</v>
      </c>
    </row>
    <row r="39" spans="1:9" ht="12.75">
      <c r="A39">
        <v>37</v>
      </c>
      <c r="B39">
        <v>601.14</v>
      </c>
      <c r="C39">
        <v>0.01</v>
      </c>
      <c r="D39">
        <v>2.692341</v>
      </c>
      <c r="E39" s="4">
        <v>2.586088E-05</v>
      </c>
      <c r="F39">
        <v>1232.61</v>
      </c>
      <c r="G39" s="2">
        <f t="shared" si="0"/>
        <v>2.6956697395483333</v>
      </c>
      <c r="H39" s="2">
        <f t="shared" si="1"/>
        <v>2.7239544022437117</v>
      </c>
      <c r="I39" s="4">
        <f t="shared" si="2"/>
        <v>-0.028284662695378326</v>
      </c>
    </row>
    <row r="40" spans="1:9" ht="12.75">
      <c r="A40">
        <v>38</v>
      </c>
      <c r="B40">
        <v>501.43</v>
      </c>
      <c r="C40">
        <v>0</v>
      </c>
      <c r="D40">
        <v>2.255465</v>
      </c>
      <c r="E40" s="4">
        <v>1.51538E-05</v>
      </c>
      <c r="F40">
        <v>1268.18</v>
      </c>
      <c r="G40" s="2">
        <f t="shared" si="0"/>
        <v>2.2587937395483335</v>
      </c>
      <c r="H40" s="2">
        <f t="shared" si="1"/>
        <v>2.2721370328327253</v>
      </c>
      <c r="I40" s="4">
        <f t="shared" si="2"/>
        <v>-0.013343293284391766</v>
      </c>
    </row>
    <row r="41" spans="1:9" ht="12.75">
      <c r="A41">
        <v>39</v>
      </c>
      <c r="B41">
        <v>401.58</v>
      </c>
      <c r="C41">
        <v>0</v>
      </c>
      <c r="D41">
        <v>1.811664</v>
      </c>
      <c r="E41" s="4">
        <v>5.029376E-05</v>
      </c>
      <c r="F41">
        <v>1303.45</v>
      </c>
      <c r="G41" s="2">
        <f t="shared" si="0"/>
        <v>1.8149927395483332</v>
      </c>
      <c r="H41" s="2">
        <f t="shared" si="1"/>
        <v>1.8196852793908735</v>
      </c>
      <c r="I41" s="4">
        <f t="shared" si="2"/>
        <v>-0.004692539842540366</v>
      </c>
    </row>
    <row r="42" spans="1:9" ht="12.75">
      <c r="A42">
        <v>40</v>
      </c>
      <c r="B42">
        <v>301.96</v>
      </c>
      <c r="C42">
        <v>0</v>
      </c>
      <c r="D42">
        <v>1.364796</v>
      </c>
      <c r="E42" s="4">
        <v>4.069621E-05</v>
      </c>
      <c r="F42">
        <v>1337.73</v>
      </c>
      <c r="G42" s="2">
        <f t="shared" si="0"/>
        <v>1.3681247395483331</v>
      </c>
      <c r="H42" s="2">
        <f t="shared" si="1"/>
        <v>1.368275728285443</v>
      </c>
      <c r="I42" s="4">
        <f t="shared" si="2"/>
        <v>-0.00015098873710983618</v>
      </c>
    </row>
    <row r="43" spans="1:9" ht="12.75">
      <c r="A43">
        <v>41</v>
      </c>
      <c r="B43">
        <v>202.23</v>
      </c>
      <c r="C43">
        <v>0</v>
      </c>
      <c r="D43">
        <v>0.914705</v>
      </c>
      <c r="E43" s="4">
        <v>9.839564E-06</v>
      </c>
      <c r="F43">
        <v>1373.06</v>
      </c>
      <c r="G43" s="2">
        <f t="shared" si="0"/>
        <v>0.9180337395483333</v>
      </c>
      <c r="H43" s="2">
        <f t="shared" si="1"/>
        <v>0.9163677325843328</v>
      </c>
      <c r="I43" s="4">
        <f t="shared" si="2"/>
        <v>0.0016660069640005437</v>
      </c>
    </row>
    <row r="44" spans="1:9" ht="12.75">
      <c r="A44">
        <v>42</v>
      </c>
      <c r="B44">
        <v>102.41</v>
      </c>
      <c r="C44">
        <v>0</v>
      </c>
      <c r="D44">
        <v>0.463591</v>
      </c>
      <c r="E44" s="4">
        <v>3.75336E-05</v>
      </c>
      <c r="F44">
        <v>1408.62</v>
      </c>
      <c r="G44" s="2">
        <f t="shared" si="0"/>
        <v>0.46691973954833327</v>
      </c>
      <c r="H44" s="2">
        <f t="shared" si="1"/>
        <v>0.46405191857766664</v>
      </c>
      <c r="I44" s="4">
        <f t="shared" si="2"/>
        <v>0.0028678209706666236</v>
      </c>
    </row>
    <row r="45" spans="1:9" ht="12.75">
      <c r="A45">
        <v>43</v>
      </c>
      <c r="B45">
        <v>-0.03</v>
      </c>
      <c r="C45">
        <v>0</v>
      </c>
      <c r="D45" s="4">
        <v>7.301568E-08</v>
      </c>
      <c r="E45" s="4">
        <v>5.043971E-05</v>
      </c>
      <c r="F45">
        <v>1443.96</v>
      </c>
      <c r="G45" s="2">
        <f t="shared" si="0"/>
        <v>0.0033288125640133165</v>
      </c>
      <c r="H45" s="2">
        <f t="shared" si="1"/>
        <v>-0.00013593943518533345</v>
      </c>
      <c r="I45" s="4">
        <f t="shared" si="2"/>
        <v>0.00346475199919865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B9" sqref="B9:E13"/>
    </sheetView>
  </sheetViews>
  <sheetFormatPr defaultColWidth="9.140625" defaultRowHeight="12.75"/>
  <cols>
    <col min="1" max="1" width="12.140625" style="0" bestFit="1" customWidth="1"/>
    <col min="2" max="2" width="9.7109375" style="0" bestFit="1" customWidth="1"/>
    <col min="3" max="3" width="11.00390625" style="0" bestFit="1" customWidth="1"/>
    <col min="4" max="4" width="11.8515625" style="0" bestFit="1" customWidth="1"/>
    <col min="5" max="5" width="15.00390625" style="0" bestFit="1" customWidth="1"/>
    <col min="6" max="6" width="10.140625" style="0" bestFit="1" customWidth="1"/>
    <col min="7" max="7" width="2.140625" style="0" bestFit="1" customWidth="1"/>
    <col min="8" max="8" width="8.00390625" style="0" bestFit="1" customWidth="1"/>
  </cols>
  <sheetData>
    <row r="1" spans="1:8" ht="12.75">
      <c r="A1" t="s">
        <v>94</v>
      </c>
      <c r="B1">
        <v>11</v>
      </c>
      <c r="C1">
        <v>2002</v>
      </c>
      <c r="D1" t="s">
        <v>95</v>
      </c>
      <c r="E1" t="s">
        <v>96</v>
      </c>
      <c r="F1" t="s">
        <v>20</v>
      </c>
      <c r="G1" t="s">
        <v>57</v>
      </c>
      <c r="H1">
        <v>4074100</v>
      </c>
    </row>
    <row r="2" spans="1:5" ht="12.75">
      <c r="A2" t="s">
        <v>97</v>
      </c>
      <c r="B2" t="s">
        <v>98</v>
      </c>
      <c r="C2" t="s">
        <v>99</v>
      </c>
      <c r="D2" t="s">
        <v>100</v>
      </c>
      <c r="E2" t="s">
        <v>101</v>
      </c>
    </row>
    <row r="3" spans="1:5" ht="12.75">
      <c r="A3">
        <v>1</v>
      </c>
      <c r="B3">
        <v>-0.04</v>
      </c>
      <c r="C3">
        <v>0</v>
      </c>
      <c r="D3" s="4">
        <v>7.383631E-10</v>
      </c>
      <c r="E3" s="4">
        <v>2.921936E-06</v>
      </c>
    </row>
    <row r="4" spans="1:5" ht="12.75">
      <c r="A4">
        <v>2</v>
      </c>
      <c r="B4">
        <v>-0.04</v>
      </c>
      <c r="C4">
        <v>0</v>
      </c>
      <c r="D4">
        <v>-0.006629</v>
      </c>
      <c r="E4" s="4">
        <v>2.353187E-06</v>
      </c>
    </row>
    <row r="5" spans="1:5" ht="12.75">
      <c r="A5">
        <v>3</v>
      </c>
      <c r="B5">
        <v>-0.04</v>
      </c>
      <c r="C5">
        <v>0</v>
      </c>
      <c r="D5" s="4">
        <v>-3.006271E-05</v>
      </c>
      <c r="E5" s="4">
        <v>4.340534E-07</v>
      </c>
    </row>
    <row r="6" spans="1:5" ht="12.75">
      <c r="A6">
        <v>4</v>
      </c>
      <c r="B6">
        <v>-0.04</v>
      </c>
      <c r="C6">
        <v>0</v>
      </c>
      <c r="D6">
        <v>-0.006706</v>
      </c>
      <c r="E6" s="4">
        <v>1.906006E-06</v>
      </c>
    </row>
    <row r="7" spans="1:5" ht="12.75">
      <c r="A7">
        <v>5</v>
      </c>
      <c r="B7">
        <v>-0.03</v>
      </c>
      <c r="C7">
        <v>0</v>
      </c>
      <c r="D7" s="4">
        <v>-7.383632E-10</v>
      </c>
      <c r="E7" s="4">
        <v>3.54361E-06</v>
      </c>
    </row>
    <row r="9" ht="12.75">
      <c r="E9" s="15" t="s">
        <v>102</v>
      </c>
    </row>
    <row r="10" spans="2:5" ht="12.75">
      <c r="B10" t="s">
        <v>103</v>
      </c>
      <c r="C10" s="16">
        <f>AVERAGE(D3,D5,D7)</f>
        <v>-1.0020903333366666E-05</v>
      </c>
      <c r="D10" t="s">
        <v>104</v>
      </c>
      <c r="E10" s="16">
        <f>STDEV(D3,D5)</f>
        <v>2.1258068203399622E-05</v>
      </c>
    </row>
    <row r="11" spans="2:5" ht="12.75">
      <c r="B11" t="s">
        <v>105</v>
      </c>
      <c r="C11" s="16">
        <f>AVERAGE(D4,D6)</f>
        <v>-0.0066675</v>
      </c>
      <c r="D11" t="s">
        <v>104</v>
      </c>
      <c r="E11" s="16">
        <f>STDEV(D4,D6)</f>
        <v>5.444722215148266E-05</v>
      </c>
    </row>
    <row r="12" spans="2:5" ht="12.75">
      <c r="B12" t="s">
        <v>106</v>
      </c>
      <c r="C12" s="16">
        <f>(C10-C11)/2</f>
        <v>0.0033287395483333165</v>
      </c>
      <c r="D12" t="s">
        <v>104</v>
      </c>
      <c r="E12" s="16">
        <f>0.5*SQRT(E10^2+E11^2)</f>
        <v>2.9225012676444186E-05</v>
      </c>
    </row>
    <row r="13" spans="2:4" ht="12.75">
      <c r="B13" t="s">
        <v>107</v>
      </c>
      <c r="C13" s="16">
        <f>C12/l_eff</f>
        <v>0.0010903175723332187</v>
      </c>
      <c r="D13" t="s">
        <v>108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J43" sqref="J43"/>
    </sheetView>
  </sheetViews>
  <sheetFormatPr defaultColWidth="9.140625" defaultRowHeight="12.75"/>
  <cols>
    <col min="1" max="1" width="12.140625" style="0" bestFit="1" customWidth="1"/>
    <col min="2" max="2" width="8.00390625" style="0" bestFit="1" customWidth="1"/>
    <col min="3" max="3" width="7.28125" style="0" bestFit="1" customWidth="1"/>
    <col min="4" max="4" width="11.8515625" style="0" bestFit="1" customWidth="1"/>
    <col min="5" max="5" width="15.00390625" style="0" bestFit="1" customWidth="1"/>
    <col min="6" max="6" width="10.140625" style="0" bestFit="1" customWidth="1"/>
    <col min="7" max="7" width="15.7109375" style="0" bestFit="1" customWidth="1"/>
    <col min="8" max="8" width="13.28125" style="0" bestFit="1" customWidth="1"/>
    <col min="9" max="9" width="9.57421875" style="0" bestFit="1" customWidth="1"/>
  </cols>
  <sheetData>
    <row r="1" spans="1:8" ht="12.75">
      <c r="A1" t="s">
        <v>94</v>
      </c>
      <c r="B1">
        <v>11</v>
      </c>
      <c r="C1">
        <v>2002</v>
      </c>
      <c r="D1" t="s">
        <v>95</v>
      </c>
      <c r="E1" t="s">
        <v>96</v>
      </c>
      <c r="F1" t="s">
        <v>20</v>
      </c>
      <c r="G1" t="s">
        <v>57</v>
      </c>
      <c r="H1">
        <v>4074137</v>
      </c>
    </row>
    <row r="2" spans="1:9" ht="12.75">
      <c r="A2" t="s">
        <v>97</v>
      </c>
      <c r="B2" t="s">
        <v>98</v>
      </c>
      <c r="C2" t="s">
        <v>99</v>
      </c>
      <c r="D2" t="s">
        <v>100</v>
      </c>
      <c r="E2" t="s">
        <v>101</v>
      </c>
      <c r="F2" t="s">
        <v>77</v>
      </c>
      <c r="G2" t="s">
        <v>109</v>
      </c>
      <c r="H2" t="s">
        <v>110</v>
      </c>
      <c r="I2" t="s">
        <v>111</v>
      </c>
    </row>
    <row r="3" spans="1:9" ht="12.75">
      <c r="A3">
        <v>1</v>
      </c>
      <c r="B3">
        <v>-0.04</v>
      </c>
      <c r="C3">
        <v>0</v>
      </c>
      <c r="D3" s="4">
        <v>-6.112882E-08</v>
      </c>
      <c r="E3" s="4">
        <v>4.003856E-07</v>
      </c>
      <c r="F3">
        <v>27.2</v>
      </c>
      <c r="G3" s="2">
        <f>D3+rem_b</f>
        <v>0.003291201387846667</v>
      </c>
      <c r="H3" s="2">
        <f>B3*tf</f>
        <v>-0.00018125258024711128</v>
      </c>
      <c r="I3" s="4">
        <f>G3-H3</f>
        <v>0.0034724539680937782</v>
      </c>
    </row>
    <row r="4" spans="1:9" ht="12.75">
      <c r="A4">
        <v>2</v>
      </c>
      <c r="B4">
        <v>102.5</v>
      </c>
      <c r="C4">
        <v>0</v>
      </c>
      <c r="D4">
        <v>0.461681</v>
      </c>
      <c r="E4" s="4">
        <v>1.007048E-05</v>
      </c>
      <c r="F4">
        <v>63.04</v>
      </c>
      <c r="G4" s="2">
        <f aca="true" t="shared" si="0" ref="G4:G45">D4+rem_b</f>
        <v>0.4649722625166667</v>
      </c>
      <c r="H4" s="2">
        <f aca="true" t="shared" si="1" ref="H4:H45">B4*tf</f>
        <v>0.4644597368832226</v>
      </c>
      <c r="I4" s="4">
        <f aca="true" t="shared" si="2" ref="I4:I45">G4-H4</f>
        <v>0.0005125256334440609</v>
      </c>
    </row>
    <row r="5" spans="1:9" ht="12.75">
      <c r="A5">
        <v>3</v>
      </c>
      <c r="B5">
        <v>202.32</v>
      </c>
      <c r="C5">
        <v>0</v>
      </c>
      <c r="D5">
        <v>0.912588</v>
      </c>
      <c r="E5" s="4">
        <v>6.061898E-06</v>
      </c>
      <c r="F5">
        <v>98.29</v>
      </c>
      <c r="G5" s="2">
        <f t="shared" si="0"/>
        <v>0.9158792625166666</v>
      </c>
      <c r="H5" s="2">
        <f t="shared" si="1"/>
        <v>0.9167755508898888</v>
      </c>
      <c r="I5" s="4">
        <f t="shared" si="2"/>
        <v>-0.0008962883732221982</v>
      </c>
    </row>
    <row r="6" spans="1:9" ht="12.75">
      <c r="A6">
        <v>4</v>
      </c>
      <c r="B6">
        <v>302.05</v>
      </c>
      <c r="C6">
        <v>0</v>
      </c>
      <c r="D6">
        <v>1.362194</v>
      </c>
      <c r="E6" s="4">
        <v>1.277429E-05</v>
      </c>
      <c r="F6">
        <v>133.34</v>
      </c>
      <c r="G6" s="2">
        <f t="shared" si="0"/>
        <v>1.3654852625166665</v>
      </c>
      <c r="H6" s="2">
        <f t="shared" si="1"/>
        <v>1.368683546590999</v>
      </c>
      <c r="I6" s="4">
        <f t="shared" si="2"/>
        <v>-0.003198284074332536</v>
      </c>
    </row>
    <row r="7" spans="1:9" ht="12.75">
      <c r="A7">
        <v>5</v>
      </c>
      <c r="B7">
        <v>401.66</v>
      </c>
      <c r="C7">
        <v>0</v>
      </c>
      <c r="D7">
        <v>1.807487</v>
      </c>
      <c r="E7" s="4">
        <v>4.132559E-05</v>
      </c>
      <c r="F7">
        <v>168.97</v>
      </c>
      <c r="G7" s="2">
        <f t="shared" si="0"/>
        <v>1.8107782625166666</v>
      </c>
      <c r="H7" s="2">
        <f t="shared" si="1"/>
        <v>1.820047784551368</v>
      </c>
      <c r="I7" s="4">
        <f t="shared" si="2"/>
        <v>-0.009269522034701438</v>
      </c>
    </row>
    <row r="8" spans="1:9" ht="12.75">
      <c r="A8">
        <v>6</v>
      </c>
      <c r="B8">
        <v>501.51</v>
      </c>
      <c r="C8">
        <v>0.01</v>
      </c>
      <c r="D8">
        <v>2.249819</v>
      </c>
      <c r="E8" s="4">
        <v>1.931145E-05</v>
      </c>
      <c r="F8">
        <v>204.51</v>
      </c>
      <c r="G8" s="2">
        <f t="shared" si="0"/>
        <v>2.2531102625166666</v>
      </c>
      <c r="H8" s="2">
        <f t="shared" si="1"/>
        <v>2.272499537993219</v>
      </c>
      <c r="I8" s="4">
        <f t="shared" si="2"/>
        <v>-0.01938927547655256</v>
      </c>
    </row>
    <row r="9" spans="1:9" ht="12.75">
      <c r="A9">
        <v>7</v>
      </c>
      <c r="B9">
        <v>601.22</v>
      </c>
      <c r="C9">
        <v>0.01</v>
      </c>
      <c r="D9">
        <v>2.682964</v>
      </c>
      <c r="E9" s="4">
        <v>2.777324E-05</v>
      </c>
      <c r="F9">
        <v>240</v>
      </c>
      <c r="G9" s="2">
        <f t="shared" si="0"/>
        <v>2.6862552625166667</v>
      </c>
      <c r="H9" s="2">
        <f t="shared" si="1"/>
        <v>2.724316907404206</v>
      </c>
      <c r="I9" s="4">
        <f t="shared" si="2"/>
        <v>-0.03806164488753927</v>
      </c>
    </row>
    <row r="10" spans="1:9" ht="12.75">
      <c r="A10">
        <v>8</v>
      </c>
      <c r="B10">
        <v>701.08</v>
      </c>
      <c r="C10">
        <v>0</v>
      </c>
      <c r="D10">
        <v>3.086983</v>
      </c>
      <c r="E10" s="4">
        <v>2.941614E-05</v>
      </c>
      <c r="F10">
        <v>275.35</v>
      </c>
      <c r="G10" s="2">
        <f t="shared" si="0"/>
        <v>3.0902742625166666</v>
      </c>
      <c r="H10" s="2">
        <f t="shared" si="1"/>
        <v>3.1768139739911194</v>
      </c>
      <c r="I10" s="4">
        <f t="shared" si="2"/>
        <v>-0.08653971147445283</v>
      </c>
    </row>
    <row r="11" spans="1:9" ht="12.75">
      <c r="A11">
        <v>9</v>
      </c>
      <c r="B11">
        <v>800.79</v>
      </c>
      <c r="C11">
        <v>0</v>
      </c>
      <c r="D11">
        <v>3.421684</v>
      </c>
      <c r="E11" s="4">
        <v>2.805072E-05</v>
      </c>
      <c r="F11">
        <v>312.06</v>
      </c>
      <c r="G11" s="2">
        <f t="shared" si="0"/>
        <v>3.4249752625166665</v>
      </c>
      <c r="H11" s="2">
        <f t="shared" si="1"/>
        <v>3.628631343402106</v>
      </c>
      <c r="I11" s="4">
        <f t="shared" si="2"/>
        <v>-0.2036560808854393</v>
      </c>
    </row>
    <row r="12" spans="1:9" ht="12.75">
      <c r="A12">
        <v>10</v>
      </c>
      <c r="B12">
        <v>820.44</v>
      </c>
      <c r="C12">
        <v>0</v>
      </c>
      <c r="D12">
        <v>3.478907</v>
      </c>
      <c r="E12" s="4">
        <v>4.499673E-05</v>
      </c>
      <c r="F12">
        <v>346.12</v>
      </c>
      <c r="G12" s="2">
        <f t="shared" si="0"/>
        <v>3.4821982625166665</v>
      </c>
      <c r="H12" s="2">
        <f t="shared" si="1"/>
        <v>3.7176716734484994</v>
      </c>
      <c r="I12" s="4">
        <f t="shared" si="2"/>
        <v>-0.23547341093183283</v>
      </c>
    </row>
    <row r="13" spans="1:9" ht="12.75">
      <c r="A13">
        <v>11</v>
      </c>
      <c r="B13">
        <v>820.44</v>
      </c>
      <c r="C13">
        <v>0.01</v>
      </c>
      <c r="D13">
        <v>3.478782</v>
      </c>
      <c r="E13" s="4">
        <v>3.986302E-05</v>
      </c>
      <c r="F13">
        <v>377.13</v>
      </c>
      <c r="G13" s="2">
        <f t="shared" si="0"/>
        <v>3.4820732625166664</v>
      </c>
      <c r="H13" s="2">
        <f t="shared" si="1"/>
        <v>3.7176716734484994</v>
      </c>
      <c r="I13" s="4">
        <f t="shared" si="2"/>
        <v>-0.23559841093183298</v>
      </c>
    </row>
    <row r="14" spans="1:9" ht="12.75">
      <c r="A14">
        <v>12</v>
      </c>
      <c r="B14">
        <v>820.45</v>
      </c>
      <c r="C14">
        <v>0.01</v>
      </c>
      <c r="D14">
        <v>3.478727</v>
      </c>
      <c r="E14" s="4">
        <v>4.846071E-05</v>
      </c>
      <c r="F14">
        <v>408.59</v>
      </c>
      <c r="G14" s="2">
        <f t="shared" si="0"/>
        <v>3.4820182625166667</v>
      </c>
      <c r="H14" s="2">
        <f t="shared" si="1"/>
        <v>3.7177169865935613</v>
      </c>
      <c r="I14" s="4">
        <f t="shared" si="2"/>
        <v>-0.23569872407689463</v>
      </c>
    </row>
    <row r="15" spans="1:9" ht="12.75">
      <c r="A15">
        <v>13</v>
      </c>
      <c r="B15">
        <v>820.45</v>
      </c>
      <c r="C15">
        <v>0.01</v>
      </c>
      <c r="D15">
        <v>3.478639</v>
      </c>
      <c r="E15" s="4">
        <v>3.800465E-05</v>
      </c>
      <c r="F15">
        <v>440.08</v>
      </c>
      <c r="G15" s="2">
        <f t="shared" si="0"/>
        <v>3.4819302625166664</v>
      </c>
      <c r="H15" s="2">
        <f t="shared" si="1"/>
        <v>3.7177169865935613</v>
      </c>
      <c r="I15" s="4">
        <f t="shared" si="2"/>
        <v>-0.23578672407689494</v>
      </c>
    </row>
    <row r="16" spans="1:9" ht="12.75">
      <c r="A16">
        <v>14</v>
      </c>
      <c r="B16">
        <v>820.44</v>
      </c>
      <c r="C16">
        <v>0.01</v>
      </c>
      <c r="D16">
        <v>3.478541</v>
      </c>
      <c r="E16" s="4">
        <v>3.4775E-05</v>
      </c>
      <c r="F16">
        <v>471.12</v>
      </c>
      <c r="G16" s="2">
        <f t="shared" si="0"/>
        <v>3.4818322625166664</v>
      </c>
      <c r="H16" s="2">
        <f t="shared" si="1"/>
        <v>3.7176716734484994</v>
      </c>
      <c r="I16" s="4">
        <f t="shared" si="2"/>
        <v>-0.23583941093183292</v>
      </c>
    </row>
    <row r="17" spans="1:9" ht="12.75">
      <c r="A17">
        <v>15</v>
      </c>
      <c r="B17">
        <v>820.45</v>
      </c>
      <c r="C17">
        <v>0.01</v>
      </c>
      <c r="D17">
        <v>3.478472</v>
      </c>
      <c r="E17" s="4">
        <v>5.390253E-06</v>
      </c>
      <c r="F17">
        <v>501.61</v>
      </c>
      <c r="G17" s="2">
        <f t="shared" si="0"/>
        <v>3.4817632625166666</v>
      </c>
      <c r="H17" s="2">
        <f t="shared" si="1"/>
        <v>3.7177169865935613</v>
      </c>
      <c r="I17" s="4">
        <f t="shared" si="2"/>
        <v>-0.23595372407689474</v>
      </c>
    </row>
    <row r="18" spans="1:9" ht="12.75">
      <c r="A18">
        <v>16</v>
      </c>
      <c r="B18">
        <v>820.45</v>
      </c>
      <c r="C18">
        <v>0</v>
      </c>
      <c r="D18">
        <v>3.478366</v>
      </c>
      <c r="E18" s="4">
        <v>6.321312E-06</v>
      </c>
      <c r="F18">
        <v>532.41</v>
      </c>
      <c r="G18" s="2">
        <f t="shared" si="0"/>
        <v>3.4816572625166664</v>
      </c>
      <c r="H18" s="2">
        <f t="shared" si="1"/>
        <v>3.7177169865935613</v>
      </c>
      <c r="I18" s="4">
        <f t="shared" si="2"/>
        <v>-0.2360597240768949</v>
      </c>
    </row>
    <row r="19" spans="1:9" ht="12.75">
      <c r="A19">
        <v>17</v>
      </c>
      <c r="B19">
        <v>820.45</v>
      </c>
      <c r="C19">
        <v>0</v>
      </c>
      <c r="D19">
        <v>3.478371</v>
      </c>
      <c r="E19" s="4">
        <v>7.551813E-05</v>
      </c>
      <c r="F19">
        <v>564.95</v>
      </c>
      <c r="G19" s="2">
        <f t="shared" si="0"/>
        <v>3.4816622625166667</v>
      </c>
      <c r="H19" s="2">
        <f t="shared" si="1"/>
        <v>3.7177169865935613</v>
      </c>
      <c r="I19" s="4">
        <f t="shared" si="2"/>
        <v>-0.23605472407689465</v>
      </c>
    </row>
    <row r="20" spans="1:9" ht="12.75">
      <c r="A20">
        <v>18</v>
      </c>
      <c r="B20">
        <v>820.44</v>
      </c>
      <c r="C20">
        <v>0</v>
      </c>
      <c r="D20">
        <v>3.478387</v>
      </c>
      <c r="E20" s="4">
        <v>1.722224E-05</v>
      </c>
      <c r="F20">
        <v>595.44</v>
      </c>
      <c r="G20" s="2">
        <f t="shared" si="0"/>
        <v>3.4816782625166667</v>
      </c>
      <c r="H20" s="2">
        <f t="shared" si="1"/>
        <v>3.7176716734484994</v>
      </c>
      <c r="I20" s="4">
        <f t="shared" si="2"/>
        <v>-0.23599341093183268</v>
      </c>
    </row>
    <row r="21" spans="1:9" ht="12.75">
      <c r="A21">
        <v>19</v>
      </c>
      <c r="B21">
        <v>820.45</v>
      </c>
      <c r="C21">
        <v>0</v>
      </c>
      <c r="D21">
        <v>3.478297</v>
      </c>
      <c r="E21" s="4">
        <v>3.072831E-05</v>
      </c>
      <c r="F21">
        <v>626.24</v>
      </c>
      <c r="G21" s="2">
        <f t="shared" si="0"/>
        <v>3.4815882625166665</v>
      </c>
      <c r="H21" s="2">
        <f t="shared" si="1"/>
        <v>3.7177169865935613</v>
      </c>
      <c r="I21" s="4">
        <f t="shared" si="2"/>
        <v>-0.23612872407689478</v>
      </c>
    </row>
    <row r="22" spans="1:9" ht="12.75">
      <c r="A22">
        <v>20</v>
      </c>
      <c r="B22">
        <v>900.51</v>
      </c>
      <c r="C22">
        <v>0</v>
      </c>
      <c r="D22">
        <v>3.689073</v>
      </c>
      <c r="E22" s="4">
        <v>3.393303E-05</v>
      </c>
      <c r="F22">
        <v>659.26</v>
      </c>
      <c r="G22" s="2">
        <f t="shared" si="0"/>
        <v>3.6923642625166666</v>
      </c>
      <c r="H22" s="2">
        <f t="shared" si="1"/>
        <v>4.080494025958155</v>
      </c>
      <c r="I22" s="4">
        <f t="shared" si="2"/>
        <v>-0.388129763441488</v>
      </c>
    </row>
    <row r="23" spans="1:9" ht="12.75">
      <c r="A23">
        <v>21</v>
      </c>
      <c r="B23">
        <v>1000.3</v>
      </c>
      <c r="C23">
        <v>0.01</v>
      </c>
      <c r="D23">
        <v>3.914462</v>
      </c>
      <c r="E23" s="4">
        <v>3.003499E-05</v>
      </c>
      <c r="F23">
        <v>695.35</v>
      </c>
      <c r="G23" s="2">
        <f t="shared" si="0"/>
        <v>3.9177532625166664</v>
      </c>
      <c r="H23" s="2">
        <f t="shared" si="1"/>
        <v>4.532673900529635</v>
      </c>
      <c r="I23" s="4">
        <f t="shared" si="2"/>
        <v>-0.6149206380129684</v>
      </c>
    </row>
    <row r="24" spans="1:9" ht="12.75">
      <c r="A24">
        <v>22</v>
      </c>
      <c r="B24">
        <v>1100</v>
      </c>
      <c r="C24">
        <v>0</v>
      </c>
      <c r="D24">
        <v>4.110222</v>
      </c>
      <c r="E24" s="4">
        <v>3.633224E-05</v>
      </c>
      <c r="F24">
        <v>731.14</v>
      </c>
      <c r="G24" s="2">
        <f t="shared" si="0"/>
        <v>4.113513262516667</v>
      </c>
      <c r="H24" s="2">
        <f t="shared" si="1"/>
        <v>4.98444595679556</v>
      </c>
      <c r="I24" s="4">
        <f t="shared" si="2"/>
        <v>-0.8709326942788929</v>
      </c>
    </row>
    <row r="25" spans="1:9" ht="12.75">
      <c r="A25">
        <v>23</v>
      </c>
      <c r="B25">
        <v>1000.29</v>
      </c>
      <c r="C25">
        <v>0</v>
      </c>
      <c r="D25">
        <v>3.920099</v>
      </c>
      <c r="E25" s="4">
        <v>3.91365E-05</v>
      </c>
      <c r="F25">
        <v>768.39</v>
      </c>
      <c r="G25" s="2">
        <f t="shared" si="0"/>
        <v>3.9233902625166666</v>
      </c>
      <c r="H25" s="2">
        <f t="shared" si="1"/>
        <v>4.532628587384573</v>
      </c>
      <c r="I25" s="4">
        <f t="shared" si="2"/>
        <v>-0.6092383248679063</v>
      </c>
    </row>
    <row r="26" spans="1:9" ht="12.75">
      <c r="A26">
        <v>24</v>
      </c>
      <c r="B26">
        <v>900.51</v>
      </c>
      <c r="C26">
        <v>0.01</v>
      </c>
      <c r="D26">
        <v>3.700805</v>
      </c>
      <c r="E26" s="4">
        <v>3.060697E-05</v>
      </c>
      <c r="F26">
        <v>804.67</v>
      </c>
      <c r="G26" s="2">
        <f t="shared" si="0"/>
        <v>3.7040962625166665</v>
      </c>
      <c r="H26" s="2">
        <f t="shared" si="1"/>
        <v>4.080494025958155</v>
      </c>
      <c r="I26" s="4">
        <f t="shared" si="2"/>
        <v>-0.3763977634414881</v>
      </c>
    </row>
    <row r="27" spans="1:9" ht="12.75">
      <c r="A27">
        <v>25</v>
      </c>
      <c r="B27">
        <v>820.75</v>
      </c>
      <c r="C27">
        <v>0.01</v>
      </c>
      <c r="D27">
        <v>3.496403</v>
      </c>
      <c r="E27" s="4">
        <v>4.512821E-05</v>
      </c>
      <c r="F27">
        <v>837.83</v>
      </c>
      <c r="G27" s="2">
        <f t="shared" si="0"/>
        <v>3.4996942625166665</v>
      </c>
      <c r="H27" s="2">
        <f t="shared" si="1"/>
        <v>3.7190763809454146</v>
      </c>
      <c r="I27" s="4">
        <f t="shared" si="2"/>
        <v>-0.2193821184287481</v>
      </c>
    </row>
    <row r="28" spans="1:9" ht="12.75">
      <c r="A28">
        <v>26</v>
      </c>
      <c r="B28">
        <v>820.75</v>
      </c>
      <c r="C28">
        <v>0</v>
      </c>
      <c r="D28">
        <v>3.496382</v>
      </c>
      <c r="E28" s="4">
        <v>6.602148E-05</v>
      </c>
      <c r="F28">
        <v>871.04</v>
      </c>
      <c r="G28" s="2">
        <f t="shared" si="0"/>
        <v>3.4996732625166667</v>
      </c>
      <c r="H28" s="2">
        <f t="shared" si="1"/>
        <v>3.7190763809454146</v>
      </c>
      <c r="I28" s="4">
        <f t="shared" si="2"/>
        <v>-0.21940311842874793</v>
      </c>
    </row>
    <row r="29" spans="1:9" ht="12.75">
      <c r="A29">
        <v>27</v>
      </c>
      <c r="B29">
        <v>820.75</v>
      </c>
      <c r="C29">
        <v>0</v>
      </c>
      <c r="D29">
        <v>3.496328</v>
      </c>
      <c r="E29" s="4">
        <v>6.770969E-05</v>
      </c>
      <c r="F29">
        <v>901.71</v>
      </c>
      <c r="G29" s="2">
        <f t="shared" si="0"/>
        <v>3.4996192625166667</v>
      </c>
      <c r="H29" s="2">
        <f t="shared" si="1"/>
        <v>3.7190763809454146</v>
      </c>
      <c r="I29" s="4">
        <f t="shared" si="2"/>
        <v>-0.21945711842874793</v>
      </c>
    </row>
    <row r="30" spans="1:9" ht="12.75">
      <c r="A30">
        <v>28</v>
      </c>
      <c r="B30">
        <v>820.75</v>
      </c>
      <c r="C30">
        <v>0.01</v>
      </c>
      <c r="D30">
        <v>3.496349</v>
      </c>
      <c r="E30" s="4">
        <v>1.930034E-05</v>
      </c>
      <c r="F30">
        <v>932.46</v>
      </c>
      <c r="G30" s="2">
        <f t="shared" si="0"/>
        <v>3.4996402625166665</v>
      </c>
      <c r="H30" s="2">
        <f t="shared" si="1"/>
        <v>3.7190763809454146</v>
      </c>
      <c r="I30" s="4">
        <f t="shared" si="2"/>
        <v>-0.2194361184287481</v>
      </c>
    </row>
    <row r="31" spans="1:9" ht="12.75">
      <c r="A31">
        <v>29</v>
      </c>
      <c r="B31">
        <v>820.75</v>
      </c>
      <c r="C31">
        <v>0</v>
      </c>
      <c r="D31">
        <v>3.496309</v>
      </c>
      <c r="E31" s="4">
        <v>3.028378E-05</v>
      </c>
      <c r="F31">
        <v>962.96</v>
      </c>
      <c r="G31" s="2">
        <f t="shared" si="0"/>
        <v>3.4996002625166667</v>
      </c>
      <c r="H31" s="2">
        <f t="shared" si="1"/>
        <v>3.7190763809454146</v>
      </c>
      <c r="I31" s="4">
        <f t="shared" si="2"/>
        <v>-0.21947611842874792</v>
      </c>
    </row>
    <row r="32" spans="1:9" ht="12.75">
      <c r="A32">
        <v>30</v>
      </c>
      <c r="B32">
        <v>820.75</v>
      </c>
      <c r="C32">
        <v>0</v>
      </c>
      <c r="D32">
        <v>3.496345</v>
      </c>
      <c r="E32" s="4">
        <v>8.122521E-05</v>
      </c>
      <c r="F32">
        <v>994.88</v>
      </c>
      <c r="G32" s="2">
        <f t="shared" si="0"/>
        <v>3.4996362625166664</v>
      </c>
      <c r="H32" s="2">
        <f t="shared" si="1"/>
        <v>3.7190763809454146</v>
      </c>
      <c r="I32" s="4">
        <f t="shared" si="2"/>
        <v>-0.21944011842874822</v>
      </c>
    </row>
    <row r="33" spans="1:9" ht="12.75">
      <c r="A33">
        <v>31</v>
      </c>
      <c r="B33">
        <v>820.75</v>
      </c>
      <c r="C33">
        <v>0</v>
      </c>
      <c r="D33">
        <v>3.496302</v>
      </c>
      <c r="E33" s="4">
        <v>9.443006E-05</v>
      </c>
      <c r="F33">
        <v>1026.77</v>
      </c>
      <c r="G33" s="2">
        <f t="shared" si="0"/>
        <v>3.4995932625166666</v>
      </c>
      <c r="H33" s="2">
        <f t="shared" si="1"/>
        <v>3.7190763809454146</v>
      </c>
      <c r="I33" s="4">
        <f t="shared" si="2"/>
        <v>-0.21948311842874801</v>
      </c>
    </row>
    <row r="34" spans="1:9" ht="12.75">
      <c r="A34">
        <v>32</v>
      </c>
      <c r="B34">
        <v>820.75</v>
      </c>
      <c r="C34">
        <v>0</v>
      </c>
      <c r="D34">
        <v>3.496285</v>
      </c>
      <c r="E34" s="4">
        <v>5.292409E-05</v>
      </c>
      <c r="F34">
        <v>1057.33</v>
      </c>
      <c r="G34" s="2">
        <f t="shared" si="0"/>
        <v>3.4995762625166664</v>
      </c>
      <c r="H34" s="2">
        <f t="shared" si="1"/>
        <v>3.7190763809454146</v>
      </c>
      <c r="I34" s="4">
        <f t="shared" si="2"/>
        <v>-0.21950011842874817</v>
      </c>
    </row>
    <row r="35" spans="1:9" ht="12.75">
      <c r="A35">
        <v>33</v>
      </c>
      <c r="B35">
        <v>820.75</v>
      </c>
      <c r="C35">
        <v>0</v>
      </c>
      <c r="D35">
        <v>3.496224</v>
      </c>
      <c r="E35" s="4">
        <v>6.208163E-05</v>
      </c>
      <c r="F35">
        <v>1087.86</v>
      </c>
      <c r="G35" s="2">
        <f t="shared" si="0"/>
        <v>3.499515262516667</v>
      </c>
      <c r="H35" s="2">
        <f t="shared" si="1"/>
        <v>3.7190763809454146</v>
      </c>
      <c r="I35" s="4">
        <f t="shared" si="2"/>
        <v>-0.21956111842874781</v>
      </c>
    </row>
    <row r="36" spans="1:9" ht="12.75">
      <c r="A36">
        <v>34</v>
      </c>
      <c r="B36">
        <v>820.75</v>
      </c>
      <c r="C36">
        <v>0</v>
      </c>
      <c r="D36">
        <v>3.49624</v>
      </c>
      <c r="E36" s="4">
        <v>3.177851E-05</v>
      </c>
      <c r="F36">
        <v>1118.63</v>
      </c>
      <c r="G36" s="2">
        <f t="shared" si="0"/>
        <v>3.4995312625166664</v>
      </c>
      <c r="H36" s="2">
        <f t="shared" si="1"/>
        <v>3.7190763809454146</v>
      </c>
      <c r="I36" s="4">
        <f t="shared" si="2"/>
        <v>-0.21954511842874824</v>
      </c>
    </row>
    <row r="37" spans="1:9" ht="12.75">
      <c r="A37">
        <v>35</v>
      </c>
      <c r="B37">
        <v>800.8</v>
      </c>
      <c r="C37">
        <v>0</v>
      </c>
      <c r="D37">
        <v>3.439282</v>
      </c>
      <c r="E37" s="4">
        <v>4.610391E-05</v>
      </c>
      <c r="F37">
        <v>1153.17</v>
      </c>
      <c r="G37" s="2">
        <f t="shared" si="0"/>
        <v>3.4425732625166665</v>
      </c>
      <c r="H37" s="2">
        <f t="shared" si="1"/>
        <v>3.6286766565471673</v>
      </c>
      <c r="I37" s="4">
        <f t="shared" si="2"/>
        <v>-0.1861033940305008</v>
      </c>
    </row>
    <row r="38" spans="1:9" ht="12.75">
      <c r="A38">
        <v>36</v>
      </c>
      <c r="B38">
        <v>701.07</v>
      </c>
      <c r="C38">
        <v>0</v>
      </c>
      <c r="D38">
        <v>3.106168</v>
      </c>
      <c r="E38" s="4">
        <v>4.563627E-05</v>
      </c>
      <c r="F38">
        <v>1188.38</v>
      </c>
      <c r="G38" s="2">
        <f t="shared" si="0"/>
        <v>3.1094592625166664</v>
      </c>
      <c r="H38" s="2">
        <f t="shared" si="1"/>
        <v>3.176768660846058</v>
      </c>
      <c r="I38" s="4">
        <f t="shared" si="2"/>
        <v>-0.06730939832939153</v>
      </c>
    </row>
    <row r="39" spans="1:9" ht="12.75">
      <c r="A39">
        <v>37</v>
      </c>
      <c r="B39">
        <v>601.23</v>
      </c>
      <c r="C39">
        <v>0</v>
      </c>
      <c r="D39">
        <v>2.692932</v>
      </c>
      <c r="E39" s="4">
        <v>1.58978E-05</v>
      </c>
      <c r="F39">
        <v>1225.42</v>
      </c>
      <c r="G39" s="2">
        <f t="shared" si="0"/>
        <v>2.6962232625166664</v>
      </c>
      <c r="H39" s="2">
        <f t="shared" si="1"/>
        <v>2.724362220549268</v>
      </c>
      <c r="I39" s="4">
        <f t="shared" si="2"/>
        <v>-0.02813895803260147</v>
      </c>
    </row>
    <row r="40" spans="1:9" ht="12.75">
      <c r="A40">
        <v>38</v>
      </c>
      <c r="B40">
        <v>501.51</v>
      </c>
      <c r="C40">
        <v>0</v>
      </c>
      <c r="D40">
        <v>2.255991</v>
      </c>
      <c r="E40" s="4">
        <v>4.681518E-05</v>
      </c>
      <c r="F40">
        <v>1261.37</v>
      </c>
      <c r="G40" s="2">
        <f t="shared" si="0"/>
        <v>2.2592822625166664</v>
      </c>
      <c r="H40" s="2">
        <f t="shared" si="1"/>
        <v>2.272499537993219</v>
      </c>
      <c r="I40" s="4">
        <f t="shared" si="2"/>
        <v>-0.013217275476552715</v>
      </c>
    </row>
    <row r="41" spans="1:9" ht="12.75">
      <c r="A41">
        <v>39</v>
      </c>
      <c r="B41">
        <v>401.66</v>
      </c>
      <c r="C41">
        <v>0</v>
      </c>
      <c r="D41">
        <v>1.812161</v>
      </c>
      <c r="E41" s="4">
        <v>6.17272E-05</v>
      </c>
      <c r="F41">
        <v>1297.32</v>
      </c>
      <c r="G41" s="2">
        <f t="shared" si="0"/>
        <v>1.8154522625166665</v>
      </c>
      <c r="H41" s="2">
        <f t="shared" si="1"/>
        <v>1.820047784551368</v>
      </c>
      <c r="I41" s="4">
        <f t="shared" si="2"/>
        <v>-0.0045955220347015935</v>
      </c>
    </row>
    <row r="42" spans="1:9" ht="12.75">
      <c r="A42">
        <v>40</v>
      </c>
      <c r="B42">
        <v>302.04</v>
      </c>
      <c r="C42">
        <v>0</v>
      </c>
      <c r="D42">
        <v>1.365296</v>
      </c>
      <c r="E42" s="4">
        <v>6.980226E-05</v>
      </c>
      <c r="F42">
        <v>1334.79</v>
      </c>
      <c r="G42" s="2">
        <f t="shared" si="0"/>
        <v>1.3685872625166666</v>
      </c>
      <c r="H42" s="2">
        <f t="shared" si="1"/>
        <v>1.3686382334459373</v>
      </c>
      <c r="I42" s="4">
        <f t="shared" si="2"/>
        <v>-5.097092927064395E-05</v>
      </c>
    </row>
    <row r="43" spans="1:9" ht="12.75">
      <c r="A43">
        <v>41</v>
      </c>
      <c r="B43">
        <v>202.3</v>
      </c>
      <c r="C43">
        <v>0</v>
      </c>
      <c r="D43">
        <v>0.915161</v>
      </c>
      <c r="E43" s="4">
        <v>2.205978E-05</v>
      </c>
      <c r="F43">
        <v>1370.2</v>
      </c>
      <c r="G43" s="2">
        <f t="shared" si="0"/>
        <v>0.9184522625166667</v>
      </c>
      <c r="H43" s="2">
        <f t="shared" si="1"/>
        <v>0.9166849245997654</v>
      </c>
      <c r="I43" s="4">
        <f t="shared" si="2"/>
        <v>0.0017673379169013126</v>
      </c>
    </row>
    <row r="44" spans="1:9" ht="12.75">
      <c r="A44">
        <v>42</v>
      </c>
      <c r="B44">
        <v>102.48</v>
      </c>
      <c r="C44">
        <v>0.01</v>
      </c>
      <c r="D44">
        <v>0.463968</v>
      </c>
      <c r="E44" s="4">
        <v>4.189747E-05</v>
      </c>
      <c r="F44">
        <v>1407.48</v>
      </c>
      <c r="G44" s="2">
        <f t="shared" si="0"/>
        <v>0.46725926251666666</v>
      </c>
      <c r="H44" s="2">
        <f t="shared" si="1"/>
        <v>0.4643691105930991</v>
      </c>
      <c r="I44" s="4">
        <f t="shared" si="2"/>
        <v>0.0028901519235675632</v>
      </c>
    </row>
    <row r="45" spans="1:9" ht="12.75">
      <c r="A45">
        <v>43</v>
      </c>
      <c r="B45">
        <v>-0.03</v>
      </c>
      <c r="C45">
        <v>0</v>
      </c>
      <c r="D45" s="4">
        <v>6.112882E-08</v>
      </c>
      <c r="E45" s="4">
        <v>4.971569E-05</v>
      </c>
      <c r="F45">
        <v>1442.96</v>
      </c>
      <c r="G45" s="2">
        <f t="shared" si="0"/>
        <v>0.0032913236454866664</v>
      </c>
      <c r="H45" s="2">
        <f t="shared" si="1"/>
        <v>-0.00013593943518533345</v>
      </c>
      <c r="I45" s="4">
        <f t="shared" si="2"/>
        <v>0.0034272630806719997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C12" sqref="C12"/>
    </sheetView>
  </sheetViews>
  <sheetFormatPr defaultColWidth="9.140625" defaultRowHeight="12.75"/>
  <cols>
    <col min="1" max="1" width="12.140625" style="0" bestFit="1" customWidth="1"/>
    <col min="2" max="2" width="9.7109375" style="0" bestFit="1" customWidth="1"/>
    <col min="3" max="3" width="11.00390625" style="0" bestFit="1" customWidth="1"/>
    <col min="4" max="4" width="11.8515625" style="0" bestFit="1" customWidth="1"/>
    <col min="5" max="5" width="15.00390625" style="0" bestFit="1" customWidth="1"/>
    <col min="6" max="6" width="10.140625" style="0" bestFit="1" customWidth="1"/>
    <col min="7" max="7" width="2.140625" style="0" bestFit="1" customWidth="1"/>
    <col min="8" max="8" width="8.00390625" style="0" bestFit="1" customWidth="1"/>
  </cols>
  <sheetData>
    <row r="1" spans="1:8" ht="12.75">
      <c r="A1" t="s">
        <v>94</v>
      </c>
      <c r="B1">
        <v>11</v>
      </c>
      <c r="C1">
        <v>2002</v>
      </c>
      <c r="D1" t="s">
        <v>95</v>
      </c>
      <c r="E1" t="s">
        <v>96</v>
      </c>
      <c r="F1" t="s">
        <v>20</v>
      </c>
      <c r="G1" t="s">
        <v>57</v>
      </c>
      <c r="H1">
        <v>4074168</v>
      </c>
    </row>
    <row r="2" spans="1:5" ht="12.75">
      <c r="A2" t="s">
        <v>97</v>
      </c>
      <c r="B2" t="s">
        <v>98</v>
      </c>
      <c r="C2" t="s">
        <v>99</v>
      </c>
      <c r="D2" t="s">
        <v>100</v>
      </c>
      <c r="E2" t="s">
        <v>101</v>
      </c>
    </row>
    <row r="3" spans="1:5" ht="12.75">
      <c r="A3">
        <v>1</v>
      </c>
      <c r="B3">
        <v>-0.04</v>
      </c>
      <c r="C3">
        <v>0</v>
      </c>
      <c r="D3" s="4">
        <v>6.407941E-08</v>
      </c>
      <c r="E3" s="4">
        <v>9.821266E-06</v>
      </c>
    </row>
    <row r="4" spans="1:5" ht="12.75">
      <c r="A4">
        <v>2</v>
      </c>
      <c r="B4">
        <v>-0.04</v>
      </c>
      <c r="C4">
        <v>0</v>
      </c>
      <c r="D4">
        <v>-0.006514</v>
      </c>
      <c r="E4" s="4">
        <v>1.662021E-06</v>
      </c>
    </row>
    <row r="5" spans="1:5" ht="12.75">
      <c r="A5">
        <v>3</v>
      </c>
      <c r="B5">
        <v>-0.03</v>
      </c>
      <c r="C5">
        <v>0</v>
      </c>
      <c r="D5" s="4">
        <v>0.0001665751</v>
      </c>
      <c r="E5" s="4">
        <v>5.622622E-07</v>
      </c>
    </row>
    <row r="6" spans="1:5" ht="12.75">
      <c r="A6">
        <v>4</v>
      </c>
      <c r="B6">
        <v>-0.04</v>
      </c>
      <c r="C6">
        <v>0</v>
      </c>
      <c r="D6">
        <v>-0.00654</v>
      </c>
      <c r="E6" s="4">
        <v>1.517421E-06</v>
      </c>
    </row>
    <row r="7" spans="1:5" ht="12.75">
      <c r="A7">
        <v>5</v>
      </c>
      <c r="B7">
        <v>-0.03</v>
      </c>
      <c r="C7">
        <v>0</v>
      </c>
      <c r="D7" s="4">
        <v>-6.407941E-08</v>
      </c>
      <c r="E7" s="4">
        <v>4.637465E-06</v>
      </c>
    </row>
    <row r="9" ht="12.75">
      <c r="E9" s="15" t="s">
        <v>102</v>
      </c>
    </row>
    <row r="10" spans="2:5" ht="12.75">
      <c r="B10" t="s">
        <v>103</v>
      </c>
      <c r="C10" s="16">
        <f>AVERAGE(D3,D5,D7)</f>
        <v>5.5525033333333335E-05</v>
      </c>
      <c r="D10" t="s">
        <v>104</v>
      </c>
      <c r="E10" s="16">
        <f>STDEV(D3,D5)</f>
        <v>0.00011774107180148184</v>
      </c>
    </row>
    <row r="11" spans="2:5" ht="12.75">
      <c r="B11" t="s">
        <v>105</v>
      </c>
      <c r="C11" s="16">
        <f>AVERAGE(D4,D6)</f>
        <v>-0.006527</v>
      </c>
      <c r="D11" t="s">
        <v>104</v>
      </c>
      <c r="E11" s="16">
        <f>STDEV(D4,D6)</f>
        <v>1.838477631097728E-05</v>
      </c>
    </row>
    <row r="12" spans="2:5" ht="12.75">
      <c r="B12" t="s">
        <v>106</v>
      </c>
      <c r="C12" s="16">
        <f>(C10-C11)/2</f>
        <v>0.0032912625166666666</v>
      </c>
      <c r="D12" t="s">
        <v>104</v>
      </c>
      <c r="E12" s="16">
        <f>0.5*SQRT(E10^2+E11^2)</f>
        <v>5.9583890417138705E-05</v>
      </c>
    </row>
    <row r="13" spans="2:4" ht="12.75">
      <c r="B13" t="s">
        <v>107</v>
      </c>
      <c r="C13" s="16">
        <f>C12/l_eff</f>
        <v>0.0010780420952069003</v>
      </c>
      <c r="D13" t="s">
        <v>108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8" sqref="B8"/>
    </sheetView>
  </sheetViews>
  <sheetFormatPr defaultColWidth="9.140625" defaultRowHeight="12.75"/>
  <cols>
    <col min="1" max="1" width="18.421875" style="0" bestFit="1" customWidth="1"/>
    <col min="2" max="2" width="12.421875" style="0" bestFit="1" customWidth="1"/>
  </cols>
  <sheetData>
    <row r="1" ht="12.75">
      <c r="A1" s="1" t="s">
        <v>0</v>
      </c>
    </row>
    <row r="2" spans="1:2" ht="12.75">
      <c r="A2" t="s">
        <v>1</v>
      </c>
      <c r="B2" t="s">
        <v>2</v>
      </c>
    </row>
    <row r="3" spans="1:2" ht="12.75">
      <c r="A3" t="s">
        <v>3</v>
      </c>
      <c r="B3" t="s">
        <v>4</v>
      </c>
    </row>
    <row r="4" spans="1:2" ht="12.75">
      <c r="A4" t="s">
        <v>5</v>
      </c>
      <c r="B4">
        <v>0.0254</v>
      </c>
    </row>
    <row r="5" spans="1:2" ht="12.75">
      <c r="A5" t="s">
        <v>6</v>
      </c>
      <c r="B5">
        <v>3.053</v>
      </c>
    </row>
    <row r="6" spans="1:2" ht="12.75">
      <c r="A6" t="s">
        <v>7</v>
      </c>
      <c r="B6">
        <v>60</v>
      </c>
    </row>
    <row r="8" spans="1:2" ht="12.75">
      <c r="A8" t="s">
        <v>8</v>
      </c>
      <c r="B8" s="2">
        <f>4*PI()*0.0000001*n_turns*l_eff/(2*r_ap)</f>
        <v>0.004531314506177782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David Harding</cp:lastModifiedBy>
  <dcterms:created xsi:type="dcterms:W3CDTF">2002-12-12T17:46:04Z</dcterms:created>
  <dcterms:modified xsi:type="dcterms:W3CDTF">2002-12-13T23:55:59Z</dcterms:modified>
  <cp:category/>
  <cp:version/>
  <cp:contentType/>
  <cp:contentStatus/>
</cp:coreProperties>
</file>