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Options" sheetId="1" r:id="rId1"/>
    <sheet name="Comparison" sheetId="2" r:id="rId2"/>
    <sheet name="Wind Data" sheetId="3" r:id="rId3"/>
    <sheet name="Total GT" sheetId="4" r:id="rId4"/>
  </sheets>
  <definedNames/>
  <calcPr fullCalcOnLoad="1"/>
</workbook>
</file>

<file path=xl/sharedStrings.xml><?xml version="1.0" encoding="utf-8"?>
<sst xmlns="http://schemas.openxmlformats.org/spreadsheetml/2006/main" count="196" uniqueCount="79">
  <si>
    <t>COMPARISON OF WIND INTEGRATION RATE OPTIONS</t>
  </si>
  <si>
    <t>Rate =</t>
  </si>
  <si>
    <t>For FY09:</t>
  </si>
  <si>
    <t>Installed wind capacity =</t>
  </si>
  <si>
    <t>MW</t>
  </si>
  <si>
    <t>$</t>
  </si>
  <si>
    <t>$/MW-mo</t>
  </si>
  <si>
    <t>Total annual cost =</t>
  </si>
  <si>
    <t>Option 1 - Installed wind capacity</t>
  </si>
  <si>
    <t>Rate = annual cost/(12 * average annual installed capacity)</t>
  </si>
  <si>
    <t>Option 2 - Wind energy produced</t>
  </si>
  <si>
    <t>Apply to monthly billing determinant (below)</t>
  </si>
  <si>
    <t>Generator</t>
  </si>
  <si>
    <t>Option 3 - Dragoon</t>
  </si>
  <si>
    <t>Capacity - MW</t>
  </si>
  <si>
    <t>$ per month</t>
  </si>
  <si>
    <t xml:space="preserve"> Aug 2006</t>
  </si>
  <si>
    <t>Option 1 - Capacity</t>
  </si>
  <si>
    <t>Farm</t>
  </si>
  <si>
    <t>Data</t>
  </si>
  <si>
    <t>- GI</t>
  </si>
  <si>
    <t>- GD</t>
  </si>
  <si>
    <t>- G</t>
  </si>
  <si>
    <t>- AE</t>
  </si>
  <si>
    <t>As a percent of nameplate</t>
  </si>
  <si>
    <t xml:space="preserve">Option 2 - Energy </t>
  </si>
  <si>
    <t>Farm/nameplate</t>
  </si>
  <si>
    <t>Data in kW</t>
  </si>
  <si>
    <t>G - weighted average of GI and GD</t>
  </si>
  <si>
    <t xml:space="preserve">AE - average energy </t>
  </si>
  <si>
    <t>Sum</t>
  </si>
  <si>
    <t>Total installed wind =</t>
  </si>
  <si>
    <t>So GT total for FY09 is the ratio 2661/391 for each month.</t>
  </si>
  <si>
    <t>GT =</t>
  </si>
  <si>
    <t xml:space="preserve"> Nov 2006</t>
  </si>
  <si>
    <t xml:space="preserve"> Feb 2007</t>
  </si>
  <si>
    <t xml:space="preserve"> Apr 2007</t>
  </si>
  <si>
    <t>Average</t>
  </si>
  <si>
    <t>Calculation of the total GT billing determinant by month for FY09</t>
  </si>
  <si>
    <t>This is to be used in the ratio of each plant's G divided by total monthly GT.</t>
  </si>
  <si>
    <t>This assumes that the average G for the remainder of the 2661 of wind in FY09 is equal to the average of these plants.</t>
  </si>
  <si>
    <t>COMPARISON OF WIND INTEGRATION RATE OPTIONS - Monthly charge</t>
  </si>
  <si>
    <t>GI - average of 10 largest generation increases (hour to hour change) for specified period</t>
  </si>
  <si>
    <t>GD - average of 10 largest generation decreases (hour to hour change) for specified period</t>
  </si>
  <si>
    <t>GI = Mean of 10 largest generation increases for specified period</t>
  </si>
  <si>
    <t>GD = Mean of 10 largest generation decreases for specified period</t>
  </si>
  <si>
    <t>For each wind generator</t>
  </si>
  <si>
    <t>G = GI*(10/12)  +  GD*AS*(2/12)</t>
  </si>
  <si>
    <t>Charge  = (1/12 annual cost to TS)*G/GT     (Monthly)</t>
  </si>
  <si>
    <t xml:space="preserve">The change is generation is the difference between the current hour and the previous hour. </t>
  </si>
  <si>
    <t>This uses hourly average energy from BPA’s billing meters.</t>
  </si>
  <si>
    <t>Ramp Period</t>
  </si>
  <si>
    <t>The mean of the 10 largest hour to hour increases each month for the hours 2000 to 0600</t>
  </si>
  <si>
    <t xml:space="preserve"> (8 pm to 6 am or HE21 to HE06) every day.</t>
  </si>
  <si>
    <t>Drop Period</t>
  </si>
  <si>
    <t xml:space="preserve">The mean of the 10 largest hour to hour decreases each month for the hours 0600 to 0800 </t>
  </si>
  <si>
    <t xml:space="preserve">(6 am to 8 am or HE 7 to HE8) every day. </t>
  </si>
  <si>
    <t>Cost based on balancing capacity of 194 MW and charge of $10.71/kW-mo.</t>
  </si>
  <si>
    <t>31 days/mo</t>
  </si>
  <si>
    <t>30 days/mo</t>
  </si>
  <si>
    <t>28 days/mo</t>
  </si>
  <si>
    <t>=G/GT</t>
  </si>
  <si>
    <t>Plant 1</t>
  </si>
  <si>
    <t>Plant 2</t>
  </si>
  <si>
    <t>Plant 3</t>
  </si>
  <si>
    <t>Plant 4</t>
  </si>
  <si>
    <t>Plant 5</t>
  </si>
  <si>
    <t>Sum of the 4 months for each plant</t>
  </si>
  <si>
    <t>Apply to installed capacity for each plant</t>
  </si>
  <si>
    <t>Charge  = (1/12 annual cost to TS)*E/ET     (Monthly)</t>
  </si>
  <si>
    <t>E = Total monthly generation by plant</t>
  </si>
  <si>
    <t>ET = Total monthly generation for all wind plants</t>
  </si>
  <si>
    <t>G = Total billing determinant by plant</t>
  </si>
  <si>
    <t>GT = Total billing determinant for all wind plants</t>
  </si>
  <si>
    <t>AS = Adjustment for relative costs of up and down regulation service (use 1)</t>
  </si>
  <si>
    <t>Apply to monthly energy produced by each plant</t>
  </si>
  <si>
    <t>Option 3 - Generator Ramp/Drop  (based on Dragoon proposal)</t>
  </si>
  <si>
    <t>Wind Integration Conference Call 11/27/07</t>
  </si>
  <si>
    <t>Draft-For Discussion Purposes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</si>
</sst>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7105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190500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105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11</xdr:col>
      <xdr:colOff>400050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105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">
      <selection activeCell="A25" sqref="A25"/>
    </sheetView>
  </sheetViews>
  <sheetFormatPr defaultColWidth="9.140625" defaultRowHeight="12.75"/>
  <cols>
    <col min="1" max="1" width="16.8515625" style="0" customWidth="1"/>
    <col min="2" max="2" width="12.8515625" style="0" customWidth="1"/>
    <col min="3" max="3" width="10.140625" style="0" bestFit="1" customWidth="1"/>
  </cols>
  <sheetData>
    <row r="6" ht="12.75">
      <c r="A6" t="s">
        <v>77</v>
      </c>
    </row>
    <row r="7" ht="12.75">
      <c r="A7" t="s">
        <v>78</v>
      </c>
    </row>
    <row r="9" spans="1:2" ht="12.75">
      <c r="A9" s="2" t="s">
        <v>0</v>
      </c>
      <c r="B9" s="2"/>
    </row>
    <row r="10" ht="12.75">
      <c r="A10" t="s">
        <v>2</v>
      </c>
    </row>
    <row r="11" spans="1:4" ht="12.75">
      <c r="A11" t="s">
        <v>3</v>
      </c>
      <c r="C11">
        <v>2661</v>
      </c>
      <c r="D11" t="s">
        <v>4</v>
      </c>
    </row>
    <row r="12" spans="1:4" ht="12.75">
      <c r="A12" t="s">
        <v>7</v>
      </c>
      <c r="C12" s="1">
        <v>24938000</v>
      </c>
      <c r="D12" t="s">
        <v>5</v>
      </c>
    </row>
    <row r="13" ht="12.75">
      <c r="A13" t="s">
        <v>57</v>
      </c>
    </row>
    <row r="15" ht="12.75">
      <c r="A15" s="2" t="s">
        <v>8</v>
      </c>
    </row>
    <row r="16" ht="12.75">
      <c r="A16" t="s">
        <v>68</v>
      </c>
    </row>
    <row r="18" ht="12.75">
      <c r="A18" t="s">
        <v>9</v>
      </c>
    </row>
    <row r="20" spans="1:3" ht="12.75">
      <c r="A20" t="s">
        <v>1</v>
      </c>
      <c r="B20" s="1">
        <f>C12/(12*C11)</f>
        <v>780.972065639484</v>
      </c>
      <c r="C20" t="s">
        <v>6</v>
      </c>
    </row>
    <row r="22" ht="12.75">
      <c r="A22" s="2" t="s">
        <v>10</v>
      </c>
    </row>
    <row r="23" ht="12.75">
      <c r="A23" t="s">
        <v>75</v>
      </c>
    </row>
    <row r="25" ht="15.75">
      <c r="A25" s="10" t="s">
        <v>70</v>
      </c>
    </row>
    <row r="26" ht="15.75">
      <c r="A26" s="10" t="s">
        <v>71</v>
      </c>
    </row>
    <row r="27" ht="15.75">
      <c r="A27" s="10"/>
    </row>
    <row r="28" ht="15.75">
      <c r="A28" s="10" t="s">
        <v>69</v>
      </c>
    </row>
    <row r="30" ht="12.75">
      <c r="A30" s="2" t="s">
        <v>76</v>
      </c>
    </row>
    <row r="31" ht="12.75">
      <c r="A31" t="s">
        <v>11</v>
      </c>
    </row>
    <row r="33" ht="15.75">
      <c r="A33" s="10" t="s">
        <v>44</v>
      </c>
    </row>
    <row r="34" ht="15.75">
      <c r="A34" s="10" t="s">
        <v>45</v>
      </c>
    </row>
    <row r="35" ht="15.75">
      <c r="A35" s="10" t="s">
        <v>74</v>
      </c>
    </row>
    <row r="36" ht="15.75">
      <c r="A36" s="10" t="s">
        <v>72</v>
      </c>
    </row>
    <row r="37" ht="15.75">
      <c r="A37" s="10" t="s">
        <v>73</v>
      </c>
    </row>
    <row r="39" ht="15.75">
      <c r="A39" s="10" t="s">
        <v>46</v>
      </c>
    </row>
    <row r="40" ht="15.75">
      <c r="A40" s="10"/>
    </row>
    <row r="41" ht="15.75">
      <c r="A41" s="10" t="s">
        <v>47</v>
      </c>
    </row>
    <row r="42" ht="15.75">
      <c r="A42" s="10"/>
    </row>
    <row r="43" ht="15.75">
      <c r="A43" s="10" t="s">
        <v>48</v>
      </c>
    </row>
    <row r="45" ht="12.75">
      <c r="A45" s="12" t="s">
        <v>49</v>
      </c>
    </row>
    <row r="46" ht="12.75">
      <c r="A46" s="11" t="s">
        <v>50</v>
      </c>
    </row>
    <row r="48" ht="12.75">
      <c r="A48" s="4" t="s">
        <v>51</v>
      </c>
    </row>
    <row r="49" ht="12.75">
      <c r="A49" s="12" t="s">
        <v>52</v>
      </c>
    </row>
    <row r="50" ht="12.75">
      <c r="A50" t="s">
        <v>53</v>
      </c>
    </row>
    <row r="52" ht="12.75">
      <c r="A52" s="4" t="s">
        <v>54</v>
      </c>
    </row>
    <row r="53" ht="12.75">
      <c r="A53" s="12" t="s">
        <v>55</v>
      </c>
    </row>
    <row r="54" ht="12.75">
      <c r="A54" t="s">
        <v>56</v>
      </c>
    </row>
  </sheetData>
  <sheetProtection password="CC26" sheet="1" objects="1" scenarios="1"/>
  <printOptions/>
  <pageMargins left="0.75" right="0.75" top="1" bottom="1" header="0.5" footer="0.5"/>
  <pageSetup horizontalDpi="600" verticalDpi="600" orientation="portrait" r:id="rId2"/>
  <headerFooter alignWithMargins="0">
    <oddHeader>&amp;L&amp;F/&amp;A  11/14/07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54"/>
  <sheetViews>
    <sheetView workbookViewId="0" topLeftCell="A1">
      <selection activeCell="A9" sqref="A9:IV9"/>
    </sheetView>
  </sheetViews>
  <sheetFormatPr defaultColWidth="9.140625" defaultRowHeight="12.75"/>
  <cols>
    <col min="1" max="2" width="19.28125" style="0" customWidth="1"/>
    <col min="3" max="3" width="17.8515625" style="0" customWidth="1"/>
    <col min="4" max="4" width="16.28125" style="0" customWidth="1"/>
    <col min="5" max="5" width="17.140625" style="0" customWidth="1"/>
    <col min="6" max="6" width="13.8515625" style="0" bestFit="1" customWidth="1"/>
    <col min="8" max="8" width="11.140625" style="0" bestFit="1" customWidth="1"/>
  </cols>
  <sheetData>
    <row r="7" ht="12.75">
      <c r="A7" t="s">
        <v>77</v>
      </c>
    </row>
    <row r="8" ht="12.75">
      <c r="A8" t="s">
        <v>78</v>
      </c>
    </row>
    <row r="10" spans="1:2" ht="12.75">
      <c r="A10" s="2" t="s">
        <v>41</v>
      </c>
      <c r="B10" s="2"/>
    </row>
    <row r="11" spans="2:5" ht="12.75">
      <c r="B11" s="3" t="s">
        <v>16</v>
      </c>
      <c r="C11" t="s">
        <v>15</v>
      </c>
      <c r="D11" t="s">
        <v>58</v>
      </c>
      <c r="E11" s="13" t="s">
        <v>61</v>
      </c>
    </row>
    <row r="12" spans="1:5" ht="12.75">
      <c r="A12" s="4" t="s">
        <v>12</v>
      </c>
      <c r="B12" s="16" t="s">
        <v>14</v>
      </c>
      <c r="C12" s="4" t="s">
        <v>17</v>
      </c>
      <c r="D12" s="4" t="s">
        <v>25</v>
      </c>
      <c r="E12" s="4" t="s">
        <v>13</v>
      </c>
    </row>
    <row r="13" spans="1:7" ht="12.75">
      <c r="A13" t="s">
        <v>62</v>
      </c>
      <c r="B13">
        <v>50</v>
      </c>
      <c r="C13" s="7">
        <f>B13*Options!$B$20</f>
        <v>39048.603281974196</v>
      </c>
      <c r="D13" s="7">
        <f>'Wind Data'!C15/'Wind Data'!C$37*Options!$C$12/12*$B$18/Options!$C$11</f>
        <v>30471.245990284693</v>
      </c>
      <c r="E13" s="7">
        <f>Options!$C$12*(1/12)*'Wind Data'!C14/'Total GT'!$C$25</f>
        <v>42606.59847580851</v>
      </c>
      <c r="F13" s="7"/>
      <c r="G13" s="7"/>
    </row>
    <row r="14" spans="1:7" ht="12.75">
      <c r="A14" t="s">
        <v>63</v>
      </c>
      <c r="B14">
        <v>150</v>
      </c>
      <c r="C14" s="7">
        <f>B14*Options!$B$20</f>
        <v>117145.80984592259</v>
      </c>
      <c r="D14" s="7">
        <f>'Wind Data'!C20/'Wind Data'!C37*Options!$C$12*(1/12)*$B$18/Options!C11</f>
        <v>70777.14889487243</v>
      </c>
      <c r="E14" s="7">
        <f>Options!$C$12*(1/12)*'Wind Data'!C19/'Total GT'!$C$25</f>
        <v>105487.83020226765</v>
      </c>
      <c r="F14" s="7"/>
      <c r="G14" s="7"/>
    </row>
    <row r="15" spans="1:7" ht="12.75">
      <c r="A15" t="s">
        <v>64</v>
      </c>
      <c r="B15">
        <v>76</v>
      </c>
      <c r="C15" s="7">
        <f>B15*Options!$B$20</f>
        <v>59353.87698860078</v>
      </c>
      <c r="D15" s="7">
        <f>'Wind Data'!C25/'Wind Data'!C37*Options!$C$12*(1/12)*$B$18/Options!C11</f>
        <v>99122.88017847786</v>
      </c>
      <c r="E15" s="7">
        <f>Options!$C$12*(1/12)*'Wind Data'!C24/'Total GT'!$C$25</f>
        <v>41884.086145337</v>
      </c>
      <c r="F15" s="7"/>
      <c r="G15" s="7"/>
    </row>
    <row r="16" spans="1:7" ht="12.75">
      <c r="A16" t="s">
        <v>65</v>
      </c>
      <c r="B16">
        <v>90</v>
      </c>
      <c r="C16" s="7">
        <f>B16*Options!$B$20</f>
        <v>70287.48590755355</v>
      </c>
      <c r="D16" s="7">
        <f>'Wind Data'!C30/'Wind Data'!C37*Options!$C$12*(1/12)*$B$18/Options!C11</f>
        <v>84995.67989170145</v>
      </c>
      <c r="E16" s="7">
        <f>Options!$C$12*(1/12)*'Wind Data'!C29/'Total GT'!$C$25</f>
        <v>92263.2281733952</v>
      </c>
      <c r="F16" s="7"/>
      <c r="G16" s="7"/>
    </row>
    <row r="17" spans="1:7" ht="12.75">
      <c r="A17" t="s">
        <v>66</v>
      </c>
      <c r="B17">
        <v>25</v>
      </c>
      <c r="C17" s="7">
        <f>B17*Options!$B$20</f>
        <v>19524.301640987098</v>
      </c>
      <c r="D17" s="7">
        <f>'Wind Data'!C35/'Wind Data'!C37*Options!$C$12*(1/12)*$B$18/Options!C11</f>
        <v>19993.122709701776</v>
      </c>
      <c r="E17" s="7">
        <f>Options!$C$12*(1/12)*'Wind Data'!C34/'Total GT'!$C$25</f>
        <v>23118.334668229832</v>
      </c>
      <c r="F17" s="7"/>
      <c r="G17" s="7"/>
    </row>
    <row r="18" spans="1:7" ht="12.75">
      <c r="A18" s="9" t="s">
        <v>30</v>
      </c>
      <c r="B18">
        <f>SUM(B13:B17)</f>
        <v>391</v>
      </c>
      <c r="C18" s="7">
        <f>SUM(C13:C17)</f>
        <v>305360.07766503823</v>
      </c>
      <c r="D18" s="7">
        <f>SUM(D13:D17)</f>
        <v>305360.0776650382</v>
      </c>
      <c r="E18" s="7">
        <f>SUM(E13:E17)</f>
        <v>305360.07766503823</v>
      </c>
      <c r="F18" s="7"/>
      <c r="G18" s="7"/>
    </row>
    <row r="19" spans="6:7" ht="12.75">
      <c r="F19" s="7"/>
      <c r="G19" s="7"/>
    </row>
    <row r="20" spans="2:7" ht="12.75">
      <c r="B20" s="3" t="s">
        <v>34</v>
      </c>
      <c r="C20" t="s">
        <v>15</v>
      </c>
      <c r="D20" t="s">
        <v>59</v>
      </c>
      <c r="F20" s="7"/>
      <c r="G20" s="7"/>
    </row>
    <row r="21" spans="1:7" ht="12.75">
      <c r="A21" s="4" t="s">
        <v>12</v>
      </c>
      <c r="B21" s="16" t="s">
        <v>14</v>
      </c>
      <c r="C21" s="4" t="s">
        <v>17</v>
      </c>
      <c r="D21" s="4" t="s">
        <v>25</v>
      </c>
      <c r="E21" s="4" t="s">
        <v>13</v>
      </c>
      <c r="F21" s="7"/>
      <c r="G21" s="7"/>
    </row>
    <row r="22" spans="1:7" ht="12.75">
      <c r="A22" t="s">
        <v>62</v>
      </c>
      <c r="B22">
        <v>50</v>
      </c>
      <c r="C22" s="7">
        <f>B22*Options!$B$20</f>
        <v>39048.603281974196</v>
      </c>
      <c r="D22" s="7">
        <f>'Wind Data'!F15/'Wind Data'!F$37*Options!$C$12/12*$B$18/Options!$C$11</f>
        <v>38295.407266358576</v>
      </c>
      <c r="E22" s="7">
        <f>Options!$C$12*(1/12)*'Wind Data'!F14/'Total GT'!$F$25</f>
        <v>39489.123036979756</v>
      </c>
      <c r="F22" s="7"/>
      <c r="G22" s="7"/>
    </row>
    <row r="23" spans="1:7" ht="12.75">
      <c r="A23" t="s">
        <v>63</v>
      </c>
      <c r="B23">
        <v>150</v>
      </c>
      <c r="C23" s="7">
        <f>B23*Options!$B$20</f>
        <v>117145.80984592259</v>
      </c>
      <c r="D23" s="7">
        <f>'Wind Data'!F20/'Wind Data'!F$37*Options!$C$12/12*$B$18/Options!$C$11</f>
        <v>145831.36607296322</v>
      </c>
      <c r="E23" s="7">
        <f>Options!$C$12*(1/12)*'Wind Data'!F19/'Total GT'!$F$25</f>
        <v>129134.85086566544</v>
      </c>
      <c r="F23" s="7"/>
      <c r="G23" s="7"/>
    </row>
    <row r="24" spans="1:7" ht="12.75">
      <c r="A24" t="s">
        <v>64</v>
      </c>
      <c r="B24">
        <v>76</v>
      </c>
      <c r="C24" s="7">
        <f>B24*Options!$B$20</f>
        <v>59353.87698860078</v>
      </c>
      <c r="D24" s="7">
        <f>'Wind Data'!F25/'Wind Data'!F$37*Options!$C$12/12*$B$18/Options!$C$11</f>
        <v>29450.92327411319</v>
      </c>
      <c r="E24" s="7">
        <f>Options!$C$12*(1/12)*'Wind Data'!F24/'Total GT'!$F$25</f>
        <v>54512.941272542535</v>
      </c>
      <c r="F24" s="7"/>
      <c r="G24" s="7"/>
    </row>
    <row r="25" spans="1:7" ht="12.75">
      <c r="A25" t="s">
        <v>65</v>
      </c>
      <c r="B25">
        <v>90</v>
      </c>
      <c r="C25" s="7">
        <f>B25*Options!$B$20</f>
        <v>70287.48590755355</v>
      </c>
      <c r="D25" s="7">
        <f>'Wind Data'!F30/'Wind Data'!F$37*Options!$C$12/12*$B$18/Options!$C$11</f>
        <v>68118.44719510105</v>
      </c>
      <c r="E25" s="7">
        <f>Options!$C$12*(1/12)*'Wind Data'!F29/'Total GT'!$F$25</f>
        <v>63752.57707855546</v>
      </c>
      <c r="F25" s="7"/>
      <c r="G25" s="7"/>
    </row>
    <row r="26" spans="1:7" ht="12.75">
      <c r="A26" t="s">
        <v>66</v>
      </c>
      <c r="B26">
        <v>25</v>
      </c>
      <c r="C26" s="7">
        <f>B26*Options!$B$20</f>
        <v>19524.301640987098</v>
      </c>
      <c r="D26" s="7">
        <f>'Wind Data'!F35/'Wind Data'!F$37*Options!$C$12/12*$B$18/Options!$C$11</f>
        <v>23663.93385650217</v>
      </c>
      <c r="E26" s="7">
        <f>Options!$C$12*(1/12)*'Wind Data'!F34/'Total GT'!$F$25</f>
        <v>18470.58541129497</v>
      </c>
      <c r="F26" s="7"/>
      <c r="G26" s="7"/>
    </row>
    <row r="27" spans="1:7" ht="12.75">
      <c r="A27" s="9" t="s">
        <v>30</v>
      </c>
      <c r="B27">
        <f>SUM(B22:B26)</f>
        <v>391</v>
      </c>
      <c r="C27" s="7">
        <f>SUM(C22:C26)</f>
        <v>305360.07766503823</v>
      </c>
      <c r="D27" s="7">
        <f>SUM(D22:D26)</f>
        <v>305360.07766503823</v>
      </c>
      <c r="E27" s="7">
        <f>SUM(E22:E26)</f>
        <v>305360.0776650382</v>
      </c>
      <c r="F27" s="7"/>
      <c r="G27" s="7"/>
    </row>
    <row r="28" spans="6:7" ht="12.75">
      <c r="F28" s="7"/>
      <c r="G28" s="7"/>
    </row>
    <row r="29" spans="2:7" ht="12.75">
      <c r="B29" s="3" t="s">
        <v>35</v>
      </c>
      <c r="C29" t="s">
        <v>15</v>
      </c>
      <c r="D29" t="s">
        <v>60</v>
      </c>
      <c r="F29" s="7"/>
      <c r="G29" s="7"/>
    </row>
    <row r="30" spans="1:7" ht="12.75">
      <c r="A30" s="4" t="s">
        <v>12</v>
      </c>
      <c r="B30" s="16" t="s">
        <v>14</v>
      </c>
      <c r="C30" s="4" t="s">
        <v>17</v>
      </c>
      <c r="D30" s="4" t="s">
        <v>25</v>
      </c>
      <c r="E30" s="4" t="s">
        <v>13</v>
      </c>
      <c r="F30" s="7"/>
      <c r="G30" s="7"/>
    </row>
    <row r="31" spans="1:7" ht="12.75">
      <c r="A31" t="s">
        <v>62</v>
      </c>
      <c r="B31">
        <v>50</v>
      </c>
      <c r="C31" s="7">
        <f>B31*Options!$B$20</f>
        <v>39048.603281974196</v>
      </c>
      <c r="D31" s="7">
        <f>'Wind Data'!I15/'Wind Data'!I$37*Options!$C$12/12*$B$18/Options!$C$11</f>
        <v>33119.612384011794</v>
      </c>
      <c r="E31" s="7">
        <f>Options!$C$12*(1/12)*'Wind Data'!I14/'Total GT'!$I$25</f>
        <v>35606.748313905395</v>
      </c>
      <c r="F31" s="7"/>
      <c r="G31" s="7"/>
    </row>
    <row r="32" spans="1:7" ht="12.75">
      <c r="A32" t="s">
        <v>63</v>
      </c>
      <c r="B32">
        <v>150</v>
      </c>
      <c r="C32" s="7">
        <f>B32*Options!$B$20</f>
        <v>117145.80984592259</v>
      </c>
      <c r="D32" s="7">
        <f>'Wind Data'!I20/'Wind Data'!I$37*Options!$C$12/12*$B$18/Options!$C$11</f>
        <v>142580.64648813545</v>
      </c>
      <c r="E32" s="7">
        <f>Options!$C$12*(1/12)*'Wind Data'!I19/'Total GT'!$I$25</f>
        <v>134716.35939914617</v>
      </c>
      <c r="F32" s="7"/>
      <c r="G32" s="7"/>
    </row>
    <row r="33" spans="1:7" ht="12.75">
      <c r="A33" t="s">
        <v>64</v>
      </c>
      <c r="B33">
        <v>76</v>
      </c>
      <c r="C33" s="7">
        <f>B33*Options!$B$20</f>
        <v>59353.87698860078</v>
      </c>
      <c r="D33" s="7">
        <f>'Wind Data'!I25/'Wind Data'!I$37*Options!$C$12/12*$B$18/Options!$C$11</f>
        <v>31164.800813882553</v>
      </c>
      <c r="E33" s="7">
        <f>Options!$C$12*(1/12)*'Wind Data'!I24/'Total GT'!$I$25</f>
        <v>55593.47034783418</v>
      </c>
      <c r="F33" s="7"/>
      <c r="G33" s="7"/>
    </row>
    <row r="34" spans="1:7" ht="12.75">
      <c r="A34" t="s">
        <v>65</v>
      </c>
      <c r="B34">
        <v>90</v>
      </c>
      <c r="C34" s="7">
        <f>B34*Options!$B$20</f>
        <v>70287.48590755355</v>
      </c>
      <c r="D34" s="7">
        <f>'Wind Data'!I30/'Wind Data'!I$37*Options!$C$12/12*$B$18/Options!$C$11</f>
        <v>74327.71338818534</v>
      </c>
      <c r="E34" s="7">
        <f>Options!$C$12*(1/12)*'Wind Data'!I29/'Total GT'!$I$25</f>
        <v>58753.631684866334</v>
      </c>
      <c r="F34" s="7"/>
      <c r="G34" s="7"/>
    </row>
    <row r="35" spans="1:7" ht="12.75">
      <c r="A35" t="s">
        <v>66</v>
      </c>
      <c r="B35">
        <v>25</v>
      </c>
      <c r="C35" s="7">
        <f>B35*Options!$B$20</f>
        <v>19524.301640987098</v>
      </c>
      <c r="D35" s="7">
        <f>'Wind Data'!I35/'Wind Data'!I$37*Options!$C$12/12*$B$18/Options!$C$11</f>
        <v>24167.30459082307</v>
      </c>
      <c r="E35" s="7">
        <f>Options!$C$12*(1/12)*'Wind Data'!I34/'Total GT'!$I$25</f>
        <v>20689.867919286124</v>
      </c>
      <c r="F35" s="7"/>
      <c r="G35" s="7"/>
    </row>
    <row r="36" spans="1:7" ht="12.75">
      <c r="A36" s="9" t="s">
        <v>30</v>
      </c>
      <c r="B36">
        <f>SUM(B31:B35)</f>
        <v>391</v>
      </c>
      <c r="C36" s="7">
        <f>SUM(C31:C35)</f>
        <v>305360.07766503823</v>
      </c>
      <c r="D36" s="7">
        <f>SUM(D31:D35)</f>
        <v>305360.07766503823</v>
      </c>
      <c r="E36" s="7">
        <f>SUM(E31:E35)</f>
        <v>305360.0776650382</v>
      </c>
      <c r="F36" s="7"/>
      <c r="G36" s="7"/>
    </row>
    <row r="37" spans="6:7" ht="12.75">
      <c r="F37" s="7"/>
      <c r="G37" s="7"/>
    </row>
    <row r="38" spans="2:7" ht="12.75">
      <c r="B38" s="3" t="s">
        <v>36</v>
      </c>
      <c r="C38" t="s">
        <v>15</v>
      </c>
      <c r="D38" t="s">
        <v>59</v>
      </c>
      <c r="F38" s="7"/>
      <c r="G38" s="7"/>
    </row>
    <row r="39" spans="1:7" ht="12.75">
      <c r="A39" s="4" t="s">
        <v>12</v>
      </c>
      <c r="B39" s="16" t="s">
        <v>14</v>
      </c>
      <c r="C39" s="4" t="s">
        <v>17</v>
      </c>
      <c r="D39" s="4" t="s">
        <v>25</v>
      </c>
      <c r="E39" s="4" t="s">
        <v>13</v>
      </c>
      <c r="F39" s="7"/>
      <c r="G39" s="7"/>
    </row>
    <row r="40" spans="1:7" ht="12.75">
      <c r="A40" t="s">
        <v>62</v>
      </c>
      <c r="B40">
        <v>50</v>
      </c>
      <c r="C40" s="7">
        <f>B40*Options!$B$20</f>
        <v>39048.603281974196</v>
      </c>
      <c r="D40" s="7">
        <f>'Wind Data'!K15/'Wind Data'!K$37*Options!$C$12/12*$B$18/Options!$C$11</f>
        <v>20512.676905332006</v>
      </c>
      <c r="E40" s="7">
        <f>Options!$C$12*(1/12)*'Wind Data'!K14/'Total GT'!$K$25</f>
        <v>28931.820315388362</v>
      </c>
      <c r="F40" s="7"/>
      <c r="G40" s="7"/>
    </row>
    <row r="41" spans="1:7" ht="12.75">
      <c r="A41" t="s">
        <v>63</v>
      </c>
      <c r="B41">
        <v>150</v>
      </c>
      <c r="C41" s="7">
        <f>B41*Options!$B$20</f>
        <v>117145.80984592259</v>
      </c>
      <c r="D41" s="7">
        <f>'Wind Data'!K20/'Wind Data'!K$37*Options!$C$12/12*$B$18/Options!$C$11</f>
        <v>144284.50751493295</v>
      </c>
      <c r="E41" s="7">
        <f>Options!$C$12*(1/12)*'Wind Data'!K19/'Total GT'!$K$25</f>
        <v>159739.3778277226</v>
      </c>
      <c r="F41" s="7"/>
      <c r="G41" s="7"/>
    </row>
    <row r="42" spans="1:7" ht="12.75">
      <c r="A42" t="s">
        <v>64</v>
      </c>
      <c r="B42">
        <v>76</v>
      </c>
      <c r="C42" s="7">
        <f>B42*Options!$B$20</f>
        <v>59353.87698860078</v>
      </c>
      <c r="D42" s="7">
        <f>'Wind Data'!K25/'Wind Data'!K$37*Options!$C$12/12*$B$18/Options!$C$11</f>
        <v>53764.436954653764</v>
      </c>
      <c r="E42" s="7">
        <f>Options!$C$12*(1/12)*'Wind Data'!K24/'Total GT'!$K$25</f>
        <v>40768.32746717611</v>
      </c>
      <c r="F42" s="7"/>
      <c r="G42" s="7"/>
    </row>
    <row r="43" spans="1:7" ht="12.75">
      <c r="A43" t="s">
        <v>65</v>
      </c>
      <c r="B43">
        <v>90</v>
      </c>
      <c r="C43" s="7">
        <f>B43*Options!$B$20</f>
        <v>70287.48590755355</v>
      </c>
      <c r="D43" s="7">
        <f>'Wind Data'!K30/'Wind Data'!K$37*Options!$C$12/12*$B$18/Options!$C$11</f>
        <v>66991.55962970009</v>
      </c>
      <c r="E43" s="7">
        <f>Options!$C$12*(1/12)*'Wind Data'!K29/'Total GT'!$K$25</f>
        <v>59021.081188400625</v>
      </c>
      <c r="F43" s="7"/>
      <c r="G43" s="7"/>
    </row>
    <row r="44" spans="1:7" ht="12.75">
      <c r="A44" t="s">
        <v>66</v>
      </c>
      <c r="B44">
        <v>25</v>
      </c>
      <c r="C44" s="7">
        <f>B44*Options!$B$20</f>
        <v>19524.301640987098</v>
      </c>
      <c r="D44" s="7">
        <f>'Wind Data'!K35/'Wind Data'!K$37*Options!$C$12/12*$B$18/Options!$C$11</f>
        <v>19806.896660419414</v>
      </c>
      <c r="E44" s="7">
        <f>Options!$C$12*(1/12)*'Wind Data'!K34/'Total GT'!$K$25</f>
        <v>16899.470866350493</v>
      </c>
      <c r="F44" s="7"/>
      <c r="G44" s="7"/>
    </row>
    <row r="45" spans="1:7" ht="12.75">
      <c r="A45" s="9" t="s">
        <v>30</v>
      </c>
      <c r="B45">
        <f>SUM(B40:B44)</f>
        <v>391</v>
      </c>
      <c r="C45" s="7">
        <f>SUM(C40:C44)</f>
        <v>305360.07766503823</v>
      </c>
      <c r="D45" s="7">
        <f>SUM(D40:D44)</f>
        <v>305360.07766503823</v>
      </c>
      <c r="E45" s="7">
        <f>SUM(E40:E44)</f>
        <v>305360.07766503823</v>
      </c>
      <c r="F45" s="7"/>
      <c r="G45" s="7"/>
    </row>
    <row r="47" ht="12.75">
      <c r="A47" t="s">
        <v>67</v>
      </c>
    </row>
    <row r="48" spans="1:5" ht="12.75">
      <c r="A48" s="4" t="s">
        <v>12</v>
      </c>
      <c r="B48" s="16" t="s">
        <v>14</v>
      </c>
      <c r="C48" s="4" t="s">
        <v>17</v>
      </c>
      <c r="D48" s="4" t="s">
        <v>25</v>
      </c>
      <c r="E48" s="4" t="s">
        <v>13</v>
      </c>
    </row>
    <row r="49" spans="1:5" ht="12.75">
      <c r="A49" t="s">
        <v>62</v>
      </c>
      <c r="B49">
        <v>50</v>
      </c>
      <c r="C49" s="7">
        <v>156194.41312789678</v>
      </c>
      <c r="D49" s="7">
        <v>122398.94254598707</v>
      </c>
      <c r="E49" s="7">
        <v>146634.29014208203</v>
      </c>
    </row>
    <row r="50" spans="1:5" ht="12.75">
      <c r="A50" t="s">
        <v>63</v>
      </c>
      <c r="B50">
        <v>150</v>
      </c>
      <c r="C50" s="7">
        <v>468583.23938369035</v>
      </c>
      <c r="D50" s="7">
        <v>503473.6689709041</v>
      </c>
      <c r="E50" s="7">
        <v>529078.4182948018</v>
      </c>
    </row>
    <row r="51" spans="1:8" ht="12.75">
      <c r="A51" t="s">
        <v>64</v>
      </c>
      <c r="B51">
        <v>76</v>
      </c>
      <c r="C51" s="7">
        <v>237415.50795440312</v>
      </c>
      <c r="D51" s="7">
        <v>213503.04122112735</v>
      </c>
      <c r="E51" s="7">
        <v>192758.8252328898</v>
      </c>
      <c r="H51" s="15"/>
    </row>
    <row r="52" spans="1:5" ht="12.75">
      <c r="A52" t="s">
        <v>65</v>
      </c>
      <c r="B52">
        <v>90</v>
      </c>
      <c r="C52" s="7">
        <v>281149.9436302142</v>
      </c>
      <c r="D52" s="7">
        <v>294433.4001046879</v>
      </c>
      <c r="E52" s="7">
        <v>273790.51812521764</v>
      </c>
    </row>
    <row r="53" spans="1:5" ht="12.75">
      <c r="A53" t="s">
        <v>66</v>
      </c>
      <c r="B53">
        <v>25</v>
      </c>
      <c r="C53" s="7">
        <v>78097.20656394839</v>
      </c>
      <c r="D53" s="7">
        <v>87631.25781744643</v>
      </c>
      <c r="E53" s="7">
        <v>79178.25886516142</v>
      </c>
    </row>
    <row r="54" spans="1:5" ht="12.75">
      <c r="A54" s="9" t="s">
        <v>30</v>
      </c>
      <c r="B54">
        <f>SUM(B49:B53)</f>
        <v>391</v>
      </c>
      <c r="C54" s="7">
        <f>SUM(C49:C53)</f>
        <v>1221440.310660153</v>
      </c>
      <c r="D54" s="7">
        <f>SUM(D49:D53)</f>
        <v>1221440.310660153</v>
      </c>
      <c r="E54" s="7">
        <f>SUM(E49:E53)</f>
        <v>1221440.3106601527</v>
      </c>
    </row>
  </sheetData>
  <sheetProtection password="CC26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headerFooter alignWithMargins="0">
    <oddHeader>&amp;L&amp;F/&amp;A  11/15/07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9"/>
  <sheetViews>
    <sheetView tabSelected="1" workbookViewId="0" topLeftCell="A1">
      <selection activeCell="F8" sqref="F7:F8"/>
    </sheetView>
  </sheetViews>
  <sheetFormatPr defaultColWidth="9.140625" defaultRowHeight="12.75"/>
  <cols>
    <col min="1" max="1" width="15.140625" style="0" customWidth="1"/>
  </cols>
  <sheetData>
    <row r="6" ht="12.75">
      <c r="A6" t="s">
        <v>77</v>
      </c>
    </row>
    <row r="7" ht="12.75">
      <c r="A7" t="s">
        <v>78</v>
      </c>
    </row>
    <row r="9" ht="12.75">
      <c r="A9" t="s">
        <v>27</v>
      </c>
    </row>
    <row r="11" spans="1:12" ht="12.75">
      <c r="A11" t="s">
        <v>18</v>
      </c>
      <c r="B11" t="s">
        <v>19</v>
      </c>
      <c r="C11" s="5">
        <v>38930</v>
      </c>
      <c r="D11" s="5">
        <v>38961</v>
      </c>
      <c r="E11" s="5">
        <v>38991</v>
      </c>
      <c r="F11" s="5">
        <v>39022</v>
      </c>
      <c r="G11" s="5">
        <v>39052</v>
      </c>
      <c r="H11" s="5">
        <v>39083</v>
      </c>
      <c r="I11" s="5">
        <v>39114</v>
      </c>
      <c r="J11" s="5">
        <v>39142</v>
      </c>
      <c r="K11" s="5">
        <v>39173</v>
      </c>
      <c r="L11" s="9" t="s">
        <v>37</v>
      </c>
    </row>
    <row r="12" spans="1:12" ht="12.75">
      <c r="A12" t="s">
        <v>62</v>
      </c>
      <c r="B12" t="s">
        <v>20</v>
      </c>
      <c r="C12" s="1">
        <v>15190</v>
      </c>
      <c r="D12" s="1">
        <v>11465</v>
      </c>
      <c r="E12" s="1">
        <v>14310</v>
      </c>
      <c r="F12" s="1">
        <v>16835</v>
      </c>
      <c r="G12" s="1">
        <v>12380</v>
      </c>
      <c r="H12" s="1">
        <v>13015</v>
      </c>
      <c r="I12" s="1">
        <v>13160</v>
      </c>
      <c r="J12" s="1">
        <v>16075</v>
      </c>
      <c r="K12" s="1">
        <v>12710</v>
      </c>
      <c r="L12" s="1">
        <f>AVERAGE(C12:K12)</f>
        <v>13904.444444444445</v>
      </c>
    </row>
    <row r="13" spans="2:12" ht="12.75">
      <c r="B13" t="s">
        <v>21</v>
      </c>
      <c r="C13" s="1">
        <v>-6785</v>
      </c>
      <c r="D13" s="1">
        <v>-5260</v>
      </c>
      <c r="E13" s="1">
        <v>-3785</v>
      </c>
      <c r="F13" s="1">
        <v>-11295</v>
      </c>
      <c r="G13" s="1">
        <v>-3470</v>
      </c>
      <c r="H13" s="1">
        <v>-5560</v>
      </c>
      <c r="I13" s="1">
        <v>-5500</v>
      </c>
      <c r="J13" s="1">
        <v>-6530</v>
      </c>
      <c r="K13" s="1">
        <v>-5440</v>
      </c>
      <c r="L13" s="1">
        <f>AVERAGE(C13:K13)</f>
        <v>-5958.333333333333</v>
      </c>
    </row>
    <row r="14" spans="2:12" ht="12.75">
      <c r="B14" t="s">
        <v>22</v>
      </c>
      <c r="C14" s="1">
        <v>13789.166666666668</v>
      </c>
      <c r="D14" s="1">
        <v>10430.833333333332</v>
      </c>
      <c r="E14" s="1">
        <v>12555.833333333334</v>
      </c>
      <c r="F14" s="1">
        <v>15911.666666666666</v>
      </c>
      <c r="G14" s="1">
        <v>10895</v>
      </c>
      <c r="H14" s="1">
        <v>11772.5</v>
      </c>
      <c r="I14" s="1">
        <v>11883.333333333332</v>
      </c>
      <c r="J14" s="1">
        <v>14484.166666666668</v>
      </c>
      <c r="K14" s="1">
        <v>11498.333333333332</v>
      </c>
      <c r="L14" s="1">
        <f>AVERAGE(C14:K14)</f>
        <v>12580.092592592591</v>
      </c>
    </row>
    <row r="15" spans="2:12" ht="12.75">
      <c r="B15" t="s">
        <v>23</v>
      </c>
      <c r="C15" s="1">
        <v>7340</v>
      </c>
      <c r="D15" s="1">
        <v>7650</v>
      </c>
      <c r="E15" s="1">
        <v>9967</v>
      </c>
      <c r="F15" s="1">
        <v>19965</v>
      </c>
      <c r="G15" s="1">
        <v>9036</v>
      </c>
      <c r="H15" s="1">
        <v>11952</v>
      </c>
      <c r="I15" s="1">
        <v>11809</v>
      </c>
      <c r="J15" s="1">
        <v>9590</v>
      </c>
      <c r="K15" s="1">
        <v>8196</v>
      </c>
      <c r="L15" s="1">
        <f>AVERAGE(C15:K15)</f>
        <v>10611.666666666666</v>
      </c>
    </row>
    <row r="16" spans="3:11" ht="12.75">
      <c r="C16" s="1"/>
      <c r="D16" s="1"/>
      <c r="E16" s="1"/>
      <c r="F16" s="1"/>
      <c r="G16" s="1"/>
      <c r="H16" s="1"/>
      <c r="I16" s="1"/>
      <c r="J16" s="1"/>
      <c r="K16" s="1"/>
    </row>
    <row r="17" spans="1:12" ht="12.75">
      <c r="A17" t="s">
        <v>63</v>
      </c>
      <c r="B17" t="s">
        <v>20</v>
      </c>
      <c r="C17" s="1">
        <v>39390</v>
      </c>
      <c r="D17" s="1">
        <v>32740</v>
      </c>
      <c r="E17" s="1">
        <v>36890</v>
      </c>
      <c r="F17" s="1">
        <v>58950</v>
      </c>
      <c r="G17" s="1">
        <v>48120</v>
      </c>
      <c r="H17" s="1">
        <v>43190</v>
      </c>
      <c r="I17" s="1">
        <v>47670</v>
      </c>
      <c r="J17" s="1">
        <v>73060</v>
      </c>
      <c r="K17" s="1">
        <v>71180</v>
      </c>
      <c r="L17" s="1">
        <f>AVERAGE(C17:K17)</f>
        <v>50132.22222222222</v>
      </c>
    </row>
    <row r="18" spans="2:12" ht="12.75">
      <c r="B18" t="s">
        <v>21</v>
      </c>
      <c r="C18" s="1">
        <v>-7890</v>
      </c>
      <c r="D18" s="1">
        <v>-12830</v>
      </c>
      <c r="E18" s="1">
        <v>-8720</v>
      </c>
      <c r="F18" s="1">
        <v>-17450</v>
      </c>
      <c r="G18" s="1">
        <v>-17220</v>
      </c>
      <c r="H18" s="1">
        <v>-6340</v>
      </c>
      <c r="I18" s="1">
        <v>-31410</v>
      </c>
      <c r="J18" s="1">
        <v>-26160</v>
      </c>
      <c r="K18" s="1">
        <v>-25010</v>
      </c>
      <c r="L18" s="1">
        <f>AVERAGE(C18:K18)</f>
        <v>-17003.333333333332</v>
      </c>
    </row>
    <row r="19" spans="2:12" ht="12.75">
      <c r="B19" t="s">
        <v>22</v>
      </c>
      <c r="C19" s="1">
        <v>34140</v>
      </c>
      <c r="D19" s="1">
        <v>29421.666666666664</v>
      </c>
      <c r="E19" s="1">
        <v>32195</v>
      </c>
      <c r="F19" s="1">
        <v>52033.333333333336</v>
      </c>
      <c r="G19" s="1">
        <v>42970</v>
      </c>
      <c r="H19" s="1">
        <v>37048.33333333333</v>
      </c>
      <c r="I19" s="1">
        <v>44960</v>
      </c>
      <c r="J19" s="1">
        <v>65243.333333333336</v>
      </c>
      <c r="K19" s="1">
        <v>63485</v>
      </c>
      <c r="L19" s="1">
        <f>AVERAGE(C19:K19)</f>
        <v>44610.74074074074</v>
      </c>
    </row>
    <row r="20" spans="2:12" ht="12.75">
      <c r="B20" t="s">
        <v>23</v>
      </c>
      <c r="C20" s="1">
        <v>17049</v>
      </c>
      <c r="D20" s="1">
        <v>21435</v>
      </c>
      <c r="E20" s="1">
        <v>28594</v>
      </c>
      <c r="F20" s="1">
        <v>76028</v>
      </c>
      <c r="G20" s="1">
        <v>32943</v>
      </c>
      <c r="H20" s="1">
        <v>37791</v>
      </c>
      <c r="I20" s="1">
        <v>50838</v>
      </c>
      <c r="J20" s="1">
        <v>54156</v>
      </c>
      <c r="K20" s="1">
        <v>57650</v>
      </c>
      <c r="L20" s="1">
        <f>AVERAGE(C20:K20)</f>
        <v>41831.555555555555</v>
      </c>
    </row>
    <row r="21" spans="3:11" ht="12.75">
      <c r="C21" s="1"/>
      <c r="D21" s="1"/>
      <c r="E21" s="1"/>
      <c r="F21" s="1"/>
      <c r="G21" s="1"/>
      <c r="H21" s="1"/>
      <c r="I21" s="1"/>
      <c r="J21" s="1"/>
      <c r="K21" s="1"/>
    </row>
    <row r="22" spans="1:12" ht="12.75">
      <c r="A22" t="s">
        <v>64</v>
      </c>
      <c r="B22" t="s">
        <v>20</v>
      </c>
      <c r="C22" s="1">
        <v>13967</v>
      </c>
      <c r="D22" s="1">
        <v>17287</v>
      </c>
      <c r="E22" s="1">
        <v>20382</v>
      </c>
      <c r="F22" s="1">
        <v>24025</v>
      </c>
      <c r="G22" s="1">
        <v>17105</v>
      </c>
      <c r="H22" s="1">
        <v>22307</v>
      </c>
      <c r="I22" s="1">
        <v>21155</v>
      </c>
      <c r="J22" s="1">
        <v>19320</v>
      </c>
      <c r="K22" s="1">
        <v>17370</v>
      </c>
      <c r="L22" s="1">
        <f>AVERAGE(C22:K22)</f>
        <v>19213.11111111111</v>
      </c>
    </row>
    <row r="23" spans="2:12" ht="12.75">
      <c r="B23" t="s">
        <v>21</v>
      </c>
      <c r="C23" s="1">
        <v>-11497</v>
      </c>
      <c r="D23" s="1">
        <v>-9685</v>
      </c>
      <c r="E23" s="1">
        <v>-6797</v>
      </c>
      <c r="F23" s="1">
        <v>-11667</v>
      </c>
      <c r="G23" s="1">
        <v>-7125</v>
      </c>
      <c r="H23" s="1">
        <v>-6980</v>
      </c>
      <c r="I23" s="1">
        <v>-5547</v>
      </c>
      <c r="J23" s="1">
        <v>-13645</v>
      </c>
      <c r="K23" s="1">
        <v>-10365</v>
      </c>
      <c r="L23" s="1">
        <f>AVERAGE(C23:K23)</f>
        <v>-9256.444444444445</v>
      </c>
    </row>
    <row r="24" spans="2:12" ht="12.75">
      <c r="B24" t="s">
        <v>22</v>
      </c>
      <c r="C24" s="1">
        <v>13555.333333333332</v>
      </c>
      <c r="D24" s="1">
        <v>16020</v>
      </c>
      <c r="E24" s="1">
        <v>18117.833333333332</v>
      </c>
      <c r="F24" s="1">
        <v>21965.333333333332</v>
      </c>
      <c r="G24" s="1">
        <v>15441.666666666666</v>
      </c>
      <c r="H24" s="1">
        <v>19752.5</v>
      </c>
      <c r="I24" s="1">
        <v>18553.666666666668</v>
      </c>
      <c r="J24" s="1">
        <v>18374.166666666668</v>
      </c>
      <c r="K24" s="1">
        <v>16202.5</v>
      </c>
      <c r="L24" s="1">
        <f>AVERAGE(C24:K24)</f>
        <v>17553.666666666668</v>
      </c>
    </row>
    <row r="25" spans="2:12" ht="12.75">
      <c r="B25" t="s">
        <v>23</v>
      </c>
      <c r="C25" s="1">
        <v>23877</v>
      </c>
      <c r="D25" s="1">
        <v>20221</v>
      </c>
      <c r="E25" s="1">
        <v>17412</v>
      </c>
      <c r="F25" s="1">
        <v>15354</v>
      </c>
      <c r="G25" s="1">
        <v>7426</v>
      </c>
      <c r="H25" s="1">
        <v>11296</v>
      </c>
      <c r="I25" s="1">
        <v>11112</v>
      </c>
      <c r="J25" s="1">
        <v>18048</v>
      </c>
      <c r="K25" s="1">
        <v>21482</v>
      </c>
      <c r="L25" s="1">
        <f>AVERAGE(C25:K25)</f>
        <v>16247.555555555555</v>
      </c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  <row r="27" spans="1:12" ht="12.75">
      <c r="A27" t="s">
        <v>65</v>
      </c>
      <c r="B27" t="s">
        <v>20</v>
      </c>
      <c r="C27" s="1">
        <v>34070</v>
      </c>
      <c r="D27" s="1">
        <v>25960</v>
      </c>
      <c r="E27" s="1">
        <v>24370</v>
      </c>
      <c r="F27" s="1">
        <v>28430</v>
      </c>
      <c r="G27" s="1">
        <v>28920</v>
      </c>
      <c r="H27" s="1">
        <v>22180</v>
      </c>
      <c r="I27" s="1">
        <v>21270</v>
      </c>
      <c r="J27" s="1">
        <v>40500</v>
      </c>
      <c r="K27" s="1">
        <v>26120</v>
      </c>
      <c r="L27" s="1">
        <f>AVERAGE(C27:K27)</f>
        <v>27980</v>
      </c>
    </row>
    <row r="28" spans="2:12" ht="12.75">
      <c r="B28" t="s">
        <v>21</v>
      </c>
      <c r="C28" s="1">
        <v>-8810</v>
      </c>
      <c r="D28" s="1">
        <v>-3490</v>
      </c>
      <c r="E28" s="1">
        <v>-5640</v>
      </c>
      <c r="F28" s="1">
        <v>-11980</v>
      </c>
      <c r="G28" s="1">
        <v>-2050</v>
      </c>
      <c r="H28" s="1">
        <v>-10140</v>
      </c>
      <c r="I28" s="1">
        <v>-11300</v>
      </c>
      <c r="J28" s="1">
        <v>-15270</v>
      </c>
      <c r="K28" s="1">
        <v>-10140</v>
      </c>
      <c r="L28" s="1">
        <f>AVERAGE(C28:K28)</f>
        <v>-8757.777777777777</v>
      </c>
    </row>
    <row r="29" spans="2:12" ht="12.75">
      <c r="B29" t="s">
        <v>22</v>
      </c>
      <c r="C29" s="1">
        <v>29860</v>
      </c>
      <c r="D29" s="1">
        <v>22215</v>
      </c>
      <c r="E29" s="1">
        <v>21248.333333333332</v>
      </c>
      <c r="F29" s="1">
        <v>25688.333333333336</v>
      </c>
      <c r="G29" s="1">
        <v>24441.666666666668</v>
      </c>
      <c r="H29" s="1">
        <v>20173.333333333332</v>
      </c>
      <c r="I29" s="1">
        <v>19608.333333333332</v>
      </c>
      <c r="J29" s="1">
        <v>36295</v>
      </c>
      <c r="K29" s="1">
        <v>23456.666666666668</v>
      </c>
      <c r="L29" s="1">
        <f>AVERAGE(C29:K29)</f>
        <v>24776.296296296296</v>
      </c>
    </row>
    <row r="30" spans="2:12" ht="12.75">
      <c r="B30" t="s">
        <v>23</v>
      </c>
      <c r="C30" s="1">
        <v>20474</v>
      </c>
      <c r="D30" s="1">
        <v>17983</v>
      </c>
      <c r="E30" s="1">
        <v>21413</v>
      </c>
      <c r="F30" s="1">
        <v>35513</v>
      </c>
      <c r="G30" s="1">
        <v>13508</v>
      </c>
      <c r="H30" s="1">
        <v>21426</v>
      </c>
      <c r="I30" s="1">
        <v>26502</v>
      </c>
      <c r="J30" s="1">
        <v>28290</v>
      </c>
      <c r="K30" s="1">
        <v>26767</v>
      </c>
      <c r="L30" s="1">
        <f>AVERAGE(C30:K30)</f>
        <v>23541.777777777777</v>
      </c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1:12" ht="12.75">
      <c r="A32" t="s">
        <v>66</v>
      </c>
      <c r="B32" t="s">
        <v>20</v>
      </c>
      <c r="C32" s="1">
        <v>8605</v>
      </c>
      <c r="D32" s="1">
        <v>6146</v>
      </c>
      <c r="E32" s="1">
        <v>6752</v>
      </c>
      <c r="F32" s="1">
        <v>8206</v>
      </c>
      <c r="G32" s="1">
        <v>7063</v>
      </c>
      <c r="H32" s="1">
        <v>8930</v>
      </c>
      <c r="I32" s="1">
        <v>7608</v>
      </c>
      <c r="J32" s="1">
        <v>11747</v>
      </c>
      <c r="K32" s="1">
        <v>7481</v>
      </c>
      <c r="L32" s="1">
        <f>AVERAGE(C32:K32)</f>
        <v>8059.777777777777</v>
      </c>
    </row>
    <row r="33" spans="2:12" ht="12.75">
      <c r="B33" t="s">
        <v>21</v>
      </c>
      <c r="C33" s="1">
        <v>-1867</v>
      </c>
      <c r="D33" s="1">
        <v>-1448</v>
      </c>
      <c r="E33" s="1">
        <v>-1615</v>
      </c>
      <c r="F33" s="1">
        <v>-3625</v>
      </c>
      <c r="G33" s="1">
        <v>-1230</v>
      </c>
      <c r="H33" s="1">
        <v>-2742</v>
      </c>
      <c r="I33" s="1">
        <v>-3390</v>
      </c>
      <c r="J33" s="1">
        <v>-3705</v>
      </c>
      <c r="K33" s="1">
        <v>-2893</v>
      </c>
      <c r="L33" s="1">
        <f>AVERAGE(C33:K33)</f>
        <v>-2501.6666666666665</v>
      </c>
    </row>
    <row r="34" spans="2:12" ht="12.75">
      <c r="B34" t="s">
        <v>22</v>
      </c>
      <c r="C34" s="1">
        <v>7482</v>
      </c>
      <c r="D34" s="1">
        <v>5363</v>
      </c>
      <c r="E34" s="1">
        <v>5895.833333333334</v>
      </c>
      <c r="F34" s="1">
        <v>7442.5</v>
      </c>
      <c r="G34" s="1">
        <v>6090.833333333333</v>
      </c>
      <c r="H34" s="1">
        <v>7898.666666666667</v>
      </c>
      <c r="I34" s="1">
        <v>6905</v>
      </c>
      <c r="J34" s="1">
        <v>10406.666666666666</v>
      </c>
      <c r="K34" s="1">
        <v>6716.333333333334</v>
      </c>
      <c r="L34" s="1">
        <f>AVERAGE(C34:K34)</f>
        <v>7133.425925925926</v>
      </c>
    </row>
    <row r="35" spans="2:12" ht="12.75">
      <c r="B35" t="s">
        <v>23</v>
      </c>
      <c r="C35" s="1">
        <v>4816</v>
      </c>
      <c r="D35" s="1">
        <v>4519</v>
      </c>
      <c r="E35" s="1">
        <v>5902</v>
      </c>
      <c r="F35" s="1">
        <v>12337</v>
      </c>
      <c r="G35" s="1">
        <v>5435</v>
      </c>
      <c r="H35" s="1">
        <v>6710</v>
      </c>
      <c r="I35" s="1">
        <v>8617</v>
      </c>
      <c r="J35" s="1">
        <v>8832</v>
      </c>
      <c r="K35" s="1">
        <v>7914</v>
      </c>
      <c r="L35" s="1">
        <f>AVERAGE(C35:K35)</f>
        <v>7231.333333333333</v>
      </c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t="s">
        <v>30</v>
      </c>
      <c r="B37" s="14" t="s">
        <v>23</v>
      </c>
      <c r="C37" s="1">
        <f>SUM(C35,C30,C25,C20,C15)</f>
        <v>73556</v>
      </c>
      <c r="D37" s="1">
        <f aca="true" t="shared" si="0" ref="D37:L37">SUM(D35,D30,D25,D20,D15)</f>
        <v>71808</v>
      </c>
      <c r="E37" s="1">
        <f t="shared" si="0"/>
        <v>83288</v>
      </c>
      <c r="F37" s="1">
        <f t="shared" si="0"/>
        <v>159197</v>
      </c>
      <c r="G37" s="1">
        <f t="shared" si="0"/>
        <v>68348</v>
      </c>
      <c r="H37" s="1">
        <f t="shared" si="0"/>
        <v>89175</v>
      </c>
      <c r="I37" s="1">
        <f t="shared" si="0"/>
        <v>108878</v>
      </c>
      <c r="J37" s="1">
        <f t="shared" si="0"/>
        <v>118916</v>
      </c>
      <c r="K37" s="1">
        <f t="shared" si="0"/>
        <v>122009</v>
      </c>
      <c r="L37" s="1">
        <f t="shared" si="0"/>
        <v>99463.88888888889</v>
      </c>
    </row>
    <row r="39" ht="12.75">
      <c r="A39" s="8" t="s">
        <v>24</v>
      </c>
    </row>
    <row r="40" spans="1:12" ht="12.75">
      <c r="A40" s="4" t="s">
        <v>26</v>
      </c>
      <c r="B40" t="s">
        <v>19</v>
      </c>
      <c r="L40" s="9" t="s">
        <v>37</v>
      </c>
    </row>
    <row r="41" spans="1:12" ht="12.75">
      <c r="A41" t="s">
        <v>62</v>
      </c>
      <c r="B41" t="s">
        <v>20</v>
      </c>
      <c r="C41" s="6">
        <f>C12/($A$42*1000)</f>
        <v>0.3038</v>
      </c>
      <c r="D41" s="6">
        <f aca="true" t="shared" si="1" ref="D41:K41">D12/($A$42*1000)</f>
        <v>0.2293</v>
      </c>
      <c r="E41" s="6">
        <f t="shared" si="1"/>
        <v>0.2862</v>
      </c>
      <c r="F41" s="6">
        <f t="shared" si="1"/>
        <v>0.3367</v>
      </c>
      <c r="G41" s="6">
        <f t="shared" si="1"/>
        <v>0.2476</v>
      </c>
      <c r="H41" s="6">
        <f t="shared" si="1"/>
        <v>0.2603</v>
      </c>
      <c r="I41" s="6">
        <f t="shared" si="1"/>
        <v>0.2632</v>
      </c>
      <c r="J41" s="6">
        <f t="shared" si="1"/>
        <v>0.3215</v>
      </c>
      <c r="K41" s="6">
        <f t="shared" si="1"/>
        <v>0.2542</v>
      </c>
      <c r="L41" s="6">
        <f>L12/($A$42*1000)</f>
        <v>0.2780888888888889</v>
      </c>
    </row>
    <row r="42" spans="1:12" ht="12.75">
      <c r="A42">
        <v>50</v>
      </c>
      <c r="B42" t="s">
        <v>21</v>
      </c>
      <c r="C42" s="6">
        <f>C13/($A$42*1000)</f>
        <v>-0.1357</v>
      </c>
      <c r="D42" s="6">
        <f aca="true" t="shared" si="2" ref="D42:K42">D13/($A$42*1000)</f>
        <v>-0.1052</v>
      </c>
      <c r="E42" s="6">
        <f t="shared" si="2"/>
        <v>-0.0757</v>
      </c>
      <c r="F42" s="6">
        <f t="shared" si="2"/>
        <v>-0.2259</v>
      </c>
      <c r="G42" s="6">
        <f t="shared" si="2"/>
        <v>-0.0694</v>
      </c>
      <c r="H42" s="6">
        <f t="shared" si="2"/>
        <v>-0.1112</v>
      </c>
      <c r="I42" s="6">
        <f t="shared" si="2"/>
        <v>-0.11</v>
      </c>
      <c r="J42" s="6">
        <f t="shared" si="2"/>
        <v>-0.1306</v>
      </c>
      <c r="K42" s="6">
        <f t="shared" si="2"/>
        <v>-0.1088</v>
      </c>
      <c r="L42" s="6">
        <f>L13/($A$42*1000)</f>
        <v>-0.11916666666666666</v>
      </c>
    </row>
    <row r="43" spans="2:12" ht="12.75">
      <c r="B43" t="s">
        <v>22</v>
      </c>
      <c r="C43" s="6">
        <f aca="true" t="shared" si="3" ref="C43:K43">C14/($A$42*1000)</f>
        <v>0.2757833333333334</v>
      </c>
      <c r="D43" s="6">
        <f t="shared" si="3"/>
        <v>0.20861666666666664</v>
      </c>
      <c r="E43" s="6">
        <f t="shared" si="3"/>
        <v>0.25111666666666665</v>
      </c>
      <c r="F43" s="6">
        <f t="shared" si="3"/>
        <v>0.3182333333333333</v>
      </c>
      <c r="G43" s="6">
        <f t="shared" si="3"/>
        <v>0.2179</v>
      </c>
      <c r="H43" s="6">
        <f t="shared" si="3"/>
        <v>0.23545</v>
      </c>
      <c r="I43" s="6">
        <f t="shared" si="3"/>
        <v>0.23766666666666664</v>
      </c>
      <c r="J43" s="6">
        <f t="shared" si="3"/>
        <v>0.28968333333333335</v>
      </c>
      <c r="K43" s="6">
        <f t="shared" si="3"/>
        <v>0.22996666666666665</v>
      </c>
      <c r="L43" s="6">
        <f>L14/($A$42*1000)</f>
        <v>0.2516018518518518</v>
      </c>
    </row>
    <row r="44" spans="2:12" ht="12.75">
      <c r="B44" t="s">
        <v>23</v>
      </c>
      <c r="C44" s="6">
        <f aca="true" t="shared" si="4" ref="C44:K44">C15/($A$42*1000)</f>
        <v>0.1468</v>
      </c>
      <c r="D44" s="6">
        <f t="shared" si="4"/>
        <v>0.153</v>
      </c>
      <c r="E44" s="6">
        <f t="shared" si="4"/>
        <v>0.19934</v>
      </c>
      <c r="F44" s="6">
        <f t="shared" si="4"/>
        <v>0.3993</v>
      </c>
      <c r="G44" s="6">
        <f t="shared" si="4"/>
        <v>0.18072</v>
      </c>
      <c r="H44" s="6">
        <f t="shared" si="4"/>
        <v>0.23904</v>
      </c>
      <c r="I44" s="6">
        <f t="shared" si="4"/>
        <v>0.23618</v>
      </c>
      <c r="J44" s="6">
        <f t="shared" si="4"/>
        <v>0.1918</v>
      </c>
      <c r="K44" s="6">
        <f t="shared" si="4"/>
        <v>0.16392</v>
      </c>
      <c r="L44" s="6">
        <f>L15/($A$42*1000)</f>
        <v>0.21223333333333333</v>
      </c>
    </row>
    <row r="46" spans="1:12" ht="12.75">
      <c r="A46" t="s">
        <v>63</v>
      </c>
      <c r="B46" t="s">
        <v>20</v>
      </c>
      <c r="C46" s="6">
        <f aca="true" t="shared" si="5" ref="C46:K46">C17/($A$47*1000)</f>
        <v>0.2626</v>
      </c>
      <c r="D46" s="6">
        <f t="shared" si="5"/>
        <v>0.21826666666666666</v>
      </c>
      <c r="E46" s="6">
        <f t="shared" si="5"/>
        <v>0.24593333333333334</v>
      </c>
      <c r="F46" s="6">
        <f t="shared" si="5"/>
        <v>0.393</v>
      </c>
      <c r="G46" s="6">
        <f t="shared" si="5"/>
        <v>0.3208</v>
      </c>
      <c r="H46" s="6">
        <f t="shared" si="5"/>
        <v>0.2879333333333333</v>
      </c>
      <c r="I46" s="6">
        <f t="shared" si="5"/>
        <v>0.3178</v>
      </c>
      <c r="J46" s="6">
        <f t="shared" si="5"/>
        <v>0.48706666666666665</v>
      </c>
      <c r="K46" s="6">
        <f t="shared" si="5"/>
        <v>0.4745333333333333</v>
      </c>
      <c r="L46" s="6">
        <f>L17/($A$47*1000)</f>
        <v>0.3342148148148148</v>
      </c>
    </row>
    <row r="47" spans="1:12" ht="12.75">
      <c r="A47">
        <v>150</v>
      </c>
      <c r="B47" t="s">
        <v>21</v>
      </c>
      <c r="C47" s="6">
        <f aca="true" t="shared" si="6" ref="C47:K47">C18/($A$47*1000)</f>
        <v>-0.0526</v>
      </c>
      <c r="D47" s="6">
        <f t="shared" si="6"/>
        <v>-0.08553333333333334</v>
      </c>
      <c r="E47" s="6">
        <f t="shared" si="6"/>
        <v>-0.058133333333333335</v>
      </c>
      <c r="F47" s="6">
        <f t="shared" si="6"/>
        <v>-0.11633333333333333</v>
      </c>
      <c r="G47" s="6">
        <f t="shared" si="6"/>
        <v>-0.1148</v>
      </c>
      <c r="H47" s="6">
        <f t="shared" si="6"/>
        <v>-0.04226666666666667</v>
      </c>
      <c r="I47" s="6">
        <f t="shared" si="6"/>
        <v>-0.2094</v>
      </c>
      <c r="J47" s="6">
        <f t="shared" si="6"/>
        <v>-0.1744</v>
      </c>
      <c r="K47" s="6">
        <f t="shared" si="6"/>
        <v>-0.16673333333333334</v>
      </c>
      <c r="L47" s="6">
        <f>L18/($A$47*1000)</f>
        <v>-0.11335555555555554</v>
      </c>
    </row>
    <row r="48" spans="2:12" ht="12.75">
      <c r="B48" t="s">
        <v>22</v>
      </c>
      <c r="C48" s="6">
        <f aca="true" t="shared" si="7" ref="C48:K48">C19/($A$47*1000)</f>
        <v>0.2276</v>
      </c>
      <c r="D48" s="6">
        <f t="shared" si="7"/>
        <v>0.19614444444444443</v>
      </c>
      <c r="E48" s="6">
        <f t="shared" si="7"/>
        <v>0.21463333333333334</v>
      </c>
      <c r="F48" s="6">
        <f t="shared" si="7"/>
        <v>0.3468888888888889</v>
      </c>
      <c r="G48" s="6">
        <f t="shared" si="7"/>
        <v>0.28646666666666665</v>
      </c>
      <c r="H48" s="6">
        <f t="shared" si="7"/>
        <v>0.24698888888888887</v>
      </c>
      <c r="I48" s="6">
        <f t="shared" si="7"/>
        <v>0.29973333333333335</v>
      </c>
      <c r="J48" s="6">
        <f t="shared" si="7"/>
        <v>0.4349555555555556</v>
      </c>
      <c r="K48" s="6">
        <f t="shared" si="7"/>
        <v>0.42323333333333335</v>
      </c>
      <c r="L48" s="6">
        <f>L19/($A$47*1000)</f>
        <v>0.2974049382716049</v>
      </c>
    </row>
    <row r="49" spans="2:12" ht="12.75">
      <c r="B49" t="s">
        <v>23</v>
      </c>
      <c r="C49" s="6">
        <f aca="true" t="shared" si="8" ref="C49:K49">C20/($A$47*1000)</f>
        <v>0.11366</v>
      </c>
      <c r="D49" s="6">
        <f t="shared" si="8"/>
        <v>0.1429</v>
      </c>
      <c r="E49" s="6">
        <f t="shared" si="8"/>
        <v>0.19062666666666667</v>
      </c>
      <c r="F49" s="6">
        <f t="shared" si="8"/>
        <v>0.5068533333333334</v>
      </c>
      <c r="G49" s="6">
        <f t="shared" si="8"/>
        <v>0.21962</v>
      </c>
      <c r="H49" s="6">
        <f t="shared" si="8"/>
        <v>0.25194</v>
      </c>
      <c r="I49" s="6">
        <f t="shared" si="8"/>
        <v>0.33892</v>
      </c>
      <c r="J49" s="6">
        <f t="shared" si="8"/>
        <v>0.36104</v>
      </c>
      <c r="K49" s="6">
        <f t="shared" si="8"/>
        <v>0.38433333333333336</v>
      </c>
      <c r="L49" s="6">
        <f>L20/($A$47*1000)</f>
        <v>0.27887703703703703</v>
      </c>
    </row>
    <row r="51" spans="1:12" ht="12.75">
      <c r="A51" t="s">
        <v>64</v>
      </c>
      <c r="B51" t="s">
        <v>20</v>
      </c>
      <c r="C51" s="6">
        <f aca="true" t="shared" si="9" ref="C51:K51">C22/($A$52*1000)</f>
        <v>0.18377631578947368</v>
      </c>
      <c r="D51" s="6">
        <f t="shared" si="9"/>
        <v>0.22746052631578947</v>
      </c>
      <c r="E51" s="6">
        <f t="shared" si="9"/>
        <v>0.2681842105263158</v>
      </c>
      <c r="F51" s="6">
        <f t="shared" si="9"/>
        <v>0.3161184210526316</v>
      </c>
      <c r="G51" s="6">
        <f t="shared" si="9"/>
        <v>0.22506578947368422</v>
      </c>
      <c r="H51" s="6">
        <f t="shared" si="9"/>
        <v>0.29351315789473686</v>
      </c>
      <c r="I51" s="6">
        <f t="shared" si="9"/>
        <v>0.2783552631578947</v>
      </c>
      <c r="J51" s="6">
        <f t="shared" si="9"/>
        <v>0.2542105263157895</v>
      </c>
      <c r="K51" s="6">
        <f t="shared" si="9"/>
        <v>0.22855263157894737</v>
      </c>
      <c r="L51" s="6">
        <f>L22/($A$52*1000)</f>
        <v>0.2528040935672514</v>
      </c>
    </row>
    <row r="52" spans="1:12" ht="12.75">
      <c r="A52">
        <v>76</v>
      </c>
      <c r="B52" t="s">
        <v>21</v>
      </c>
      <c r="C52" s="6">
        <f aca="true" t="shared" si="10" ref="C52:K52">C23/($A$52*1000)</f>
        <v>-0.15127631578947368</v>
      </c>
      <c r="D52" s="6">
        <f t="shared" si="10"/>
        <v>-0.1274342105263158</v>
      </c>
      <c r="E52" s="6">
        <f t="shared" si="10"/>
        <v>-0.08943421052631578</v>
      </c>
      <c r="F52" s="6">
        <f t="shared" si="10"/>
        <v>-0.15351315789473685</v>
      </c>
      <c r="G52" s="6">
        <f t="shared" si="10"/>
        <v>-0.09375</v>
      </c>
      <c r="H52" s="6">
        <f t="shared" si="10"/>
        <v>-0.09184210526315789</v>
      </c>
      <c r="I52" s="6">
        <f t="shared" si="10"/>
        <v>-0.07298684210526316</v>
      </c>
      <c r="J52" s="6">
        <f t="shared" si="10"/>
        <v>-0.17953947368421053</v>
      </c>
      <c r="K52" s="6">
        <f t="shared" si="10"/>
        <v>-0.1363815789473684</v>
      </c>
      <c r="L52" s="6">
        <f>L23/($A$52*1000)</f>
        <v>-0.12179532163742691</v>
      </c>
    </row>
    <row r="53" spans="2:12" ht="12.75">
      <c r="B53" t="s">
        <v>22</v>
      </c>
      <c r="C53" s="6">
        <f aca="true" t="shared" si="11" ref="C53:K53">C24/($A$52*1000)</f>
        <v>0.178359649122807</v>
      </c>
      <c r="D53" s="6">
        <f t="shared" si="11"/>
        <v>0.21078947368421053</v>
      </c>
      <c r="E53" s="6">
        <f t="shared" si="11"/>
        <v>0.23839254385964911</v>
      </c>
      <c r="F53" s="6">
        <f t="shared" si="11"/>
        <v>0.2890175438596491</v>
      </c>
      <c r="G53" s="6">
        <f t="shared" si="11"/>
        <v>0.2031798245614035</v>
      </c>
      <c r="H53" s="6">
        <f t="shared" si="11"/>
        <v>0.2599013157894737</v>
      </c>
      <c r="I53" s="6">
        <f t="shared" si="11"/>
        <v>0.24412719298245616</v>
      </c>
      <c r="J53" s="6">
        <f t="shared" si="11"/>
        <v>0.241765350877193</v>
      </c>
      <c r="K53" s="6">
        <f t="shared" si="11"/>
        <v>0.21319078947368422</v>
      </c>
      <c r="L53" s="6">
        <f>L24/($A$52*1000)</f>
        <v>0.23096929824561405</v>
      </c>
    </row>
    <row r="54" spans="2:12" ht="12.75">
      <c r="B54" t="s">
        <v>23</v>
      </c>
      <c r="C54" s="6">
        <f aca="true" t="shared" si="12" ref="C54:K54">C25/($A$52*1000)</f>
        <v>0.31417105263157896</v>
      </c>
      <c r="D54" s="6">
        <f t="shared" si="12"/>
        <v>0.2660657894736842</v>
      </c>
      <c r="E54" s="6">
        <f t="shared" si="12"/>
        <v>0.22910526315789473</v>
      </c>
      <c r="F54" s="6">
        <f t="shared" si="12"/>
        <v>0.2020263157894737</v>
      </c>
      <c r="G54" s="6">
        <f t="shared" si="12"/>
        <v>0.09771052631578947</v>
      </c>
      <c r="H54" s="6">
        <f t="shared" si="12"/>
        <v>0.14863157894736842</v>
      </c>
      <c r="I54" s="6">
        <f t="shared" si="12"/>
        <v>0.14621052631578949</v>
      </c>
      <c r="J54" s="6">
        <f t="shared" si="12"/>
        <v>0.2374736842105263</v>
      </c>
      <c r="K54" s="6">
        <f t="shared" si="12"/>
        <v>0.2826578947368421</v>
      </c>
      <c r="L54" s="6">
        <f>L25/($A$52*1000)</f>
        <v>0.21378362573099413</v>
      </c>
    </row>
    <row r="56" spans="1:12" ht="12.75">
      <c r="A56" t="s">
        <v>65</v>
      </c>
      <c r="B56" t="s">
        <v>20</v>
      </c>
      <c r="C56" s="6">
        <f aca="true" t="shared" si="13" ref="C56:K56">C27/($A$57*1000)</f>
        <v>0.37855555555555553</v>
      </c>
      <c r="D56" s="6">
        <f t="shared" si="13"/>
        <v>0.28844444444444445</v>
      </c>
      <c r="E56" s="6">
        <f t="shared" si="13"/>
        <v>0.2707777777777778</v>
      </c>
      <c r="F56" s="6">
        <f t="shared" si="13"/>
        <v>0.3158888888888889</v>
      </c>
      <c r="G56" s="6">
        <f t="shared" si="13"/>
        <v>0.32133333333333336</v>
      </c>
      <c r="H56" s="6">
        <f t="shared" si="13"/>
        <v>0.24644444444444444</v>
      </c>
      <c r="I56" s="6">
        <f t="shared" si="13"/>
        <v>0.23633333333333334</v>
      </c>
      <c r="J56" s="6">
        <f t="shared" si="13"/>
        <v>0.45</v>
      </c>
      <c r="K56" s="6">
        <f t="shared" si="13"/>
        <v>0.2902222222222222</v>
      </c>
      <c r="L56" s="6">
        <f>L27/($A$57*1000)</f>
        <v>0.3108888888888889</v>
      </c>
    </row>
    <row r="57" spans="1:12" ht="12.75">
      <c r="A57">
        <v>90</v>
      </c>
      <c r="B57" t="s">
        <v>21</v>
      </c>
      <c r="C57" s="6">
        <f aca="true" t="shared" si="14" ref="C57:K57">C28/($A$57*1000)</f>
        <v>-0.09788888888888889</v>
      </c>
      <c r="D57" s="6">
        <f t="shared" si="14"/>
        <v>-0.03877777777777778</v>
      </c>
      <c r="E57" s="6">
        <f t="shared" si="14"/>
        <v>-0.06266666666666666</v>
      </c>
      <c r="F57" s="6">
        <f t="shared" si="14"/>
        <v>-0.13311111111111112</v>
      </c>
      <c r="G57" s="6">
        <f t="shared" si="14"/>
        <v>-0.02277777777777778</v>
      </c>
      <c r="H57" s="6">
        <f t="shared" si="14"/>
        <v>-0.11266666666666666</v>
      </c>
      <c r="I57" s="6">
        <f t="shared" si="14"/>
        <v>-0.12555555555555556</v>
      </c>
      <c r="J57" s="6">
        <f t="shared" si="14"/>
        <v>-0.16966666666666666</v>
      </c>
      <c r="K57" s="6">
        <f t="shared" si="14"/>
        <v>-0.11266666666666666</v>
      </c>
      <c r="L57" s="6">
        <f>L28/($A$57*1000)</f>
        <v>-0.09730864197530864</v>
      </c>
    </row>
    <row r="58" spans="2:12" ht="12.75">
      <c r="B58" t="s">
        <v>22</v>
      </c>
      <c r="C58" s="6">
        <f aca="true" t="shared" si="15" ref="C58:K58">C29/($A$57*1000)</f>
        <v>0.3317777777777778</v>
      </c>
      <c r="D58" s="6">
        <f t="shared" si="15"/>
        <v>0.24683333333333332</v>
      </c>
      <c r="E58" s="6">
        <f t="shared" si="15"/>
        <v>0.23609259259259258</v>
      </c>
      <c r="F58" s="6">
        <f t="shared" si="15"/>
        <v>0.28542592592592597</v>
      </c>
      <c r="G58" s="6">
        <f t="shared" si="15"/>
        <v>0.2715740740740741</v>
      </c>
      <c r="H58" s="6">
        <f t="shared" si="15"/>
        <v>0.22414814814814812</v>
      </c>
      <c r="I58" s="6">
        <f t="shared" si="15"/>
        <v>0.21787037037037035</v>
      </c>
      <c r="J58" s="6">
        <f t="shared" si="15"/>
        <v>0.4032777777777778</v>
      </c>
      <c r="K58" s="6">
        <f t="shared" si="15"/>
        <v>0.26062962962962966</v>
      </c>
      <c r="L58" s="6">
        <f>L29/($A$57*1000)</f>
        <v>0.27529218106995884</v>
      </c>
    </row>
    <row r="59" spans="2:12" ht="12.75">
      <c r="B59" t="s">
        <v>23</v>
      </c>
      <c r="C59" s="6">
        <f aca="true" t="shared" si="16" ref="C59:K59">C30/($A$57*1000)</f>
        <v>0.22748888888888888</v>
      </c>
      <c r="D59" s="6">
        <f t="shared" si="16"/>
        <v>0.1998111111111111</v>
      </c>
      <c r="E59" s="6">
        <f t="shared" si="16"/>
        <v>0.23792222222222223</v>
      </c>
      <c r="F59" s="6">
        <f t="shared" si="16"/>
        <v>0.3945888888888889</v>
      </c>
      <c r="G59" s="6">
        <f t="shared" si="16"/>
        <v>0.15008888888888888</v>
      </c>
      <c r="H59" s="6">
        <f t="shared" si="16"/>
        <v>0.23806666666666668</v>
      </c>
      <c r="I59" s="6">
        <f t="shared" si="16"/>
        <v>0.29446666666666665</v>
      </c>
      <c r="J59" s="6">
        <f t="shared" si="16"/>
        <v>0.31433333333333335</v>
      </c>
      <c r="K59" s="6">
        <f t="shared" si="16"/>
        <v>0.2974111111111111</v>
      </c>
      <c r="L59" s="6">
        <f>L30/($A$57*1000)</f>
        <v>0.2615753086419753</v>
      </c>
    </row>
    <row r="61" spans="1:12" ht="12.75">
      <c r="A61" t="s">
        <v>66</v>
      </c>
      <c r="B61" t="s">
        <v>20</v>
      </c>
      <c r="C61" s="6">
        <f aca="true" t="shared" si="17" ref="C61:K61">C32/($A$62*1000)</f>
        <v>0.3442</v>
      </c>
      <c r="D61" s="6">
        <f t="shared" si="17"/>
        <v>0.24584</v>
      </c>
      <c r="E61" s="6">
        <f t="shared" si="17"/>
        <v>0.27008</v>
      </c>
      <c r="F61" s="6">
        <f t="shared" si="17"/>
        <v>0.32824</v>
      </c>
      <c r="G61" s="6">
        <f t="shared" si="17"/>
        <v>0.28252</v>
      </c>
      <c r="H61" s="6">
        <f t="shared" si="17"/>
        <v>0.3572</v>
      </c>
      <c r="I61" s="6">
        <f t="shared" si="17"/>
        <v>0.30432</v>
      </c>
      <c r="J61" s="6">
        <f t="shared" si="17"/>
        <v>0.46988</v>
      </c>
      <c r="K61" s="6">
        <f t="shared" si="17"/>
        <v>0.29924</v>
      </c>
      <c r="L61" s="6">
        <f>L32/($A$62*1000)</f>
        <v>0.3223911111111111</v>
      </c>
    </row>
    <row r="62" spans="1:12" ht="12.75">
      <c r="A62">
        <v>25</v>
      </c>
      <c r="B62" t="s">
        <v>21</v>
      </c>
      <c r="C62" s="6">
        <f aca="true" t="shared" si="18" ref="C62:K62">C33/($A$62*1000)</f>
        <v>-0.07468</v>
      </c>
      <c r="D62" s="6">
        <f t="shared" si="18"/>
        <v>-0.05792</v>
      </c>
      <c r="E62" s="6">
        <f t="shared" si="18"/>
        <v>-0.0646</v>
      </c>
      <c r="F62" s="6">
        <f t="shared" si="18"/>
        <v>-0.145</v>
      </c>
      <c r="G62" s="6">
        <f t="shared" si="18"/>
        <v>-0.0492</v>
      </c>
      <c r="H62" s="6">
        <f t="shared" si="18"/>
        <v>-0.10968</v>
      </c>
      <c r="I62" s="6">
        <f t="shared" si="18"/>
        <v>-0.1356</v>
      </c>
      <c r="J62" s="6">
        <f t="shared" si="18"/>
        <v>-0.1482</v>
      </c>
      <c r="K62" s="6">
        <f t="shared" si="18"/>
        <v>-0.11572</v>
      </c>
      <c r="L62" s="6">
        <f>L33/($A$62*1000)</f>
        <v>-0.10006666666666666</v>
      </c>
    </row>
    <row r="63" spans="2:12" ht="12.75">
      <c r="B63" t="s">
        <v>22</v>
      </c>
      <c r="C63" s="6">
        <f aca="true" t="shared" si="19" ref="C63:K63">C34/($A$62*1000)</f>
        <v>0.29928</v>
      </c>
      <c r="D63" s="6">
        <f t="shared" si="19"/>
        <v>0.21452</v>
      </c>
      <c r="E63" s="6">
        <f t="shared" si="19"/>
        <v>0.23583333333333337</v>
      </c>
      <c r="F63" s="6">
        <f t="shared" si="19"/>
        <v>0.2977</v>
      </c>
      <c r="G63" s="6">
        <f t="shared" si="19"/>
        <v>0.2436333333333333</v>
      </c>
      <c r="H63" s="6">
        <f t="shared" si="19"/>
        <v>0.31594666666666665</v>
      </c>
      <c r="I63" s="6">
        <f t="shared" si="19"/>
        <v>0.2762</v>
      </c>
      <c r="J63" s="6">
        <f t="shared" si="19"/>
        <v>0.4162666666666666</v>
      </c>
      <c r="K63" s="6">
        <f t="shared" si="19"/>
        <v>0.26865333333333336</v>
      </c>
      <c r="L63" s="6">
        <f>L34/($A$62*1000)</f>
        <v>0.28533703703703706</v>
      </c>
    </row>
    <row r="64" spans="2:12" ht="12.75">
      <c r="B64" t="s">
        <v>23</v>
      </c>
      <c r="C64" s="6">
        <f aca="true" t="shared" si="20" ref="C64:K64">C35/($A$62*1000)</f>
        <v>0.19264</v>
      </c>
      <c r="D64" s="6">
        <f t="shared" si="20"/>
        <v>0.18076</v>
      </c>
      <c r="E64" s="6">
        <f t="shared" si="20"/>
        <v>0.23608</v>
      </c>
      <c r="F64" s="6">
        <f t="shared" si="20"/>
        <v>0.49348</v>
      </c>
      <c r="G64" s="6">
        <f t="shared" si="20"/>
        <v>0.2174</v>
      </c>
      <c r="H64" s="6">
        <f t="shared" si="20"/>
        <v>0.2684</v>
      </c>
      <c r="I64" s="6">
        <f t="shared" si="20"/>
        <v>0.34468</v>
      </c>
      <c r="J64" s="6">
        <f t="shared" si="20"/>
        <v>0.35328</v>
      </c>
      <c r="K64" s="6">
        <f t="shared" si="20"/>
        <v>0.31656</v>
      </c>
      <c r="L64" s="6">
        <f>L35/($A$62*1000)</f>
        <v>0.2892533333333333</v>
      </c>
    </row>
    <row r="66" ht="12.75">
      <c r="A66" t="s">
        <v>42</v>
      </c>
    </row>
    <row r="67" ht="12.75">
      <c r="A67" t="s">
        <v>43</v>
      </c>
    </row>
    <row r="68" ht="12.75">
      <c r="A68" t="s">
        <v>28</v>
      </c>
    </row>
    <row r="69" ht="12.75">
      <c r="A69" t="s">
        <v>29</v>
      </c>
    </row>
  </sheetData>
  <sheetProtection password="CC26" sheet="1" objects="1" scenarios="1" selectLockedCells="1" selectUnlockedCells="1"/>
  <printOptions headings="1"/>
  <pageMargins left="0.75" right="0.75" top="1" bottom="1" header="0.5" footer="0.5"/>
  <pageSetup fitToHeight="0" fitToWidth="1" horizontalDpi="600" verticalDpi="600" orientation="portrait" scale="76" r:id="rId2"/>
  <headerFooter alignWithMargins="0">
    <oddHeader>&amp;L&amp;F/&amp;A  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25"/>
  <sheetViews>
    <sheetView workbookViewId="0" topLeftCell="A1">
      <selection activeCell="G17" sqref="G17"/>
    </sheetView>
  </sheetViews>
  <sheetFormatPr defaultColWidth="9.140625" defaultRowHeight="12.75"/>
  <sheetData>
    <row r="7" ht="12.75">
      <c r="A7" t="s">
        <v>77</v>
      </c>
    </row>
    <row r="8" ht="12.75">
      <c r="A8" t="s">
        <v>78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32</v>
      </c>
    </row>
    <row r="15" spans="1:3" ht="12.75">
      <c r="A15" t="s">
        <v>31</v>
      </c>
      <c r="C15">
        <v>391</v>
      </c>
    </row>
    <row r="17" spans="1:11" ht="12.75">
      <c r="A17" t="s">
        <v>18</v>
      </c>
      <c r="B17" t="s">
        <v>19</v>
      </c>
      <c r="C17" s="5">
        <v>38930</v>
      </c>
      <c r="D17" s="5">
        <v>38961</v>
      </c>
      <c r="E17" s="5">
        <v>38991</v>
      </c>
      <c r="F17" s="5">
        <v>39022</v>
      </c>
      <c r="G17" s="5">
        <v>39052</v>
      </c>
      <c r="H17" s="5">
        <v>39083</v>
      </c>
      <c r="I17" s="5">
        <v>39114</v>
      </c>
      <c r="J17" s="5">
        <v>39142</v>
      </c>
      <c r="K17" s="5">
        <v>39173</v>
      </c>
    </row>
    <row r="18" spans="1:11" ht="12.75">
      <c r="A18" t="s">
        <v>62</v>
      </c>
      <c r="B18" t="s">
        <v>22</v>
      </c>
      <c r="C18" s="1">
        <v>13789.166666666668</v>
      </c>
      <c r="D18" s="1">
        <v>10430.833333333332</v>
      </c>
      <c r="E18" s="1">
        <v>12555.833333333334</v>
      </c>
      <c r="F18" s="1">
        <v>15911.666666666666</v>
      </c>
      <c r="G18" s="1">
        <v>10895</v>
      </c>
      <c r="H18" s="1">
        <v>11772.5</v>
      </c>
      <c r="I18" s="1">
        <v>11883.333333333332</v>
      </c>
      <c r="J18" s="1">
        <v>14484.166666666668</v>
      </c>
      <c r="K18" s="1">
        <v>11498.333333333332</v>
      </c>
    </row>
    <row r="19" spans="1:11" ht="12.75">
      <c r="A19" t="s">
        <v>63</v>
      </c>
      <c r="B19" t="s">
        <v>22</v>
      </c>
      <c r="C19" s="1">
        <v>34140</v>
      </c>
      <c r="D19" s="1">
        <v>29421.666666666664</v>
      </c>
      <c r="E19" s="1">
        <v>32195</v>
      </c>
      <c r="F19" s="1">
        <v>52033.333333333336</v>
      </c>
      <c r="G19" s="1">
        <v>42970</v>
      </c>
      <c r="H19" s="1">
        <v>37048.33333333333</v>
      </c>
      <c r="I19" s="1">
        <v>44960</v>
      </c>
      <c r="J19" s="1">
        <v>65243.333333333336</v>
      </c>
      <c r="K19" s="1">
        <v>63485</v>
      </c>
    </row>
    <row r="20" spans="1:11" ht="12.75">
      <c r="A20" t="s">
        <v>64</v>
      </c>
      <c r="B20" t="s">
        <v>22</v>
      </c>
      <c r="C20" s="1">
        <v>13555.333333333332</v>
      </c>
      <c r="D20" s="1">
        <v>16020</v>
      </c>
      <c r="E20" s="1">
        <v>18117.833333333332</v>
      </c>
      <c r="F20" s="1">
        <v>21965.333333333332</v>
      </c>
      <c r="G20" s="1">
        <v>15441.666666666666</v>
      </c>
      <c r="H20" s="1">
        <v>19752.5</v>
      </c>
      <c r="I20" s="1">
        <v>18553.666666666668</v>
      </c>
      <c r="J20" s="1">
        <v>18374.166666666668</v>
      </c>
      <c r="K20" s="1">
        <v>16202.5</v>
      </c>
    </row>
    <row r="21" spans="1:11" ht="12.75">
      <c r="A21" t="s">
        <v>65</v>
      </c>
      <c r="B21" t="s">
        <v>22</v>
      </c>
      <c r="C21" s="1">
        <v>29860</v>
      </c>
      <c r="D21" s="1">
        <v>22215</v>
      </c>
      <c r="E21" s="1">
        <v>21248.333333333332</v>
      </c>
      <c r="F21" s="1">
        <v>25688.333333333336</v>
      </c>
      <c r="G21" s="1">
        <v>24441.666666666668</v>
      </c>
      <c r="H21" s="1">
        <v>20173.333333333332</v>
      </c>
      <c r="I21" s="1">
        <v>19608.333333333332</v>
      </c>
      <c r="J21" s="1">
        <v>36295</v>
      </c>
      <c r="K21" s="1">
        <v>23456.666666666668</v>
      </c>
    </row>
    <row r="22" spans="1:11" ht="12.75">
      <c r="A22" t="s">
        <v>66</v>
      </c>
      <c r="B22" t="s">
        <v>22</v>
      </c>
      <c r="C22" s="1">
        <v>7482</v>
      </c>
      <c r="D22" s="1">
        <v>5363</v>
      </c>
      <c r="E22" s="1">
        <v>5895.833333333334</v>
      </c>
      <c r="F22" s="1">
        <v>7442.5</v>
      </c>
      <c r="G22" s="1">
        <v>6090.833333333333</v>
      </c>
      <c r="H22" s="1">
        <v>7898.666666666667</v>
      </c>
      <c r="I22" s="1">
        <v>6905</v>
      </c>
      <c r="J22" s="1">
        <v>10406.666666666666</v>
      </c>
      <c r="K22" s="1">
        <v>6716.333333333334</v>
      </c>
    </row>
    <row r="23" spans="2:11" ht="12.75">
      <c r="B23" t="s">
        <v>30</v>
      </c>
      <c r="C23" s="1">
        <f>SUM(C18:C22)</f>
        <v>98826.5</v>
      </c>
      <c r="D23" s="1">
        <f aca="true" t="shared" si="0" ref="D23:K23">SUM(D18:D22)</f>
        <v>83450.5</v>
      </c>
      <c r="E23" s="1">
        <f t="shared" si="0"/>
        <v>90012.83333333333</v>
      </c>
      <c r="F23" s="1">
        <f t="shared" si="0"/>
        <v>123041.16666666666</v>
      </c>
      <c r="G23" s="1">
        <f t="shared" si="0"/>
        <v>99839.16666666667</v>
      </c>
      <c r="H23" s="1">
        <f t="shared" si="0"/>
        <v>96645.33333333333</v>
      </c>
      <c r="I23" s="1">
        <f t="shared" si="0"/>
        <v>101910.33333333333</v>
      </c>
      <c r="J23" s="1">
        <f t="shared" si="0"/>
        <v>144803.33333333334</v>
      </c>
      <c r="K23" s="1">
        <f t="shared" si="0"/>
        <v>121358.83333333333</v>
      </c>
    </row>
    <row r="25" spans="2:11" ht="12.75">
      <c r="B25" t="s">
        <v>33</v>
      </c>
      <c r="C25" s="1">
        <f>C23*2661/$C$15</f>
        <v>672576.2570332481</v>
      </c>
      <c r="D25" s="1">
        <f aca="true" t="shared" si="1" ref="D25:K25">D23*2661/$C$15</f>
        <v>567932.942455243</v>
      </c>
      <c r="E25" s="1">
        <f t="shared" si="1"/>
        <v>612593.7327365729</v>
      </c>
      <c r="F25" s="1">
        <f t="shared" si="1"/>
        <v>837372.2365728901</v>
      </c>
      <c r="G25" s="1">
        <f t="shared" si="1"/>
        <v>679468.0882352941</v>
      </c>
      <c r="H25" s="1">
        <f t="shared" si="1"/>
        <v>657732.0511508952</v>
      </c>
      <c r="I25" s="1">
        <f t="shared" si="1"/>
        <v>693563.6751918158</v>
      </c>
      <c r="J25" s="1">
        <f t="shared" si="1"/>
        <v>985477.4168797954</v>
      </c>
      <c r="K25" s="1">
        <f t="shared" si="1"/>
        <v>825922.9040920716</v>
      </c>
    </row>
  </sheetData>
  <sheetProtection password="CC26" sheet="1" objects="1" scenarios="1"/>
  <printOptions/>
  <pageMargins left="0.75" right="0.75" top="1" bottom="1" header="0.5" footer="0.5"/>
  <pageSetup horizontalDpi="600" verticalDpi="600" orientation="landscape" r:id="rId2"/>
  <headerFooter alignWithMargins="0">
    <oddHeader>&amp;L&amp;F/&amp;A 11/15/07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dlg1774</dc:creator>
  <cp:keywords/>
  <dc:description/>
  <cp:lastModifiedBy>maf8357</cp:lastModifiedBy>
  <cp:lastPrinted>2007-11-17T00:14:06Z</cp:lastPrinted>
  <dcterms:created xsi:type="dcterms:W3CDTF">2007-10-30T22:25:31Z</dcterms:created>
  <dcterms:modified xsi:type="dcterms:W3CDTF">2007-11-23T17:31:40Z</dcterms:modified>
  <cp:category/>
  <cp:version/>
  <cp:contentType/>
  <cp:contentStatus/>
</cp:coreProperties>
</file>