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2"/>
  </bookViews>
  <sheets>
    <sheet name="Info" sheetId="1" r:id="rId1"/>
    <sheet name="1-distancia" sheetId="2" r:id="rId2"/>
    <sheet name="2-angulos" sheetId="3" r:id="rId3"/>
  </sheets>
  <definedNames/>
  <calcPr fullCalcOnLoad="1"/>
</workbook>
</file>

<file path=xl/sharedStrings.xml><?xml version="1.0" encoding="utf-8"?>
<sst xmlns="http://schemas.openxmlformats.org/spreadsheetml/2006/main" count="81" uniqueCount="70">
  <si>
    <t>Sept. 27. 2002</t>
  </si>
  <si>
    <t>H</t>
  </si>
  <si>
    <t>INFORMACION DEL SONDEO</t>
  </si>
  <si>
    <t>Fecha:</t>
  </si>
  <si>
    <t>Peso del globo :</t>
  </si>
  <si>
    <t>Diámetro :</t>
  </si>
  <si>
    <t>24 pulgadas</t>
  </si>
  <si>
    <t>-</t>
  </si>
  <si>
    <t>ESTACION #1</t>
  </si>
  <si>
    <t>Posición:</t>
  </si>
  <si>
    <t>Latitud:</t>
  </si>
  <si>
    <t>Longitud:</t>
  </si>
  <si>
    <t>ESTACION #2</t>
  </si>
  <si>
    <t>Al norte.</t>
  </si>
  <si>
    <t>DATOS DEL SONDEO</t>
  </si>
  <si>
    <t>°</t>
  </si>
  <si>
    <t>Minutos</t>
  </si>
  <si>
    <t>Al sur</t>
  </si>
  <si>
    <t>la figura de la derecha. Aquí se detallan los pasos.</t>
  </si>
  <si>
    <t>Figura 1. Cálculo de la velocidad de ascenso de un globo piloto utilizando doble teodolito.</t>
  </si>
  <si>
    <t>Deben llenarse las tablas. Para comprender el procedimiento</t>
  </si>
  <si>
    <t>para el cálculo de la velocidad de ascenso puede observarse</t>
  </si>
  <si>
    <t>Lo más importante en estas tablas es la latitud y longitud de</t>
  </si>
  <si>
    <t>los teodolitos ya estos datos permitiran calcular la distancia</t>
  </si>
  <si>
    <t>entre ellos, que posteriormente servirá para calcular la veloci-</t>
  </si>
  <si>
    <t>dad de ascenso como se describe en la figura 1. La distancia</t>
  </si>
  <si>
    <t>entre los teodolitos vendría a ser la distancia "c".</t>
  </si>
  <si>
    <t>Los ángulos acimutales que nos permitirán calcular los ángu-</t>
  </si>
  <si>
    <t>los A, B y C se digitarán en la hoja #3 : Datos del sondeo.</t>
  </si>
  <si>
    <t>Aquí se asume que los teodolitos están ubicados en posición norte sur, así</t>
  </si>
  <si>
    <t>que se asume que 1° = 111,11 km. En el caso de que no se pueda colocar</t>
  </si>
  <si>
    <t>los teodolitos en esta posición se recomienda hacer el cálculo de la distancia</t>
  </si>
  <si>
    <t>separadamente, y colocar el resultado en el cuadrado que dice "DISTANCIA"</t>
  </si>
  <si>
    <t>en color rojo.</t>
  </si>
  <si>
    <t>Distancia en grados :</t>
  </si>
  <si>
    <t>Distancia en minutos :</t>
  </si>
  <si>
    <t>Distancia en metros :</t>
  </si>
  <si>
    <t>DISTANCIA :</t>
  </si>
  <si>
    <t xml:space="preserve"> &lt;--- Ojo, está en metros</t>
  </si>
  <si>
    <t>Llenar las tablas (lo que esta en rojo):</t>
  </si>
  <si>
    <t xml:space="preserve">Cálculo de la distancia entre los teodolitos </t>
  </si>
  <si>
    <t>Minuto</t>
  </si>
  <si>
    <t>A. acimut</t>
  </si>
  <si>
    <t>A.elevación</t>
  </si>
  <si>
    <t>Condicion 1 (C1) = Si 180° &gt; Acimut A &gt; Acimut B</t>
  </si>
  <si>
    <t>C1</t>
  </si>
  <si>
    <t>C2</t>
  </si>
  <si>
    <t>Condicion 2 (C2) = Si 180° &lt; Acimut A &lt; Acimut B</t>
  </si>
  <si>
    <t>Las columnas J y K chequean si se cumplen las condiciones expuestas en la figura 1 de la hoja "Info".</t>
  </si>
  <si>
    <t>A</t>
  </si>
  <si>
    <t>B</t>
  </si>
  <si>
    <t>C</t>
  </si>
  <si>
    <t>CALCULO AUTOMATICO DE ANGULOS</t>
  </si>
  <si>
    <t>INPUT</t>
  </si>
  <si>
    <t>Digitar los ángulos acimutales y de elevación de ambos teodolitos. El EXCEL se encargará de realizar los cálculos automáticos de los ángulos</t>
  </si>
  <si>
    <t>A, B y C. Si no puede realizar los cálculos (si arroja una "X"), se puede intentar colocar los datos del teodolito A en el B y viceversa.</t>
  </si>
  <si>
    <t>TRIANGULO VERTICAL</t>
  </si>
  <si>
    <t>a</t>
  </si>
  <si>
    <t>tan(elevB)</t>
  </si>
  <si>
    <t>VELOCIDAD DE ASCENSO</t>
  </si>
  <si>
    <t>Vel (m/minuto)</t>
  </si>
  <si>
    <t>Vel (m/segundo)</t>
  </si>
  <si>
    <t>Permite calcular la atura H (elevacion del globo sobre la superficie) en funcion de la distancia "a" (obtenida del triángulo ABC) y de la tangente</t>
  </si>
  <si>
    <t>del ángulo de elevación del teodolito B.</t>
  </si>
  <si>
    <t>La velocidad de ascenso promedio es :</t>
  </si>
  <si>
    <t>m/s</t>
  </si>
  <si>
    <t>Este resultado es calculado en base a la tabla "velocidad de ascenso" de esta pagina. Se recomienda verificar que no haya datos extraños.</t>
  </si>
  <si>
    <t>OJO: Debe digitarse los datos a intervalos de 1 minuto.</t>
  </si>
  <si>
    <t>TEODOLITO A (INPUT)</t>
  </si>
  <si>
    <t>TEODOLITO B (INPUT)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</si>
</sst>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</numFmts>
  <fonts count="1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40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0"/>
      <color indexed="16"/>
      <name val="Arial"/>
      <family val="0"/>
    </font>
    <font>
      <b/>
      <sz val="10"/>
      <color indexed="1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0" xfId="0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9" fillId="2" borderId="1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9" fillId="2" borderId="2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11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5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5" fillId="2" borderId="10" xfId="0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14" fillId="2" borderId="10" xfId="0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28575</xdr:rowOff>
    </xdr:from>
    <xdr:to>
      <xdr:col>14</xdr:col>
      <xdr:colOff>533400</xdr:colOff>
      <xdr:row>36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28575"/>
          <a:ext cx="5334000" cy="616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K43" sqref="K43"/>
    </sheetView>
  </sheetViews>
  <sheetFormatPr defaultColWidth="9.140625" defaultRowHeight="12.75"/>
  <cols>
    <col min="1" max="1" width="4.421875" style="0" customWidth="1"/>
    <col min="2" max="2" width="16.57421875" style="0" customWidth="1"/>
    <col min="3" max="3" width="6.28125" style="0" customWidth="1"/>
    <col min="5" max="5" width="11.7109375" style="0" customWidth="1"/>
    <col min="7" max="7" width="7.28125" style="0" customWidth="1"/>
    <col min="14" max="14" width="10.00390625" style="0" customWidth="1"/>
    <col min="17" max="17" width="26.7109375" style="0" customWidth="1"/>
  </cols>
  <sheetData>
    <row r="1" spans="1:18" ht="18">
      <c r="A1" s="9" t="s">
        <v>2</v>
      </c>
      <c r="B1" s="2"/>
      <c r="C1" s="2"/>
      <c r="D1" s="2"/>
      <c r="E1" s="2"/>
      <c r="F1" s="2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2.75">
      <c r="A2" s="2"/>
      <c r="B2" s="2"/>
      <c r="C2" s="2"/>
      <c r="D2" s="2"/>
      <c r="E2" s="2"/>
      <c r="F2" s="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>
      <c r="A3" s="22" t="s">
        <v>39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3.5" thickBot="1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4.25">
      <c r="A5" s="11"/>
      <c r="B5" s="3" t="s">
        <v>14</v>
      </c>
      <c r="C5" s="4"/>
      <c r="D5" s="5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4.25">
      <c r="A6" s="11"/>
      <c r="B6" s="6" t="s">
        <v>3</v>
      </c>
      <c r="C6" s="37" t="s">
        <v>0</v>
      </c>
      <c r="D6" s="38"/>
      <c r="E6" s="2"/>
      <c r="F6" s="2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4.25">
      <c r="A7" s="11"/>
      <c r="B7" s="6" t="s">
        <v>4</v>
      </c>
      <c r="C7" s="37" t="s">
        <v>7</v>
      </c>
      <c r="D7" s="38"/>
      <c r="E7" s="2"/>
      <c r="F7" s="2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5" thickBot="1">
      <c r="A8" s="11"/>
      <c r="B8" s="8" t="s">
        <v>5</v>
      </c>
      <c r="C8" s="35" t="s">
        <v>6</v>
      </c>
      <c r="D8" s="36"/>
      <c r="E8" s="2"/>
      <c r="F8" s="2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5" thickBot="1">
      <c r="A9" s="11"/>
      <c r="B9" s="10"/>
      <c r="C9" s="10"/>
      <c r="D9" s="10"/>
      <c r="E9" s="2"/>
      <c r="F9" s="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4.25">
      <c r="A10" s="11"/>
      <c r="B10" s="3" t="s">
        <v>8</v>
      </c>
      <c r="C10" s="4"/>
      <c r="D10" s="5"/>
      <c r="E10" s="2"/>
      <c r="F10" s="2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4.25">
      <c r="A11" s="11"/>
      <c r="B11" s="12" t="s">
        <v>9</v>
      </c>
      <c r="C11" s="39" t="s">
        <v>17</v>
      </c>
      <c r="D11" s="13"/>
      <c r="E11" s="2"/>
      <c r="F11" s="2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4.25">
      <c r="A12" s="11"/>
      <c r="B12" s="18"/>
      <c r="C12" s="2"/>
      <c r="D12" s="7"/>
      <c r="E12" s="10"/>
      <c r="F12" s="2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4.25">
      <c r="A13" s="11"/>
      <c r="B13" s="20"/>
      <c r="C13" s="15" t="s">
        <v>15</v>
      </c>
      <c r="D13" s="19" t="s">
        <v>16</v>
      </c>
      <c r="E13" s="2"/>
      <c r="F13" s="2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4.25">
      <c r="A14" s="11"/>
      <c r="B14" s="16" t="s">
        <v>10</v>
      </c>
      <c r="C14" s="31">
        <v>35</v>
      </c>
      <c r="D14" s="32">
        <v>14.257</v>
      </c>
      <c r="E14" s="10"/>
      <c r="F14" s="2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5" thickBot="1">
      <c r="A15" s="11"/>
      <c r="B15" s="17" t="s">
        <v>11</v>
      </c>
      <c r="C15" s="33">
        <v>97</v>
      </c>
      <c r="D15" s="34">
        <v>27.785</v>
      </c>
      <c r="E15" s="2"/>
      <c r="F15" s="2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5" thickBot="1">
      <c r="A16" s="11"/>
      <c r="B16" s="10"/>
      <c r="C16" s="10"/>
      <c r="D16" s="10"/>
      <c r="E16" s="10"/>
      <c r="F16" s="2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2.75">
      <c r="A17" s="2"/>
      <c r="B17" s="3" t="s">
        <v>12</v>
      </c>
      <c r="C17" s="4"/>
      <c r="D17" s="5"/>
      <c r="E17" s="2"/>
      <c r="F17" s="2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2.75">
      <c r="A18" s="2"/>
      <c r="B18" s="12" t="s">
        <v>9</v>
      </c>
      <c r="C18" s="1" t="s">
        <v>13</v>
      </c>
      <c r="D18" s="13"/>
      <c r="E18" s="10"/>
      <c r="F18" s="2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2.75">
      <c r="A19" s="2"/>
      <c r="B19" s="18"/>
      <c r="C19" s="2"/>
      <c r="D19" s="7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2.75">
      <c r="A20" s="10"/>
      <c r="B20" s="18"/>
      <c r="C20" s="15" t="s">
        <v>15</v>
      </c>
      <c r="D20" s="19" t="s">
        <v>16</v>
      </c>
      <c r="E20" s="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2.75">
      <c r="A21" s="2"/>
      <c r="B21" s="16" t="s">
        <v>10</v>
      </c>
      <c r="C21" s="31">
        <v>35</v>
      </c>
      <c r="D21" s="32">
        <v>14.582</v>
      </c>
      <c r="E21" s="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3.5" thickBot="1">
      <c r="A22" s="2"/>
      <c r="B22" s="17" t="s">
        <v>11</v>
      </c>
      <c r="C22" s="33">
        <v>97</v>
      </c>
      <c r="D22" s="34">
        <v>27.788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2.75">
      <c r="A23" s="2"/>
      <c r="B23" s="10"/>
      <c r="C23" s="10"/>
      <c r="D23" s="10"/>
      <c r="E23" s="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2.75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2.75">
      <c r="A25" s="2"/>
      <c r="B25" s="10" t="s">
        <v>20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2.75">
      <c r="A26" s="2"/>
      <c r="B26" s="10" t="s"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.75">
      <c r="A27" s="2"/>
      <c r="B27" s="10" t="s">
        <v>18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2.75">
      <c r="A28" s="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2.75">
      <c r="A29" s="2"/>
      <c r="B29" s="10" t="s">
        <v>22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2.75">
      <c r="A30" s="10"/>
      <c r="B30" s="10" t="s">
        <v>23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2.75">
      <c r="A31" s="10"/>
      <c r="B31" s="10" t="s">
        <v>24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2.75">
      <c r="A32" s="10"/>
      <c r="B32" s="10" t="s">
        <v>25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2.75">
      <c r="A33" s="10"/>
      <c r="B33" s="10" t="s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2.75">
      <c r="A34" s="10"/>
      <c r="B34" s="10"/>
      <c r="C34" s="10"/>
      <c r="D34" s="10"/>
      <c r="E34" s="10"/>
      <c r="F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.75">
      <c r="A35" s="10"/>
      <c r="B35" s="10" t="s">
        <v>27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2.75">
      <c r="A36" s="10"/>
      <c r="B36" s="10" t="s">
        <v>28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10"/>
      <c r="B37" s="10"/>
      <c r="C37" s="10"/>
      <c r="D37" s="10"/>
      <c r="E37" s="10"/>
      <c r="F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2.75">
      <c r="A38" s="10"/>
      <c r="B38" s="10"/>
      <c r="C38" s="10"/>
      <c r="D38" s="10"/>
      <c r="E38" s="10"/>
      <c r="F38" s="10"/>
      <c r="G38" s="10"/>
      <c r="H38" s="21" t="s">
        <v>19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2" sqref="A2"/>
    </sheetView>
  </sheetViews>
  <sheetFormatPr defaultColWidth="9.140625" defaultRowHeight="12.75"/>
  <cols>
    <col min="3" max="3" width="10.421875" style="0" customWidth="1"/>
    <col min="7" max="7" width="124.8515625" style="0" customWidth="1"/>
  </cols>
  <sheetData>
    <row r="1" spans="1:7" ht="18">
      <c r="A1" s="9" t="s">
        <v>40</v>
      </c>
      <c r="B1" s="2"/>
      <c r="C1" s="2"/>
      <c r="D1" s="2"/>
      <c r="E1" s="2"/>
      <c r="F1" s="2"/>
      <c r="G1" s="10"/>
    </row>
    <row r="2" spans="1:7" ht="12.75">
      <c r="A2" s="10"/>
      <c r="B2" s="10"/>
      <c r="C2" s="10"/>
      <c r="D2" s="10"/>
      <c r="E2" s="10"/>
      <c r="F2" s="10"/>
      <c r="G2" s="10"/>
    </row>
    <row r="3" spans="1:7" ht="12.75">
      <c r="A3" s="2" t="s">
        <v>29</v>
      </c>
      <c r="B3" s="2"/>
      <c r="C3" s="2"/>
      <c r="D3" s="2"/>
      <c r="E3" s="2"/>
      <c r="F3" s="2"/>
      <c r="G3" s="10"/>
    </row>
    <row r="4" spans="1:7" ht="12.75">
      <c r="A4" s="10" t="s">
        <v>30</v>
      </c>
      <c r="B4" s="10"/>
      <c r="C4" s="10"/>
      <c r="D4" s="2"/>
      <c r="E4" s="2"/>
      <c r="F4" s="2"/>
      <c r="G4" s="10"/>
    </row>
    <row r="5" spans="1:7" ht="12.75">
      <c r="A5" s="10" t="s">
        <v>31</v>
      </c>
      <c r="B5" s="10"/>
      <c r="C5" s="10"/>
      <c r="D5" s="2"/>
      <c r="E5" s="2"/>
      <c r="F5" s="2"/>
      <c r="G5" s="10"/>
    </row>
    <row r="6" spans="1:7" ht="12.75">
      <c r="A6" s="10" t="s">
        <v>32</v>
      </c>
      <c r="B6" s="10"/>
      <c r="C6" s="10"/>
      <c r="D6" s="2"/>
      <c r="E6" s="2"/>
      <c r="F6" s="2"/>
      <c r="G6" s="10"/>
    </row>
    <row r="7" spans="1:7" ht="12.75">
      <c r="A7" s="10" t="s">
        <v>33</v>
      </c>
      <c r="B7" s="10"/>
      <c r="C7" s="10"/>
      <c r="D7" s="2"/>
      <c r="E7" s="2"/>
      <c r="F7" s="2"/>
      <c r="G7" s="10"/>
    </row>
    <row r="8" spans="1:7" ht="12.75">
      <c r="A8" s="10"/>
      <c r="B8" s="10"/>
      <c r="C8" s="10"/>
      <c r="D8" s="2"/>
      <c r="E8" s="2"/>
      <c r="F8" s="2"/>
      <c r="G8" s="10"/>
    </row>
    <row r="9" spans="1:7" ht="12.75">
      <c r="A9" s="10"/>
      <c r="B9" s="10" t="s">
        <v>35</v>
      </c>
      <c r="C9" s="10"/>
      <c r="D9" s="24">
        <f>ABS(Info!D14-Info!D21)</f>
        <v>0.32500000000000107</v>
      </c>
      <c r="E9" s="10"/>
      <c r="F9" s="10"/>
      <c r="G9" s="10"/>
    </row>
    <row r="10" spans="1:7" ht="12.75">
      <c r="A10" s="10"/>
      <c r="B10" s="10" t="s">
        <v>34</v>
      </c>
      <c r="C10" s="10"/>
      <c r="D10" s="24">
        <f>D9/60</f>
        <v>0.005416666666666684</v>
      </c>
      <c r="E10" s="10"/>
      <c r="F10" s="10"/>
      <c r="G10" s="10"/>
    </row>
    <row r="11" spans="1:7" ht="12.75">
      <c r="A11" s="10"/>
      <c r="B11" s="10" t="s">
        <v>36</v>
      </c>
      <c r="C11" s="10"/>
      <c r="D11" s="25">
        <f>D10*111111</f>
        <v>601.851250000002</v>
      </c>
      <c r="E11" s="10"/>
      <c r="F11" s="10"/>
      <c r="G11" s="10"/>
    </row>
    <row r="12" spans="1:7" ht="12.75">
      <c r="A12" s="10"/>
      <c r="B12" s="10"/>
      <c r="C12" s="10"/>
      <c r="D12" s="10"/>
      <c r="E12" s="10"/>
      <c r="F12" s="10"/>
      <c r="G12" s="10"/>
    </row>
    <row r="13" spans="1:7" ht="12.75">
      <c r="A13" s="10"/>
      <c r="B13" s="10"/>
      <c r="C13" s="10"/>
      <c r="D13" s="10"/>
      <c r="E13" s="10"/>
      <c r="F13" s="10"/>
      <c r="G13" s="10"/>
    </row>
    <row r="14" spans="1:8" ht="20.25">
      <c r="A14" s="10"/>
      <c r="B14" s="26" t="s">
        <v>37</v>
      </c>
      <c r="C14" s="27"/>
      <c r="D14" s="28">
        <f>D11</f>
        <v>601.851250000002</v>
      </c>
      <c r="E14" s="29" t="s">
        <v>38</v>
      </c>
      <c r="F14" s="29"/>
      <c r="G14" s="29"/>
      <c r="H14" s="23"/>
    </row>
    <row r="15" spans="1:7" ht="12.75">
      <c r="A15" s="10"/>
      <c r="B15" s="10"/>
      <c r="C15" s="10"/>
      <c r="D15" s="10"/>
      <c r="E15" s="10"/>
      <c r="F15" s="10"/>
      <c r="G15" s="10"/>
    </row>
    <row r="16" spans="1:7" ht="12.75">
      <c r="A16" s="10"/>
      <c r="B16" s="10"/>
      <c r="C16" s="10"/>
      <c r="D16" s="10"/>
      <c r="E16" s="10"/>
      <c r="F16" s="10"/>
      <c r="G16" s="10"/>
    </row>
    <row r="17" spans="1:7" ht="12.75">
      <c r="A17" s="10"/>
      <c r="B17" s="10"/>
      <c r="C17" s="10"/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409.5">
      <c r="A20" s="30"/>
      <c r="B20" s="10"/>
      <c r="C20" s="10"/>
      <c r="D20" s="10"/>
      <c r="E20" s="10"/>
      <c r="F20" s="10"/>
      <c r="G20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tabSelected="1" workbookViewId="0" topLeftCell="A1">
      <selection activeCell="H45" sqref="H45"/>
    </sheetView>
  </sheetViews>
  <sheetFormatPr defaultColWidth="9.140625" defaultRowHeight="12.75"/>
  <cols>
    <col min="1" max="1" width="3.140625" style="0" customWidth="1"/>
    <col min="2" max="4" width="7.7109375" style="0" customWidth="1"/>
    <col min="5" max="5" width="3.7109375" style="0" customWidth="1"/>
    <col min="6" max="8" width="7.7109375" style="0" customWidth="1"/>
    <col min="9" max="9" width="4.28125" style="0" customWidth="1"/>
    <col min="10" max="11" width="5.7109375" style="0" customWidth="1"/>
    <col min="12" max="14" width="7.7109375" style="0" customWidth="1"/>
    <col min="15" max="15" width="4.140625" style="0" customWidth="1"/>
    <col min="16" max="18" width="7.7109375" style="0" customWidth="1"/>
    <col min="19" max="19" width="4.57421875" style="0" customWidth="1"/>
    <col min="20" max="21" width="13.7109375" style="0" customWidth="1"/>
    <col min="22" max="22" width="28.7109375" style="0" customWidth="1"/>
  </cols>
  <sheetData>
    <row r="1" spans="1:22" ht="12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0"/>
      <c r="Q1" s="10"/>
      <c r="R1" s="10"/>
      <c r="S1" s="10"/>
      <c r="T1" s="10"/>
      <c r="U1" s="10"/>
      <c r="V1" s="10"/>
    </row>
    <row r="2" spans="1:22" ht="15.75">
      <c r="A2" s="40"/>
      <c r="B2" s="41" t="s">
        <v>53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0"/>
      <c r="Q2" s="10"/>
      <c r="R2" s="10"/>
      <c r="S2" s="10"/>
      <c r="T2" s="10"/>
      <c r="U2" s="10"/>
      <c r="V2" s="10"/>
    </row>
    <row r="3" spans="1:22" ht="12.75">
      <c r="A3" s="40"/>
      <c r="B3" s="40" t="s">
        <v>54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0"/>
      <c r="Q3" s="10"/>
      <c r="R3" s="10"/>
      <c r="S3" s="10"/>
      <c r="T3" s="10"/>
      <c r="U3" s="10"/>
      <c r="V3" s="10"/>
    </row>
    <row r="4" spans="1:22" ht="12.75">
      <c r="A4" s="40"/>
      <c r="B4" s="40" t="s">
        <v>55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10"/>
      <c r="Q4" s="10"/>
      <c r="R4" s="10"/>
      <c r="S4" s="10"/>
      <c r="T4" s="10"/>
      <c r="U4" s="10"/>
      <c r="V4" s="10"/>
    </row>
    <row r="5" spans="1:22" ht="12.75">
      <c r="A5" s="40"/>
      <c r="B5" s="40" t="s">
        <v>67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10"/>
      <c r="R5" s="10"/>
      <c r="S5" s="10"/>
      <c r="T5" s="10"/>
      <c r="U5" s="10"/>
      <c r="V5" s="10"/>
    </row>
    <row r="6" spans="1:22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10"/>
      <c r="R6" s="10"/>
      <c r="S6" s="10"/>
      <c r="T6" s="10"/>
      <c r="U6" s="10"/>
      <c r="V6" s="10"/>
    </row>
    <row r="7" spans="1:22" ht="15.75">
      <c r="A7" s="40"/>
      <c r="B7" s="41" t="s">
        <v>52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10"/>
      <c r="Q7" s="10"/>
      <c r="R7" s="10"/>
      <c r="S7" s="10"/>
      <c r="T7" s="10"/>
      <c r="U7" s="10"/>
      <c r="V7" s="10"/>
    </row>
    <row r="8" spans="1:22" ht="12.75">
      <c r="A8" s="40"/>
      <c r="B8" s="40" t="s">
        <v>48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10"/>
      <c r="Q8" s="10"/>
      <c r="R8" s="10"/>
      <c r="S8" s="10"/>
      <c r="T8" s="10"/>
      <c r="U8" s="10"/>
      <c r="V8" s="10"/>
    </row>
    <row r="9" spans="1:22" ht="12.75">
      <c r="A9" s="40"/>
      <c r="B9" s="40" t="s">
        <v>44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10"/>
      <c r="Q9" s="10"/>
      <c r="R9" s="10"/>
      <c r="S9" s="10"/>
      <c r="T9" s="10"/>
      <c r="U9" s="10"/>
      <c r="V9" s="10"/>
    </row>
    <row r="10" spans="1:22" ht="12.75">
      <c r="A10" s="40"/>
      <c r="B10" s="40" t="s">
        <v>47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10"/>
      <c r="Q10" s="10"/>
      <c r="R10" s="10"/>
      <c r="S10" s="10"/>
      <c r="T10" s="10"/>
      <c r="U10" s="10"/>
      <c r="V10" s="10"/>
    </row>
    <row r="11" spans="1:22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10"/>
      <c r="Q11" s="40"/>
      <c r="R11" s="10"/>
      <c r="S11" s="10"/>
      <c r="T11" s="10"/>
      <c r="U11" s="10"/>
      <c r="V11" s="10"/>
    </row>
    <row r="12" spans="1:22" ht="15.75">
      <c r="A12" s="10"/>
      <c r="B12" s="41" t="s">
        <v>56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40"/>
      <c r="P12" s="10"/>
      <c r="Q12" s="10"/>
      <c r="R12" s="10"/>
      <c r="S12" s="10"/>
      <c r="T12" s="10"/>
      <c r="U12" s="10"/>
      <c r="V12" s="10"/>
    </row>
    <row r="13" spans="1:22" ht="12.75">
      <c r="A13" s="10"/>
      <c r="B13" s="40" t="s">
        <v>62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2.75">
      <c r="A14" s="10"/>
      <c r="B14" s="40" t="s">
        <v>63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5.75">
      <c r="A16" s="10"/>
      <c r="B16" s="41" t="s">
        <v>59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.75">
      <c r="A17" s="10"/>
      <c r="B17" s="42" t="s">
        <v>64</v>
      </c>
      <c r="C17" s="43"/>
      <c r="D17" s="43"/>
      <c r="E17" s="43"/>
      <c r="F17" s="44">
        <f>AVERAGE(U24:U48)</f>
        <v>1.6419355020260091</v>
      </c>
      <c r="G17" s="43" t="s">
        <v>65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.75">
      <c r="A18" s="10"/>
      <c r="B18" s="40" t="s">
        <v>66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5.75">
      <c r="A21" s="10"/>
      <c r="B21" s="41" t="s">
        <v>68</v>
      </c>
      <c r="C21" s="40"/>
      <c r="D21" s="40"/>
      <c r="E21" s="40"/>
      <c r="F21" s="41" t="s">
        <v>69</v>
      </c>
      <c r="G21" s="40"/>
      <c r="H21" s="40"/>
      <c r="I21" s="40"/>
      <c r="J21" s="41" t="s">
        <v>52</v>
      </c>
      <c r="K21" s="40"/>
      <c r="L21" s="40"/>
      <c r="M21" s="40"/>
      <c r="N21" s="40"/>
      <c r="O21" s="10"/>
      <c r="P21" s="41" t="s">
        <v>56</v>
      </c>
      <c r="Q21" s="10"/>
      <c r="R21" s="10"/>
      <c r="S21" s="10"/>
      <c r="T21" s="41" t="s">
        <v>59</v>
      </c>
      <c r="U21" s="10"/>
      <c r="V21" s="10"/>
    </row>
    <row r="22" spans="1:22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3.5">
      <c r="A23" s="10"/>
      <c r="B23" s="45" t="s">
        <v>41</v>
      </c>
      <c r="C23" s="45" t="s">
        <v>43</v>
      </c>
      <c r="D23" s="45" t="s">
        <v>42</v>
      </c>
      <c r="E23" s="46"/>
      <c r="F23" s="45" t="s">
        <v>41</v>
      </c>
      <c r="G23" s="45" t="s">
        <v>43</v>
      </c>
      <c r="H23" s="45" t="s">
        <v>42</v>
      </c>
      <c r="I23" s="10"/>
      <c r="J23" s="45" t="s">
        <v>45</v>
      </c>
      <c r="K23" s="45" t="s">
        <v>46</v>
      </c>
      <c r="L23" s="45" t="s">
        <v>49</v>
      </c>
      <c r="M23" s="45" t="s">
        <v>50</v>
      </c>
      <c r="N23" s="45" t="s">
        <v>51</v>
      </c>
      <c r="O23" s="10"/>
      <c r="P23" s="45" t="s">
        <v>57</v>
      </c>
      <c r="Q23" s="45" t="s">
        <v>58</v>
      </c>
      <c r="R23" s="45" t="s">
        <v>1</v>
      </c>
      <c r="S23" s="10"/>
      <c r="T23" s="47" t="s">
        <v>60</v>
      </c>
      <c r="U23" s="47" t="s">
        <v>61</v>
      </c>
      <c r="V23" s="10"/>
    </row>
    <row r="24" spans="1:22" ht="12.75">
      <c r="A24" s="10"/>
      <c r="B24" s="14">
        <v>1</v>
      </c>
      <c r="C24" s="48">
        <v>13.7</v>
      </c>
      <c r="D24" s="48">
        <v>184</v>
      </c>
      <c r="E24" s="10"/>
      <c r="F24" s="14">
        <v>1</v>
      </c>
      <c r="G24" s="48">
        <v>41.45</v>
      </c>
      <c r="H24" s="48">
        <v>345.72</v>
      </c>
      <c r="I24" s="10"/>
      <c r="J24" s="14" t="str">
        <f>IF(180&gt;D24,IF(D24&gt;H24,"si","no"),"NO")</f>
        <v>NO</v>
      </c>
      <c r="K24" s="14" t="str">
        <f>IF(180&lt;D24,IF(D24&lt;H24,"SI","NO"),"NO")</f>
        <v>SI</v>
      </c>
      <c r="L24" s="49">
        <f>IF(K24="SI",D24-180,IF(J24="SI",180-D24,"X"))</f>
        <v>4</v>
      </c>
      <c r="M24" s="49">
        <f>IF($K24="SI",360-$H24,IF($J24="SI",$H24,"X"))</f>
        <v>14.279999999999973</v>
      </c>
      <c r="N24" s="49">
        <f>IF($K24="SI",H24-D24,IF($J24="SI",D24-H24,"X"))</f>
        <v>161.72000000000003</v>
      </c>
      <c r="O24" s="10"/>
      <c r="P24" s="49">
        <f>IF(N24="X","X",'1-distancia'!$D$14*SIN(L24*PI()/180)/SIN(N24*PI()/180))</f>
        <v>133.8483827911462</v>
      </c>
      <c r="Q24" s="49">
        <f>IF(P24="X","X",TAN(G24*PI()/180))</f>
        <v>0.8831707312847169</v>
      </c>
      <c r="R24" s="49">
        <f>IF(Q24="X","X",P24*Q24)</f>
        <v>118.21097411093331</v>
      </c>
      <c r="S24" s="10"/>
      <c r="T24" s="50">
        <f>IF(R24="X","X",R24)</f>
        <v>118.21097411093331</v>
      </c>
      <c r="U24" s="50">
        <f>IF(T24="X","X",T24/60)</f>
        <v>1.9701829018488886</v>
      </c>
      <c r="V24" s="10"/>
    </row>
    <row r="25" spans="1:22" ht="12.75">
      <c r="A25" s="10"/>
      <c r="B25" s="14">
        <f>1+B24</f>
        <v>2</v>
      </c>
      <c r="C25" s="48">
        <v>29.35</v>
      </c>
      <c r="D25" s="48">
        <v>197.3</v>
      </c>
      <c r="E25" s="10"/>
      <c r="F25" s="14">
        <f>1+F24</f>
        <v>2</v>
      </c>
      <c r="G25" s="48">
        <v>39.7</v>
      </c>
      <c r="H25" s="48">
        <v>332</v>
      </c>
      <c r="I25" s="10"/>
      <c r="J25" s="14" t="str">
        <f>IF(180&gt;D25,IF(D25&gt;H25,"si","no"),"NO")</f>
        <v>NO</v>
      </c>
      <c r="K25" s="14" t="str">
        <f aca="true" t="shared" si="0" ref="K25:K33">IF(180&lt;D25,IF(D25&lt;H25,"SI","NO"),"NO")</f>
        <v>SI</v>
      </c>
      <c r="L25" s="49">
        <f>IF(K25="SI",D25-180,IF(J25="SI",180-D25,"X"))</f>
        <v>17.30000000000001</v>
      </c>
      <c r="M25" s="49">
        <f>IF($K25="SI",360-$H25,IF($J25="SI",$H25,"X"))</f>
        <v>28</v>
      </c>
      <c r="N25" s="49">
        <f>IF($K25="SI",H25-D25,IF($J25="SI",D25-H25,"X"))</f>
        <v>134.7</v>
      </c>
      <c r="O25" s="10"/>
      <c r="P25" s="49">
        <f>IF(N25="X","X",'1-distancia'!$D$14*SIN(L25*PI()/180)/SIN(N25*PI()/180))</f>
        <v>251.79455846683499</v>
      </c>
      <c r="Q25" s="49">
        <f aca="true" t="shared" si="1" ref="Q25:R33">IF(P25="X","X",TAN(G25*PI()/180))</f>
        <v>0.8302159954806119</v>
      </c>
      <c r="R25" s="49">
        <f>IF(Q25="X","X",P25*Q25)</f>
        <v>209.04387001414455</v>
      </c>
      <c r="S25" s="10"/>
      <c r="T25" s="50">
        <f>IF(R25="X","X",IF(R24="X","X",R25-R24))</f>
        <v>90.83289590321124</v>
      </c>
      <c r="U25" s="50">
        <f>IF(T25="X","X",IF(T24="X","X",T25/60))</f>
        <v>1.5138815983868539</v>
      </c>
      <c r="V25" s="10"/>
    </row>
    <row r="26" spans="1:22" ht="12.75">
      <c r="A26" s="10"/>
      <c r="B26" s="14">
        <f>1+B25</f>
        <v>3</v>
      </c>
      <c r="C26" s="48">
        <v>42.25</v>
      </c>
      <c r="D26" s="48">
        <v>213.42</v>
      </c>
      <c r="E26" s="10"/>
      <c r="F26" s="14">
        <f>1+F25</f>
        <v>3</v>
      </c>
      <c r="G26" s="48">
        <v>41.17</v>
      </c>
      <c r="H26" s="48">
        <v>328.85</v>
      </c>
      <c r="I26" s="10"/>
      <c r="J26" s="14" t="str">
        <f>IF(180&gt;D26,IF(D26&gt;H26,"si","no"),"NO")</f>
        <v>NO</v>
      </c>
      <c r="K26" s="14" t="str">
        <f t="shared" si="0"/>
        <v>SI</v>
      </c>
      <c r="L26" s="49">
        <f>IF(K26="SI",D26-180,IF(J26="SI",180-D26,"X"))</f>
        <v>33.41999999999999</v>
      </c>
      <c r="M26" s="49">
        <f>IF($K26="SI",360-$H26,IF($J26="SI",$H26,"X"))</f>
        <v>31.149999999999977</v>
      </c>
      <c r="N26" s="49">
        <f>IF($K26="SI",H26-D26,IF($J26="SI",D26-H26,"X"))</f>
        <v>115.43000000000004</v>
      </c>
      <c r="O26" s="10"/>
      <c r="P26" s="49">
        <f>IF(N26="X","X",'1-distancia'!$D$14*SIN(L26*PI()/180)/SIN(N26*PI()/180))</f>
        <v>367.0457401390082</v>
      </c>
      <c r="Q26" s="49">
        <f t="shared" si="1"/>
        <v>0.8745093698877339</v>
      </c>
      <c r="R26" s="49">
        <f>IF(Q26="X","X",P26*Q26)</f>
        <v>320.984938928941</v>
      </c>
      <c r="S26" s="10"/>
      <c r="T26" s="50">
        <f aca="true" t="shared" si="2" ref="T26:U33">IF(R26="X","X",IF(R25="X","X",R26-R25))</f>
        <v>111.94106891479646</v>
      </c>
      <c r="U26" s="50">
        <f aca="true" t="shared" si="3" ref="U26:U33">IF(T26="X","X",IF(T25="X","X",T26/60))</f>
        <v>1.8656844819132743</v>
      </c>
      <c r="V26" s="10"/>
    </row>
    <row r="27" spans="1:22" ht="12.75">
      <c r="A27" s="10"/>
      <c r="B27" s="14">
        <f>1+B26</f>
        <v>4</v>
      </c>
      <c r="C27" s="48">
        <v>50.95</v>
      </c>
      <c r="D27" s="48">
        <v>226.13</v>
      </c>
      <c r="E27" s="10"/>
      <c r="F27" s="14">
        <f>1+F26</f>
        <v>4</v>
      </c>
      <c r="G27" s="48">
        <v>44.13</v>
      </c>
      <c r="H27" s="48">
        <v>324.74</v>
      </c>
      <c r="I27" s="10"/>
      <c r="J27" s="14" t="str">
        <f>IF(180&gt;D27,IF(D27&gt;H27,"si","no"),"NO")</f>
        <v>NO</v>
      </c>
      <c r="K27" s="14" t="str">
        <f t="shared" si="0"/>
        <v>SI</v>
      </c>
      <c r="L27" s="49">
        <f>IF(K27="SI",D27-180,IF(J27="SI",180-D27,"X"))</f>
        <v>46.129999999999995</v>
      </c>
      <c r="M27" s="49">
        <f>IF($K27="SI",360-$H27,IF($J27="SI",$H27,"X"))</f>
        <v>35.25999999999999</v>
      </c>
      <c r="N27" s="49">
        <f>IF($K27="SI",H27-D27,IF($J27="SI",D27-H27,"X"))</f>
        <v>98.61000000000001</v>
      </c>
      <c r="O27" s="10"/>
      <c r="P27" s="49">
        <f>IF(N27="X","X",'1-distancia'!$D$14*SIN(L27*PI()/180)/SIN(N27*PI()/180))</f>
        <v>438.8285187039998</v>
      </c>
      <c r="Q27" s="49">
        <f t="shared" si="1"/>
        <v>0.970083238735488</v>
      </c>
      <c r="R27" s="49">
        <f>IF(Q27="X","X",P27*Q27)</f>
        <v>425.7001906738728</v>
      </c>
      <c r="S27" s="10"/>
      <c r="T27" s="50">
        <f t="shared" si="2"/>
        <v>104.71525174493178</v>
      </c>
      <c r="U27" s="50">
        <f t="shared" si="3"/>
        <v>1.745254195748863</v>
      </c>
      <c r="V27" s="10"/>
    </row>
    <row r="28" spans="1:22" ht="12.75">
      <c r="A28" s="10"/>
      <c r="B28" s="14">
        <f aca="true" t="shared" si="4" ref="B28:B33">1+B27</f>
        <v>5</v>
      </c>
      <c r="C28" s="48">
        <v>56.64</v>
      </c>
      <c r="D28" s="48">
        <v>246.57</v>
      </c>
      <c r="E28" s="10"/>
      <c r="F28" s="14">
        <f aca="true" t="shared" si="5" ref="F28:F33">1+F27</f>
        <v>5</v>
      </c>
      <c r="G28" s="48">
        <v>43.56</v>
      </c>
      <c r="H28" s="48">
        <v>324.75</v>
      </c>
      <c r="I28" s="10"/>
      <c r="J28" s="14" t="str">
        <f>IF(180&gt;D28,IF(D28&gt;H28,"si","no"),"NO")</f>
        <v>NO</v>
      </c>
      <c r="K28" s="14" t="str">
        <f t="shared" si="0"/>
        <v>SI</v>
      </c>
      <c r="L28" s="49">
        <f>IF(K28="SI",D28-180,IF(J28="SI",180-D28,"X"))</f>
        <v>66.57</v>
      </c>
      <c r="M28" s="49">
        <f>IF($K28="SI",360-$H28,IF($J28="SI",$H28,"X"))</f>
        <v>35.25</v>
      </c>
      <c r="N28" s="49">
        <f>IF($K28="SI",H28-D28,IF($J28="SI",D28-H28,"X"))</f>
        <v>78.18</v>
      </c>
      <c r="O28" s="10"/>
      <c r="P28" s="49">
        <f>IF(N28="X","X",'1-distancia'!$D$14*SIN(L28*PI()/180)/SIN(N28*PI()/180))</f>
        <v>564.1896477550583</v>
      </c>
      <c r="Q28" s="49">
        <f t="shared" si="1"/>
        <v>0.9509567815010682</v>
      </c>
      <c r="R28" s="49">
        <f>IF(Q28="X","X",P28*Q28)</f>
        <v>536.5199715853716</v>
      </c>
      <c r="S28" s="10"/>
      <c r="T28" s="50">
        <f t="shared" si="2"/>
        <v>110.81978091149887</v>
      </c>
      <c r="U28" s="50">
        <f t="shared" si="3"/>
        <v>1.8469963485249812</v>
      </c>
      <c r="V28" s="10"/>
    </row>
    <row r="29" spans="1:22" ht="12.75">
      <c r="A29" s="10"/>
      <c r="B29" s="14">
        <f t="shared" si="4"/>
        <v>6</v>
      </c>
      <c r="C29" s="48">
        <v>58.73</v>
      </c>
      <c r="D29" s="48">
        <v>268.04</v>
      </c>
      <c r="E29" s="10"/>
      <c r="F29" s="14">
        <f t="shared" si="5"/>
        <v>6</v>
      </c>
      <c r="G29" s="48">
        <v>42.34</v>
      </c>
      <c r="H29" s="48">
        <v>326.56</v>
      </c>
      <c r="I29" s="10"/>
      <c r="J29" s="14" t="str">
        <f>IF(180&gt;D29,IF(D29&gt;H29,"si","no"),"NO")</f>
        <v>NO</v>
      </c>
      <c r="K29" s="14" t="str">
        <f t="shared" si="0"/>
        <v>SI</v>
      </c>
      <c r="L29" s="49">
        <f>IF(K29="SI",D29-180,IF(J29="SI",180-D29,"X"))</f>
        <v>88.04000000000002</v>
      </c>
      <c r="M29" s="49">
        <f>IF($K29="SI",360-$H29,IF($J29="SI",$H29,"X"))</f>
        <v>33.44</v>
      </c>
      <c r="N29" s="49">
        <f>IF($K29="SI",H29-D29,IF($J29="SI",D29-H29,"X"))</f>
        <v>58.51999999999998</v>
      </c>
      <c r="O29" s="10"/>
      <c r="P29" s="49">
        <f>IF(N29="X","X",'1-distancia'!$D$14*SIN(L29*PI()/180)/SIN(N29*PI()/180))</f>
        <v>705.3040187276237</v>
      </c>
      <c r="Q29" s="49">
        <f t="shared" si="1"/>
        <v>0.9112069651947378</v>
      </c>
      <c r="R29" s="49">
        <f>IF(Q29="X","X",P29*Q29)</f>
        <v>642.6779344444504</v>
      </c>
      <c r="S29" s="10"/>
      <c r="T29" s="50">
        <f t="shared" si="2"/>
        <v>106.1579628590788</v>
      </c>
      <c r="U29" s="50">
        <f t="shared" si="3"/>
        <v>1.7692993809846465</v>
      </c>
      <c r="V29" s="10"/>
    </row>
    <row r="30" spans="1:22" ht="12.75">
      <c r="A30" s="10"/>
      <c r="B30" s="14">
        <f t="shared" si="4"/>
        <v>7</v>
      </c>
      <c r="C30" s="48">
        <v>57.73</v>
      </c>
      <c r="D30" s="48">
        <v>291.55</v>
      </c>
      <c r="E30" s="10"/>
      <c r="F30" s="14">
        <f t="shared" si="5"/>
        <v>7</v>
      </c>
      <c r="G30" s="48">
        <v>40.48</v>
      </c>
      <c r="H30" s="48">
        <v>329.72</v>
      </c>
      <c r="I30" s="10"/>
      <c r="J30" s="14" t="str">
        <f>IF(180&gt;D30,IF(D30&gt;H30,"si","no"),"NO")</f>
        <v>NO</v>
      </c>
      <c r="K30" s="14" t="str">
        <f t="shared" si="0"/>
        <v>SI</v>
      </c>
      <c r="L30" s="49">
        <f>IF(K30="SI",D30-180,IF(J30="SI",180-D30,"X"))</f>
        <v>111.55000000000001</v>
      </c>
      <c r="M30" s="49">
        <f>IF($K30="SI",360-$H30,IF($J30="SI",$H30,"X"))</f>
        <v>30.279999999999973</v>
      </c>
      <c r="N30" s="49">
        <f>IF($K30="SI",H30-D30,IF($J30="SI",D30-H30,"X"))</f>
        <v>38.170000000000016</v>
      </c>
      <c r="O30" s="10"/>
      <c r="P30" s="49">
        <f>IF(N30="X","X",'1-distancia'!$D$14*SIN(L30*PI()/180)/SIN(N30*PI()/180))</f>
        <v>905.7979556002297</v>
      </c>
      <c r="Q30" s="49">
        <f t="shared" si="1"/>
        <v>0.8534771720971811</v>
      </c>
      <c r="R30" s="49">
        <f>IF(Q30="X","X",P30*Q30)</f>
        <v>773.077877637092</v>
      </c>
      <c r="S30" s="10"/>
      <c r="T30" s="50">
        <f t="shared" si="2"/>
        <v>130.39994319264156</v>
      </c>
      <c r="U30" s="50">
        <f t="shared" si="3"/>
        <v>2.173332386544026</v>
      </c>
      <c r="V30" s="10"/>
    </row>
    <row r="31" spans="1:22" ht="12.75">
      <c r="A31" s="10"/>
      <c r="B31" s="14">
        <f t="shared" si="4"/>
        <v>8</v>
      </c>
      <c r="C31" s="48">
        <v>55.6</v>
      </c>
      <c r="D31" s="48">
        <v>312.88</v>
      </c>
      <c r="E31" s="10"/>
      <c r="F31" s="14">
        <f t="shared" si="5"/>
        <v>8</v>
      </c>
      <c r="G31" s="48">
        <v>38</v>
      </c>
      <c r="H31" s="48">
        <v>338</v>
      </c>
      <c r="I31" s="10"/>
      <c r="J31" s="14" t="str">
        <f>IF(180&gt;D31,IF(D31&gt;H31,"si","no"),"NO")</f>
        <v>NO</v>
      </c>
      <c r="K31" s="14" t="str">
        <f t="shared" si="0"/>
        <v>SI</v>
      </c>
      <c r="L31" s="49">
        <f>IF(K31="SI",D31-180,IF(J31="SI",180-D31,"X"))</f>
        <v>132.88</v>
      </c>
      <c r="M31" s="49">
        <f>IF($K31="SI",360-$H31,IF($J31="SI",$H31,"X"))</f>
        <v>22</v>
      </c>
      <c r="N31" s="49">
        <f>IF($K31="SI",H31-D31,IF($J31="SI",D31-H31,"X"))</f>
        <v>25.120000000000005</v>
      </c>
      <c r="O31" s="10"/>
      <c r="P31" s="49">
        <f>IF(N31="X","X",'1-distancia'!$D$14*SIN(L31*PI()/180)/SIN(N31*PI()/180))</f>
        <v>1038.8898453506567</v>
      </c>
      <c r="Q31" s="49">
        <f t="shared" si="1"/>
        <v>0.7812856265067173</v>
      </c>
      <c r="R31" s="49">
        <f>IF(Q31="X","X",P31*Q31)</f>
        <v>811.6697036962545</v>
      </c>
      <c r="S31" s="10"/>
      <c r="T31" s="50">
        <f t="shared" si="2"/>
        <v>38.591826059162486</v>
      </c>
      <c r="U31" s="50">
        <f t="shared" si="3"/>
        <v>0.6431971009860414</v>
      </c>
      <c r="V31" s="10"/>
    </row>
    <row r="32" spans="1:22" ht="12.75">
      <c r="A32" s="10"/>
      <c r="B32" s="14">
        <f t="shared" si="4"/>
        <v>9</v>
      </c>
      <c r="C32" s="48">
        <v>52.3</v>
      </c>
      <c r="D32" s="48">
        <v>337.65</v>
      </c>
      <c r="E32" s="10"/>
      <c r="F32" s="14">
        <f t="shared" si="5"/>
        <v>9</v>
      </c>
      <c r="G32" s="48">
        <v>36.28</v>
      </c>
      <c r="H32" s="48">
        <v>347.43</v>
      </c>
      <c r="I32" s="10"/>
      <c r="J32" s="14" t="str">
        <f>IF(180&gt;D32,IF(D32&gt;H32,"si","no"),"NO")</f>
        <v>NO</v>
      </c>
      <c r="K32" s="14" t="str">
        <f t="shared" si="0"/>
        <v>SI</v>
      </c>
      <c r="L32" s="49">
        <f>IF(K32="SI",D32-180,IF(J32="SI",180-D32,"X"))</f>
        <v>157.64999999999998</v>
      </c>
      <c r="M32" s="49">
        <f>IF($K32="SI",360-$H32,IF($J32="SI",$H32,"X"))</f>
        <v>12.569999999999993</v>
      </c>
      <c r="N32" s="49">
        <f>IF($K32="SI",H32-D32,IF($J32="SI",D32-H32,"X"))</f>
        <v>9.78000000000003</v>
      </c>
      <c r="O32" s="10"/>
      <c r="P32" s="49">
        <f>IF(N32="X","X",'1-distancia'!$D$14*SIN(L32*PI()/180)/SIN(N32*PI()/180))</f>
        <v>1347.3129503932887</v>
      </c>
      <c r="Q32" s="49">
        <f t="shared" si="1"/>
        <v>0.7340357450178246</v>
      </c>
      <c r="R32" s="49">
        <f>IF(Q32="X","X",P32*Q32)</f>
        <v>988.975865314101</v>
      </c>
      <c r="S32" s="10"/>
      <c r="T32" s="50">
        <f t="shared" si="2"/>
        <v>177.30616161784656</v>
      </c>
      <c r="U32" s="50">
        <f t="shared" si="3"/>
        <v>2.955102693630776</v>
      </c>
      <c r="V32" s="10"/>
    </row>
    <row r="33" spans="1:22" ht="12.75">
      <c r="A33" s="10"/>
      <c r="B33" s="14">
        <f t="shared" si="4"/>
        <v>10</v>
      </c>
      <c r="C33" s="48">
        <v>48.88</v>
      </c>
      <c r="D33" s="48">
        <v>355.1</v>
      </c>
      <c r="E33" s="10"/>
      <c r="F33" s="14">
        <f t="shared" si="5"/>
        <v>10</v>
      </c>
      <c r="G33" s="48">
        <v>34.82</v>
      </c>
      <c r="H33" s="48">
        <v>357.18</v>
      </c>
      <c r="I33" s="10"/>
      <c r="J33" s="14" t="str">
        <f>IF(180&gt;D33,IF(D33&gt;H33,"si","no"),"NO")</f>
        <v>NO</v>
      </c>
      <c r="K33" s="14" t="str">
        <f t="shared" si="0"/>
        <v>SI</v>
      </c>
      <c r="L33" s="49">
        <f>IF(K33="SI",D33-180,IF(J33="SI",180-D33,"X"))</f>
        <v>175.10000000000002</v>
      </c>
      <c r="M33" s="49">
        <f>IF($K33="SI",360-$H33,IF($J33="SI",$H33,"X"))</f>
        <v>2.819999999999993</v>
      </c>
      <c r="N33" s="49">
        <f>IF($K33="SI",H33-D33,IF($J33="SI",D33-H33,"X"))</f>
        <v>2.079999999999984</v>
      </c>
      <c r="O33" s="10"/>
      <c r="P33" s="49">
        <f>IF(N33="X","X",'1-distancia'!$D$14*SIN(L33*PI()/180)/SIN(N33*PI()/180))</f>
        <v>1416.4060867683634</v>
      </c>
      <c r="Q33" s="49">
        <f t="shared" si="1"/>
        <v>0.6955359133363546</v>
      </c>
      <c r="R33" s="49">
        <f>IF(Q33="X","X",P33*Q33)</f>
        <v>985.1613012156055</v>
      </c>
      <c r="S33" s="10"/>
      <c r="T33" s="50">
        <f t="shared" si="2"/>
        <v>-3.814564098495566</v>
      </c>
      <c r="U33" s="50">
        <f t="shared" si="3"/>
        <v>-0.06357606830825943</v>
      </c>
      <c r="V33" s="10"/>
    </row>
    <row r="34" spans="1:22" ht="12.75">
      <c r="A34" s="10"/>
      <c r="B34" s="51"/>
      <c r="C34" s="51"/>
      <c r="D34" s="51"/>
      <c r="E34" s="10"/>
      <c r="F34" s="51"/>
      <c r="G34" s="51"/>
      <c r="H34" s="51"/>
      <c r="I34" s="10"/>
      <c r="J34" s="51"/>
      <c r="K34" s="51"/>
      <c r="L34" s="51"/>
      <c r="M34" s="51"/>
      <c r="N34" s="51"/>
      <c r="O34" s="10"/>
      <c r="P34" s="51"/>
      <c r="Q34" s="51"/>
      <c r="R34" s="51"/>
      <c r="S34" s="10"/>
      <c r="T34" s="51"/>
      <c r="U34" s="51"/>
      <c r="V34" s="10"/>
    </row>
    <row r="35" spans="1:22" ht="12.75">
      <c r="A35" s="10"/>
      <c r="B35" s="51"/>
      <c r="C35" s="51"/>
      <c r="D35" s="51"/>
      <c r="E35" s="10"/>
      <c r="F35" s="51"/>
      <c r="G35" s="51"/>
      <c r="H35" s="51"/>
      <c r="I35" s="10"/>
      <c r="J35" s="51"/>
      <c r="K35" s="51"/>
      <c r="L35" s="51"/>
      <c r="M35" s="51"/>
      <c r="N35" s="51"/>
      <c r="O35" s="10"/>
      <c r="P35" s="51"/>
      <c r="Q35" s="51"/>
      <c r="R35" s="51"/>
      <c r="S35" s="10"/>
      <c r="T35" s="51"/>
      <c r="U35" s="51"/>
      <c r="V35" s="10"/>
    </row>
    <row r="36" spans="1:22" ht="12.75">
      <c r="A36" s="10"/>
      <c r="B36" s="51"/>
      <c r="C36" s="51"/>
      <c r="D36" s="51"/>
      <c r="E36" s="10"/>
      <c r="F36" s="51"/>
      <c r="G36" s="51"/>
      <c r="H36" s="51"/>
      <c r="I36" s="10"/>
      <c r="J36" s="51"/>
      <c r="K36" s="51"/>
      <c r="L36" s="51"/>
      <c r="M36" s="51"/>
      <c r="N36" s="51"/>
      <c r="O36" s="10"/>
      <c r="P36" s="51"/>
      <c r="Q36" s="51"/>
      <c r="R36" s="51"/>
      <c r="S36" s="10"/>
      <c r="T36" s="51"/>
      <c r="U36" s="51"/>
      <c r="V36" s="10"/>
    </row>
    <row r="37" spans="1:22" ht="12.75">
      <c r="A37" s="10"/>
      <c r="B37" s="51"/>
      <c r="C37" s="51"/>
      <c r="D37" s="51"/>
      <c r="E37" s="10"/>
      <c r="F37" s="51"/>
      <c r="G37" s="51"/>
      <c r="H37" s="51"/>
      <c r="I37" s="10"/>
      <c r="J37" s="51"/>
      <c r="K37" s="51"/>
      <c r="L37" s="51"/>
      <c r="M37" s="51"/>
      <c r="N37" s="51"/>
      <c r="O37" s="10"/>
      <c r="P37" s="51"/>
      <c r="Q37" s="51"/>
      <c r="R37" s="51"/>
      <c r="S37" s="10"/>
      <c r="T37" s="51"/>
      <c r="U37" s="51"/>
      <c r="V37" s="10"/>
    </row>
    <row r="38" spans="1:22" ht="12.75">
      <c r="A38" s="10"/>
      <c r="B38" s="51"/>
      <c r="C38" s="51"/>
      <c r="D38" s="51"/>
      <c r="E38" s="10"/>
      <c r="F38" s="51"/>
      <c r="G38" s="51"/>
      <c r="H38" s="51"/>
      <c r="I38" s="10"/>
      <c r="J38" s="51"/>
      <c r="K38" s="51"/>
      <c r="L38" s="51"/>
      <c r="M38" s="51"/>
      <c r="N38" s="51"/>
      <c r="O38" s="10"/>
      <c r="P38" s="51"/>
      <c r="Q38" s="51"/>
      <c r="R38" s="51"/>
      <c r="S38" s="10"/>
      <c r="T38" s="51"/>
      <c r="U38" s="51"/>
      <c r="V38" s="10"/>
    </row>
    <row r="39" spans="1:22" ht="12.75">
      <c r="A39" s="10"/>
      <c r="B39" s="51"/>
      <c r="C39" s="51"/>
      <c r="D39" s="51"/>
      <c r="E39" s="10"/>
      <c r="F39" s="51"/>
      <c r="G39" s="51"/>
      <c r="H39" s="51"/>
      <c r="I39" s="10"/>
      <c r="J39" s="51"/>
      <c r="K39" s="51"/>
      <c r="L39" s="51"/>
      <c r="M39" s="51"/>
      <c r="N39" s="51"/>
      <c r="O39" s="10"/>
      <c r="P39" s="51"/>
      <c r="Q39" s="51"/>
      <c r="R39" s="51"/>
      <c r="S39" s="10"/>
      <c r="T39" s="51"/>
      <c r="U39" s="51"/>
      <c r="V39" s="10"/>
    </row>
    <row r="40" spans="1:22" ht="12.75">
      <c r="A40" s="10"/>
      <c r="B40" s="51"/>
      <c r="C40" s="51"/>
      <c r="D40" s="51"/>
      <c r="E40" s="10"/>
      <c r="F40" s="51"/>
      <c r="G40" s="51"/>
      <c r="H40" s="51"/>
      <c r="I40" s="10"/>
      <c r="J40" s="51"/>
      <c r="K40" s="51"/>
      <c r="L40" s="51"/>
      <c r="M40" s="51"/>
      <c r="N40" s="51"/>
      <c r="O40" s="10"/>
      <c r="P40" s="51"/>
      <c r="Q40" s="51"/>
      <c r="R40" s="51"/>
      <c r="S40" s="10"/>
      <c r="T40" s="51"/>
      <c r="U40" s="51"/>
      <c r="V40" s="10"/>
    </row>
    <row r="41" spans="1:22" ht="12.75">
      <c r="A41" s="10"/>
      <c r="B41" s="51"/>
      <c r="C41" s="51"/>
      <c r="D41" s="51"/>
      <c r="E41" s="10"/>
      <c r="F41" s="51"/>
      <c r="G41" s="51"/>
      <c r="H41" s="51"/>
      <c r="I41" s="10"/>
      <c r="J41" s="51"/>
      <c r="K41" s="51"/>
      <c r="L41" s="51"/>
      <c r="M41" s="51"/>
      <c r="N41" s="51"/>
      <c r="O41" s="10"/>
      <c r="P41" s="51"/>
      <c r="Q41" s="51"/>
      <c r="R41" s="51"/>
      <c r="S41" s="10"/>
      <c r="T41" s="51"/>
      <c r="U41" s="51"/>
      <c r="V41" s="10"/>
    </row>
    <row r="42" spans="1:22" ht="12.75">
      <c r="A42" s="10"/>
      <c r="B42" s="51"/>
      <c r="C42" s="51"/>
      <c r="D42" s="51"/>
      <c r="E42" s="10"/>
      <c r="F42" s="51"/>
      <c r="G42" s="51"/>
      <c r="H42" s="51"/>
      <c r="I42" s="10"/>
      <c r="J42" s="51"/>
      <c r="K42" s="51"/>
      <c r="L42" s="51"/>
      <c r="M42" s="51"/>
      <c r="N42" s="51"/>
      <c r="O42" s="10"/>
      <c r="P42" s="51"/>
      <c r="Q42" s="51"/>
      <c r="R42" s="51"/>
      <c r="S42" s="10"/>
      <c r="T42" s="51"/>
      <c r="U42" s="51"/>
      <c r="V42" s="10"/>
    </row>
    <row r="43" spans="1:22" ht="12.75">
      <c r="A43" s="10"/>
      <c r="B43" s="51"/>
      <c r="C43" s="51"/>
      <c r="D43" s="51"/>
      <c r="E43" s="10"/>
      <c r="F43" s="51"/>
      <c r="G43" s="51"/>
      <c r="H43" s="51"/>
      <c r="I43" s="10"/>
      <c r="J43" s="51"/>
      <c r="K43" s="51"/>
      <c r="L43" s="51"/>
      <c r="M43" s="51"/>
      <c r="N43" s="51"/>
      <c r="O43" s="10"/>
      <c r="P43" s="51"/>
      <c r="Q43" s="51"/>
      <c r="R43" s="51"/>
      <c r="S43" s="10"/>
      <c r="T43" s="51"/>
      <c r="U43" s="51"/>
      <c r="V43" s="10"/>
    </row>
    <row r="44" spans="1:22" ht="12.75">
      <c r="A44" s="10"/>
      <c r="B44" s="51"/>
      <c r="C44" s="51"/>
      <c r="D44" s="51"/>
      <c r="E44" s="10"/>
      <c r="F44" s="51"/>
      <c r="G44" s="51"/>
      <c r="H44" s="51"/>
      <c r="I44" s="10"/>
      <c r="J44" s="51"/>
      <c r="K44" s="51"/>
      <c r="L44" s="51"/>
      <c r="M44" s="51"/>
      <c r="N44" s="51"/>
      <c r="O44" s="10"/>
      <c r="P44" s="51"/>
      <c r="Q44" s="51"/>
      <c r="R44" s="51"/>
      <c r="S44" s="10"/>
      <c r="T44" s="51"/>
      <c r="U44" s="51"/>
      <c r="V44" s="10"/>
    </row>
    <row r="45" spans="1:22" ht="12.75">
      <c r="A45" s="10"/>
      <c r="B45" s="51"/>
      <c r="C45" s="51"/>
      <c r="D45" s="51"/>
      <c r="E45" s="10"/>
      <c r="F45" s="51"/>
      <c r="G45" s="51"/>
      <c r="H45" s="51"/>
      <c r="I45" s="10"/>
      <c r="J45" s="51"/>
      <c r="K45" s="51"/>
      <c r="L45" s="51"/>
      <c r="M45" s="51"/>
      <c r="N45" s="51"/>
      <c r="O45" s="10"/>
      <c r="P45" s="51"/>
      <c r="Q45" s="51"/>
      <c r="R45" s="51"/>
      <c r="S45" s="10"/>
      <c r="T45" s="51"/>
      <c r="U45" s="51"/>
      <c r="V45" s="10"/>
    </row>
    <row r="46" spans="1:22" ht="12.75">
      <c r="A46" s="10"/>
      <c r="B46" s="51"/>
      <c r="C46" s="51"/>
      <c r="D46" s="51"/>
      <c r="E46" s="10"/>
      <c r="F46" s="51"/>
      <c r="G46" s="51"/>
      <c r="H46" s="51"/>
      <c r="I46" s="10"/>
      <c r="J46" s="51"/>
      <c r="K46" s="51"/>
      <c r="L46" s="51"/>
      <c r="M46" s="51"/>
      <c r="N46" s="51"/>
      <c r="O46" s="10"/>
      <c r="P46" s="51"/>
      <c r="Q46" s="51"/>
      <c r="R46" s="51"/>
      <c r="S46" s="10"/>
      <c r="T46" s="51"/>
      <c r="U46" s="51"/>
      <c r="V46" s="10"/>
    </row>
    <row r="47" spans="1:22" ht="12.75">
      <c r="A47" s="10"/>
      <c r="B47" s="51"/>
      <c r="C47" s="51"/>
      <c r="D47" s="51"/>
      <c r="E47" s="10"/>
      <c r="F47" s="51"/>
      <c r="G47" s="51"/>
      <c r="H47" s="51"/>
      <c r="I47" s="10"/>
      <c r="J47" s="51"/>
      <c r="K47" s="51"/>
      <c r="L47" s="51"/>
      <c r="M47" s="51"/>
      <c r="N47" s="51"/>
      <c r="O47" s="10"/>
      <c r="P47" s="51"/>
      <c r="Q47" s="51"/>
      <c r="R47" s="51"/>
      <c r="S47" s="10"/>
      <c r="T47" s="51"/>
      <c r="U47" s="51"/>
      <c r="V47" s="10"/>
    </row>
    <row r="48" spans="1:22" ht="12.75">
      <c r="A48" s="10"/>
      <c r="B48" s="51"/>
      <c r="C48" s="51"/>
      <c r="D48" s="51"/>
      <c r="E48" s="10"/>
      <c r="F48" s="51"/>
      <c r="G48" s="51"/>
      <c r="H48" s="51"/>
      <c r="I48" s="10"/>
      <c r="J48" s="51"/>
      <c r="K48" s="51"/>
      <c r="L48" s="51"/>
      <c r="M48" s="51"/>
      <c r="N48" s="51"/>
      <c r="O48" s="10"/>
      <c r="P48" s="51"/>
      <c r="Q48" s="51"/>
      <c r="R48" s="51"/>
      <c r="S48" s="10"/>
      <c r="T48" s="51"/>
      <c r="U48" s="51"/>
      <c r="V48" s="10"/>
    </row>
    <row r="49" spans="1:2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2002-09-28T00:22:37Z</dcterms:created>
  <dcterms:modified xsi:type="dcterms:W3CDTF">2002-10-05T01:53:11Z</dcterms:modified>
  <cp:category/>
  <cp:version/>
  <cp:contentType/>
  <cp:contentStatus/>
</cp:coreProperties>
</file>