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9720" windowHeight="5805" activeTab="1"/>
  </bookViews>
  <sheets>
    <sheet name="En Blanco" sheetId="1" r:id="rId1"/>
    <sheet name="Ejemplo &quot;El Jeromín&quot;" sheetId="2" r:id="rId2"/>
  </sheets>
  <definedNames>
    <definedName name="_xlnm.Print_Area" localSheetId="1">'Ejemplo "El Jeromín"'!$A$2:$W$90</definedName>
    <definedName name="_xlnm.Print_Area" localSheetId="0">'En Blanco'!$A$2:$W$90</definedName>
  </definedNames>
  <calcPr fullCalcOnLoad="1"/>
</workbook>
</file>

<file path=xl/sharedStrings.xml><?xml version="1.0" encoding="utf-8"?>
<sst xmlns="http://schemas.openxmlformats.org/spreadsheetml/2006/main" count="542" uniqueCount="165">
  <si>
    <t xml:space="preserve">  HOJA DE CALCULOS 1</t>
  </si>
  <si>
    <t xml:space="preserve">      BOMBEO DE AGUA</t>
  </si>
  <si>
    <t>CALCULO DE LA CARGA DEL BOMBEO DE AGUA.</t>
  </si>
  <si>
    <t xml:space="preserve">Volumen de </t>
  </si>
  <si>
    <t>Insolación del</t>
  </si>
  <si>
    <t>Régimen de</t>
  </si>
  <si>
    <t>sitio</t>
  </si>
  <si>
    <t>bombeo</t>
  </si>
  <si>
    <t xml:space="preserve">por día </t>
  </si>
  <si>
    <t>(h-pico/día)</t>
  </si>
  <si>
    <t>(l/h)</t>
  </si>
  <si>
    <t>(l/día)</t>
  </si>
  <si>
    <t>=</t>
  </si>
  <si>
    <t xml:space="preserve">        Nivel </t>
  </si>
  <si>
    <t>Abatimiento</t>
  </si>
  <si>
    <t xml:space="preserve">    Altura de</t>
  </si>
  <si>
    <t xml:space="preserve">   Factor de</t>
  </si>
  <si>
    <t xml:space="preserve">Carga </t>
  </si>
  <si>
    <t xml:space="preserve">     estático </t>
  </si>
  <si>
    <t xml:space="preserve">   descarga</t>
  </si>
  <si>
    <t xml:space="preserve">      fricción</t>
  </si>
  <si>
    <t>estática</t>
  </si>
  <si>
    <t>dinámica total</t>
  </si>
  <si>
    <t xml:space="preserve">          (m)</t>
  </si>
  <si>
    <t xml:space="preserve">        (m)</t>
  </si>
  <si>
    <t xml:space="preserve">       (m)</t>
  </si>
  <si>
    <t xml:space="preserve">    (decimal)</t>
  </si>
  <si>
    <t>(m)</t>
  </si>
  <si>
    <t>+</t>
  </si>
  <si>
    <t>X</t>
  </si>
  <si>
    <t>Factor de</t>
  </si>
  <si>
    <t>Volumen de</t>
  </si>
  <si>
    <t>Carga</t>
  </si>
  <si>
    <t xml:space="preserve">Factor de </t>
  </si>
  <si>
    <t>Energía</t>
  </si>
  <si>
    <t>Energía del</t>
  </si>
  <si>
    <t>Voltaje</t>
  </si>
  <si>
    <t>dinámica</t>
  </si>
  <si>
    <t>conversión</t>
  </si>
  <si>
    <t>Hidraúlica</t>
  </si>
  <si>
    <t>arreglo FV</t>
  </si>
  <si>
    <t>nominal del</t>
  </si>
  <si>
    <t>eléctrica</t>
  </si>
  <si>
    <t>total</t>
  </si>
  <si>
    <t>(Wh/día)</t>
  </si>
  <si>
    <t>sistema</t>
  </si>
  <si>
    <t>(Ah/día)</t>
  </si>
  <si>
    <t xml:space="preserve"> (l/día)</t>
  </si>
  <si>
    <t>(decimal)</t>
  </si>
  <si>
    <t>(V)</t>
  </si>
  <si>
    <t xml:space="preserve"> </t>
  </si>
  <si>
    <t>rendimiento</t>
  </si>
  <si>
    <t>Marca</t>
  </si>
  <si>
    <t>Grundfos</t>
  </si>
  <si>
    <t xml:space="preserve">del conductor </t>
  </si>
  <si>
    <t>corregida</t>
  </si>
  <si>
    <t>Modelo</t>
  </si>
  <si>
    <t>SP3A-10</t>
  </si>
  <si>
    <t>Tipo de bomba</t>
  </si>
  <si>
    <t>Tipo de motor</t>
  </si>
  <si>
    <t>Voltaje de operación (c.a/c.c.)</t>
  </si>
  <si>
    <t>Corriente</t>
  </si>
  <si>
    <t>del</t>
  </si>
  <si>
    <t>proyecto</t>
  </si>
  <si>
    <t>(A)</t>
  </si>
  <si>
    <t>/</t>
  </si>
  <si>
    <t>Centr. Sumergible</t>
  </si>
  <si>
    <t>Trifásico</t>
  </si>
  <si>
    <t>HOJA DE CALCULOS 2</t>
  </si>
  <si>
    <t>BOMBEO DE AGUA</t>
  </si>
  <si>
    <t>.</t>
  </si>
  <si>
    <t xml:space="preserve">Módulos </t>
  </si>
  <si>
    <t>reducción</t>
  </si>
  <si>
    <t>ajustada</t>
  </si>
  <si>
    <t>Imp</t>
  </si>
  <si>
    <t>en</t>
  </si>
  <si>
    <t>Marca y modelo</t>
  </si>
  <si>
    <t>del proyecto</t>
  </si>
  <si>
    <t>del módulo</t>
  </si>
  <si>
    <t>paralelo</t>
  </si>
  <si>
    <t>Solarex VLX-53</t>
  </si>
  <si>
    <t>(núm. entero)</t>
  </si>
  <si>
    <t>Tipo</t>
  </si>
  <si>
    <t>Policristalino</t>
  </si>
  <si>
    <t>Vmp</t>
  </si>
  <si>
    <t>Voc</t>
  </si>
  <si>
    <t xml:space="preserve">Voltaje </t>
  </si>
  <si>
    <t>Isc</t>
  </si>
  <si>
    <t>del sistema</t>
  </si>
  <si>
    <t>serie</t>
  </si>
  <si>
    <t>Módulos</t>
  </si>
  <si>
    <t xml:space="preserve"> HOJA DE CALCULOS 3</t>
  </si>
  <si>
    <t xml:space="preserve">        BOMBEO DE AGUA</t>
  </si>
  <si>
    <t>AGUA BOMBEADA Y REGIMEN DE BOMBEO.</t>
  </si>
  <si>
    <t>Coriente</t>
  </si>
  <si>
    <t>Insolación</t>
  </si>
  <si>
    <t xml:space="preserve">    Carga </t>
  </si>
  <si>
    <t xml:space="preserve">    Agua </t>
  </si>
  <si>
    <t>en paralelo</t>
  </si>
  <si>
    <t xml:space="preserve">Nominal </t>
  </si>
  <si>
    <t xml:space="preserve">  del sito</t>
  </si>
  <si>
    <t xml:space="preserve"> reducción </t>
  </si>
  <si>
    <t xml:space="preserve">   dinámica</t>
  </si>
  <si>
    <t>Bombeada</t>
  </si>
  <si>
    <t xml:space="preserve">      total</t>
  </si>
  <si>
    <t xml:space="preserve">    ( l/día)</t>
  </si>
  <si>
    <t xml:space="preserve">    (V)</t>
  </si>
  <si>
    <t xml:space="preserve">   (decimal)</t>
  </si>
  <si>
    <t xml:space="preserve">     Agua </t>
  </si>
  <si>
    <t xml:space="preserve">  Régimen </t>
  </si>
  <si>
    <t>de la fuente de agua.  Si el régimen de bombeo es mayor que la capacidad</t>
  </si>
  <si>
    <t xml:space="preserve">   del sitio</t>
  </si>
  <si>
    <t>de bombeo</t>
  </si>
  <si>
    <t xml:space="preserve">de batería o bien amplíe la fuente de agua. Esta es una decisión que se basa </t>
  </si>
  <si>
    <t xml:space="preserve">en el aspecto económico. </t>
  </si>
  <si>
    <t>Proyecto</t>
  </si>
  <si>
    <t>nominal</t>
  </si>
  <si>
    <t>Total</t>
  </si>
  <si>
    <t>de</t>
  </si>
  <si>
    <t>agua necesaria</t>
  </si>
  <si>
    <t>de la</t>
  </si>
  <si>
    <t>bomba</t>
  </si>
  <si>
    <t xml:space="preserve">      INFORMACION DE LA BOMBA Y MOTOR</t>
  </si>
  <si>
    <t xml:space="preserve">      INFORMACION DEL</t>
  </si>
  <si>
    <t xml:space="preserve">   MODULO FOTOVOLTAICO</t>
  </si>
  <si>
    <t>Eficiencia de la bomba</t>
  </si>
  <si>
    <t>Eficiencia</t>
  </si>
  <si>
    <t xml:space="preserve">   agua necesario</t>
  </si>
  <si>
    <t xml:space="preserve">         por día </t>
  </si>
  <si>
    <t>DIMENSIONAMIENTO DEL ARREGLO FOTOVOLTAICO</t>
  </si>
  <si>
    <t xml:space="preserve">       (l/h)</t>
  </si>
  <si>
    <t>Factor</t>
  </si>
  <si>
    <t xml:space="preserve">El volumen de agua es en litros. Las cargas se dan en metros.    </t>
  </si>
  <si>
    <t>Un mensaje de advertencia aparecerá si se ingresan valores incorrectos.</t>
  </si>
  <si>
    <t>son necesarias para realizar todos los cálculos.</t>
  </si>
  <si>
    <t xml:space="preserve">    (l/día)</t>
  </si>
  <si>
    <r>
      <t xml:space="preserve">Los textos y valores en </t>
    </r>
    <r>
      <rPr>
        <sz val="8"/>
        <color indexed="10"/>
        <rFont val="Arial"/>
        <family val="2"/>
      </rPr>
      <t>rojo</t>
    </r>
    <r>
      <rPr>
        <sz val="7.5"/>
        <color indexed="8"/>
        <rFont val="Arial"/>
        <family val="2"/>
      </rPr>
      <t xml:space="preserve"> pueden cambiarse. Las casillas de color </t>
    </r>
    <r>
      <rPr>
        <sz val="8"/>
        <color indexed="57"/>
        <rFont val="Arial"/>
        <family val="2"/>
      </rPr>
      <t>verde</t>
    </r>
    <r>
      <rPr>
        <sz val="7.5"/>
        <color indexed="8"/>
        <rFont val="Arial"/>
        <family val="2"/>
      </rPr>
      <t xml:space="preserve"> </t>
    </r>
  </si>
  <si>
    <t>Ahora es posible seleccionar una bomba de agua</t>
  </si>
  <si>
    <t>de acuerdo a las necesidades y especificaciones</t>
  </si>
  <si>
    <t>del fabricante. Consulte la información técnica</t>
  </si>
  <si>
    <t>proporcionada por el fabricante de bombas de agua</t>
  </si>
  <si>
    <t>y llene las casillas de la derecha antes de continuar</t>
  </si>
  <si>
    <t>en la casilla 11.</t>
  </si>
  <si>
    <t xml:space="preserve">Ahora es el momento de seleccionar el modelo de </t>
  </si>
  <si>
    <t xml:space="preserve">módulo fotovoltaico que se usará en el arreglo. </t>
  </si>
  <si>
    <t>Repita este proceso hasta encontrar el menor número</t>
  </si>
  <si>
    <t>posible de módulos que satisfagan las necesidades</t>
  </si>
  <si>
    <t>del sistema de bombeo.</t>
  </si>
  <si>
    <t>Contacto</t>
  </si>
  <si>
    <t>Persona a cargo</t>
  </si>
  <si>
    <t>Fecha</t>
  </si>
  <si>
    <t>Ing. Juan Camaney</t>
  </si>
  <si>
    <t>Agosto 15, 1999</t>
  </si>
  <si>
    <t>Don Chón Prieto. Propietario</t>
  </si>
  <si>
    <t>Recorrido</t>
  </si>
  <si>
    <t xml:space="preserve">adicional </t>
  </si>
  <si>
    <t>de tubería</t>
  </si>
  <si>
    <t>Tamaño del</t>
  </si>
  <si>
    <t>arreglo</t>
  </si>
  <si>
    <t>fotovoltaico</t>
  </si>
  <si>
    <t>(W)</t>
  </si>
  <si>
    <t>por fricción</t>
  </si>
  <si>
    <t xml:space="preserve">Compare el régimen de bombeo (l/h) de la casilla 51 con la capacidad de </t>
  </si>
  <si>
    <t>del sitio</t>
  </si>
  <si>
    <t>El Jeromín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</si>
</sst>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0.0"/>
  </numFmts>
  <fonts count="18">
    <font>
      <sz val="10"/>
      <name val="Arial"/>
      <family val="0"/>
    </font>
    <font>
      <sz val="7.5"/>
      <name val="Arial"/>
      <family val="0"/>
    </font>
    <font>
      <b/>
      <sz val="8"/>
      <color indexed="10"/>
      <name val="Arial"/>
      <family val="0"/>
    </font>
    <font>
      <b/>
      <sz val="8"/>
      <name val="Arial"/>
      <family val="0"/>
    </font>
    <font>
      <b/>
      <sz val="7.5"/>
      <name val="Arial"/>
      <family val="0"/>
    </font>
    <font>
      <b/>
      <i/>
      <sz val="7.5"/>
      <name val="Arial"/>
      <family val="0"/>
    </font>
    <font>
      <b/>
      <i/>
      <sz val="8"/>
      <name val="Arial"/>
      <family val="0"/>
    </font>
    <font>
      <sz val="8"/>
      <name val="Arial"/>
      <family val="0"/>
    </font>
    <font>
      <b/>
      <sz val="7.5"/>
      <color indexed="10"/>
      <name val="Arial"/>
      <family val="2"/>
    </font>
    <font>
      <b/>
      <i/>
      <sz val="7.5"/>
      <color indexed="10"/>
      <name val="Arial"/>
      <family val="2"/>
    </font>
    <font>
      <b/>
      <sz val="7.5"/>
      <color indexed="12"/>
      <name val="Arial"/>
      <family val="2"/>
    </font>
    <font>
      <sz val="7.5"/>
      <color indexed="12"/>
      <name val="Arial"/>
      <family val="2"/>
    </font>
    <font>
      <sz val="7.5"/>
      <color indexed="60"/>
      <name val="Arial"/>
      <family val="2"/>
    </font>
    <font>
      <sz val="7.5"/>
      <color indexed="9"/>
      <name val="Arial"/>
      <family val="2"/>
    </font>
    <font>
      <sz val="7.5"/>
      <color indexed="8"/>
      <name val="Arial"/>
      <family val="2"/>
    </font>
    <font>
      <sz val="8"/>
      <color indexed="10"/>
      <name val="Arial"/>
      <family val="2"/>
    </font>
    <font>
      <sz val="8"/>
      <color indexed="57"/>
      <name val="Arial"/>
      <family val="2"/>
    </font>
    <font>
      <i/>
      <sz val="8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3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1" fillId="0" borderId="7" xfId="0" applyFont="1" applyFill="1" applyBorder="1" applyAlignment="1">
      <alignment/>
    </xf>
    <xf numFmtId="0" fontId="1" fillId="2" borderId="11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9" xfId="0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7" xfId="0" applyFont="1" applyFill="1" applyBorder="1" applyAlignment="1">
      <alignment horizontal="center"/>
    </xf>
    <xf numFmtId="2" fontId="1" fillId="0" borderId="9" xfId="0" applyNumberFormat="1" applyFont="1" applyFill="1" applyBorder="1" applyAlignment="1">
      <alignment horizontal="center"/>
    </xf>
    <xf numFmtId="0" fontId="1" fillId="0" borderId="9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11" xfId="0" applyFont="1" applyBorder="1" applyAlignment="1">
      <alignment/>
    </xf>
    <xf numFmtId="3" fontId="1" fillId="0" borderId="9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Border="1" applyAlignment="1">
      <alignment/>
    </xf>
    <xf numFmtId="0" fontId="1" fillId="3" borderId="16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/>
    </xf>
    <xf numFmtId="0" fontId="1" fillId="3" borderId="9" xfId="0" applyFont="1" applyFill="1" applyBorder="1" applyAlignment="1">
      <alignment horizontal="left" vertical="center"/>
    </xf>
    <xf numFmtId="2" fontId="1" fillId="0" borderId="17" xfId="0" applyNumberFormat="1" applyFont="1" applyFill="1" applyBorder="1" applyAlignment="1">
      <alignment horizontal="center"/>
    </xf>
    <xf numFmtId="2" fontId="1" fillId="0" borderId="18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21" xfId="0" applyFont="1" applyBorder="1" applyAlignment="1">
      <alignment/>
    </xf>
    <xf numFmtId="0" fontId="1" fillId="3" borderId="19" xfId="0" applyFont="1" applyFill="1" applyBorder="1" applyAlignment="1">
      <alignment/>
    </xf>
    <xf numFmtId="0" fontId="1" fillId="3" borderId="13" xfId="0" applyFont="1" applyFill="1" applyBorder="1" applyAlignment="1">
      <alignment/>
    </xf>
    <xf numFmtId="0" fontId="1" fillId="2" borderId="15" xfId="0" applyFont="1" applyFill="1" applyBorder="1" applyAlignment="1">
      <alignment/>
    </xf>
    <xf numFmtId="0" fontId="1" fillId="2" borderId="9" xfId="0" applyFont="1" applyFill="1" applyBorder="1" applyAlignment="1">
      <alignment/>
    </xf>
    <xf numFmtId="0" fontId="1" fillId="2" borderId="11" xfId="0" applyFont="1" applyFill="1" applyBorder="1" applyAlignment="1">
      <alignment/>
    </xf>
    <xf numFmtId="0" fontId="1" fillId="0" borderId="19" xfId="0" applyFont="1" applyBorder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9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2" fontId="1" fillId="0" borderId="9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4" xfId="0" applyNumberFormat="1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1" fontId="1" fillId="0" borderId="9" xfId="0" applyNumberFormat="1" applyFont="1" applyFill="1" applyBorder="1" applyAlignment="1">
      <alignment horizontal="center"/>
    </xf>
    <xf numFmtId="165" fontId="1" fillId="0" borderId="9" xfId="0" applyNumberFormat="1" applyFont="1" applyFill="1" applyBorder="1" applyAlignment="1">
      <alignment horizontal="center"/>
    </xf>
    <xf numFmtId="0" fontId="2" fillId="0" borderId="14" xfId="0" applyFont="1" applyFill="1" applyBorder="1" applyAlignment="1" applyProtection="1">
      <alignment horizontal="center"/>
      <protection locked="0"/>
    </xf>
    <xf numFmtId="0" fontId="1" fillId="0" borderId="22" xfId="0" applyFont="1" applyFill="1" applyBorder="1" applyAlignment="1">
      <alignment horizontal="center"/>
    </xf>
    <xf numFmtId="2" fontId="6" fillId="0" borderId="9" xfId="0" applyNumberFormat="1" applyFont="1" applyBorder="1" applyAlignment="1">
      <alignment horizontal="center"/>
    </xf>
    <xf numFmtId="0" fontId="2" fillId="2" borderId="17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3" fontId="3" fillId="0" borderId="9" xfId="0" applyNumberFormat="1" applyFont="1" applyFill="1" applyBorder="1" applyAlignment="1">
      <alignment horizontal="center"/>
    </xf>
    <xf numFmtId="3" fontId="3" fillId="0" borderId="14" xfId="0" applyNumberFormat="1" applyFont="1" applyFill="1" applyBorder="1" applyAlignment="1">
      <alignment horizontal="center"/>
    </xf>
    <xf numFmtId="3" fontId="7" fillId="0" borderId="22" xfId="0" applyNumberFormat="1" applyFont="1" applyBorder="1" applyAlignment="1">
      <alignment horizontal="center"/>
    </xf>
    <xf numFmtId="0" fontId="4" fillId="0" borderId="7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 horizontal="left"/>
    </xf>
    <xf numFmtId="0" fontId="4" fillId="0" borderId="9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left" vertical="center"/>
    </xf>
    <xf numFmtId="49" fontId="5" fillId="0" borderId="9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2" fontId="5" fillId="0" borderId="18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8" xfId="0" applyFont="1" applyBorder="1" applyAlignment="1">
      <alignment/>
    </xf>
    <xf numFmtId="0" fontId="4" fillId="3" borderId="15" xfId="0" applyFont="1" applyFill="1" applyBorder="1" applyAlignment="1">
      <alignment/>
    </xf>
    <xf numFmtId="0" fontId="4" fillId="3" borderId="16" xfId="0" applyFont="1" applyFill="1" applyBorder="1" applyAlignment="1">
      <alignment/>
    </xf>
    <xf numFmtId="0" fontId="4" fillId="3" borderId="7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4" fillId="0" borderId="11" xfId="0" applyFont="1" applyBorder="1" applyAlignment="1">
      <alignment/>
    </xf>
    <xf numFmtId="0" fontId="4" fillId="0" borderId="17" xfId="0" applyFont="1" applyBorder="1" applyAlignment="1">
      <alignment/>
    </xf>
    <xf numFmtId="49" fontId="5" fillId="0" borderId="9" xfId="0" applyNumberFormat="1" applyFont="1" applyBorder="1" applyAlignment="1">
      <alignment horizontal="center"/>
    </xf>
    <xf numFmtId="0" fontId="1" fillId="2" borderId="22" xfId="0" applyFont="1" applyFill="1" applyBorder="1" applyAlignment="1" applyProtection="1">
      <alignment horizontal="left"/>
      <protection/>
    </xf>
    <xf numFmtId="0" fontId="1" fillId="2" borderId="0" xfId="0" applyFont="1" applyFill="1" applyBorder="1" applyAlignment="1">
      <alignment horizontal="right"/>
    </xf>
    <xf numFmtId="49" fontId="1" fillId="0" borderId="19" xfId="0" applyNumberFormat="1" applyFont="1" applyFill="1" applyBorder="1" applyAlignment="1">
      <alignment horizontal="center"/>
    </xf>
    <xf numFmtId="49" fontId="1" fillId="0" borderId="7" xfId="0" applyNumberFormat="1" applyFont="1" applyFill="1" applyBorder="1" applyAlignment="1">
      <alignment/>
    </xf>
    <xf numFmtId="49" fontId="1" fillId="0" borderId="13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/>
    </xf>
    <xf numFmtId="49" fontId="1" fillId="0" borderId="17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2" borderId="16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2" borderId="7" xfId="0" applyNumberFormat="1" applyFont="1" applyFill="1" applyBorder="1" applyAlignment="1">
      <alignment/>
    </xf>
    <xf numFmtId="49" fontId="1" fillId="2" borderId="0" xfId="0" applyNumberFormat="1" applyFont="1" applyFill="1" applyBorder="1" applyAlignment="1">
      <alignment horizontal="center"/>
    </xf>
    <xf numFmtId="49" fontId="1" fillId="0" borderId="9" xfId="0" applyNumberFormat="1" applyFont="1" applyFill="1" applyBorder="1" applyAlignment="1">
      <alignment horizontal="center"/>
    </xf>
    <xf numFmtId="49" fontId="1" fillId="2" borderId="9" xfId="0" applyNumberFormat="1" applyFont="1" applyFill="1" applyBorder="1" applyAlignment="1">
      <alignment horizontal="center"/>
    </xf>
    <xf numFmtId="49" fontId="1" fillId="0" borderId="7" xfId="0" applyNumberFormat="1" applyFont="1" applyBorder="1" applyAlignment="1">
      <alignment/>
    </xf>
    <xf numFmtId="3" fontId="8" fillId="0" borderId="22" xfId="0" applyNumberFormat="1" applyFont="1" applyBorder="1" applyAlignment="1" applyProtection="1">
      <alignment horizontal="center"/>
      <protection locked="0"/>
    </xf>
    <xf numFmtId="0" fontId="8" fillId="0" borderId="14" xfId="0" applyFont="1" applyBorder="1" applyAlignment="1" applyProtection="1">
      <alignment horizontal="center"/>
      <protection locked="0"/>
    </xf>
    <xf numFmtId="0" fontId="8" fillId="0" borderId="14" xfId="0" applyFont="1" applyFill="1" applyBorder="1" applyAlignment="1" applyProtection="1">
      <alignment horizontal="center"/>
      <protection locked="0"/>
    </xf>
    <xf numFmtId="49" fontId="8" fillId="0" borderId="23" xfId="0" applyNumberFormat="1" applyFont="1" applyFill="1" applyBorder="1" applyAlignment="1" applyProtection="1">
      <alignment horizontal="left"/>
      <protection locked="0"/>
    </xf>
    <xf numFmtId="1" fontId="8" fillId="0" borderId="23" xfId="0" applyNumberFormat="1" applyFont="1" applyFill="1" applyBorder="1" applyAlignment="1" applyProtection="1">
      <alignment horizontal="left"/>
      <protection locked="0"/>
    </xf>
    <xf numFmtId="2" fontId="9" fillId="0" borderId="9" xfId="0" applyNumberFormat="1" applyFont="1" applyFill="1" applyBorder="1" applyAlignment="1" applyProtection="1">
      <alignment horizontal="center"/>
      <protection locked="0"/>
    </xf>
    <xf numFmtId="0" fontId="1" fillId="0" borderId="11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22" xfId="0" applyFont="1" applyFill="1" applyBorder="1" applyAlignment="1" applyProtection="1">
      <alignment horizontal="left"/>
      <protection/>
    </xf>
    <xf numFmtId="0" fontId="1" fillId="0" borderId="13" xfId="0" applyFont="1" applyFill="1" applyBorder="1" applyAlignment="1" applyProtection="1">
      <alignment horizontal="left"/>
      <protection/>
    </xf>
    <xf numFmtId="0" fontId="1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2" fillId="0" borderId="0" xfId="0" applyFont="1" applyFill="1" applyBorder="1" applyAlignment="1" applyProtection="1">
      <alignment/>
      <protection locked="0"/>
    </xf>
    <xf numFmtId="0" fontId="1" fillId="0" borderId="16" xfId="0" applyFont="1" applyFill="1" applyBorder="1" applyAlignment="1">
      <alignment/>
    </xf>
    <xf numFmtId="0" fontId="2" fillId="0" borderId="9" xfId="0" applyFont="1" applyFill="1" applyBorder="1" applyAlignment="1" applyProtection="1">
      <alignment/>
      <protection locked="0"/>
    </xf>
    <xf numFmtId="0" fontId="1" fillId="0" borderId="17" xfId="0" applyFont="1" applyFill="1" applyBorder="1" applyAlignment="1">
      <alignment/>
    </xf>
    <xf numFmtId="0" fontId="2" fillId="0" borderId="17" xfId="0" applyFont="1" applyFill="1" applyBorder="1" applyAlignment="1" applyProtection="1">
      <alignment horizontal="center"/>
      <protection locked="0"/>
    </xf>
    <xf numFmtId="0" fontId="1" fillId="0" borderId="15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left"/>
    </xf>
    <xf numFmtId="2" fontId="8" fillId="0" borderId="23" xfId="0" applyNumberFormat="1" applyFont="1" applyFill="1" applyBorder="1" applyAlignment="1" applyProtection="1">
      <alignment horizontal="left"/>
      <protection locked="0"/>
    </xf>
    <xf numFmtId="1" fontId="10" fillId="0" borderId="0" xfId="0" applyNumberFormat="1" applyFont="1" applyFill="1" applyBorder="1" applyAlignment="1">
      <alignment/>
    </xf>
    <xf numFmtId="0" fontId="1" fillId="2" borderId="0" xfId="0" applyNumberFormat="1" applyFont="1" applyFill="1" applyBorder="1" applyAlignment="1">
      <alignment horizontal="center"/>
    </xf>
    <xf numFmtId="0" fontId="1" fillId="0" borderId="0" xfId="0" applyNumberFormat="1" applyFont="1" applyBorder="1" applyAlignment="1">
      <alignment/>
    </xf>
    <xf numFmtId="0" fontId="1" fillId="0" borderId="9" xfId="0" applyNumberFormat="1" applyFont="1" applyBorder="1" applyAlignment="1">
      <alignment/>
    </xf>
    <xf numFmtId="1" fontId="1" fillId="0" borderId="14" xfId="0" applyNumberFormat="1" applyFont="1" applyBorder="1" applyAlignment="1">
      <alignment horizontal="center"/>
    </xf>
    <xf numFmtId="1" fontId="1" fillId="0" borderId="14" xfId="0" applyNumberFormat="1" applyFont="1" applyFill="1" applyBorder="1" applyAlignment="1">
      <alignment horizontal="center"/>
    </xf>
    <xf numFmtId="1" fontId="1" fillId="0" borderId="14" xfId="0" applyNumberFormat="1" applyFont="1" applyBorder="1" applyAlignment="1">
      <alignment/>
    </xf>
    <xf numFmtId="1" fontId="1" fillId="0" borderId="24" xfId="0" applyNumberFormat="1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1" fillId="0" borderId="9" xfId="0" applyNumberFormat="1" applyFont="1" applyBorder="1" applyAlignment="1">
      <alignment horizontal="center"/>
    </xf>
    <xf numFmtId="0" fontId="1" fillId="0" borderId="9" xfId="0" applyNumberFormat="1" applyFont="1" applyFill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1" fillId="2" borderId="0" xfId="0" applyFont="1" applyFill="1" applyAlignment="1">
      <alignment/>
    </xf>
    <xf numFmtId="49" fontId="1" fillId="2" borderId="11" xfId="0" applyNumberFormat="1" applyFont="1" applyFill="1" applyBorder="1" applyAlignment="1">
      <alignment/>
    </xf>
    <xf numFmtId="0" fontId="7" fillId="0" borderId="23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1" fontId="1" fillId="0" borderId="14" xfId="0" applyNumberFormat="1" applyFont="1" applyBorder="1" applyAlignment="1" quotePrefix="1">
      <alignment horizontal="center"/>
    </xf>
    <xf numFmtId="0" fontId="1" fillId="0" borderId="0" xfId="0" applyFont="1" applyBorder="1" applyAlignment="1">
      <alignment horizontal="right"/>
    </xf>
    <xf numFmtId="0" fontId="13" fillId="4" borderId="0" xfId="0" applyFont="1" applyFill="1" applyBorder="1" applyAlignment="1">
      <alignment/>
    </xf>
    <xf numFmtId="0" fontId="13" fillId="4" borderId="0" xfId="0" applyFont="1" applyFill="1" applyAlignment="1">
      <alignment/>
    </xf>
    <xf numFmtId="0" fontId="13" fillId="4" borderId="0" xfId="0" applyNumberFormat="1" applyFont="1" applyFill="1" applyBorder="1" applyAlignment="1">
      <alignment horizontal="center"/>
    </xf>
    <xf numFmtId="0" fontId="13" fillId="4" borderId="0" xfId="0" applyFont="1" applyFill="1" applyBorder="1" applyAlignment="1">
      <alignment horizontal="center"/>
    </xf>
    <xf numFmtId="0" fontId="14" fillId="4" borderId="0" xfId="0" applyFont="1" applyFill="1" applyBorder="1" applyAlignment="1">
      <alignment/>
    </xf>
    <xf numFmtId="0" fontId="14" fillId="4" borderId="0" xfId="0" applyFont="1" applyFill="1" applyAlignment="1">
      <alignment/>
    </xf>
    <xf numFmtId="0" fontId="1" fillId="4" borderId="0" xfId="0" applyFont="1" applyFill="1" applyBorder="1" applyAlignment="1">
      <alignment/>
    </xf>
    <xf numFmtId="0" fontId="1" fillId="4" borderId="0" xfId="0" applyFont="1" applyFill="1" applyAlignment="1">
      <alignment/>
    </xf>
    <xf numFmtId="0" fontId="1" fillId="4" borderId="0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14" fillId="5" borderId="9" xfId="0" applyFont="1" applyFill="1" applyBorder="1" applyAlignment="1">
      <alignment/>
    </xf>
    <xf numFmtId="0" fontId="1" fillId="5" borderId="9" xfId="0" applyFont="1" applyFill="1" applyBorder="1" applyAlignment="1">
      <alignment/>
    </xf>
    <xf numFmtId="0" fontId="17" fillId="5" borderId="9" xfId="0" applyFont="1" applyFill="1" applyBorder="1" applyAlignment="1" applyProtection="1">
      <alignment horizontal="left"/>
      <protection locked="0"/>
    </xf>
    <xf numFmtId="0" fontId="1" fillId="2" borderId="15" xfId="0" applyNumberFormat="1" applyFont="1" applyFill="1" applyBorder="1" applyAlignment="1">
      <alignment horizontal="center"/>
    </xf>
    <xf numFmtId="0" fontId="1" fillId="2" borderId="16" xfId="0" applyNumberFormat="1" applyFont="1" applyFill="1" applyBorder="1" applyAlignment="1">
      <alignment horizontal="center"/>
    </xf>
    <xf numFmtId="1" fontId="1" fillId="0" borderId="15" xfId="0" applyNumberFormat="1" applyFont="1" applyFill="1" applyBorder="1" applyAlignment="1">
      <alignment horizontal="center"/>
    </xf>
    <xf numFmtId="1" fontId="1" fillId="0" borderId="19" xfId="0" applyNumberFormat="1" applyFont="1" applyFill="1" applyBorder="1" applyAlignment="1">
      <alignment horizontal="center"/>
    </xf>
    <xf numFmtId="0" fontId="1" fillId="2" borderId="17" xfId="0" applyFont="1" applyFill="1" applyBorder="1" applyAlignment="1">
      <alignment/>
    </xf>
    <xf numFmtId="0" fontId="1" fillId="2" borderId="7" xfId="0" applyNumberFormat="1" applyFont="1" applyFill="1" applyBorder="1" applyAlignment="1">
      <alignment horizontal="center"/>
    </xf>
    <xf numFmtId="0" fontId="1" fillId="2" borderId="11" xfId="0" applyNumberFormat="1" applyFont="1" applyFill="1" applyBorder="1" applyAlignment="1">
      <alignment horizontal="center"/>
    </xf>
    <xf numFmtId="0" fontId="8" fillId="0" borderId="22" xfId="0" applyFont="1" applyFill="1" applyBorder="1" applyAlignment="1" applyProtection="1">
      <alignment horizontal="center"/>
      <protection locked="0"/>
    </xf>
    <xf numFmtId="0" fontId="1" fillId="0" borderId="14" xfId="0" applyFont="1" applyFill="1" applyBorder="1" applyAlignment="1" applyProtection="1">
      <alignment horizontal="center"/>
      <protection/>
    </xf>
    <xf numFmtId="0" fontId="1" fillId="0" borderId="14" xfId="0" applyFont="1" applyBorder="1" applyAlignment="1" applyProtection="1">
      <alignment horizontal="center"/>
      <protection/>
    </xf>
    <xf numFmtId="0" fontId="1" fillId="0" borderId="9" xfId="0" applyFont="1" applyFill="1" applyBorder="1" applyAlignment="1" applyProtection="1">
      <alignment horizontal="center"/>
      <protection/>
    </xf>
    <xf numFmtId="2" fontId="1" fillId="0" borderId="9" xfId="0" applyNumberFormat="1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 horizontal="left"/>
      <protection/>
    </xf>
    <xf numFmtId="2" fontId="1" fillId="0" borderId="0" xfId="0" applyNumberFormat="1" applyFont="1" applyFill="1" applyBorder="1" applyAlignment="1" applyProtection="1">
      <alignment horizontal="center"/>
      <protection/>
    </xf>
    <xf numFmtId="1" fontId="4" fillId="0" borderId="17" xfId="0" applyNumberFormat="1" applyFont="1" applyFill="1" applyBorder="1" applyAlignment="1">
      <alignment horizontal="center"/>
    </xf>
    <xf numFmtId="1" fontId="1" fillId="0" borderId="25" xfId="0" applyNumberFormat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center"/>
    </xf>
    <xf numFmtId="1" fontId="1" fillId="0" borderId="26" xfId="0" applyNumberFormat="1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49" fontId="1" fillId="0" borderId="6" xfId="0" applyNumberFormat="1" applyFont="1" applyFill="1" applyBorder="1" applyAlignment="1">
      <alignment/>
    </xf>
    <xf numFmtId="49" fontId="1" fillId="0" borderId="8" xfId="0" applyNumberFormat="1" applyFont="1" applyFill="1" applyBorder="1" applyAlignment="1">
      <alignment horizontal="center"/>
    </xf>
    <xf numFmtId="49" fontId="1" fillId="0" borderId="27" xfId="0" applyNumberFormat="1" applyFont="1" applyFill="1" applyBorder="1" applyAlignment="1">
      <alignment/>
    </xf>
    <xf numFmtId="49" fontId="1" fillId="0" borderId="28" xfId="0" applyNumberFormat="1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165" fontId="1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2" fontId="1" fillId="0" borderId="22" xfId="0" applyNumberFormat="1" applyFont="1" applyFill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49" fontId="1" fillId="0" borderId="18" xfId="0" applyNumberFormat="1" applyFont="1" applyBorder="1" applyAlignment="1">
      <alignment horizontal="center"/>
    </xf>
    <xf numFmtId="1" fontId="1" fillId="0" borderId="14" xfId="0" applyNumberFormat="1" applyFont="1" applyFill="1" applyBorder="1" applyAlignment="1">
      <alignment/>
    </xf>
    <xf numFmtId="1" fontId="4" fillId="5" borderId="1" xfId="0" applyNumberFormat="1" applyFont="1" applyFill="1" applyBorder="1" applyAlignment="1">
      <alignment horizontal="center"/>
    </xf>
    <xf numFmtId="1" fontId="1" fillId="5" borderId="1" xfId="0" applyNumberFormat="1" applyFont="1" applyFill="1" applyBorder="1" applyAlignment="1">
      <alignment horizontal="center"/>
    </xf>
    <xf numFmtId="1" fontId="4" fillId="5" borderId="21" xfId="0" applyNumberFormat="1" applyFont="1" applyFill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A90"/>
  <sheetViews>
    <sheetView showGridLines="0" workbookViewId="0" topLeftCell="H1">
      <selection activeCell="V65" sqref="V65"/>
    </sheetView>
  </sheetViews>
  <sheetFormatPr defaultColWidth="9.140625" defaultRowHeight="12.75"/>
  <cols>
    <col min="1" max="1" width="2.28125" style="2" customWidth="1"/>
    <col min="2" max="3" width="2.140625" style="2" customWidth="1"/>
    <col min="4" max="4" width="9.8515625" style="2" customWidth="1"/>
    <col min="5" max="5" width="2.28125" style="2" customWidth="1"/>
    <col min="6" max="6" width="9.8515625" style="2" customWidth="1"/>
    <col min="7" max="7" width="2.28125" style="2" customWidth="1"/>
    <col min="8" max="8" width="9.28125" style="2" customWidth="1"/>
    <col min="9" max="9" width="2.28125" style="2" customWidth="1"/>
    <col min="10" max="10" width="9.28125" style="2" customWidth="1"/>
    <col min="11" max="11" width="2.28125" style="2" customWidth="1"/>
    <col min="12" max="12" width="9.28125" style="2" customWidth="1"/>
    <col min="13" max="13" width="2.28125" style="2" customWidth="1"/>
    <col min="14" max="14" width="9.28125" style="2" customWidth="1"/>
    <col min="15" max="15" width="2.28125" style="2" customWidth="1"/>
    <col min="16" max="16" width="9.28125" style="2" customWidth="1"/>
    <col min="17" max="17" width="2.28125" style="2" customWidth="1"/>
    <col min="18" max="18" width="9.28125" style="2" customWidth="1"/>
    <col min="19" max="19" width="2.28125" style="2" customWidth="1"/>
    <col min="20" max="20" width="9.28125" style="2" customWidth="1"/>
    <col min="21" max="21" width="2.28125" style="2" customWidth="1"/>
    <col min="22" max="22" width="9.28125" style="2" customWidth="1"/>
    <col min="23" max="23" width="2.421875" style="2" customWidth="1"/>
    <col min="24" max="24" width="8.7109375" style="2" customWidth="1"/>
    <col min="25" max="25" width="2.28125" style="2" customWidth="1"/>
    <col min="26" max="16384" width="8.7109375" style="2" customWidth="1"/>
  </cols>
  <sheetData>
    <row r="2" spans="8:19" ht="13.5" customHeight="1">
      <c r="H2" s="166" t="s">
        <v>115</v>
      </c>
      <c r="J2" s="169"/>
      <c r="K2" s="167"/>
      <c r="L2" s="167"/>
      <c r="M2" s="167"/>
      <c r="N2" s="166" t="s">
        <v>148</v>
      </c>
      <c r="P2" s="169"/>
      <c r="Q2" s="168"/>
      <c r="R2" s="168"/>
      <c r="S2" s="168"/>
    </row>
    <row r="4" spans="8:19" ht="13.5" customHeight="1">
      <c r="H4" s="166" t="s">
        <v>149</v>
      </c>
      <c r="J4" s="169"/>
      <c r="K4" s="168"/>
      <c r="L4" s="168"/>
      <c r="M4" s="168"/>
      <c r="N4" s="166" t="s">
        <v>150</v>
      </c>
      <c r="P4" s="169"/>
      <c r="Q4" s="168"/>
      <c r="R4" s="168"/>
      <c r="S4" s="168"/>
    </row>
    <row r="6" spans="2:23" ht="9.75" thickBo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2:24" ht="9">
      <c r="B7" s="3"/>
      <c r="C7" s="4"/>
      <c r="D7" s="4"/>
      <c r="E7" s="4"/>
      <c r="F7" s="4"/>
      <c r="G7" s="5"/>
      <c r="H7" s="5"/>
      <c r="I7" s="5"/>
      <c r="J7" s="5"/>
      <c r="K7" s="5"/>
      <c r="L7" s="5"/>
      <c r="Q7" s="5"/>
      <c r="R7" s="5"/>
      <c r="S7" s="5"/>
      <c r="T7" s="5"/>
      <c r="U7" s="5"/>
      <c r="V7" s="5"/>
      <c r="W7" s="6"/>
      <c r="X7" s="7"/>
    </row>
    <row r="8" spans="2:24" ht="9">
      <c r="B8" s="8"/>
      <c r="C8" s="79" t="s">
        <v>0</v>
      </c>
      <c r="D8" s="80"/>
      <c r="E8" s="80"/>
      <c r="F8" s="80"/>
      <c r="G8" s="9"/>
      <c r="H8" s="7"/>
      <c r="I8" s="7"/>
      <c r="J8" s="7"/>
      <c r="K8" s="7"/>
      <c r="L8" s="7"/>
      <c r="Q8" s="7"/>
      <c r="R8" s="7"/>
      <c r="S8" s="7"/>
      <c r="T8" s="7"/>
      <c r="U8" s="7"/>
      <c r="V8" s="7"/>
      <c r="W8" s="10"/>
      <c r="X8" s="7"/>
    </row>
    <row r="9" spans="2:24" ht="9">
      <c r="B9" s="8"/>
      <c r="C9" s="81" t="s">
        <v>1</v>
      </c>
      <c r="D9" s="82"/>
      <c r="E9" s="82"/>
      <c r="F9" s="82"/>
      <c r="G9" s="9"/>
      <c r="H9" s="80" t="s">
        <v>2</v>
      </c>
      <c r="I9" s="80"/>
      <c r="J9" s="80"/>
      <c r="K9" s="80"/>
      <c r="L9" s="80"/>
      <c r="Q9" s="80"/>
      <c r="R9" s="7"/>
      <c r="S9" s="7"/>
      <c r="T9" s="7"/>
      <c r="U9" s="7"/>
      <c r="V9" s="7"/>
      <c r="W9" s="10"/>
      <c r="X9" s="7"/>
    </row>
    <row r="10" spans="2:24" ht="9">
      <c r="B10" s="8"/>
      <c r="C10" s="7"/>
      <c r="D10" s="7"/>
      <c r="E10" s="7"/>
      <c r="F10" s="7"/>
      <c r="G10" s="7"/>
      <c r="H10" s="7"/>
      <c r="I10" s="7"/>
      <c r="J10" s="7"/>
      <c r="K10" s="7"/>
      <c r="L10" s="7"/>
      <c r="Q10" s="11"/>
      <c r="R10" s="11"/>
      <c r="S10" s="11"/>
      <c r="T10" s="11"/>
      <c r="U10" s="11"/>
      <c r="V10" s="11"/>
      <c r="W10" s="10"/>
      <c r="X10" s="7"/>
    </row>
    <row r="11" spans="2:24" ht="11.25">
      <c r="B11" s="8"/>
      <c r="C11" s="161" t="s">
        <v>136</v>
      </c>
      <c r="D11" s="158"/>
      <c r="E11" s="157"/>
      <c r="F11" s="157"/>
      <c r="G11" s="157"/>
      <c r="H11" s="157"/>
      <c r="I11" s="157"/>
      <c r="J11" s="157"/>
      <c r="K11" s="159"/>
      <c r="L11" s="13"/>
      <c r="Q11" s="139">
        <v>1</v>
      </c>
      <c r="R11" s="18" t="s">
        <v>3</v>
      </c>
      <c r="S11" s="139">
        <f>Q11+1</f>
        <v>2</v>
      </c>
      <c r="T11" s="148"/>
      <c r="U11" s="139">
        <f>S11+1</f>
        <v>3</v>
      </c>
      <c r="V11" s="13"/>
      <c r="W11" s="14"/>
      <c r="X11" s="7"/>
    </row>
    <row r="12" spans="2:24" ht="9">
      <c r="B12" s="8"/>
      <c r="C12" s="162" t="s">
        <v>134</v>
      </c>
      <c r="D12" s="158"/>
      <c r="E12" s="157"/>
      <c r="F12" s="157"/>
      <c r="G12" s="157"/>
      <c r="H12" s="157"/>
      <c r="I12" s="157"/>
      <c r="J12" s="160"/>
      <c r="K12" s="157"/>
      <c r="L12" s="13"/>
      <c r="Q12" s="17"/>
      <c r="R12" s="100" t="s">
        <v>119</v>
      </c>
      <c r="S12" s="17"/>
      <c r="T12" s="18" t="s">
        <v>4</v>
      </c>
      <c r="U12" s="19"/>
      <c r="V12" s="13" t="s">
        <v>5</v>
      </c>
      <c r="W12" s="14"/>
      <c r="X12" s="7"/>
    </row>
    <row r="13" spans="2:24" ht="9">
      <c r="B13" s="8"/>
      <c r="C13" s="161" t="s">
        <v>132</v>
      </c>
      <c r="D13" s="158"/>
      <c r="E13" s="157"/>
      <c r="F13" s="157"/>
      <c r="G13" s="157"/>
      <c r="H13" s="157"/>
      <c r="I13" s="157"/>
      <c r="J13" s="160"/>
      <c r="K13" s="157"/>
      <c r="L13" s="13"/>
      <c r="Q13" s="17"/>
      <c r="R13" s="18" t="s">
        <v>8</v>
      </c>
      <c r="S13" s="17"/>
      <c r="T13" s="18" t="s">
        <v>6</v>
      </c>
      <c r="U13" s="19"/>
      <c r="V13" s="13" t="s">
        <v>7</v>
      </c>
      <c r="W13" s="14"/>
      <c r="X13" s="7"/>
    </row>
    <row r="14" spans="2:24" ht="9">
      <c r="B14" s="8"/>
      <c r="C14" s="161" t="s">
        <v>133</v>
      </c>
      <c r="D14" s="157"/>
      <c r="E14" s="157"/>
      <c r="F14" s="157"/>
      <c r="G14" s="157"/>
      <c r="H14" s="157"/>
      <c r="I14" s="157"/>
      <c r="J14" s="160"/>
      <c r="K14" s="157"/>
      <c r="L14" s="13"/>
      <c r="Q14" s="17"/>
      <c r="R14" s="18" t="s">
        <v>11</v>
      </c>
      <c r="S14" s="17"/>
      <c r="T14" s="18" t="s">
        <v>9</v>
      </c>
      <c r="U14" s="19"/>
      <c r="V14" s="13" t="s">
        <v>10</v>
      </c>
      <c r="W14" s="14"/>
      <c r="X14" s="7"/>
    </row>
    <row r="15" spans="2:24" ht="11.25">
      <c r="B15" s="8"/>
      <c r="C15" s="7"/>
      <c r="D15" s="7"/>
      <c r="E15" s="7"/>
      <c r="F15" s="7"/>
      <c r="G15" s="7"/>
      <c r="H15" s="7"/>
      <c r="I15" s="7"/>
      <c r="J15" s="15"/>
      <c r="K15" s="16"/>
      <c r="L15" s="24"/>
      <c r="Q15" s="25"/>
      <c r="R15" s="114"/>
      <c r="S15" s="83" t="s">
        <v>65</v>
      </c>
      <c r="T15" s="115"/>
      <c r="U15" s="153" t="s">
        <v>12</v>
      </c>
      <c r="V15" s="155">
        <f>IF(OR(T15=0,R15=0),"",R15/T15)</f>
      </c>
      <c r="W15" s="14"/>
      <c r="X15" s="7"/>
    </row>
    <row r="16" spans="2:24" ht="9">
      <c r="B16" s="8"/>
      <c r="C16" s="7"/>
      <c r="D16" s="7"/>
      <c r="E16" s="7"/>
      <c r="F16" s="7"/>
      <c r="G16" s="7"/>
      <c r="H16" s="7"/>
      <c r="I16" s="7"/>
      <c r="J16" s="11"/>
      <c r="K16" s="7"/>
      <c r="L16" s="11"/>
      <c r="M16" s="7"/>
      <c r="N16" s="11"/>
      <c r="O16" s="7"/>
      <c r="P16" s="11"/>
      <c r="Q16" s="7"/>
      <c r="R16" s="11"/>
      <c r="S16" s="7"/>
      <c r="T16" s="11"/>
      <c r="U16" s="7"/>
      <c r="V16" s="11"/>
      <c r="W16" s="10"/>
      <c r="X16" s="7"/>
    </row>
    <row r="17" spans="2:24" s="30" customFormat="1" ht="9">
      <c r="B17" s="26"/>
      <c r="C17" s="139">
        <f>U11+1</f>
        <v>4</v>
      </c>
      <c r="D17" s="170"/>
      <c r="E17" s="139">
        <f>C17+1</f>
        <v>5</v>
      </c>
      <c r="F17" s="171"/>
      <c r="G17" s="139">
        <f>E17+1</f>
        <v>6</v>
      </c>
      <c r="H17" s="171"/>
      <c r="I17" s="139">
        <f>G17+1</f>
        <v>7</v>
      </c>
      <c r="J17" s="12"/>
      <c r="K17" s="139">
        <f>I17+1</f>
        <v>8</v>
      </c>
      <c r="L17" s="136" t="s">
        <v>154</v>
      </c>
      <c r="M17" s="139">
        <f>K17+1</f>
        <v>9</v>
      </c>
      <c r="N17" s="12" t="s">
        <v>154</v>
      </c>
      <c r="O17" s="139">
        <f>M17+1</f>
        <v>10</v>
      </c>
      <c r="P17" s="136"/>
      <c r="Q17" s="139">
        <f>O17+1</f>
        <v>11</v>
      </c>
      <c r="R17" s="12"/>
      <c r="S17" s="139">
        <f>Q17+1</f>
        <v>12</v>
      </c>
      <c r="T17" s="12"/>
      <c r="U17" s="139">
        <f>S17+1</f>
        <v>13</v>
      </c>
      <c r="V17" s="13"/>
      <c r="W17" s="29"/>
      <c r="X17" s="15"/>
    </row>
    <row r="18" spans="2:24" ht="9">
      <c r="B18" s="8"/>
      <c r="C18" s="17"/>
      <c r="D18" s="21" t="s">
        <v>13</v>
      </c>
      <c r="E18" s="17"/>
      <c r="F18" s="21" t="s">
        <v>14</v>
      </c>
      <c r="G18" s="17"/>
      <c r="H18" s="21" t="s">
        <v>15</v>
      </c>
      <c r="I18" s="19"/>
      <c r="J18" s="13" t="s">
        <v>32</v>
      </c>
      <c r="K18" s="17"/>
      <c r="L18" s="18" t="s">
        <v>155</v>
      </c>
      <c r="M18" s="19"/>
      <c r="N18" s="13" t="s">
        <v>43</v>
      </c>
      <c r="O18" s="170"/>
      <c r="P18" s="21" t="s">
        <v>16</v>
      </c>
      <c r="Q18" s="19"/>
      <c r="R18" s="30" t="s">
        <v>32</v>
      </c>
      <c r="S18" s="19"/>
      <c r="T18" s="13" t="s">
        <v>17</v>
      </c>
      <c r="U18" s="31"/>
      <c r="V18" s="13" t="s">
        <v>17</v>
      </c>
      <c r="W18" s="14"/>
      <c r="X18" s="7"/>
    </row>
    <row r="19" spans="2:24" ht="9">
      <c r="B19" s="8"/>
      <c r="C19" s="17"/>
      <c r="D19" s="21" t="s">
        <v>18</v>
      </c>
      <c r="E19" s="17"/>
      <c r="F19" s="21"/>
      <c r="G19" s="17"/>
      <c r="H19" s="21" t="s">
        <v>19</v>
      </c>
      <c r="I19" s="19"/>
      <c r="J19" s="13" t="s">
        <v>21</v>
      </c>
      <c r="K19" s="17"/>
      <c r="L19" s="18" t="s">
        <v>156</v>
      </c>
      <c r="M19" s="19"/>
      <c r="N19" s="13" t="s">
        <v>156</v>
      </c>
      <c r="O19" s="175"/>
      <c r="P19" s="21" t="s">
        <v>20</v>
      </c>
      <c r="Q19" s="19"/>
      <c r="R19" s="30" t="s">
        <v>161</v>
      </c>
      <c r="S19" s="19"/>
      <c r="T19" s="13" t="s">
        <v>21</v>
      </c>
      <c r="U19" s="19"/>
      <c r="V19" s="13" t="s">
        <v>22</v>
      </c>
      <c r="W19" s="14"/>
      <c r="X19" s="7"/>
    </row>
    <row r="20" spans="2:24" ht="9">
      <c r="B20" s="8"/>
      <c r="C20" s="17"/>
      <c r="D20" s="21" t="s">
        <v>23</v>
      </c>
      <c r="E20" s="20"/>
      <c r="F20" s="21" t="s">
        <v>24</v>
      </c>
      <c r="G20" s="20"/>
      <c r="H20" s="21" t="s">
        <v>23</v>
      </c>
      <c r="I20" s="19"/>
      <c r="J20" s="16" t="s">
        <v>23</v>
      </c>
      <c r="K20" s="20"/>
      <c r="L20" s="21" t="s">
        <v>24</v>
      </c>
      <c r="M20" s="22"/>
      <c r="N20" s="16" t="s">
        <v>23</v>
      </c>
      <c r="O20" s="176"/>
      <c r="P20" s="174" t="s">
        <v>26</v>
      </c>
      <c r="Q20" s="22"/>
      <c r="R20" s="23" t="s">
        <v>27</v>
      </c>
      <c r="S20" s="140">
        <v>7</v>
      </c>
      <c r="T20" s="23" t="s">
        <v>27</v>
      </c>
      <c r="U20" s="22"/>
      <c r="V20" s="23" t="s">
        <v>27</v>
      </c>
      <c r="W20" s="14"/>
      <c r="X20" s="7"/>
    </row>
    <row r="21" spans="2:24" ht="11.25">
      <c r="B21" s="8"/>
      <c r="C21" s="25"/>
      <c r="D21" s="177"/>
      <c r="E21" s="150" t="s">
        <v>28</v>
      </c>
      <c r="F21" s="71"/>
      <c r="G21" s="150" t="s">
        <v>28</v>
      </c>
      <c r="H21" s="116"/>
      <c r="I21" s="152" t="s">
        <v>12</v>
      </c>
      <c r="J21" s="178">
        <f>IF((D21+F21+H21)=0,"",D21+F21+H21)</f>
      </c>
      <c r="K21" s="150" t="s">
        <v>28</v>
      </c>
      <c r="L21" s="71"/>
      <c r="M21" s="152" t="s">
        <v>12</v>
      </c>
      <c r="N21" s="178">
        <f>IF(L21="",J21,J21+L21)</f>
      </c>
      <c r="O21" s="85" t="s">
        <v>29</v>
      </c>
      <c r="P21" s="116"/>
      <c r="Q21" s="152" t="s">
        <v>12</v>
      </c>
      <c r="R21" s="179">
        <f>IF(OR(N21=0,P21=0),"",N21*P21)</f>
      </c>
      <c r="S21" s="151" t="s">
        <v>28</v>
      </c>
      <c r="T21" s="180">
        <f>J21</f>
      </c>
      <c r="U21" s="152" t="s">
        <v>12</v>
      </c>
      <c r="V21" s="181">
        <f>IF(R21="","",IF(P21&gt;=1,"",R21+T21))</f>
      </c>
      <c r="W21" s="14"/>
      <c r="X21" s="7"/>
    </row>
    <row r="22" spans="2:24" ht="9">
      <c r="B22" s="8"/>
      <c r="C22" s="7"/>
      <c r="D22" s="7"/>
      <c r="E22" s="7"/>
      <c r="F22" s="7"/>
      <c r="G22" s="7"/>
      <c r="H22" s="16"/>
      <c r="I22" s="7"/>
      <c r="J22" s="182"/>
      <c r="K22" s="182"/>
      <c r="L22" s="182"/>
      <c r="M22" s="182"/>
      <c r="N22" s="182"/>
      <c r="O22" s="182"/>
      <c r="P22" s="183"/>
      <c r="Q22" s="182"/>
      <c r="R22" s="184">
        <f>IF(P21="","",IF(OR(P21&lt;=0,P21&gt;1),"VALOR FUERA DE INTERVALO: 1 - 0",""))</f>
      </c>
      <c r="S22" s="182"/>
      <c r="T22" s="182"/>
      <c r="U22" s="182"/>
      <c r="V22" s="185"/>
      <c r="W22" s="10"/>
      <c r="X22" s="7"/>
    </row>
    <row r="23" spans="2:24" ht="12" customHeight="1">
      <c r="B23" s="8"/>
      <c r="C23" s="7"/>
      <c r="D23" s="16"/>
      <c r="O23" s="38"/>
      <c r="P23" s="86" t="s">
        <v>122</v>
      </c>
      <c r="Q23" s="39"/>
      <c r="R23" s="39"/>
      <c r="S23" s="39"/>
      <c r="T23" s="39"/>
      <c r="U23" s="45"/>
      <c r="V23" s="46"/>
      <c r="W23" s="10"/>
      <c r="X23" s="7"/>
    </row>
    <row r="24" spans="2:24" ht="9">
      <c r="B24" s="8"/>
      <c r="C24" s="163" t="s">
        <v>137</v>
      </c>
      <c r="D24" s="163"/>
      <c r="E24" s="164"/>
      <c r="F24" s="164"/>
      <c r="G24" s="164"/>
      <c r="H24" s="164"/>
      <c r="O24" s="35"/>
      <c r="P24" s="42"/>
      <c r="Q24" s="42"/>
      <c r="R24" s="42"/>
      <c r="S24" s="40"/>
      <c r="T24" s="42"/>
      <c r="U24" s="23"/>
      <c r="V24" s="48"/>
      <c r="W24" s="10"/>
      <c r="X24" s="7"/>
    </row>
    <row r="25" spans="2:24" ht="9">
      <c r="B25" s="8"/>
      <c r="C25" s="163" t="s">
        <v>138</v>
      </c>
      <c r="D25" s="163"/>
      <c r="E25" s="164"/>
      <c r="F25" s="164"/>
      <c r="G25" s="164"/>
      <c r="H25" s="164"/>
      <c r="O25" s="120" t="s">
        <v>52</v>
      </c>
      <c r="P25" s="121"/>
      <c r="Q25" s="121"/>
      <c r="R25" s="121"/>
      <c r="S25" s="122"/>
      <c r="T25" s="117"/>
      <c r="U25" s="84"/>
      <c r="V25" s="72"/>
      <c r="W25" s="10"/>
      <c r="X25" s="7"/>
    </row>
    <row r="26" spans="2:24" ht="9">
      <c r="B26" s="8"/>
      <c r="C26" s="163" t="s">
        <v>139</v>
      </c>
      <c r="D26" s="163"/>
      <c r="E26" s="164"/>
      <c r="F26" s="164"/>
      <c r="G26" s="164"/>
      <c r="H26" s="164"/>
      <c r="O26" s="120" t="s">
        <v>56</v>
      </c>
      <c r="P26" s="121"/>
      <c r="Q26" s="121"/>
      <c r="R26" s="121"/>
      <c r="S26" s="123"/>
      <c r="T26" s="117"/>
      <c r="U26" s="84"/>
      <c r="V26" s="72"/>
      <c r="W26" s="10"/>
      <c r="X26" s="7"/>
    </row>
    <row r="27" spans="2:24" ht="9">
      <c r="B27" s="8"/>
      <c r="C27" s="163" t="s">
        <v>140</v>
      </c>
      <c r="D27" s="163"/>
      <c r="E27" s="164"/>
      <c r="F27" s="164"/>
      <c r="G27" s="164"/>
      <c r="H27" s="164"/>
      <c r="O27" s="120" t="s">
        <v>58</v>
      </c>
      <c r="P27" s="121"/>
      <c r="Q27" s="121"/>
      <c r="R27" s="121"/>
      <c r="S27" s="122"/>
      <c r="T27" s="117"/>
      <c r="U27" s="84"/>
      <c r="V27" s="72"/>
      <c r="W27" s="10"/>
      <c r="X27" s="7"/>
    </row>
    <row r="28" spans="2:24" ht="9">
      <c r="B28" s="8"/>
      <c r="C28" s="163" t="s">
        <v>141</v>
      </c>
      <c r="D28" s="163"/>
      <c r="E28" s="164"/>
      <c r="F28" s="164"/>
      <c r="G28" s="164"/>
      <c r="H28" s="164"/>
      <c r="O28" s="120" t="s">
        <v>59</v>
      </c>
      <c r="P28" s="121"/>
      <c r="Q28" s="121"/>
      <c r="R28" s="121"/>
      <c r="S28" s="123"/>
      <c r="T28" s="117"/>
      <c r="U28" s="84"/>
      <c r="V28" s="72"/>
      <c r="W28" s="10"/>
      <c r="X28" s="7"/>
    </row>
    <row r="29" spans="2:24" ht="9">
      <c r="B29" s="8"/>
      <c r="C29" s="163" t="s">
        <v>142</v>
      </c>
      <c r="D29" s="163"/>
      <c r="E29" s="164"/>
      <c r="F29" s="164"/>
      <c r="G29" s="164"/>
      <c r="H29" s="164"/>
      <c r="O29" s="20" t="s">
        <v>60</v>
      </c>
      <c r="P29" s="55"/>
      <c r="Q29" s="55"/>
      <c r="R29" s="55"/>
      <c r="S29" s="99"/>
      <c r="T29" s="118"/>
      <c r="U29" s="84"/>
      <c r="V29" s="72"/>
      <c r="W29" s="10"/>
      <c r="X29" s="7"/>
    </row>
    <row r="30" spans="2:24" ht="9">
      <c r="B30" s="8"/>
      <c r="C30" s="7"/>
      <c r="D30" s="16"/>
      <c r="O30" s="20" t="s">
        <v>125</v>
      </c>
      <c r="P30" s="55"/>
      <c r="Q30" s="55"/>
      <c r="R30" s="55"/>
      <c r="S30" s="99"/>
      <c r="T30" s="134"/>
      <c r="U30" s="133">
        <f>IF(T30="","",IF(OR(T30&lt;=0,T30&gt;1),"VALOR FUERA DE INTERVALO: 0 - 1",""))</f>
      </c>
      <c r="V30" s="72"/>
      <c r="W30" s="10"/>
      <c r="X30" s="7"/>
    </row>
    <row r="31" spans="2:24" ht="9">
      <c r="B31" s="8"/>
      <c r="C31" s="7"/>
      <c r="D31" s="7"/>
      <c r="E31" s="7"/>
      <c r="F31" s="7"/>
      <c r="G31" s="7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10"/>
      <c r="X31" s="7"/>
    </row>
    <row r="32" spans="2:24" s="30" customFormat="1" ht="9">
      <c r="B32" s="26"/>
      <c r="C32" s="15"/>
      <c r="D32" s="15"/>
      <c r="E32" s="15"/>
      <c r="F32" s="15"/>
      <c r="G32" s="139">
        <f>U17+1</f>
        <v>14</v>
      </c>
      <c r="H32" s="28" t="s">
        <v>31</v>
      </c>
      <c r="I32" s="139">
        <f>G32+1</f>
        <v>15</v>
      </c>
      <c r="J32" s="28" t="s">
        <v>32</v>
      </c>
      <c r="K32" s="139">
        <f>I32+1</f>
        <v>16</v>
      </c>
      <c r="M32" s="139">
        <f>K32+1</f>
        <v>17</v>
      </c>
      <c r="O32" s="139">
        <f>M32+1</f>
        <v>18</v>
      </c>
      <c r="P32" s="28" t="s">
        <v>126</v>
      </c>
      <c r="Q32" s="139">
        <f>O32+1</f>
        <v>19</v>
      </c>
      <c r="S32" s="139">
        <f>Q32+1</f>
        <v>20</v>
      </c>
      <c r="T32" s="28" t="s">
        <v>36</v>
      </c>
      <c r="U32" s="139">
        <f>S32+1</f>
        <v>21</v>
      </c>
      <c r="W32" s="29"/>
      <c r="X32" s="15"/>
    </row>
    <row r="33" spans="2:24" ht="9">
      <c r="B33" s="8"/>
      <c r="C33" s="7"/>
      <c r="D33" s="7"/>
      <c r="E33" s="7"/>
      <c r="F33" s="7"/>
      <c r="G33" s="9" t="s">
        <v>127</v>
      </c>
      <c r="H33" s="13"/>
      <c r="I33" s="19"/>
      <c r="J33" s="13" t="s">
        <v>37</v>
      </c>
      <c r="K33" s="19"/>
      <c r="L33" s="28" t="s">
        <v>131</v>
      </c>
      <c r="M33" s="19"/>
      <c r="N33" s="28" t="s">
        <v>34</v>
      </c>
      <c r="O33" s="19"/>
      <c r="P33" s="13" t="s">
        <v>120</v>
      </c>
      <c r="Q33" s="19"/>
      <c r="R33" s="28" t="s">
        <v>35</v>
      </c>
      <c r="S33" s="19"/>
      <c r="T33" s="13" t="s">
        <v>41</v>
      </c>
      <c r="U33" s="19"/>
      <c r="V33" s="13" t="s">
        <v>17</v>
      </c>
      <c r="W33" s="14"/>
      <c r="X33" s="7"/>
    </row>
    <row r="34" spans="2:24" ht="9">
      <c r="B34" s="8"/>
      <c r="C34" s="7"/>
      <c r="D34" s="7"/>
      <c r="E34" s="7"/>
      <c r="F34" s="7"/>
      <c r="G34" s="9" t="s">
        <v>128</v>
      </c>
      <c r="H34" s="13"/>
      <c r="I34" s="19"/>
      <c r="J34" s="13" t="s">
        <v>43</v>
      </c>
      <c r="K34" s="19"/>
      <c r="L34" s="13" t="s">
        <v>38</v>
      </c>
      <c r="M34" s="19"/>
      <c r="N34" s="13" t="s">
        <v>39</v>
      </c>
      <c r="O34" s="19"/>
      <c r="P34" s="13" t="s">
        <v>121</v>
      </c>
      <c r="Q34" s="19"/>
      <c r="R34" s="13" t="s">
        <v>40</v>
      </c>
      <c r="S34" s="19"/>
      <c r="T34" s="13" t="s">
        <v>45</v>
      </c>
      <c r="U34" s="19"/>
      <c r="V34" s="13" t="s">
        <v>42</v>
      </c>
      <c r="W34" s="14"/>
      <c r="X34" s="7"/>
    </row>
    <row r="35" spans="2:24" s="30" customFormat="1" ht="9">
      <c r="B35" s="26"/>
      <c r="C35" s="15"/>
      <c r="D35" s="15"/>
      <c r="E35" s="15"/>
      <c r="F35" s="15"/>
      <c r="G35" s="139">
        <v>1</v>
      </c>
      <c r="H35" s="23" t="s">
        <v>47</v>
      </c>
      <c r="I35" s="140">
        <v>13</v>
      </c>
      <c r="J35" s="23" t="s">
        <v>27</v>
      </c>
      <c r="K35" s="34"/>
      <c r="L35" s="23"/>
      <c r="M35" s="34"/>
      <c r="N35" s="48" t="s">
        <v>44</v>
      </c>
      <c r="O35" s="34"/>
      <c r="P35" s="23" t="s">
        <v>48</v>
      </c>
      <c r="Q35" s="34"/>
      <c r="R35" s="48" t="s">
        <v>44</v>
      </c>
      <c r="S35" s="34"/>
      <c r="T35" s="23" t="s">
        <v>49</v>
      </c>
      <c r="U35" s="34"/>
      <c r="V35" s="48" t="s">
        <v>46</v>
      </c>
      <c r="W35" s="29"/>
      <c r="X35" s="15"/>
    </row>
    <row r="36" spans="2:24" ht="11.25">
      <c r="B36" s="8"/>
      <c r="C36" s="7"/>
      <c r="D36" s="7"/>
      <c r="E36" s="7"/>
      <c r="F36" s="7"/>
      <c r="G36" s="35"/>
      <c r="H36" s="36">
        <f>IF(R15="","",R15)</f>
      </c>
      <c r="I36" s="37" t="s">
        <v>29</v>
      </c>
      <c r="J36" s="32">
        <f>IF(V21="","",V21)</f>
      </c>
      <c r="K36" s="37" t="s">
        <v>65</v>
      </c>
      <c r="L36" s="87">
        <v>367</v>
      </c>
      <c r="M36" s="152" t="s">
        <v>12</v>
      </c>
      <c r="N36" s="32">
        <f>IF(OR(H36="",J36=""),"",H36*J36/367)</f>
      </c>
      <c r="O36" s="37" t="s">
        <v>65</v>
      </c>
      <c r="P36" s="32">
        <f>IF(OR(U30&lt;&gt;"",T30=""),"",T30)</f>
      </c>
      <c r="Q36" s="152" t="s">
        <v>12</v>
      </c>
      <c r="R36" s="32" t="str">
        <f>IF(P36=""," ",N36/P36)</f>
        <v> </v>
      </c>
      <c r="S36" s="37" t="s">
        <v>65</v>
      </c>
      <c r="T36" s="23">
        <f>IF(T29="","",T29)</f>
      </c>
      <c r="U36" s="152" t="s">
        <v>12</v>
      </c>
      <c r="V36" s="32">
        <f>IF(OR(T36="",R36=""),"",R36/T36)</f>
      </c>
      <c r="W36" s="14"/>
      <c r="X36" s="7"/>
    </row>
    <row r="37" spans="2:24" ht="9">
      <c r="B37" s="8"/>
      <c r="C37" s="7"/>
      <c r="D37" s="7"/>
      <c r="E37" s="7"/>
      <c r="F37" s="7"/>
      <c r="G37" s="7"/>
      <c r="H37" s="7"/>
      <c r="I37" s="7"/>
      <c r="J37" s="7"/>
      <c r="K37" s="7"/>
      <c r="L37" s="7" t="s">
        <v>50</v>
      </c>
      <c r="M37" s="7"/>
      <c r="N37" s="7"/>
      <c r="O37" s="7"/>
      <c r="P37" s="7"/>
      <c r="Q37" s="11"/>
      <c r="R37" s="11"/>
      <c r="S37" s="11"/>
      <c r="T37" s="11"/>
      <c r="U37" s="11"/>
      <c r="V37" s="11"/>
      <c r="W37" s="10"/>
      <c r="X37" s="7"/>
    </row>
    <row r="38" spans="2:24" ht="9">
      <c r="B38" s="8"/>
      <c r="C38" s="7"/>
      <c r="D38" s="7"/>
      <c r="E38" s="7"/>
      <c r="F38" s="7"/>
      <c r="H38" s="7"/>
      <c r="I38" s="7"/>
      <c r="J38" s="7"/>
      <c r="M38" s="140">
        <f>U32+1</f>
        <v>22</v>
      </c>
      <c r="N38" s="172"/>
      <c r="O38" s="140">
        <f>M38+1</f>
        <v>23</v>
      </c>
      <c r="P38" s="173" t="s">
        <v>30</v>
      </c>
      <c r="Q38" s="140">
        <f>O38+1</f>
        <v>24</v>
      </c>
      <c r="R38" s="13" t="s">
        <v>17</v>
      </c>
      <c r="S38" s="140">
        <f>Q38+1</f>
        <v>25</v>
      </c>
      <c r="T38" s="45"/>
      <c r="U38" s="140">
        <f>S38+1</f>
        <v>26</v>
      </c>
      <c r="V38" s="101" t="s">
        <v>61</v>
      </c>
      <c r="W38" s="14"/>
      <c r="X38" s="7"/>
    </row>
    <row r="39" spans="2:24" ht="9">
      <c r="B39" s="8"/>
      <c r="C39" s="7"/>
      <c r="D39" s="7"/>
      <c r="E39" s="7"/>
      <c r="F39" s="7"/>
      <c r="H39" s="7"/>
      <c r="I39" s="7"/>
      <c r="J39" s="7"/>
      <c r="M39" s="19"/>
      <c r="N39" s="13" t="s">
        <v>32</v>
      </c>
      <c r="O39" s="19"/>
      <c r="P39" s="13" t="s">
        <v>51</v>
      </c>
      <c r="Q39" s="19"/>
      <c r="R39" s="13" t="s">
        <v>42</v>
      </c>
      <c r="S39" s="19"/>
      <c r="T39" s="156" t="s">
        <v>95</v>
      </c>
      <c r="U39" s="102"/>
      <c r="V39" s="103" t="s">
        <v>62</v>
      </c>
      <c r="W39" s="14"/>
      <c r="X39" s="7"/>
    </row>
    <row r="40" spans="2:24" ht="9">
      <c r="B40" s="8"/>
      <c r="C40" s="7"/>
      <c r="D40" s="7"/>
      <c r="E40" s="7"/>
      <c r="F40" s="7"/>
      <c r="M40" s="19"/>
      <c r="N40" s="13" t="s">
        <v>42</v>
      </c>
      <c r="O40" s="19"/>
      <c r="P40" s="13" t="s">
        <v>54</v>
      </c>
      <c r="Q40" s="19"/>
      <c r="R40" s="13" t="s">
        <v>55</v>
      </c>
      <c r="S40" s="19"/>
      <c r="T40" s="15" t="s">
        <v>163</v>
      </c>
      <c r="U40" s="102"/>
      <c r="V40" s="103" t="s">
        <v>63</v>
      </c>
      <c r="W40" s="14"/>
      <c r="X40" s="7"/>
    </row>
    <row r="41" spans="2:24" ht="9">
      <c r="B41" s="8"/>
      <c r="C41" s="7"/>
      <c r="D41" s="7"/>
      <c r="E41" s="7"/>
      <c r="F41" s="7"/>
      <c r="M41" s="140">
        <f>U32</f>
        <v>21</v>
      </c>
      <c r="N41" s="23" t="s">
        <v>46</v>
      </c>
      <c r="O41" s="22"/>
      <c r="P41" s="23" t="s">
        <v>48</v>
      </c>
      <c r="Q41" s="22"/>
      <c r="R41" s="23" t="s">
        <v>46</v>
      </c>
      <c r="S41" s="140">
        <f>S11</f>
        <v>2</v>
      </c>
      <c r="T41" s="47" t="s">
        <v>9</v>
      </c>
      <c r="U41" s="104"/>
      <c r="V41" s="105" t="s">
        <v>64</v>
      </c>
      <c r="W41" s="14"/>
      <c r="X41" s="7"/>
    </row>
    <row r="42" spans="2:24" ht="11.25">
      <c r="B42" s="8"/>
      <c r="C42" s="7"/>
      <c r="D42" s="7"/>
      <c r="E42" s="7"/>
      <c r="F42" s="7"/>
      <c r="M42" s="22"/>
      <c r="N42" s="43">
        <f>IF(V36="","",V36)</f>
      </c>
      <c r="O42" s="88" t="s">
        <v>65</v>
      </c>
      <c r="P42" s="89">
        <v>0.95</v>
      </c>
      <c r="Q42" s="154" t="s">
        <v>12</v>
      </c>
      <c r="R42" s="44">
        <f>IF(OR(N42="",P42=0),"",N42/P42)</f>
      </c>
      <c r="S42" s="88" t="s">
        <v>65</v>
      </c>
      <c r="T42" s="88">
        <f>IF(OR(T15="",T15=0),"",T15)</f>
      </c>
      <c r="U42" s="154" t="s">
        <v>12</v>
      </c>
      <c r="V42" s="44">
        <f>IF(OR(T42=0,T42=""),"",R42/T42)</f>
      </c>
      <c r="W42" s="10"/>
      <c r="X42" s="7"/>
    </row>
    <row r="43" spans="2:24" ht="9">
      <c r="B43" s="8"/>
      <c r="C43" s="7"/>
      <c r="D43" s="7"/>
      <c r="E43" s="7"/>
      <c r="F43" s="7"/>
      <c r="M43" s="7"/>
      <c r="N43" s="7"/>
      <c r="O43" s="80"/>
      <c r="P43" s="90"/>
      <c r="Q43" s="90"/>
      <c r="R43" s="90"/>
      <c r="S43" s="90"/>
      <c r="T43" s="90"/>
      <c r="U43" s="90"/>
      <c r="V43" s="90"/>
      <c r="W43" s="91"/>
      <c r="X43" s="7"/>
    </row>
    <row r="44" spans="2:23" ht="9.75" thickBot="1">
      <c r="B44" s="49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50"/>
      <c r="Q44" s="50"/>
      <c r="R44" s="50"/>
      <c r="S44" s="50"/>
      <c r="T44" s="50"/>
      <c r="U44" s="50"/>
      <c r="V44" s="50"/>
      <c r="W44" s="51"/>
    </row>
    <row r="45" ht="9.75" thickBot="1"/>
    <row r="46" spans="2:27" ht="9">
      <c r="B46" s="3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6"/>
      <c r="X46" s="7"/>
      <c r="Y46" s="7"/>
      <c r="Z46" s="7"/>
      <c r="AA46" s="7"/>
    </row>
    <row r="47" spans="2:27" ht="9">
      <c r="B47" s="8"/>
      <c r="C47" s="7"/>
      <c r="D47" s="211" t="s">
        <v>68</v>
      </c>
      <c r="E47" s="204"/>
      <c r="F47" s="57"/>
      <c r="G47" s="7"/>
      <c r="H47" s="7"/>
      <c r="I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10"/>
      <c r="X47" s="7"/>
      <c r="Y47" s="7"/>
      <c r="Z47" s="7"/>
      <c r="AA47" s="7"/>
    </row>
    <row r="48" spans="2:27" ht="9">
      <c r="B48" s="8"/>
      <c r="C48" s="7"/>
      <c r="D48" s="212" t="s">
        <v>69</v>
      </c>
      <c r="E48" s="11"/>
      <c r="F48" s="205"/>
      <c r="G48" s="7"/>
      <c r="H48" s="80" t="s">
        <v>129</v>
      </c>
      <c r="N48" s="80"/>
      <c r="P48" s="80"/>
      <c r="Q48" s="80"/>
      <c r="R48" s="80"/>
      <c r="S48" s="80"/>
      <c r="T48" s="7"/>
      <c r="U48" s="7"/>
      <c r="V48" s="7"/>
      <c r="W48" s="10"/>
      <c r="X48" s="7"/>
      <c r="Y48" s="7"/>
      <c r="Z48" s="7"/>
      <c r="AA48" s="7"/>
    </row>
    <row r="49" spans="2:27" ht="9">
      <c r="B49" s="8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10"/>
      <c r="X49" s="7"/>
      <c r="Y49" s="7"/>
      <c r="Z49" s="7"/>
      <c r="AA49" s="7"/>
    </row>
    <row r="50" spans="2:27" ht="9">
      <c r="B50" s="8"/>
      <c r="C50" s="7"/>
      <c r="D50" s="7"/>
      <c r="E50" s="7"/>
      <c r="F50" s="7"/>
      <c r="L50" s="7"/>
      <c r="O50" s="92" t="s">
        <v>123</v>
      </c>
      <c r="P50" s="93"/>
      <c r="Q50" s="93"/>
      <c r="R50" s="52"/>
      <c r="T50" s="7"/>
      <c r="U50" s="7"/>
      <c r="V50" s="7"/>
      <c r="W50" s="10"/>
      <c r="X50" s="7"/>
      <c r="Y50" s="7"/>
      <c r="Z50" s="7"/>
      <c r="AA50" s="7"/>
    </row>
    <row r="51" spans="2:27" ht="9">
      <c r="B51" s="8"/>
      <c r="C51" s="7"/>
      <c r="D51" s="164" t="s">
        <v>143</v>
      </c>
      <c r="E51" s="164"/>
      <c r="F51" s="164"/>
      <c r="G51" s="164"/>
      <c r="H51" s="164"/>
      <c r="I51" s="163"/>
      <c r="O51" s="94" t="s">
        <v>124</v>
      </c>
      <c r="P51" s="95"/>
      <c r="Q51" s="95"/>
      <c r="R51" s="53"/>
      <c r="T51" s="7"/>
      <c r="U51" s="15"/>
      <c r="V51" s="7"/>
      <c r="W51" s="10"/>
      <c r="X51" s="7"/>
      <c r="Y51" s="7"/>
      <c r="Z51" s="13"/>
      <c r="AA51" s="7"/>
    </row>
    <row r="52" spans="2:27" ht="9">
      <c r="B52" s="8"/>
      <c r="C52" s="7"/>
      <c r="D52" s="164" t="s">
        <v>144</v>
      </c>
      <c r="E52" s="164"/>
      <c r="F52" s="164"/>
      <c r="G52" s="164"/>
      <c r="H52" s="164"/>
      <c r="I52" s="165"/>
      <c r="O52" s="124" t="s">
        <v>76</v>
      </c>
      <c r="P52" s="125"/>
      <c r="Q52" s="125"/>
      <c r="R52" s="126"/>
      <c r="T52" s="7"/>
      <c r="U52" s="15"/>
      <c r="V52" s="7"/>
      <c r="W52" s="66"/>
      <c r="X52" s="15"/>
      <c r="Y52" s="16"/>
      <c r="Z52" s="13"/>
      <c r="AA52" s="7"/>
    </row>
    <row r="53" spans="2:27" ht="11.25">
      <c r="B53" s="8"/>
      <c r="C53" s="7"/>
      <c r="D53" s="164" t="s">
        <v>145</v>
      </c>
      <c r="E53" s="164"/>
      <c r="F53" s="164"/>
      <c r="G53" s="164"/>
      <c r="H53" s="164"/>
      <c r="I53" s="165"/>
      <c r="O53" s="19"/>
      <c r="P53" s="127"/>
      <c r="Q53" s="16"/>
      <c r="R53" s="41"/>
      <c r="T53" s="16"/>
      <c r="U53" s="13"/>
      <c r="V53" s="16"/>
      <c r="W53" s="67"/>
      <c r="X53" s="13"/>
      <c r="Y53" s="16"/>
      <c r="Z53" s="13"/>
      <c r="AA53" s="16"/>
    </row>
    <row r="54" spans="2:27" ht="9">
      <c r="B54" s="8"/>
      <c r="C54" s="7"/>
      <c r="D54" s="164" t="s">
        <v>146</v>
      </c>
      <c r="E54" s="164"/>
      <c r="F54" s="164"/>
      <c r="G54" s="164"/>
      <c r="H54" s="164"/>
      <c r="I54" s="165"/>
      <c r="O54" s="124" t="s">
        <v>82</v>
      </c>
      <c r="P54" s="128"/>
      <c r="Q54" s="128"/>
      <c r="R54" s="126"/>
      <c r="T54" s="16"/>
      <c r="U54" s="13"/>
      <c r="V54" s="16"/>
      <c r="W54" s="67"/>
      <c r="X54" s="13"/>
      <c r="Y54" s="16"/>
      <c r="Z54" s="13"/>
      <c r="AA54" s="16"/>
    </row>
    <row r="55" spans="2:27" ht="11.25">
      <c r="B55" s="8"/>
      <c r="C55" s="7"/>
      <c r="D55" s="164" t="s">
        <v>147</v>
      </c>
      <c r="E55" s="164"/>
      <c r="F55" s="164"/>
      <c r="G55" s="164"/>
      <c r="H55" s="164"/>
      <c r="I55" s="165"/>
      <c r="O55" s="22"/>
      <c r="P55" s="129"/>
      <c r="Q55" s="33"/>
      <c r="R55" s="130"/>
      <c r="T55" s="16"/>
      <c r="U55" s="13"/>
      <c r="V55" s="13"/>
      <c r="W55" s="67"/>
      <c r="X55" s="16"/>
      <c r="Y55" s="13"/>
      <c r="Z55" s="13"/>
      <c r="AA55" s="16"/>
    </row>
    <row r="56" spans="2:27" ht="9">
      <c r="B56" s="8"/>
      <c r="C56" s="7"/>
      <c r="D56" s="7"/>
      <c r="E56" s="7"/>
      <c r="F56" s="7"/>
      <c r="O56" s="17" t="s">
        <v>84</v>
      </c>
      <c r="P56" s="21"/>
      <c r="Q56" s="19" t="s">
        <v>85</v>
      </c>
      <c r="R56" s="126"/>
      <c r="T56" s="16"/>
      <c r="U56" s="13" t="s">
        <v>70</v>
      </c>
      <c r="V56" s="16"/>
      <c r="W56" s="67"/>
      <c r="X56" s="16"/>
      <c r="Y56" s="16"/>
      <c r="Z56" s="16"/>
      <c r="AA56" s="16"/>
    </row>
    <row r="57" spans="2:27" ht="11.25">
      <c r="B57" s="8"/>
      <c r="C57" s="7"/>
      <c r="D57" s="7"/>
      <c r="E57" s="7"/>
      <c r="F57" s="7"/>
      <c r="O57" s="56"/>
      <c r="P57" s="74"/>
      <c r="Q57" s="13"/>
      <c r="R57" s="131"/>
      <c r="W57" s="10"/>
      <c r="X57" s="7"/>
      <c r="Y57" s="7"/>
      <c r="Z57" s="7"/>
      <c r="AA57" s="16"/>
    </row>
    <row r="58" spans="2:27" ht="9">
      <c r="B58" s="8"/>
      <c r="C58" s="7"/>
      <c r="D58" s="7"/>
      <c r="E58" s="7"/>
      <c r="F58" s="7"/>
      <c r="O58" s="54" t="s">
        <v>74</v>
      </c>
      <c r="P58" s="68"/>
      <c r="Q58" s="132" t="s">
        <v>87</v>
      </c>
      <c r="R58" s="27"/>
      <c r="W58" s="10"/>
      <c r="X58" s="7"/>
      <c r="Y58" s="7"/>
      <c r="Z58" s="7"/>
      <c r="AA58" s="16"/>
    </row>
    <row r="59" spans="2:27" ht="11.25">
      <c r="B59" s="8"/>
      <c r="C59" s="7"/>
      <c r="D59" s="7"/>
      <c r="E59" s="7"/>
      <c r="F59" s="7"/>
      <c r="O59" s="56"/>
      <c r="P59" s="75"/>
      <c r="Q59" s="34"/>
      <c r="R59" s="131"/>
      <c r="W59" s="10"/>
      <c r="X59" s="7"/>
      <c r="Y59" s="7"/>
      <c r="Z59" s="7"/>
      <c r="AA59" s="16"/>
    </row>
    <row r="60" spans="2:27" ht="9">
      <c r="B60" s="8"/>
      <c r="C60" s="7"/>
      <c r="D60" s="7"/>
      <c r="E60" s="7"/>
      <c r="F60" s="7"/>
      <c r="K60" s="147"/>
      <c r="W60" s="10"/>
      <c r="X60" s="7"/>
      <c r="Y60" s="7"/>
      <c r="Z60" s="7"/>
      <c r="AA60" s="16"/>
    </row>
    <row r="61" spans="2:27" ht="9">
      <c r="B61" s="8"/>
      <c r="C61" s="7"/>
      <c r="D61" s="7"/>
      <c r="E61" s="7"/>
      <c r="F61" s="7"/>
      <c r="M61" s="140">
        <f>U38+1</f>
        <v>27</v>
      </c>
      <c r="N61" s="106" t="s">
        <v>61</v>
      </c>
      <c r="O61" s="140">
        <f>M61+1</f>
        <v>28</v>
      </c>
      <c r="P61" s="107" t="s">
        <v>30</v>
      </c>
      <c r="Q61" s="140">
        <f>O61+1</f>
        <v>29</v>
      </c>
      <c r="R61" s="106" t="s">
        <v>61</v>
      </c>
      <c r="S61" s="140">
        <f>Q61+1</f>
        <v>30</v>
      </c>
      <c r="T61" s="106" t="s">
        <v>61</v>
      </c>
      <c r="U61" s="140">
        <f>S61+1</f>
        <v>31</v>
      </c>
      <c r="V61" s="101" t="s">
        <v>90</v>
      </c>
      <c r="W61" s="10"/>
      <c r="X61" s="7"/>
      <c r="Y61" s="7"/>
      <c r="Z61" s="7"/>
      <c r="AA61" s="16"/>
    </row>
    <row r="62" spans="2:27" ht="9">
      <c r="B62" s="8"/>
      <c r="C62" s="7"/>
      <c r="D62" s="7"/>
      <c r="E62" s="7"/>
      <c r="F62" s="7"/>
      <c r="M62" s="102"/>
      <c r="N62" s="108" t="s">
        <v>62</v>
      </c>
      <c r="O62" s="109"/>
      <c r="P62" s="110" t="s">
        <v>72</v>
      </c>
      <c r="Q62" s="102"/>
      <c r="R62" s="108" t="s">
        <v>73</v>
      </c>
      <c r="S62" s="102"/>
      <c r="T62" s="108" t="s">
        <v>74</v>
      </c>
      <c r="U62" s="102"/>
      <c r="V62" s="103" t="s">
        <v>75</v>
      </c>
      <c r="W62" s="10"/>
      <c r="X62" s="7"/>
      <c r="Y62" s="7"/>
      <c r="Z62" s="7"/>
      <c r="AA62" s="16"/>
    </row>
    <row r="63" spans="2:27" ht="9">
      <c r="B63" s="8"/>
      <c r="C63" s="7"/>
      <c r="D63" s="7"/>
      <c r="E63" s="7"/>
      <c r="F63" s="7"/>
      <c r="M63" s="102"/>
      <c r="N63" s="108" t="s">
        <v>115</v>
      </c>
      <c r="O63" s="109"/>
      <c r="P63" s="110" t="s">
        <v>78</v>
      </c>
      <c r="Q63" s="102"/>
      <c r="R63" s="108" t="s">
        <v>77</v>
      </c>
      <c r="S63" s="102"/>
      <c r="T63" s="108" t="s">
        <v>78</v>
      </c>
      <c r="U63" s="102"/>
      <c r="V63" s="103" t="s">
        <v>79</v>
      </c>
      <c r="W63" s="10"/>
      <c r="X63" s="7"/>
      <c r="Y63" s="7"/>
      <c r="Z63" s="7"/>
      <c r="AA63" s="16"/>
    </row>
    <row r="64" spans="2:27" ht="9">
      <c r="B64" s="8"/>
      <c r="C64" s="7"/>
      <c r="D64" s="7"/>
      <c r="E64" s="7"/>
      <c r="F64" s="7"/>
      <c r="M64" s="140">
        <f>U38</f>
        <v>26</v>
      </c>
      <c r="N64" s="111" t="s">
        <v>64</v>
      </c>
      <c r="O64" s="149"/>
      <c r="P64" s="112" t="s">
        <v>48</v>
      </c>
      <c r="Q64" s="104"/>
      <c r="R64" s="111" t="s">
        <v>64</v>
      </c>
      <c r="S64" s="104"/>
      <c r="T64" s="111" t="s">
        <v>64</v>
      </c>
      <c r="U64" s="104"/>
      <c r="V64" s="105" t="s">
        <v>81</v>
      </c>
      <c r="W64" s="10"/>
      <c r="X64" s="7"/>
      <c r="Y64" s="7"/>
      <c r="Z64" s="7"/>
      <c r="AA64" s="16"/>
    </row>
    <row r="65" spans="2:27" ht="11.25">
      <c r="B65" s="8"/>
      <c r="C65" s="7"/>
      <c r="D65" s="7"/>
      <c r="E65" s="7"/>
      <c r="F65" s="7"/>
      <c r="M65" s="34"/>
      <c r="N65" s="32">
        <f>IF(V42="","",V42)</f>
      </c>
      <c r="O65" s="88" t="s">
        <v>65</v>
      </c>
      <c r="P65" s="119"/>
      <c r="Q65" s="154" t="s">
        <v>12</v>
      </c>
      <c r="R65" s="32">
        <f>IF(OR(N65="",OR(P65="",P65=0)),"",N65/P65)</f>
      </c>
      <c r="S65" s="88" t="s">
        <v>65</v>
      </c>
      <c r="T65" s="23">
        <f>IF(P59="","",P59)</f>
      </c>
      <c r="U65" s="154" t="s">
        <v>12</v>
      </c>
      <c r="V65" s="186">
        <f>IF(OR(T65="",OR(R65=0,R65="")),"",CEILING(R65/T65,1))</f>
      </c>
      <c r="W65" s="10"/>
      <c r="X65" s="7"/>
      <c r="Y65" s="7"/>
      <c r="Z65" s="7"/>
      <c r="AA65" s="16"/>
    </row>
    <row r="66" spans="2:27" ht="9.75" thickBot="1">
      <c r="B66" s="8"/>
      <c r="C66" s="7"/>
      <c r="D66" s="7"/>
      <c r="E66" s="7"/>
      <c r="F66" s="7"/>
      <c r="M66" s="58"/>
      <c r="N66" s="13"/>
      <c r="O66" s="16"/>
      <c r="P66" s="135"/>
      <c r="Q66" s="13"/>
      <c r="R66" s="16"/>
      <c r="S66" s="58"/>
      <c r="T66" s="13"/>
      <c r="U66" s="58"/>
      <c r="V66" s="13"/>
      <c r="W66" s="10"/>
      <c r="X66" s="7"/>
      <c r="Y66" s="7"/>
      <c r="Z66" s="7"/>
      <c r="AA66" s="16"/>
    </row>
    <row r="67" spans="2:27" ht="9">
      <c r="B67" s="8"/>
      <c r="C67" s="7"/>
      <c r="D67" s="7"/>
      <c r="E67" s="7"/>
      <c r="F67" s="7"/>
      <c r="G67" s="140">
        <f>U61+1</f>
        <v>32</v>
      </c>
      <c r="H67" s="106" t="s">
        <v>36</v>
      </c>
      <c r="I67" s="140">
        <f>G67+1</f>
        <v>33</v>
      </c>
      <c r="J67" s="106" t="s">
        <v>36</v>
      </c>
      <c r="K67" s="187">
        <f>I67+1</f>
        <v>34</v>
      </c>
      <c r="L67" s="188" t="s">
        <v>90</v>
      </c>
      <c r="M67" s="189">
        <f>K67+1</f>
        <v>35</v>
      </c>
      <c r="N67" s="188" t="s">
        <v>90</v>
      </c>
      <c r="O67" s="189">
        <f>M67+1</f>
        <v>36</v>
      </c>
      <c r="P67" s="190" t="s">
        <v>117</v>
      </c>
      <c r="Q67" s="140">
        <f>O67+1</f>
        <v>37</v>
      </c>
      <c r="R67" s="106" t="s">
        <v>61</v>
      </c>
      <c r="S67" s="140">
        <f>Q67+1</f>
        <v>38</v>
      </c>
      <c r="T67" s="106" t="s">
        <v>36</v>
      </c>
      <c r="U67" s="187">
        <f>S67+1</f>
        <v>39</v>
      </c>
      <c r="V67" s="190" t="s">
        <v>157</v>
      </c>
      <c r="W67" s="10"/>
      <c r="X67" s="7"/>
      <c r="Y67" s="7"/>
      <c r="Z67" s="7"/>
      <c r="AA67" s="16"/>
    </row>
    <row r="68" spans="2:27" ht="9">
      <c r="B68" s="8"/>
      <c r="C68" s="7"/>
      <c r="D68" s="7"/>
      <c r="E68" s="7"/>
      <c r="F68" s="7"/>
      <c r="G68" s="102"/>
      <c r="H68" s="108" t="s">
        <v>116</v>
      </c>
      <c r="I68" s="102"/>
      <c r="J68" s="108" t="s">
        <v>84</v>
      </c>
      <c r="K68" s="191"/>
      <c r="L68" s="108" t="s">
        <v>75</v>
      </c>
      <c r="M68" s="102"/>
      <c r="N68" s="108" t="s">
        <v>75</v>
      </c>
      <c r="O68" s="102"/>
      <c r="P68" s="192" t="s">
        <v>118</v>
      </c>
      <c r="Q68" s="102"/>
      <c r="R68" s="108" t="s">
        <v>74</v>
      </c>
      <c r="S68" s="102"/>
      <c r="T68" s="108" t="s">
        <v>84</v>
      </c>
      <c r="U68" s="191"/>
      <c r="V68" s="192" t="s">
        <v>158</v>
      </c>
      <c r="W68" s="10"/>
      <c r="X68" s="7"/>
      <c r="Y68" s="7"/>
      <c r="Z68" s="7"/>
      <c r="AA68" s="7"/>
    </row>
    <row r="69" spans="2:27" ht="9">
      <c r="B69" s="8"/>
      <c r="C69" s="7"/>
      <c r="D69" s="7"/>
      <c r="E69" s="7"/>
      <c r="F69" s="7"/>
      <c r="G69" s="102"/>
      <c r="H69" s="108" t="s">
        <v>88</v>
      </c>
      <c r="I69" s="102"/>
      <c r="J69" s="108" t="s">
        <v>78</v>
      </c>
      <c r="K69" s="191"/>
      <c r="L69" s="108" t="s">
        <v>89</v>
      </c>
      <c r="M69" s="102"/>
      <c r="N69" s="108" t="s">
        <v>79</v>
      </c>
      <c r="O69" s="102"/>
      <c r="P69" s="192" t="s">
        <v>90</v>
      </c>
      <c r="Q69" s="102"/>
      <c r="R69" s="108" t="s">
        <v>78</v>
      </c>
      <c r="S69" s="102"/>
      <c r="T69" s="108" t="s">
        <v>78</v>
      </c>
      <c r="U69" s="191"/>
      <c r="V69" s="192" t="s">
        <v>159</v>
      </c>
      <c r="W69" s="10"/>
      <c r="X69" s="7"/>
      <c r="Y69" s="7"/>
      <c r="Z69" s="7"/>
      <c r="AA69" s="7"/>
    </row>
    <row r="70" spans="2:27" ht="9">
      <c r="B70" s="8"/>
      <c r="C70" s="7"/>
      <c r="D70" s="7"/>
      <c r="E70" s="7"/>
      <c r="F70" s="7"/>
      <c r="G70" s="140">
        <f>S32</f>
        <v>20</v>
      </c>
      <c r="H70" s="111" t="s">
        <v>49</v>
      </c>
      <c r="I70" s="104"/>
      <c r="J70" s="111" t="s">
        <v>49</v>
      </c>
      <c r="K70" s="193"/>
      <c r="L70" s="111"/>
      <c r="M70" s="140">
        <f>U61</f>
        <v>31</v>
      </c>
      <c r="N70" s="111"/>
      <c r="O70" s="104"/>
      <c r="P70" s="194"/>
      <c r="Q70" s="207">
        <f>S61</f>
        <v>30</v>
      </c>
      <c r="R70" s="108" t="s">
        <v>64</v>
      </c>
      <c r="S70" s="207">
        <f>I67</f>
        <v>33</v>
      </c>
      <c r="T70" s="111" t="s">
        <v>49</v>
      </c>
      <c r="U70" s="193"/>
      <c r="V70" s="194" t="s">
        <v>160</v>
      </c>
      <c r="W70" s="10"/>
      <c r="X70" s="7"/>
      <c r="Y70" s="7"/>
      <c r="Z70" s="7"/>
      <c r="AA70" s="7"/>
    </row>
    <row r="71" spans="2:27" ht="12" thickBot="1">
      <c r="B71" s="8"/>
      <c r="C71" s="7"/>
      <c r="D71" s="7"/>
      <c r="E71" s="7"/>
      <c r="F71" s="7"/>
      <c r="G71" s="34"/>
      <c r="H71" s="69">
        <f>IF(T29="","",T29)</f>
      </c>
      <c r="I71" s="88" t="s">
        <v>65</v>
      </c>
      <c r="J71" s="70">
        <f>IF(P57="","",P57)</f>
      </c>
      <c r="K71" s="195" t="s">
        <v>12</v>
      </c>
      <c r="L71" s="208">
        <f>IF(OR(OR(J71="",J71=0),H71=""),"",CEILING(H71/J71,1))</f>
      </c>
      <c r="M71" s="196" t="s">
        <v>29</v>
      </c>
      <c r="N71" s="209">
        <f>IF(V65="","",V65)</f>
      </c>
      <c r="O71" s="197" t="s">
        <v>12</v>
      </c>
      <c r="P71" s="210">
        <f>IF(OR(L71="",N71=""),"",L71*N71)</f>
      </c>
      <c r="Q71" s="37" t="s">
        <v>29</v>
      </c>
      <c r="R71" s="203">
        <f>T65</f>
      </c>
      <c r="S71" s="37" t="s">
        <v>29</v>
      </c>
      <c r="T71" s="70">
        <f>J71</f>
      </c>
      <c r="U71" s="195" t="s">
        <v>12</v>
      </c>
      <c r="V71" s="210">
        <f>IF(P71="","",P71*R71*T71)</f>
      </c>
      <c r="W71" s="10"/>
      <c r="X71" s="7"/>
      <c r="Y71" s="7"/>
      <c r="Z71" s="7"/>
      <c r="AA71" s="7"/>
    </row>
    <row r="72" spans="2:27" ht="11.25">
      <c r="B72" s="8"/>
      <c r="C72" s="7"/>
      <c r="D72" s="7"/>
      <c r="E72" s="7"/>
      <c r="F72" s="7"/>
      <c r="M72" s="13"/>
      <c r="N72" s="28"/>
      <c r="O72" s="13"/>
      <c r="P72" s="200"/>
      <c r="Q72" s="201"/>
      <c r="R72" s="202"/>
      <c r="S72" s="13"/>
      <c r="T72" s="28"/>
      <c r="U72" s="201"/>
      <c r="V72" s="202"/>
      <c r="W72" s="10"/>
      <c r="X72" s="7"/>
      <c r="Y72" s="7"/>
      <c r="Z72" s="7"/>
      <c r="AA72" s="7"/>
    </row>
    <row r="73" spans="2:27" ht="9.75" thickBot="1">
      <c r="B73" s="49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51"/>
      <c r="X73" s="7"/>
      <c r="Y73" s="7"/>
      <c r="Z73" s="7"/>
      <c r="AA73" s="7"/>
    </row>
    <row r="74" ht="9.75" thickBot="1"/>
    <row r="75" spans="2:23" ht="9">
      <c r="B75" s="3"/>
      <c r="C75" s="5"/>
      <c r="D75" s="5"/>
      <c r="E75" s="4"/>
      <c r="F75" s="4"/>
      <c r="G75" s="4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6"/>
    </row>
    <row r="76" spans="2:23" ht="9">
      <c r="B76" s="8"/>
      <c r="C76" s="198" t="s">
        <v>91</v>
      </c>
      <c r="D76" s="199"/>
      <c r="E76" s="80"/>
      <c r="F76" s="80"/>
      <c r="G76" s="57"/>
      <c r="H76" s="7"/>
      <c r="I76" s="7"/>
      <c r="J76" s="7"/>
      <c r="K76" s="7"/>
      <c r="L76" s="7"/>
      <c r="O76" s="7"/>
      <c r="P76" s="7"/>
      <c r="Q76" s="7"/>
      <c r="R76" s="7"/>
      <c r="S76" s="7"/>
      <c r="T76" s="7"/>
      <c r="U76" s="7"/>
      <c r="V76" s="7"/>
      <c r="W76" s="10"/>
    </row>
    <row r="77" spans="2:23" ht="9">
      <c r="B77" s="8"/>
      <c r="C77" s="96" t="s">
        <v>92</v>
      </c>
      <c r="D77" s="82"/>
      <c r="E77" s="82"/>
      <c r="F77" s="82"/>
      <c r="G77" s="97"/>
      <c r="H77" s="80" t="s">
        <v>93</v>
      </c>
      <c r="I77" s="80"/>
      <c r="J77" s="80"/>
      <c r="K77" s="80"/>
      <c r="L77" s="80"/>
      <c r="O77" s="80"/>
      <c r="P77" s="7"/>
      <c r="Q77" s="7"/>
      <c r="R77" s="7"/>
      <c r="S77" s="7"/>
      <c r="T77" s="7"/>
      <c r="U77" s="7"/>
      <c r="V77" s="7"/>
      <c r="W77" s="10"/>
    </row>
    <row r="78" spans="2:23" ht="9">
      <c r="B78" s="8"/>
      <c r="E78" s="7"/>
      <c r="F78" s="11"/>
      <c r="G78" s="7"/>
      <c r="H78" s="11"/>
      <c r="I78" s="7"/>
      <c r="J78" s="11"/>
      <c r="K78" s="11"/>
      <c r="L78" s="11"/>
      <c r="M78" s="11"/>
      <c r="N78" s="11"/>
      <c r="O78" s="11"/>
      <c r="P78" s="11"/>
      <c r="Q78" s="7"/>
      <c r="R78" s="11"/>
      <c r="S78" s="7"/>
      <c r="T78" s="33"/>
      <c r="U78" s="16"/>
      <c r="V78" s="33"/>
      <c r="W78" s="10"/>
    </row>
    <row r="79" spans="2:23" ht="9">
      <c r="B79" s="8"/>
      <c r="E79" s="141">
        <f>U67+1</f>
        <v>40</v>
      </c>
      <c r="F79" s="137"/>
      <c r="G79" s="141">
        <f>E79+1</f>
        <v>41</v>
      </c>
      <c r="H79" s="143" t="s">
        <v>94</v>
      </c>
      <c r="I79" s="141">
        <f>G79+1</f>
        <v>42</v>
      </c>
      <c r="J79" s="143" t="s">
        <v>86</v>
      </c>
      <c r="K79" s="141">
        <f>I79+1</f>
        <v>43</v>
      </c>
      <c r="L79" s="143" t="s">
        <v>30</v>
      </c>
      <c r="M79" s="141">
        <f>K79+1</f>
        <v>44</v>
      </c>
      <c r="N79" s="137"/>
      <c r="O79" s="141">
        <f>M79+1</f>
        <v>45</v>
      </c>
      <c r="P79" s="137"/>
      <c r="Q79" s="141">
        <f>O79+1</f>
        <v>46</v>
      </c>
      <c r="R79" s="108" t="s">
        <v>33</v>
      </c>
      <c r="S79" s="141">
        <f>Q79+1</f>
        <v>47</v>
      </c>
      <c r="T79" s="108" t="s">
        <v>96</v>
      </c>
      <c r="U79" s="141">
        <f>S79+1</f>
        <v>48</v>
      </c>
      <c r="V79" s="108"/>
      <c r="W79" s="14"/>
    </row>
    <row r="80" spans="2:23" ht="9">
      <c r="B80" s="8"/>
      <c r="E80" s="113"/>
      <c r="F80" s="143" t="s">
        <v>71</v>
      </c>
      <c r="G80" s="113"/>
      <c r="H80" s="143" t="s">
        <v>74</v>
      </c>
      <c r="I80" s="113"/>
      <c r="J80" s="143" t="s">
        <v>99</v>
      </c>
      <c r="K80" s="113"/>
      <c r="L80" s="143" t="s">
        <v>51</v>
      </c>
      <c r="M80" s="113"/>
      <c r="N80" s="143" t="s">
        <v>30</v>
      </c>
      <c r="O80" s="113"/>
      <c r="P80" s="143" t="s">
        <v>95</v>
      </c>
      <c r="Q80" s="102"/>
      <c r="R80" s="108" t="s">
        <v>101</v>
      </c>
      <c r="S80" s="113"/>
      <c r="T80" s="108" t="s">
        <v>102</v>
      </c>
      <c r="U80" s="102"/>
      <c r="V80" s="108" t="s">
        <v>97</v>
      </c>
      <c r="W80" s="14"/>
    </row>
    <row r="81" spans="2:23" ht="9">
      <c r="B81" s="8"/>
      <c r="E81" s="113"/>
      <c r="F81" s="143" t="s">
        <v>98</v>
      </c>
      <c r="G81" s="113"/>
      <c r="H81" s="143" t="s">
        <v>78</v>
      </c>
      <c r="I81" s="113"/>
      <c r="J81" s="143" t="s">
        <v>88</v>
      </c>
      <c r="K81" s="113"/>
      <c r="L81" s="143" t="s">
        <v>88</v>
      </c>
      <c r="M81" s="113"/>
      <c r="N81" s="143" t="s">
        <v>38</v>
      </c>
      <c r="O81" s="113"/>
      <c r="P81" s="143" t="s">
        <v>100</v>
      </c>
      <c r="Q81" s="102"/>
      <c r="R81" s="108" t="s">
        <v>78</v>
      </c>
      <c r="S81" s="113"/>
      <c r="T81" s="108" t="s">
        <v>104</v>
      </c>
      <c r="U81" s="102"/>
      <c r="V81" s="108" t="s">
        <v>103</v>
      </c>
      <c r="W81" s="14"/>
    </row>
    <row r="82" spans="2:23" ht="9">
      <c r="B82" s="8"/>
      <c r="E82" s="141">
        <f>U61</f>
        <v>31</v>
      </c>
      <c r="F82" s="138"/>
      <c r="G82" s="141">
        <f>S61</f>
        <v>30</v>
      </c>
      <c r="H82" s="144" t="s">
        <v>64</v>
      </c>
      <c r="I82" s="139">
        <f>S32</f>
        <v>20</v>
      </c>
      <c r="J82" s="138" t="s">
        <v>106</v>
      </c>
      <c r="K82" s="139">
        <f>O32</f>
        <v>18</v>
      </c>
      <c r="L82" s="144" t="s">
        <v>48</v>
      </c>
      <c r="M82" s="139">
        <f>K32</f>
        <v>16</v>
      </c>
      <c r="N82" s="144"/>
      <c r="O82" s="139">
        <f>S11</f>
        <v>2</v>
      </c>
      <c r="P82" s="206" t="s">
        <v>9</v>
      </c>
      <c r="Q82" s="141">
        <f>O61</f>
        <v>28</v>
      </c>
      <c r="R82" s="145" t="s">
        <v>107</v>
      </c>
      <c r="S82" s="139">
        <f>U17</f>
        <v>13</v>
      </c>
      <c r="T82" s="145" t="s">
        <v>25</v>
      </c>
      <c r="U82" s="104"/>
      <c r="V82" s="105" t="s">
        <v>105</v>
      </c>
      <c r="W82" s="14"/>
    </row>
    <row r="83" spans="2:23" ht="11.25">
      <c r="B83" s="8"/>
      <c r="E83" s="35"/>
      <c r="F83" s="59">
        <f>IF(V65="","",V65)</f>
      </c>
      <c r="G83" s="60" t="s">
        <v>29</v>
      </c>
      <c r="H83" s="61">
        <f>T65</f>
      </c>
      <c r="I83" s="60" t="s">
        <v>29</v>
      </c>
      <c r="J83" s="61">
        <f>T36</f>
      </c>
      <c r="K83" s="60" t="s">
        <v>29</v>
      </c>
      <c r="L83" s="62">
        <f>P36</f>
      </c>
      <c r="M83" s="60" t="s">
        <v>29</v>
      </c>
      <c r="N83" s="98">
        <v>367</v>
      </c>
      <c r="O83" s="60" t="s">
        <v>29</v>
      </c>
      <c r="P83" s="61">
        <f>IF(T15="","",T15)</f>
      </c>
      <c r="Q83" s="60" t="s">
        <v>29</v>
      </c>
      <c r="R83" s="73">
        <f>IF(P65="","",P65)</f>
      </c>
      <c r="S83" s="60" t="s">
        <v>65</v>
      </c>
      <c r="T83" s="32">
        <f>V21</f>
      </c>
      <c r="U83" s="152" t="s">
        <v>12</v>
      </c>
      <c r="V83" s="76">
        <f>IF(OR(T83=0,T83=""),"",F83*H83*J83*L83*N83*P83*R83/T83)</f>
      </c>
      <c r="W83" s="14"/>
    </row>
    <row r="84" spans="2:23" ht="9">
      <c r="B84" s="8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11"/>
      <c r="R84" s="11"/>
      <c r="S84" s="11"/>
      <c r="T84" s="33"/>
      <c r="U84" s="33"/>
      <c r="V84" s="33"/>
      <c r="W84" s="10"/>
    </row>
    <row r="85" spans="2:23" ht="9">
      <c r="B85" s="8"/>
      <c r="C85" s="7"/>
      <c r="D85" s="7"/>
      <c r="E85" s="7"/>
      <c r="F85" s="7"/>
      <c r="G85" s="7"/>
      <c r="H85" s="7"/>
      <c r="I85" s="7"/>
      <c r="J85" s="7"/>
      <c r="K85" s="7"/>
      <c r="L85" s="7"/>
      <c r="O85" s="7"/>
      <c r="P85" s="7"/>
      <c r="Q85" s="141">
        <f>U79+1</f>
        <v>49</v>
      </c>
      <c r="R85" s="146"/>
      <c r="S85" s="141">
        <f>Q85+1</f>
        <v>50</v>
      </c>
      <c r="T85" s="12"/>
      <c r="U85" s="141">
        <f>S85+1</f>
        <v>51</v>
      </c>
      <c r="V85" s="108"/>
      <c r="W85" s="14"/>
    </row>
    <row r="86" spans="2:23" ht="9">
      <c r="B86" s="8"/>
      <c r="C86" s="163" t="s">
        <v>162</v>
      </c>
      <c r="D86" s="163"/>
      <c r="E86" s="163"/>
      <c r="F86" s="163"/>
      <c r="G86" s="163"/>
      <c r="H86" s="163"/>
      <c r="I86" s="163"/>
      <c r="J86" s="163"/>
      <c r="K86" s="163"/>
      <c r="L86" s="163"/>
      <c r="O86" s="7"/>
      <c r="P86" s="7"/>
      <c r="Q86" s="113"/>
      <c r="R86" s="143" t="s">
        <v>108</v>
      </c>
      <c r="S86" s="113"/>
      <c r="T86" s="108" t="s">
        <v>95</v>
      </c>
      <c r="U86" s="102"/>
      <c r="V86" s="108" t="s">
        <v>109</v>
      </c>
      <c r="W86" s="14"/>
    </row>
    <row r="87" spans="2:23" ht="9">
      <c r="B87" s="8"/>
      <c r="C87" s="163" t="s">
        <v>110</v>
      </c>
      <c r="D87" s="163"/>
      <c r="E87" s="163"/>
      <c r="F87" s="163"/>
      <c r="G87" s="163"/>
      <c r="H87" s="163"/>
      <c r="I87" s="163"/>
      <c r="J87" s="163"/>
      <c r="K87" s="163"/>
      <c r="L87" s="163"/>
      <c r="O87" s="7"/>
      <c r="P87" s="7"/>
      <c r="Q87" s="113"/>
      <c r="R87" s="143" t="s">
        <v>103</v>
      </c>
      <c r="S87" s="113"/>
      <c r="T87" s="108" t="s">
        <v>111</v>
      </c>
      <c r="U87" s="102"/>
      <c r="V87" s="108" t="s">
        <v>112</v>
      </c>
      <c r="W87" s="14"/>
    </row>
    <row r="88" spans="2:23" ht="9">
      <c r="B88" s="8"/>
      <c r="C88" s="163" t="s">
        <v>113</v>
      </c>
      <c r="D88" s="163"/>
      <c r="E88" s="163"/>
      <c r="F88" s="163"/>
      <c r="G88" s="163"/>
      <c r="H88" s="163"/>
      <c r="I88" s="163"/>
      <c r="J88" s="163"/>
      <c r="K88" s="163"/>
      <c r="L88" s="163"/>
      <c r="O88" s="7"/>
      <c r="P88" s="7"/>
      <c r="Q88" s="142">
        <f>U79</f>
        <v>48</v>
      </c>
      <c r="R88" s="143" t="s">
        <v>135</v>
      </c>
      <c r="S88" s="139">
        <f>S11</f>
        <v>2</v>
      </c>
      <c r="T88" s="143" t="s">
        <v>9</v>
      </c>
      <c r="U88" s="104"/>
      <c r="V88" s="108" t="s">
        <v>130</v>
      </c>
      <c r="W88" s="14"/>
    </row>
    <row r="89" spans="2:23" ht="11.25">
      <c r="B89" s="8"/>
      <c r="C89" s="163" t="s">
        <v>114</v>
      </c>
      <c r="D89" s="163"/>
      <c r="E89" s="163"/>
      <c r="F89" s="163"/>
      <c r="G89" s="163"/>
      <c r="H89" s="163"/>
      <c r="I89" s="163"/>
      <c r="J89" s="163"/>
      <c r="K89" s="163"/>
      <c r="L89" s="163"/>
      <c r="O89" s="7"/>
      <c r="P89" s="63"/>
      <c r="Q89" s="64"/>
      <c r="R89" s="78">
        <f>V83</f>
      </c>
      <c r="S89" s="60" t="s">
        <v>65</v>
      </c>
      <c r="T89" s="65">
        <f>P83</f>
      </c>
      <c r="U89" s="152" t="s">
        <v>12</v>
      </c>
      <c r="V89" s="77">
        <f>IF(OR(R89="",T89=0),"",R89/T89)</f>
      </c>
      <c r="W89" s="10"/>
    </row>
    <row r="90" spans="2:23" ht="9.75" thickBot="1">
      <c r="B90" s="49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51"/>
    </row>
  </sheetData>
  <sheetProtection sheet="1" objects="1" scenarios="1"/>
  <printOptions horizontalCentered="1" verticalCentered="1"/>
  <pageMargins left="0.25" right="0.25" top="0.25" bottom="0.25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A90"/>
  <sheetViews>
    <sheetView showGridLines="0" tabSelected="1" workbookViewId="0" topLeftCell="B35">
      <selection activeCell="R65" sqref="R65"/>
    </sheetView>
  </sheetViews>
  <sheetFormatPr defaultColWidth="9.140625" defaultRowHeight="12.75"/>
  <cols>
    <col min="1" max="1" width="2.28125" style="2" customWidth="1"/>
    <col min="2" max="3" width="2.140625" style="2" customWidth="1"/>
    <col min="4" max="4" width="9.8515625" style="2" customWidth="1"/>
    <col min="5" max="5" width="2.28125" style="2" customWidth="1"/>
    <col min="6" max="6" width="9.8515625" style="2" customWidth="1"/>
    <col min="7" max="7" width="2.28125" style="2" customWidth="1"/>
    <col min="8" max="8" width="9.28125" style="2" customWidth="1"/>
    <col min="9" max="9" width="2.28125" style="2" customWidth="1"/>
    <col min="10" max="10" width="9.28125" style="2" customWidth="1"/>
    <col min="11" max="11" width="2.28125" style="2" customWidth="1"/>
    <col min="12" max="12" width="9.28125" style="2" customWidth="1"/>
    <col min="13" max="13" width="2.28125" style="2" customWidth="1"/>
    <col min="14" max="14" width="9.28125" style="2" customWidth="1"/>
    <col min="15" max="15" width="2.28125" style="2" customWidth="1"/>
    <col min="16" max="16" width="9.28125" style="2" customWidth="1"/>
    <col min="17" max="17" width="2.28125" style="2" customWidth="1"/>
    <col min="18" max="18" width="9.28125" style="2" customWidth="1"/>
    <col min="19" max="19" width="2.28125" style="2" customWidth="1"/>
    <col min="20" max="20" width="9.28125" style="2" customWidth="1"/>
    <col min="21" max="21" width="2.28125" style="2" customWidth="1"/>
    <col min="22" max="22" width="9.28125" style="2" customWidth="1"/>
    <col min="23" max="23" width="2.421875" style="2" customWidth="1"/>
    <col min="24" max="24" width="8.7109375" style="2" customWidth="1"/>
    <col min="25" max="25" width="2.28125" style="2" customWidth="1"/>
    <col min="26" max="16384" width="8.7109375" style="2" customWidth="1"/>
  </cols>
  <sheetData>
    <row r="2" spans="8:19" ht="13.5" customHeight="1">
      <c r="H2" s="166" t="s">
        <v>115</v>
      </c>
      <c r="J2" s="169" t="s">
        <v>164</v>
      </c>
      <c r="K2" s="167"/>
      <c r="L2" s="167"/>
      <c r="M2" s="167"/>
      <c r="N2" s="166" t="s">
        <v>148</v>
      </c>
      <c r="P2" s="169" t="s">
        <v>153</v>
      </c>
      <c r="Q2" s="168"/>
      <c r="R2" s="168"/>
      <c r="S2" s="168"/>
    </row>
    <row r="4" spans="8:19" ht="13.5" customHeight="1">
      <c r="H4" s="166" t="s">
        <v>149</v>
      </c>
      <c r="J4" s="169" t="s">
        <v>151</v>
      </c>
      <c r="K4" s="168"/>
      <c r="L4" s="168"/>
      <c r="M4" s="168"/>
      <c r="N4" s="166" t="s">
        <v>150</v>
      </c>
      <c r="P4" s="169" t="s">
        <v>152</v>
      </c>
      <c r="Q4" s="168"/>
      <c r="R4" s="168"/>
      <c r="S4" s="168"/>
    </row>
    <row r="6" spans="2:23" ht="9.75" thickBo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2:24" ht="9">
      <c r="B7" s="3"/>
      <c r="C7" s="4"/>
      <c r="D7" s="4"/>
      <c r="E7" s="4"/>
      <c r="F7" s="4"/>
      <c r="G7" s="5"/>
      <c r="H7" s="5"/>
      <c r="I7" s="5"/>
      <c r="J7" s="5"/>
      <c r="K7" s="5"/>
      <c r="L7" s="5"/>
      <c r="Q7" s="5"/>
      <c r="R7" s="5"/>
      <c r="S7" s="5"/>
      <c r="T7" s="5"/>
      <c r="U7" s="5"/>
      <c r="V7" s="5"/>
      <c r="W7" s="6"/>
      <c r="X7" s="7"/>
    </row>
    <row r="8" spans="2:24" ht="9">
      <c r="B8" s="8"/>
      <c r="C8" s="79" t="s">
        <v>0</v>
      </c>
      <c r="D8" s="80"/>
      <c r="E8" s="80"/>
      <c r="F8" s="80"/>
      <c r="G8" s="9"/>
      <c r="H8" s="7"/>
      <c r="I8" s="7"/>
      <c r="J8" s="7"/>
      <c r="K8" s="7"/>
      <c r="L8" s="7"/>
      <c r="Q8" s="7"/>
      <c r="R8" s="7"/>
      <c r="S8" s="7"/>
      <c r="T8" s="7"/>
      <c r="U8" s="7"/>
      <c r="V8" s="7"/>
      <c r="W8" s="10"/>
      <c r="X8" s="7"/>
    </row>
    <row r="9" spans="2:24" ht="9">
      <c r="B9" s="8"/>
      <c r="C9" s="81" t="s">
        <v>1</v>
      </c>
      <c r="D9" s="82"/>
      <c r="E9" s="82"/>
      <c r="F9" s="82"/>
      <c r="G9" s="9"/>
      <c r="H9" s="80" t="s">
        <v>2</v>
      </c>
      <c r="I9" s="80"/>
      <c r="J9" s="80"/>
      <c r="K9" s="80"/>
      <c r="L9" s="80"/>
      <c r="Q9" s="80"/>
      <c r="R9" s="7"/>
      <c r="S9" s="7"/>
      <c r="T9" s="7"/>
      <c r="U9" s="7"/>
      <c r="V9" s="7"/>
      <c r="W9" s="10"/>
      <c r="X9" s="7"/>
    </row>
    <row r="10" spans="2:24" ht="9">
      <c r="B10" s="8"/>
      <c r="C10" s="7"/>
      <c r="D10" s="7"/>
      <c r="E10" s="7"/>
      <c r="F10" s="7"/>
      <c r="G10" s="7"/>
      <c r="H10" s="7"/>
      <c r="I10" s="7"/>
      <c r="J10" s="7"/>
      <c r="K10" s="7"/>
      <c r="L10" s="7"/>
      <c r="Q10" s="11"/>
      <c r="R10" s="11"/>
      <c r="S10" s="11"/>
      <c r="T10" s="11"/>
      <c r="U10" s="11"/>
      <c r="V10" s="11"/>
      <c r="W10" s="10"/>
      <c r="X10" s="7"/>
    </row>
    <row r="11" spans="2:24" ht="11.25">
      <c r="B11" s="8"/>
      <c r="C11" s="161" t="s">
        <v>136</v>
      </c>
      <c r="D11" s="158"/>
      <c r="E11" s="157"/>
      <c r="F11" s="157"/>
      <c r="G11" s="157"/>
      <c r="H11" s="157"/>
      <c r="I11" s="157"/>
      <c r="J11" s="157"/>
      <c r="K11" s="159"/>
      <c r="L11" s="13"/>
      <c r="Q11" s="139">
        <v>1</v>
      </c>
      <c r="R11" s="18" t="s">
        <v>3</v>
      </c>
      <c r="S11" s="139">
        <f>Q11+1</f>
        <v>2</v>
      </c>
      <c r="T11" s="148"/>
      <c r="U11" s="139">
        <f>S11+1</f>
        <v>3</v>
      </c>
      <c r="V11" s="13"/>
      <c r="W11" s="14"/>
      <c r="X11" s="7"/>
    </row>
    <row r="12" spans="2:24" ht="9">
      <c r="B12" s="8"/>
      <c r="C12" s="162" t="s">
        <v>134</v>
      </c>
      <c r="D12" s="158"/>
      <c r="E12" s="157"/>
      <c r="F12" s="157"/>
      <c r="G12" s="157"/>
      <c r="H12" s="157"/>
      <c r="I12" s="157"/>
      <c r="J12" s="160"/>
      <c r="K12" s="157"/>
      <c r="L12" s="13"/>
      <c r="Q12" s="17"/>
      <c r="R12" s="100" t="s">
        <v>119</v>
      </c>
      <c r="S12" s="17"/>
      <c r="T12" s="18" t="s">
        <v>4</v>
      </c>
      <c r="U12" s="19"/>
      <c r="V12" s="13" t="s">
        <v>5</v>
      </c>
      <c r="W12" s="14"/>
      <c r="X12" s="7"/>
    </row>
    <row r="13" spans="2:24" ht="9">
      <c r="B13" s="8"/>
      <c r="C13" s="161" t="s">
        <v>132</v>
      </c>
      <c r="D13" s="158"/>
      <c r="E13" s="157"/>
      <c r="F13" s="157"/>
      <c r="G13" s="157"/>
      <c r="H13" s="157"/>
      <c r="I13" s="157"/>
      <c r="J13" s="160"/>
      <c r="K13" s="157"/>
      <c r="L13" s="13"/>
      <c r="Q13" s="17"/>
      <c r="R13" s="18" t="s">
        <v>8</v>
      </c>
      <c r="S13" s="17"/>
      <c r="T13" s="18" t="s">
        <v>6</v>
      </c>
      <c r="U13" s="19"/>
      <c r="V13" s="13" t="s">
        <v>7</v>
      </c>
      <c r="W13" s="14"/>
      <c r="X13" s="7"/>
    </row>
    <row r="14" spans="2:24" ht="9">
      <c r="B14" s="8"/>
      <c r="C14" s="161" t="s">
        <v>133</v>
      </c>
      <c r="D14" s="157"/>
      <c r="E14" s="157"/>
      <c r="F14" s="157"/>
      <c r="G14" s="157"/>
      <c r="H14" s="157"/>
      <c r="I14" s="157"/>
      <c r="J14" s="160"/>
      <c r="K14" s="157"/>
      <c r="L14" s="13"/>
      <c r="Q14" s="17"/>
      <c r="R14" s="18" t="s">
        <v>11</v>
      </c>
      <c r="S14" s="17"/>
      <c r="T14" s="18" t="s">
        <v>9</v>
      </c>
      <c r="U14" s="19"/>
      <c r="V14" s="13" t="s">
        <v>10</v>
      </c>
      <c r="W14" s="14"/>
      <c r="X14" s="7"/>
    </row>
    <row r="15" spans="2:24" ht="11.25">
      <c r="B15" s="8"/>
      <c r="C15" s="7"/>
      <c r="D15" s="7"/>
      <c r="E15" s="7"/>
      <c r="F15" s="7"/>
      <c r="G15" s="7"/>
      <c r="H15" s="7"/>
      <c r="I15" s="7"/>
      <c r="J15" s="15"/>
      <c r="K15" s="16"/>
      <c r="L15" s="24"/>
      <c r="Q15" s="25"/>
      <c r="R15" s="114">
        <v>12500</v>
      </c>
      <c r="S15" s="83" t="s">
        <v>65</v>
      </c>
      <c r="T15" s="115">
        <v>6.4</v>
      </c>
      <c r="U15" s="153" t="s">
        <v>12</v>
      </c>
      <c r="V15" s="155">
        <f>IF(OR(T15=0,R15=0),"",R15/T15)</f>
        <v>1953.125</v>
      </c>
      <c r="W15" s="14"/>
      <c r="X15" s="7"/>
    </row>
    <row r="16" spans="2:24" ht="9">
      <c r="B16" s="8"/>
      <c r="C16" s="7"/>
      <c r="D16" s="7"/>
      <c r="E16" s="7"/>
      <c r="F16" s="7"/>
      <c r="G16" s="7"/>
      <c r="H16" s="7"/>
      <c r="I16" s="7"/>
      <c r="J16" s="11"/>
      <c r="K16" s="7"/>
      <c r="L16" s="11"/>
      <c r="M16" s="7"/>
      <c r="N16" s="11"/>
      <c r="O16" s="7"/>
      <c r="P16" s="11"/>
      <c r="Q16" s="7"/>
      <c r="R16" s="11"/>
      <c r="S16" s="7"/>
      <c r="T16" s="11"/>
      <c r="U16" s="7"/>
      <c r="V16" s="11"/>
      <c r="W16" s="10"/>
      <c r="X16" s="7"/>
    </row>
    <row r="17" spans="2:24" s="30" customFormat="1" ht="9">
      <c r="B17" s="26"/>
      <c r="C17" s="139">
        <f>U11+1</f>
        <v>4</v>
      </c>
      <c r="D17" s="170"/>
      <c r="E17" s="139">
        <f>C17+1</f>
        <v>5</v>
      </c>
      <c r="F17" s="171"/>
      <c r="G17" s="139">
        <f>E17+1</f>
        <v>6</v>
      </c>
      <c r="H17" s="171"/>
      <c r="I17" s="139">
        <f>G17+1</f>
        <v>7</v>
      </c>
      <c r="J17" s="12"/>
      <c r="K17" s="139">
        <f>I17+1</f>
        <v>8</v>
      </c>
      <c r="L17" s="136" t="s">
        <v>154</v>
      </c>
      <c r="M17" s="139">
        <f>K17+1</f>
        <v>9</v>
      </c>
      <c r="N17" s="12" t="s">
        <v>154</v>
      </c>
      <c r="O17" s="139">
        <f>M17+1</f>
        <v>10</v>
      </c>
      <c r="P17" s="136"/>
      <c r="Q17" s="139">
        <f>O17+1</f>
        <v>11</v>
      </c>
      <c r="R17" s="12"/>
      <c r="S17" s="139">
        <f>Q17+1</f>
        <v>12</v>
      </c>
      <c r="T17" s="12"/>
      <c r="U17" s="139">
        <f>S17+1</f>
        <v>13</v>
      </c>
      <c r="V17" s="13"/>
      <c r="W17" s="29"/>
      <c r="X17" s="15"/>
    </row>
    <row r="18" spans="2:24" ht="9">
      <c r="B18" s="8"/>
      <c r="C18" s="17"/>
      <c r="D18" s="21" t="s">
        <v>13</v>
      </c>
      <c r="E18" s="17"/>
      <c r="F18" s="21" t="s">
        <v>14</v>
      </c>
      <c r="G18" s="17"/>
      <c r="H18" s="21" t="s">
        <v>15</v>
      </c>
      <c r="I18" s="19"/>
      <c r="J18" s="13" t="s">
        <v>32</v>
      </c>
      <c r="K18" s="17"/>
      <c r="L18" s="18" t="s">
        <v>155</v>
      </c>
      <c r="M18" s="19"/>
      <c r="N18" s="13" t="s">
        <v>43</v>
      </c>
      <c r="O18" s="170"/>
      <c r="P18" s="21" t="s">
        <v>16</v>
      </c>
      <c r="Q18" s="19"/>
      <c r="R18" s="30" t="s">
        <v>32</v>
      </c>
      <c r="S18" s="19"/>
      <c r="T18" s="13" t="s">
        <v>17</v>
      </c>
      <c r="U18" s="31"/>
      <c r="V18" s="13" t="s">
        <v>17</v>
      </c>
      <c r="W18" s="14"/>
      <c r="X18" s="7"/>
    </row>
    <row r="19" spans="2:24" ht="9">
      <c r="B19" s="8"/>
      <c r="C19" s="17"/>
      <c r="D19" s="21" t="s">
        <v>18</v>
      </c>
      <c r="E19" s="17"/>
      <c r="F19" s="21"/>
      <c r="G19" s="17"/>
      <c r="H19" s="21" t="s">
        <v>19</v>
      </c>
      <c r="I19" s="19"/>
      <c r="J19" s="13" t="s">
        <v>21</v>
      </c>
      <c r="K19" s="17"/>
      <c r="L19" s="18" t="s">
        <v>156</v>
      </c>
      <c r="M19" s="19"/>
      <c r="N19" s="13" t="s">
        <v>156</v>
      </c>
      <c r="O19" s="175"/>
      <c r="P19" s="21" t="s">
        <v>20</v>
      </c>
      <c r="Q19" s="19"/>
      <c r="R19" s="30" t="s">
        <v>161</v>
      </c>
      <c r="S19" s="19"/>
      <c r="T19" s="13" t="s">
        <v>21</v>
      </c>
      <c r="U19" s="19"/>
      <c r="V19" s="13" t="s">
        <v>22</v>
      </c>
      <c r="W19" s="14"/>
      <c r="X19" s="7"/>
    </row>
    <row r="20" spans="2:24" ht="9">
      <c r="B20" s="8"/>
      <c r="C20" s="17"/>
      <c r="D20" s="21" t="s">
        <v>23</v>
      </c>
      <c r="E20" s="20"/>
      <c r="F20" s="21" t="s">
        <v>24</v>
      </c>
      <c r="G20" s="20"/>
      <c r="H20" s="21" t="s">
        <v>23</v>
      </c>
      <c r="I20" s="19"/>
      <c r="J20" s="16" t="s">
        <v>23</v>
      </c>
      <c r="K20" s="20"/>
      <c r="L20" s="21" t="s">
        <v>24</v>
      </c>
      <c r="M20" s="22"/>
      <c r="N20" s="16" t="s">
        <v>23</v>
      </c>
      <c r="O20" s="176"/>
      <c r="P20" s="174" t="s">
        <v>26</v>
      </c>
      <c r="Q20" s="22"/>
      <c r="R20" s="23" t="s">
        <v>27</v>
      </c>
      <c r="S20" s="140">
        <v>7</v>
      </c>
      <c r="T20" s="23" t="s">
        <v>27</v>
      </c>
      <c r="U20" s="22"/>
      <c r="V20" s="23" t="s">
        <v>27</v>
      </c>
      <c r="W20" s="14"/>
      <c r="X20" s="7"/>
    </row>
    <row r="21" spans="2:24" ht="11.25">
      <c r="B21" s="8"/>
      <c r="C21" s="25"/>
      <c r="D21" s="177">
        <v>29</v>
      </c>
      <c r="E21" s="150" t="s">
        <v>28</v>
      </c>
      <c r="F21" s="71">
        <v>4</v>
      </c>
      <c r="G21" s="150" t="s">
        <v>28</v>
      </c>
      <c r="H21" s="116">
        <v>9.3</v>
      </c>
      <c r="I21" s="152" t="s">
        <v>12</v>
      </c>
      <c r="J21" s="178">
        <f>D21+F21+H21</f>
        <v>42.3</v>
      </c>
      <c r="K21" s="150" t="s">
        <v>28</v>
      </c>
      <c r="L21" s="71">
        <v>1.7</v>
      </c>
      <c r="M21" s="152" t="s">
        <v>12</v>
      </c>
      <c r="N21" s="178">
        <f>J21+L21</f>
        <v>44</v>
      </c>
      <c r="O21" s="85" t="s">
        <v>29</v>
      </c>
      <c r="P21" s="116">
        <v>0.02</v>
      </c>
      <c r="Q21" s="152" t="s">
        <v>12</v>
      </c>
      <c r="R21" s="179">
        <f>N21*P21</f>
        <v>0.88</v>
      </c>
      <c r="S21" s="151" t="s">
        <v>28</v>
      </c>
      <c r="T21" s="180">
        <f>J21</f>
        <v>42.3</v>
      </c>
      <c r="U21" s="152" t="s">
        <v>12</v>
      </c>
      <c r="V21" s="181">
        <f>IF(P21&gt;=1,"",R21+T21)</f>
        <v>43.18</v>
      </c>
      <c r="W21" s="14"/>
      <c r="X21" s="7"/>
    </row>
    <row r="22" spans="2:24" ht="9">
      <c r="B22" s="8"/>
      <c r="C22" s="7"/>
      <c r="D22" s="7"/>
      <c r="E22" s="7"/>
      <c r="F22" s="7"/>
      <c r="G22" s="7"/>
      <c r="H22" s="16"/>
      <c r="I22" s="7"/>
      <c r="J22" s="182"/>
      <c r="K22" s="182"/>
      <c r="L22" s="182"/>
      <c r="M22" s="182"/>
      <c r="N22" s="182"/>
      <c r="O22" s="182"/>
      <c r="P22" s="183"/>
      <c r="Q22" s="182"/>
      <c r="R22" s="184">
        <f>IF(OR(P21&lt;=0,P21&gt;1),"VALOR FUERA DE INTERVALO: 1 - 0","")</f>
      </c>
      <c r="S22" s="182"/>
      <c r="T22" s="182"/>
      <c r="U22" s="182"/>
      <c r="V22" s="185"/>
      <c r="W22" s="10"/>
      <c r="X22" s="7"/>
    </row>
    <row r="23" spans="2:24" ht="12" customHeight="1">
      <c r="B23" s="8"/>
      <c r="C23" s="7"/>
      <c r="D23" s="16"/>
      <c r="O23" s="38"/>
      <c r="P23" s="86" t="s">
        <v>122</v>
      </c>
      <c r="Q23" s="39"/>
      <c r="R23" s="39"/>
      <c r="S23" s="39"/>
      <c r="T23" s="39"/>
      <c r="U23" s="45"/>
      <c r="V23" s="46"/>
      <c r="W23" s="10"/>
      <c r="X23" s="7"/>
    </row>
    <row r="24" spans="2:24" ht="9">
      <c r="B24" s="8"/>
      <c r="C24" s="163" t="s">
        <v>137</v>
      </c>
      <c r="D24" s="163"/>
      <c r="E24" s="164"/>
      <c r="F24" s="164"/>
      <c r="G24" s="164"/>
      <c r="H24" s="164"/>
      <c r="O24" s="35"/>
      <c r="P24" s="42"/>
      <c r="Q24" s="42"/>
      <c r="R24" s="42"/>
      <c r="S24" s="40"/>
      <c r="T24" s="42"/>
      <c r="U24" s="23"/>
      <c r="V24" s="48"/>
      <c r="W24" s="10"/>
      <c r="X24" s="7"/>
    </row>
    <row r="25" spans="2:24" ht="9">
      <c r="B25" s="8"/>
      <c r="C25" s="163" t="s">
        <v>138</v>
      </c>
      <c r="D25" s="163"/>
      <c r="E25" s="164"/>
      <c r="F25" s="164"/>
      <c r="G25" s="164"/>
      <c r="H25" s="164"/>
      <c r="O25" s="120" t="s">
        <v>52</v>
      </c>
      <c r="P25" s="121"/>
      <c r="Q25" s="121"/>
      <c r="R25" s="121"/>
      <c r="S25" s="122"/>
      <c r="T25" s="117" t="s">
        <v>53</v>
      </c>
      <c r="U25" s="84"/>
      <c r="V25" s="72"/>
      <c r="W25" s="10"/>
      <c r="X25" s="7"/>
    </row>
    <row r="26" spans="2:24" ht="9">
      <c r="B26" s="8"/>
      <c r="C26" s="163" t="s">
        <v>139</v>
      </c>
      <c r="D26" s="163"/>
      <c r="E26" s="164"/>
      <c r="F26" s="164"/>
      <c r="G26" s="164"/>
      <c r="H26" s="164"/>
      <c r="O26" s="120" t="s">
        <v>56</v>
      </c>
      <c r="P26" s="121"/>
      <c r="Q26" s="121"/>
      <c r="R26" s="121"/>
      <c r="S26" s="123"/>
      <c r="T26" s="117" t="s">
        <v>57</v>
      </c>
      <c r="U26" s="84"/>
      <c r="V26" s="72"/>
      <c r="W26" s="10"/>
      <c r="X26" s="7"/>
    </row>
    <row r="27" spans="2:24" ht="9">
      <c r="B27" s="8"/>
      <c r="C27" s="163" t="s">
        <v>140</v>
      </c>
      <c r="D27" s="163"/>
      <c r="E27" s="164"/>
      <c r="F27" s="164"/>
      <c r="G27" s="164"/>
      <c r="H27" s="164"/>
      <c r="O27" s="120" t="s">
        <v>58</v>
      </c>
      <c r="P27" s="121"/>
      <c r="Q27" s="121"/>
      <c r="R27" s="121"/>
      <c r="S27" s="122"/>
      <c r="T27" s="117" t="s">
        <v>66</v>
      </c>
      <c r="U27" s="84"/>
      <c r="V27" s="72"/>
      <c r="W27" s="10"/>
      <c r="X27" s="7"/>
    </row>
    <row r="28" spans="2:24" ht="9">
      <c r="B28" s="8"/>
      <c r="C28" s="163" t="s">
        <v>141</v>
      </c>
      <c r="D28" s="163"/>
      <c r="E28" s="164"/>
      <c r="F28" s="164"/>
      <c r="G28" s="164"/>
      <c r="H28" s="164"/>
      <c r="O28" s="120" t="s">
        <v>59</v>
      </c>
      <c r="P28" s="121"/>
      <c r="Q28" s="121"/>
      <c r="R28" s="121"/>
      <c r="S28" s="123"/>
      <c r="T28" s="117" t="s">
        <v>67</v>
      </c>
      <c r="U28" s="84"/>
      <c r="V28" s="72"/>
      <c r="W28" s="10"/>
      <c r="X28" s="7"/>
    </row>
    <row r="29" spans="2:24" ht="9">
      <c r="B29" s="8"/>
      <c r="C29" s="163" t="s">
        <v>142</v>
      </c>
      <c r="D29" s="163"/>
      <c r="E29" s="164"/>
      <c r="F29" s="164"/>
      <c r="G29" s="164"/>
      <c r="H29" s="164"/>
      <c r="O29" s="20" t="s">
        <v>60</v>
      </c>
      <c r="P29" s="55"/>
      <c r="Q29" s="55"/>
      <c r="R29" s="55"/>
      <c r="S29" s="99"/>
      <c r="T29" s="118">
        <v>120</v>
      </c>
      <c r="U29" s="84"/>
      <c r="V29" s="72"/>
      <c r="W29" s="10"/>
      <c r="X29" s="7"/>
    </row>
    <row r="30" spans="2:24" ht="9">
      <c r="B30" s="8"/>
      <c r="C30" s="7"/>
      <c r="D30" s="16"/>
      <c r="O30" s="20" t="s">
        <v>125</v>
      </c>
      <c r="P30" s="55"/>
      <c r="Q30" s="55"/>
      <c r="R30" s="55"/>
      <c r="S30" s="99"/>
      <c r="T30" s="134">
        <v>0.35</v>
      </c>
      <c r="U30" s="133">
        <f>IF(OR(T30&lt;=0,T30&gt;1),"VALOR FUERA DE INTERVALO: 0 - 1","")</f>
      </c>
      <c r="V30" s="72"/>
      <c r="W30" s="10"/>
      <c r="X30" s="7"/>
    </row>
    <row r="31" spans="2:24" ht="9">
      <c r="B31" s="8"/>
      <c r="C31" s="7"/>
      <c r="D31" s="7"/>
      <c r="E31" s="7"/>
      <c r="F31" s="7"/>
      <c r="G31" s="7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10"/>
      <c r="X31" s="7"/>
    </row>
    <row r="32" spans="2:24" s="30" customFormat="1" ht="9">
      <c r="B32" s="26"/>
      <c r="C32" s="15"/>
      <c r="D32" s="15"/>
      <c r="E32" s="15"/>
      <c r="F32" s="15"/>
      <c r="G32" s="139">
        <f>U17+1</f>
        <v>14</v>
      </c>
      <c r="H32" s="28" t="s">
        <v>31</v>
      </c>
      <c r="I32" s="139">
        <f>G32+1</f>
        <v>15</v>
      </c>
      <c r="J32" s="28" t="s">
        <v>32</v>
      </c>
      <c r="K32" s="139">
        <f>I32+1</f>
        <v>16</v>
      </c>
      <c r="M32" s="139">
        <f>K32+1</f>
        <v>17</v>
      </c>
      <c r="O32" s="139">
        <f>M32+1</f>
        <v>18</v>
      </c>
      <c r="P32" s="28" t="s">
        <v>126</v>
      </c>
      <c r="Q32" s="139">
        <f>O32+1</f>
        <v>19</v>
      </c>
      <c r="S32" s="139">
        <f>Q32+1</f>
        <v>20</v>
      </c>
      <c r="T32" s="28" t="s">
        <v>36</v>
      </c>
      <c r="U32" s="139">
        <f>S32+1</f>
        <v>21</v>
      </c>
      <c r="W32" s="29"/>
      <c r="X32" s="15"/>
    </row>
    <row r="33" spans="2:24" ht="9">
      <c r="B33" s="8"/>
      <c r="C33" s="7"/>
      <c r="D33" s="7"/>
      <c r="E33" s="7"/>
      <c r="F33" s="7"/>
      <c r="G33" s="9" t="s">
        <v>127</v>
      </c>
      <c r="H33" s="13"/>
      <c r="I33" s="19"/>
      <c r="J33" s="13" t="s">
        <v>37</v>
      </c>
      <c r="K33" s="19"/>
      <c r="L33" s="28" t="s">
        <v>131</v>
      </c>
      <c r="M33" s="19"/>
      <c r="N33" s="28" t="s">
        <v>34</v>
      </c>
      <c r="O33" s="19"/>
      <c r="P33" s="13" t="s">
        <v>120</v>
      </c>
      <c r="Q33" s="19"/>
      <c r="R33" s="28" t="s">
        <v>35</v>
      </c>
      <c r="S33" s="19"/>
      <c r="T33" s="13" t="s">
        <v>41</v>
      </c>
      <c r="U33" s="19"/>
      <c r="V33" s="13" t="s">
        <v>17</v>
      </c>
      <c r="W33" s="14"/>
      <c r="X33" s="7"/>
    </row>
    <row r="34" spans="2:24" ht="9">
      <c r="B34" s="8"/>
      <c r="C34" s="7"/>
      <c r="D34" s="7"/>
      <c r="E34" s="7"/>
      <c r="F34" s="7"/>
      <c r="G34" s="9" t="s">
        <v>128</v>
      </c>
      <c r="H34" s="13"/>
      <c r="I34" s="19"/>
      <c r="J34" s="13" t="s">
        <v>43</v>
      </c>
      <c r="K34" s="19"/>
      <c r="L34" s="13" t="s">
        <v>38</v>
      </c>
      <c r="M34" s="19"/>
      <c r="N34" s="13" t="s">
        <v>39</v>
      </c>
      <c r="O34" s="19"/>
      <c r="P34" s="13" t="s">
        <v>121</v>
      </c>
      <c r="Q34" s="19"/>
      <c r="R34" s="13" t="s">
        <v>40</v>
      </c>
      <c r="S34" s="19"/>
      <c r="T34" s="13" t="s">
        <v>45</v>
      </c>
      <c r="U34" s="19"/>
      <c r="V34" s="13" t="s">
        <v>42</v>
      </c>
      <c r="W34" s="14"/>
      <c r="X34" s="7"/>
    </row>
    <row r="35" spans="2:24" s="30" customFormat="1" ht="9">
      <c r="B35" s="26"/>
      <c r="C35" s="15"/>
      <c r="D35" s="15"/>
      <c r="E35" s="15"/>
      <c r="F35" s="15"/>
      <c r="G35" s="139">
        <v>1</v>
      </c>
      <c r="H35" s="23" t="s">
        <v>47</v>
      </c>
      <c r="I35" s="140">
        <v>13</v>
      </c>
      <c r="J35" s="23" t="s">
        <v>27</v>
      </c>
      <c r="K35" s="34"/>
      <c r="L35" s="23"/>
      <c r="M35" s="34"/>
      <c r="N35" s="48" t="s">
        <v>44</v>
      </c>
      <c r="O35" s="34"/>
      <c r="P35" s="23" t="s">
        <v>48</v>
      </c>
      <c r="Q35" s="34"/>
      <c r="R35" s="48" t="s">
        <v>44</v>
      </c>
      <c r="S35" s="34"/>
      <c r="T35" s="23" t="s">
        <v>49</v>
      </c>
      <c r="U35" s="34"/>
      <c r="V35" s="48" t="s">
        <v>46</v>
      </c>
      <c r="W35" s="29"/>
      <c r="X35" s="15"/>
    </row>
    <row r="36" spans="2:24" ht="11.25">
      <c r="B36" s="8"/>
      <c r="C36" s="7"/>
      <c r="D36" s="7"/>
      <c r="E36" s="7"/>
      <c r="F36" s="7"/>
      <c r="G36" s="35"/>
      <c r="H36" s="36">
        <f>IF(R15="","",R15)</f>
        <v>12500</v>
      </c>
      <c r="I36" s="37" t="s">
        <v>29</v>
      </c>
      <c r="J36" s="32">
        <f>IF(V21="","",V21)</f>
        <v>43.18</v>
      </c>
      <c r="K36" s="37" t="s">
        <v>65</v>
      </c>
      <c r="L36" s="87">
        <v>367</v>
      </c>
      <c r="M36" s="152" t="s">
        <v>12</v>
      </c>
      <c r="N36" s="32">
        <f>IF(OR(H36="",J36=""),"",H36*J36/367)</f>
        <v>1470.708446866485</v>
      </c>
      <c r="O36" s="37" t="s">
        <v>65</v>
      </c>
      <c r="P36" s="32">
        <f>IF(OR(U30&lt;&gt;"",T30=""),"",T30)</f>
        <v>0.35</v>
      </c>
      <c r="Q36" s="152" t="s">
        <v>12</v>
      </c>
      <c r="R36" s="32">
        <f>IF(P36=""," ",N36/P36)</f>
        <v>4202.024133904243</v>
      </c>
      <c r="S36" s="37" t="s">
        <v>65</v>
      </c>
      <c r="T36" s="23">
        <f>IF(T29="","",T29)</f>
        <v>120</v>
      </c>
      <c r="U36" s="152" t="s">
        <v>12</v>
      </c>
      <c r="V36" s="32">
        <f>IF(OR(T36="",R36=""),"",R36/T36)</f>
        <v>35.01686778253536</v>
      </c>
      <c r="W36" s="14"/>
      <c r="X36" s="7"/>
    </row>
    <row r="37" spans="2:24" ht="9">
      <c r="B37" s="8"/>
      <c r="C37" s="7"/>
      <c r="D37" s="7"/>
      <c r="E37" s="7"/>
      <c r="F37" s="7"/>
      <c r="G37" s="7"/>
      <c r="H37" s="7"/>
      <c r="I37" s="7"/>
      <c r="J37" s="7"/>
      <c r="K37" s="7"/>
      <c r="L37" s="7" t="s">
        <v>50</v>
      </c>
      <c r="M37" s="7"/>
      <c r="N37" s="7"/>
      <c r="O37" s="7"/>
      <c r="P37" s="7"/>
      <c r="Q37" s="11"/>
      <c r="R37" s="11"/>
      <c r="S37" s="11"/>
      <c r="T37" s="11"/>
      <c r="U37" s="11"/>
      <c r="V37" s="11"/>
      <c r="W37" s="10"/>
      <c r="X37" s="7"/>
    </row>
    <row r="38" spans="2:24" ht="9">
      <c r="B38" s="8"/>
      <c r="C38" s="7"/>
      <c r="D38" s="7"/>
      <c r="E38" s="7"/>
      <c r="F38" s="7"/>
      <c r="H38" s="7"/>
      <c r="I38" s="7"/>
      <c r="J38" s="7"/>
      <c r="M38" s="140">
        <f>U32+1</f>
        <v>22</v>
      </c>
      <c r="N38" s="172"/>
      <c r="O38" s="140">
        <f>M38+1</f>
        <v>23</v>
      </c>
      <c r="P38" s="173" t="s">
        <v>30</v>
      </c>
      <c r="Q38" s="140">
        <f>O38+1</f>
        <v>24</v>
      </c>
      <c r="R38" s="13" t="s">
        <v>17</v>
      </c>
      <c r="S38" s="140">
        <f>Q38+1</f>
        <v>25</v>
      </c>
      <c r="T38" s="45"/>
      <c r="U38" s="140">
        <f>S38+1</f>
        <v>26</v>
      </c>
      <c r="V38" s="101" t="s">
        <v>61</v>
      </c>
      <c r="W38" s="14"/>
      <c r="X38" s="7"/>
    </row>
    <row r="39" spans="2:24" ht="9">
      <c r="B39" s="8"/>
      <c r="C39" s="7"/>
      <c r="D39" s="7"/>
      <c r="E39" s="7"/>
      <c r="F39" s="7"/>
      <c r="H39" s="7"/>
      <c r="I39" s="7"/>
      <c r="J39" s="7"/>
      <c r="M39" s="19"/>
      <c r="N39" s="13" t="s">
        <v>32</v>
      </c>
      <c r="O39" s="19"/>
      <c r="P39" s="13" t="s">
        <v>51</v>
      </c>
      <c r="Q39" s="19"/>
      <c r="R39" s="13" t="s">
        <v>42</v>
      </c>
      <c r="S39" s="19"/>
      <c r="T39" s="156" t="s">
        <v>95</v>
      </c>
      <c r="U39" s="102"/>
      <c r="V39" s="103" t="s">
        <v>62</v>
      </c>
      <c r="W39" s="14"/>
      <c r="X39" s="7"/>
    </row>
    <row r="40" spans="2:24" ht="9">
      <c r="B40" s="8"/>
      <c r="C40" s="7"/>
      <c r="D40" s="7"/>
      <c r="E40" s="7"/>
      <c r="F40" s="7"/>
      <c r="M40" s="19"/>
      <c r="N40" s="13" t="s">
        <v>42</v>
      </c>
      <c r="O40" s="19"/>
      <c r="P40" s="13" t="s">
        <v>54</v>
      </c>
      <c r="Q40" s="19"/>
      <c r="R40" s="13" t="s">
        <v>55</v>
      </c>
      <c r="S40" s="19"/>
      <c r="T40" s="15" t="s">
        <v>163</v>
      </c>
      <c r="U40" s="102"/>
      <c r="V40" s="103" t="s">
        <v>63</v>
      </c>
      <c r="W40" s="14"/>
      <c r="X40" s="7"/>
    </row>
    <row r="41" spans="2:24" ht="9">
      <c r="B41" s="8"/>
      <c r="C41" s="7"/>
      <c r="D41" s="7"/>
      <c r="E41" s="7"/>
      <c r="F41" s="7"/>
      <c r="M41" s="140">
        <f>U32</f>
        <v>21</v>
      </c>
      <c r="N41" s="23" t="s">
        <v>46</v>
      </c>
      <c r="O41" s="22"/>
      <c r="P41" s="23" t="s">
        <v>48</v>
      </c>
      <c r="Q41" s="22"/>
      <c r="R41" s="23" t="s">
        <v>46</v>
      </c>
      <c r="S41" s="140">
        <f>S11</f>
        <v>2</v>
      </c>
      <c r="T41" s="47" t="s">
        <v>9</v>
      </c>
      <c r="U41" s="104"/>
      <c r="V41" s="105" t="s">
        <v>64</v>
      </c>
      <c r="W41" s="14"/>
      <c r="X41" s="7"/>
    </row>
    <row r="42" spans="2:24" ht="11.25">
      <c r="B42" s="8"/>
      <c r="C42" s="7"/>
      <c r="D42" s="7"/>
      <c r="E42" s="7"/>
      <c r="F42" s="7"/>
      <c r="M42" s="22"/>
      <c r="N42" s="43">
        <f>IF(V36="","",V36)</f>
        <v>35.01686778253536</v>
      </c>
      <c r="O42" s="88" t="s">
        <v>65</v>
      </c>
      <c r="P42" s="89">
        <v>0.95</v>
      </c>
      <c r="Q42" s="154" t="s">
        <v>12</v>
      </c>
      <c r="R42" s="44">
        <f>IF(OR(N42="",P42=0),"",N42/P42)</f>
        <v>36.859860823721434</v>
      </c>
      <c r="S42" s="88" t="s">
        <v>65</v>
      </c>
      <c r="T42" s="88">
        <f>IF(OR(T15="",T15=0),"",T15)</f>
        <v>6.4</v>
      </c>
      <c r="U42" s="154" t="s">
        <v>12</v>
      </c>
      <c r="V42" s="44">
        <f>IF(OR(T42=0,T42=""),"",R42/T42)</f>
        <v>5.7593532537064736</v>
      </c>
      <c r="W42" s="10"/>
      <c r="X42" s="7"/>
    </row>
    <row r="43" spans="2:24" ht="9">
      <c r="B43" s="8"/>
      <c r="C43" s="7"/>
      <c r="D43" s="7"/>
      <c r="E43" s="7"/>
      <c r="F43" s="7"/>
      <c r="M43" s="7"/>
      <c r="N43" s="7"/>
      <c r="O43" s="80"/>
      <c r="P43" s="90"/>
      <c r="Q43" s="90"/>
      <c r="R43" s="90"/>
      <c r="S43" s="90"/>
      <c r="T43" s="90"/>
      <c r="U43" s="90"/>
      <c r="V43" s="90"/>
      <c r="W43" s="91"/>
      <c r="X43" s="7"/>
    </row>
    <row r="44" spans="2:23" ht="9.75" thickBot="1">
      <c r="B44" s="49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50"/>
      <c r="Q44" s="50"/>
      <c r="R44" s="50"/>
      <c r="S44" s="50"/>
      <c r="T44" s="50"/>
      <c r="U44" s="50"/>
      <c r="V44" s="50"/>
      <c r="W44" s="51"/>
    </row>
    <row r="45" ht="9.75" thickBot="1"/>
    <row r="46" spans="2:27" ht="9">
      <c r="B46" s="3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6"/>
      <c r="X46" s="7"/>
      <c r="Y46" s="7"/>
      <c r="Z46" s="7"/>
      <c r="AA46" s="7"/>
    </row>
    <row r="47" spans="2:27" ht="9">
      <c r="B47" s="8"/>
      <c r="C47" s="7"/>
      <c r="D47" s="211" t="s">
        <v>68</v>
      </c>
      <c r="E47" s="204"/>
      <c r="F47" s="57"/>
      <c r="G47" s="7"/>
      <c r="H47" s="7"/>
      <c r="I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10"/>
      <c r="X47" s="7"/>
      <c r="Y47" s="7"/>
      <c r="Z47" s="7"/>
      <c r="AA47" s="7"/>
    </row>
    <row r="48" spans="2:27" ht="9">
      <c r="B48" s="8"/>
      <c r="C48" s="7"/>
      <c r="D48" s="212" t="s">
        <v>69</v>
      </c>
      <c r="E48" s="11"/>
      <c r="F48" s="205"/>
      <c r="G48" s="7"/>
      <c r="H48" s="80" t="s">
        <v>129</v>
      </c>
      <c r="N48" s="80"/>
      <c r="P48" s="80"/>
      <c r="Q48" s="80"/>
      <c r="R48" s="80"/>
      <c r="S48" s="80"/>
      <c r="T48" s="7"/>
      <c r="U48" s="7"/>
      <c r="V48" s="7"/>
      <c r="W48" s="10"/>
      <c r="X48" s="7"/>
      <c r="Y48" s="7"/>
      <c r="Z48" s="7"/>
      <c r="AA48" s="7"/>
    </row>
    <row r="49" spans="2:27" ht="9">
      <c r="B49" s="8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10"/>
      <c r="X49" s="7"/>
      <c r="Y49" s="7"/>
      <c r="Z49" s="7"/>
      <c r="AA49" s="7"/>
    </row>
    <row r="50" spans="2:27" ht="9">
      <c r="B50" s="8"/>
      <c r="C50" s="7"/>
      <c r="D50" s="7"/>
      <c r="E50" s="7"/>
      <c r="F50" s="7"/>
      <c r="L50" s="7"/>
      <c r="O50" s="92" t="s">
        <v>123</v>
      </c>
      <c r="P50" s="93"/>
      <c r="Q50" s="93"/>
      <c r="R50" s="52"/>
      <c r="T50" s="7"/>
      <c r="U50" s="7"/>
      <c r="V50" s="7"/>
      <c r="W50" s="10"/>
      <c r="X50" s="7"/>
      <c r="Y50" s="7"/>
      <c r="Z50" s="7"/>
      <c r="AA50" s="7"/>
    </row>
    <row r="51" spans="2:27" ht="9">
      <c r="B51" s="8"/>
      <c r="C51" s="7"/>
      <c r="D51" s="164" t="s">
        <v>143</v>
      </c>
      <c r="E51" s="164"/>
      <c r="F51" s="164"/>
      <c r="G51" s="164"/>
      <c r="H51" s="164"/>
      <c r="I51" s="163"/>
      <c r="O51" s="94" t="s">
        <v>124</v>
      </c>
      <c r="P51" s="95"/>
      <c r="Q51" s="95"/>
      <c r="R51" s="53"/>
      <c r="T51" s="7"/>
      <c r="U51" s="15"/>
      <c r="V51" s="7"/>
      <c r="W51" s="10"/>
      <c r="X51" s="7"/>
      <c r="Y51" s="7"/>
      <c r="Z51" s="13"/>
      <c r="AA51" s="7"/>
    </row>
    <row r="52" spans="2:27" ht="9">
      <c r="B52" s="8"/>
      <c r="C52" s="7"/>
      <c r="D52" s="164" t="s">
        <v>144</v>
      </c>
      <c r="E52" s="164"/>
      <c r="F52" s="164"/>
      <c r="G52" s="164"/>
      <c r="H52" s="164"/>
      <c r="I52" s="165"/>
      <c r="O52" s="124" t="s">
        <v>76</v>
      </c>
      <c r="P52" s="125"/>
      <c r="Q52" s="125"/>
      <c r="R52" s="126"/>
      <c r="T52" s="7"/>
      <c r="U52" s="15"/>
      <c r="V52" s="7"/>
      <c r="W52" s="66"/>
      <c r="X52" s="15"/>
      <c r="Y52" s="16"/>
      <c r="Z52" s="13"/>
      <c r="AA52" s="7"/>
    </row>
    <row r="53" spans="2:27" ht="11.25">
      <c r="B53" s="8"/>
      <c r="C53" s="7"/>
      <c r="D53" s="164" t="s">
        <v>145</v>
      </c>
      <c r="E53" s="164"/>
      <c r="F53" s="164"/>
      <c r="G53" s="164"/>
      <c r="H53" s="164"/>
      <c r="I53" s="165"/>
      <c r="O53" s="19"/>
      <c r="P53" s="127" t="s">
        <v>80</v>
      </c>
      <c r="Q53" s="16"/>
      <c r="R53" s="41"/>
      <c r="T53" s="16"/>
      <c r="U53" s="13"/>
      <c r="V53" s="16"/>
      <c r="W53" s="67"/>
      <c r="X53" s="13"/>
      <c r="Y53" s="16"/>
      <c r="Z53" s="13"/>
      <c r="AA53" s="16"/>
    </row>
    <row r="54" spans="2:27" ht="9">
      <c r="B54" s="8"/>
      <c r="C54" s="7"/>
      <c r="D54" s="164" t="s">
        <v>146</v>
      </c>
      <c r="E54" s="164"/>
      <c r="F54" s="164"/>
      <c r="G54" s="164"/>
      <c r="H54" s="164"/>
      <c r="I54" s="165"/>
      <c r="O54" s="124" t="s">
        <v>82</v>
      </c>
      <c r="P54" s="128"/>
      <c r="Q54" s="128"/>
      <c r="R54" s="126"/>
      <c r="T54" s="16"/>
      <c r="U54" s="13"/>
      <c r="V54" s="16"/>
      <c r="W54" s="67"/>
      <c r="X54" s="13"/>
      <c r="Y54" s="16"/>
      <c r="Z54" s="13"/>
      <c r="AA54" s="16"/>
    </row>
    <row r="55" spans="2:27" ht="11.25">
      <c r="B55" s="8"/>
      <c r="C55" s="7"/>
      <c r="D55" s="164" t="s">
        <v>147</v>
      </c>
      <c r="E55" s="164"/>
      <c r="F55" s="164"/>
      <c r="G55" s="164"/>
      <c r="H55" s="164"/>
      <c r="I55" s="165"/>
      <c r="O55" s="22"/>
      <c r="P55" s="129" t="s">
        <v>83</v>
      </c>
      <c r="Q55" s="33"/>
      <c r="R55" s="130"/>
      <c r="T55" s="16"/>
      <c r="U55" s="13"/>
      <c r="V55" s="13"/>
      <c r="W55" s="67"/>
      <c r="X55" s="16"/>
      <c r="Y55" s="13"/>
      <c r="Z55" s="13"/>
      <c r="AA55" s="16"/>
    </row>
    <row r="56" spans="2:27" ht="9">
      <c r="B56" s="8"/>
      <c r="C56" s="7"/>
      <c r="D56" s="7"/>
      <c r="E56" s="7"/>
      <c r="F56" s="7"/>
      <c r="O56" s="17" t="s">
        <v>84</v>
      </c>
      <c r="P56" s="21"/>
      <c r="Q56" s="19" t="s">
        <v>85</v>
      </c>
      <c r="R56" s="126"/>
      <c r="T56" s="16"/>
      <c r="U56" s="13" t="s">
        <v>70</v>
      </c>
      <c r="V56" s="16"/>
      <c r="W56" s="67"/>
      <c r="X56" s="16"/>
      <c r="Y56" s="16"/>
      <c r="Z56" s="16"/>
      <c r="AA56" s="16"/>
    </row>
    <row r="57" spans="2:27" ht="11.25">
      <c r="B57" s="8"/>
      <c r="C57" s="7"/>
      <c r="D57" s="7"/>
      <c r="E57" s="7"/>
      <c r="F57" s="7"/>
      <c r="O57" s="56"/>
      <c r="P57" s="74">
        <v>17.2</v>
      </c>
      <c r="Q57" s="13"/>
      <c r="R57" s="131">
        <v>21.3</v>
      </c>
      <c r="W57" s="10"/>
      <c r="X57" s="7"/>
      <c r="Y57" s="7"/>
      <c r="Z57" s="7"/>
      <c r="AA57" s="16"/>
    </row>
    <row r="58" spans="2:27" ht="9">
      <c r="B58" s="8"/>
      <c r="C58" s="7"/>
      <c r="D58" s="7"/>
      <c r="E58" s="7"/>
      <c r="F58" s="7"/>
      <c r="O58" s="54" t="s">
        <v>74</v>
      </c>
      <c r="P58" s="68"/>
      <c r="Q58" s="132" t="s">
        <v>87</v>
      </c>
      <c r="R58" s="27"/>
      <c r="W58" s="10"/>
      <c r="X58" s="7"/>
      <c r="Y58" s="7"/>
      <c r="Z58" s="7"/>
      <c r="AA58" s="16"/>
    </row>
    <row r="59" spans="2:27" ht="11.25">
      <c r="B59" s="8"/>
      <c r="C59" s="7"/>
      <c r="D59" s="7"/>
      <c r="E59" s="7"/>
      <c r="F59" s="7"/>
      <c r="O59" s="56"/>
      <c r="P59" s="75">
        <v>3.08</v>
      </c>
      <c r="Q59" s="34"/>
      <c r="R59" s="131">
        <v>3.4</v>
      </c>
      <c r="W59" s="10"/>
      <c r="X59" s="7"/>
      <c r="Y59" s="7"/>
      <c r="Z59" s="7"/>
      <c r="AA59" s="16"/>
    </row>
    <row r="60" spans="2:27" ht="9">
      <c r="B60" s="8"/>
      <c r="C60" s="7"/>
      <c r="D60" s="7"/>
      <c r="E60" s="7"/>
      <c r="F60" s="7"/>
      <c r="K60" s="147"/>
      <c r="W60" s="10"/>
      <c r="X60" s="7"/>
      <c r="Y60" s="7"/>
      <c r="Z60" s="7"/>
      <c r="AA60" s="16"/>
    </row>
    <row r="61" spans="2:27" ht="9">
      <c r="B61" s="8"/>
      <c r="C61" s="7"/>
      <c r="D61" s="7"/>
      <c r="E61" s="7"/>
      <c r="F61" s="7"/>
      <c r="M61" s="140">
        <f>U38+1</f>
        <v>27</v>
      </c>
      <c r="N61" s="106" t="s">
        <v>61</v>
      </c>
      <c r="O61" s="140">
        <f>M61+1</f>
        <v>28</v>
      </c>
      <c r="P61" s="107" t="s">
        <v>30</v>
      </c>
      <c r="Q61" s="140">
        <f>O61+1</f>
        <v>29</v>
      </c>
      <c r="R61" s="106" t="s">
        <v>61</v>
      </c>
      <c r="S61" s="140">
        <f>Q61+1</f>
        <v>30</v>
      </c>
      <c r="T61" s="106" t="s">
        <v>61</v>
      </c>
      <c r="U61" s="140">
        <f>S61+1</f>
        <v>31</v>
      </c>
      <c r="V61" s="101" t="s">
        <v>90</v>
      </c>
      <c r="W61" s="10"/>
      <c r="X61" s="7"/>
      <c r="Y61" s="7"/>
      <c r="Z61" s="7"/>
      <c r="AA61" s="16"/>
    </row>
    <row r="62" spans="2:27" ht="9">
      <c r="B62" s="8"/>
      <c r="C62" s="7"/>
      <c r="D62" s="7"/>
      <c r="E62" s="7"/>
      <c r="F62" s="7"/>
      <c r="M62" s="102"/>
      <c r="N62" s="108" t="s">
        <v>62</v>
      </c>
      <c r="O62" s="109"/>
      <c r="P62" s="110" t="s">
        <v>72</v>
      </c>
      <c r="Q62" s="102"/>
      <c r="R62" s="108" t="s">
        <v>73</v>
      </c>
      <c r="S62" s="102"/>
      <c r="T62" s="108" t="s">
        <v>74</v>
      </c>
      <c r="U62" s="102"/>
      <c r="V62" s="103" t="s">
        <v>75</v>
      </c>
      <c r="W62" s="10"/>
      <c r="X62" s="7"/>
      <c r="Y62" s="7"/>
      <c r="Z62" s="7"/>
      <c r="AA62" s="16"/>
    </row>
    <row r="63" spans="2:27" ht="9">
      <c r="B63" s="8"/>
      <c r="C63" s="7"/>
      <c r="D63" s="7"/>
      <c r="E63" s="7"/>
      <c r="F63" s="7"/>
      <c r="M63" s="102"/>
      <c r="N63" s="108" t="s">
        <v>115</v>
      </c>
      <c r="O63" s="109"/>
      <c r="P63" s="110" t="s">
        <v>78</v>
      </c>
      <c r="Q63" s="102"/>
      <c r="R63" s="108" t="s">
        <v>77</v>
      </c>
      <c r="S63" s="102"/>
      <c r="T63" s="108" t="s">
        <v>78</v>
      </c>
      <c r="U63" s="102"/>
      <c r="V63" s="103" t="s">
        <v>79</v>
      </c>
      <c r="W63" s="10"/>
      <c r="X63" s="7"/>
      <c r="Y63" s="7"/>
      <c r="Z63" s="7"/>
      <c r="AA63" s="16"/>
    </row>
    <row r="64" spans="2:27" ht="9">
      <c r="B64" s="8"/>
      <c r="C64" s="7"/>
      <c r="D64" s="7"/>
      <c r="E64" s="7"/>
      <c r="F64" s="7"/>
      <c r="M64" s="140">
        <f>U38</f>
        <v>26</v>
      </c>
      <c r="N64" s="111" t="s">
        <v>64</v>
      </c>
      <c r="O64" s="149"/>
      <c r="P64" s="112" t="s">
        <v>48</v>
      </c>
      <c r="Q64" s="104"/>
      <c r="R64" s="111" t="s">
        <v>64</v>
      </c>
      <c r="S64" s="104"/>
      <c r="T64" s="111" t="s">
        <v>64</v>
      </c>
      <c r="U64" s="104"/>
      <c r="V64" s="105" t="s">
        <v>81</v>
      </c>
      <c r="W64" s="10"/>
      <c r="X64" s="7"/>
      <c r="Y64" s="7"/>
      <c r="Z64" s="7"/>
      <c r="AA64" s="16"/>
    </row>
    <row r="65" spans="2:27" ht="11.25">
      <c r="B65" s="8"/>
      <c r="C65" s="7"/>
      <c r="D65" s="7"/>
      <c r="E65" s="7"/>
      <c r="F65" s="7"/>
      <c r="M65" s="34"/>
      <c r="N65" s="32">
        <f>IF(V42="","",V42)</f>
        <v>5.7593532537064736</v>
      </c>
      <c r="O65" s="88" t="s">
        <v>65</v>
      </c>
      <c r="P65" s="119">
        <v>0.95</v>
      </c>
      <c r="Q65" s="154" t="s">
        <v>12</v>
      </c>
      <c r="R65" s="32">
        <f>IF(OR(N65="",OR(P65="",P65=0)),"",N65/P65)</f>
        <v>6.06247710916471</v>
      </c>
      <c r="S65" s="88" t="s">
        <v>65</v>
      </c>
      <c r="T65" s="23">
        <f>IF(P59="","",P59)</f>
        <v>3.08</v>
      </c>
      <c r="U65" s="154" t="s">
        <v>12</v>
      </c>
      <c r="V65" s="186">
        <f>IF(OR(T65="",OR(R65=0,R65="")),"",CEILING(R65/T65,1))</f>
        <v>2</v>
      </c>
      <c r="W65" s="10"/>
      <c r="X65" s="7"/>
      <c r="Y65" s="7"/>
      <c r="Z65" s="7"/>
      <c r="AA65" s="16"/>
    </row>
    <row r="66" spans="2:27" ht="9.75" thickBot="1">
      <c r="B66" s="8"/>
      <c r="C66" s="7"/>
      <c r="D66" s="7"/>
      <c r="E66" s="7"/>
      <c r="F66" s="7"/>
      <c r="M66" s="58"/>
      <c r="N66" s="13"/>
      <c r="O66" s="16"/>
      <c r="P66" s="135">
        <f>IF(OR(P65&lt;=0,P65&gt;1),"VALOR FUERA DE INTERVALO: 0 - 1","")</f>
      </c>
      <c r="Q66" s="13"/>
      <c r="R66" s="16"/>
      <c r="S66" s="58"/>
      <c r="T66" s="13"/>
      <c r="U66" s="58"/>
      <c r="V66" s="13"/>
      <c r="W66" s="10"/>
      <c r="X66" s="7"/>
      <c r="Y66" s="7"/>
      <c r="Z66" s="7"/>
      <c r="AA66" s="16"/>
    </row>
    <row r="67" spans="2:27" ht="9">
      <c r="B67" s="8"/>
      <c r="C67" s="7"/>
      <c r="D67" s="7"/>
      <c r="E67" s="7"/>
      <c r="F67" s="7"/>
      <c r="G67" s="140">
        <f>U61+1</f>
        <v>32</v>
      </c>
      <c r="H67" s="106" t="s">
        <v>36</v>
      </c>
      <c r="I67" s="140">
        <f>G67+1</f>
        <v>33</v>
      </c>
      <c r="J67" s="106" t="s">
        <v>36</v>
      </c>
      <c r="K67" s="187">
        <f>I67+1</f>
        <v>34</v>
      </c>
      <c r="L67" s="188" t="s">
        <v>90</v>
      </c>
      <c r="M67" s="189">
        <f>K67+1</f>
        <v>35</v>
      </c>
      <c r="N67" s="188" t="s">
        <v>90</v>
      </c>
      <c r="O67" s="189">
        <f>M67+1</f>
        <v>36</v>
      </c>
      <c r="P67" s="190" t="s">
        <v>117</v>
      </c>
      <c r="Q67" s="140">
        <f>O67+1</f>
        <v>37</v>
      </c>
      <c r="R67" s="106" t="s">
        <v>61</v>
      </c>
      <c r="S67" s="140">
        <f>Q67+1</f>
        <v>38</v>
      </c>
      <c r="T67" s="106" t="s">
        <v>36</v>
      </c>
      <c r="U67" s="187">
        <f>S67+1</f>
        <v>39</v>
      </c>
      <c r="V67" s="190" t="s">
        <v>157</v>
      </c>
      <c r="W67" s="10"/>
      <c r="X67" s="7"/>
      <c r="Y67" s="7"/>
      <c r="Z67" s="7"/>
      <c r="AA67" s="16"/>
    </row>
    <row r="68" spans="2:27" ht="9">
      <c r="B68" s="8"/>
      <c r="C68" s="7"/>
      <c r="D68" s="7"/>
      <c r="E68" s="7"/>
      <c r="F68" s="7"/>
      <c r="G68" s="102"/>
      <c r="H68" s="108" t="s">
        <v>116</v>
      </c>
      <c r="I68" s="102"/>
      <c r="J68" s="108" t="s">
        <v>84</v>
      </c>
      <c r="K68" s="191"/>
      <c r="L68" s="108" t="s">
        <v>75</v>
      </c>
      <c r="M68" s="102"/>
      <c r="N68" s="108" t="s">
        <v>75</v>
      </c>
      <c r="O68" s="102"/>
      <c r="P68" s="192" t="s">
        <v>118</v>
      </c>
      <c r="Q68" s="102"/>
      <c r="R68" s="108" t="s">
        <v>74</v>
      </c>
      <c r="S68" s="102"/>
      <c r="T68" s="108" t="s">
        <v>84</v>
      </c>
      <c r="U68" s="191"/>
      <c r="V68" s="192" t="s">
        <v>158</v>
      </c>
      <c r="W68" s="10"/>
      <c r="X68" s="7"/>
      <c r="Y68" s="7"/>
      <c r="Z68" s="7"/>
      <c r="AA68" s="7"/>
    </row>
    <row r="69" spans="2:27" ht="9">
      <c r="B69" s="8"/>
      <c r="C69" s="7"/>
      <c r="D69" s="7"/>
      <c r="E69" s="7"/>
      <c r="F69" s="7"/>
      <c r="G69" s="102"/>
      <c r="H69" s="108" t="s">
        <v>88</v>
      </c>
      <c r="I69" s="102"/>
      <c r="J69" s="108" t="s">
        <v>78</v>
      </c>
      <c r="K69" s="191"/>
      <c r="L69" s="108" t="s">
        <v>89</v>
      </c>
      <c r="M69" s="102"/>
      <c r="N69" s="108" t="s">
        <v>79</v>
      </c>
      <c r="O69" s="102"/>
      <c r="P69" s="192" t="s">
        <v>90</v>
      </c>
      <c r="Q69" s="102"/>
      <c r="R69" s="108" t="s">
        <v>78</v>
      </c>
      <c r="S69" s="102"/>
      <c r="T69" s="108" t="s">
        <v>78</v>
      </c>
      <c r="U69" s="191"/>
      <c r="V69" s="192" t="s">
        <v>159</v>
      </c>
      <c r="W69" s="10"/>
      <c r="X69" s="7"/>
      <c r="Y69" s="7"/>
      <c r="Z69" s="7"/>
      <c r="AA69" s="7"/>
    </row>
    <row r="70" spans="2:27" ht="9">
      <c r="B70" s="8"/>
      <c r="C70" s="7"/>
      <c r="D70" s="7"/>
      <c r="E70" s="7"/>
      <c r="F70" s="7"/>
      <c r="G70" s="140">
        <f>S32</f>
        <v>20</v>
      </c>
      <c r="H70" s="111" t="s">
        <v>49</v>
      </c>
      <c r="I70" s="104"/>
      <c r="J70" s="111" t="s">
        <v>49</v>
      </c>
      <c r="K70" s="193"/>
      <c r="L70" s="111"/>
      <c r="M70" s="140">
        <f>U61</f>
        <v>31</v>
      </c>
      <c r="N70" s="111"/>
      <c r="O70" s="104"/>
      <c r="P70" s="194"/>
      <c r="Q70" s="207">
        <f>S61</f>
        <v>30</v>
      </c>
      <c r="R70" s="108" t="s">
        <v>64</v>
      </c>
      <c r="S70" s="207">
        <f>I67</f>
        <v>33</v>
      </c>
      <c r="T70" s="111" t="s">
        <v>49</v>
      </c>
      <c r="U70" s="193"/>
      <c r="V70" s="194" t="s">
        <v>160</v>
      </c>
      <c r="W70" s="10"/>
      <c r="X70" s="7"/>
      <c r="Y70" s="7"/>
      <c r="Z70" s="7"/>
      <c r="AA70" s="7"/>
    </row>
    <row r="71" spans="2:27" ht="12" thickBot="1">
      <c r="B71" s="8"/>
      <c r="C71" s="7"/>
      <c r="D71" s="7"/>
      <c r="E71" s="7"/>
      <c r="F71" s="7"/>
      <c r="G71" s="34"/>
      <c r="H71" s="69">
        <f>IF(T29="","",T29)</f>
        <v>120</v>
      </c>
      <c r="I71" s="88" t="s">
        <v>65</v>
      </c>
      <c r="J71" s="70">
        <f>IF(P57="","",P57)</f>
        <v>17.2</v>
      </c>
      <c r="K71" s="195" t="s">
        <v>12</v>
      </c>
      <c r="L71" s="208">
        <f>IF(OR(OR(J71="",J71=0),H71=""),"",CEILING(H71/J71,1))</f>
        <v>7</v>
      </c>
      <c r="M71" s="196" t="s">
        <v>29</v>
      </c>
      <c r="N71" s="209">
        <f>IF(V65="","",V65)</f>
        <v>2</v>
      </c>
      <c r="O71" s="197" t="s">
        <v>12</v>
      </c>
      <c r="P71" s="210">
        <f>IF(OR(L71="",N71=""),"",L71*N71)</f>
        <v>14</v>
      </c>
      <c r="Q71" s="37" t="s">
        <v>29</v>
      </c>
      <c r="R71" s="203">
        <f>T65</f>
        <v>3.08</v>
      </c>
      <c r="S71" s="37" t="s">
        <v>29</v>
      </c>
      <c r="T71" s="70">
        <f>J71</f>
        <v>17.2</v>
      </c>
      <c r="U71" s="195" t="s">
        <v>12</v>
      </c>
      <c r="V71" s="210">
        <f>P71*R71*T71</f>
        <v>741.6640000000001</v>
      </c>
      <c r="W71" s="10"/>
      <c r="X71" s="7"/>
      <c r="Y71" s="7"/>
      <c r="Z71" s="7"/>
      <c r="AA71" s="7"/>
    </row>
    <row r="72" spans="2:27" ht="11.25">
      <c r="B72" s="8"/>
      <c r="C72" s="7"/>
      <c r="D72" s="7"/>
      <c r="E72" s="7"/>
      <c r="F72" s="7"/>
      <c r="M72" s="13"/>
      <c r="N72" s="28"/>
      <c r="O72" s="13"/>
      <c r="P72" s="200"/>
      <c r="Q72" s="201"/>
      <c r="R72" s="202"/>
      <c r="S72" s="13"/>
      <c r="T72" s="28"/>
      <c r="U72" s="201"/>
      <c r="V72" s="202"/>
      <c r="W72" s="10"/>
      <c r="X72" s="7"/>
      <c r="Y72" s="7"/>
      <c r="Z72" s="7"/>
      <c r="AA72" s="7"/>
    </row>
    <row r="73" spans="2:27" ht="9.75" thickBot="1">
      <c r="B73" s="49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51"/>
      <c r="X73" s="7"/>
      <c r="Y73" s="7"/>
      <c r="Z73" s="7"/>
      <c r="AA73" s="7"/>
    </row>
    <row r="74" ht="9.75" thickBot="1"/>
    <row r="75" spans="2:23" ht="9">
      <c r="B75" s="3"/>
      <c r="C75" s="5"/>
      <c r="D75" s="5"/>
      <c r="E75" s="4"/>
      <c r="F75" s="4"/>
      <c r="G75" s="4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6"/>
    </row>
    <row r="76" spans="2:23" ht="9">
      <c r="B76" s="8"/>
      <c r="C76" s="198" t="s">
        <v>91</v>
      </c>
      <c r="D76" s="199"/>
      <c r="E76" s="80"/>
      <c r="F76" s="80"/>
      <c r="G76" s="57"/>
      <c r="H76" s="7"/>
      <c r="I76" s="7"/>
      <c r="J76" s="7"/>
      <c r="K76" s="7"/>
      <c r="L76" s="7"/>
      <c r="O76" s="7"/>
      <c r="P76" s="7"/>
      <c r="Q76" s="7"/>
      <c r="R76" s="7"/>
      <c r="S76" s="7"/>
      <c r="T76" s="7"/>
      <c r="U76" s="7"/>
      <c r="V76" s="7"/>
      <c r="W76" s="10"/>
    </row>
    <row r="77" spans="2:23" ht="9">
      <c r="B77" s="8"/>
      <c r="C77" s="96" t="s">
        <v>92</v>
      </c>
      <c r="D77" s="82"/>
      <c r="E77" s="82"/>
      <c r="F77" s="82"/>
      <c r="G77" s="97"/>
      <c r="H77" s="80" t="s">
        <v>93</v>
      </c>
      <c r="I77" s="80"/>
      <c r="J77" s="80"/>
      <c r="K77" s="80"/>
      <c r="L77" s="80"/>
      <c r="O77" s="80"/>
      <c r="P77" s="7"/>
      <c r="Q77" s="7"/>
      <c r="R77" s="7"/>
      <c r="S77" s="7"/>
      <c r="T77" s="7"/>
      <c r="U77" s="7"/>
      <c r="V77" s="7"/>
      <c r="W77" s="10"/>
    </row>
    <row r="78" spans="2:23" ht="9">
      <c r="B78" s="8"/>
      <c r="E78" s="7"/>
      <c r="F78" s="11"/>
      <c r="G78" s="7"/>
      <c r="H78" s="11"/>
      <c r="I78" s="7"/>
      <c r="J78" s="11"/>
      <c r="K78" s="11"/>
      <c r="L78" s="11"/>
      <c r="M78" s="11"/>
      <c r="N78" s="11"/>
      <c r="O78" s="11"/>
      <c r="P78" s="11"/>
      <c r="Q78" s="7"/>
      <c r="R78" s="11"/>
      <c r="S78" s="7"/>
      <c r="T78" s="33"/>
      <c r="U78" s="16"/>
      <c r="V78" s="33"/>
      <c r="W78" s="10"/>
    </row>
    <row r="79" spans="2:23" ht="9">
      <c r="B79" s="8"/>
      <c r="E79" s="141">
        <f>U67+1</f>
        <v>40</v>
      </c>
      <c r="F79" s="137"/>
      <c r="G79" s="141">
        <f>E79+1</f>
        <v>41</v>
      </c>
      <c r="H79" s="143" t="s">
        <v>94</v>
      </c>
      <c r="I79" s="141">
        <f>G79+1</f>
        <v>42</v>
      </c>
      <c r="J79" s="143" t="s">
        <v>86</v>
      </c>
      <c r="K79" s="141">
        <f>I79+1</f>
        <v>43</v>
      </c>
      <c r="L79" s="143" t="s">
        <v>30</v>
      </c>
      <c r="M79" s="141">
        <f>K79+1</f>
        <v>44</v>
      </c>
      <c r="N79" s="137"/>
      <c r="O79" s="141">
        <f>M79+1</f>
        <v>45</v>
      </c>
      <c r="P79" s="137"/>
      <c r="Q79" s="141">
        <f>O79+1</f>
        <v>46</v>
      </c>
      <c r="R79" s="108" t="s">
        <v>33</v>
      </c>
      <c r="S79" s="141">
        <f>Q79+1</f>
        <v>47</v>
      </c>
      <c r="T79" s="108" t="s">
        <v>96</v>
      </c>
      <c r="U79" s="141">
        <f>S79+1</f>
        <v>48</v>
      </c>
      <c r="V79" s="108"/>
      <c r="W79" s="14"/>
    </row>
    <row r="80" spans="2:23" ht="9">
      <c r="B80" s="8"/>
      <c r="E80" s="113"/>
      <c r="F80" s="143" t="s">
        <v>71</v>
      </c>
      <c r="G80" s="113"/>
      <c r="H80" s="143" t="s">
        <v>74</v>
      </c>
      <c r="I80" s="113"/>
      <c r="J80" s="143" t="s">
        <v>99</v>
      </c>
      <c r="K80" s="113"/>
      <c r="L80" s="143" t="s">
        <v>51</v>
      </c>
      <c r="M80" s="113"/>
      <c r="N80" s="143" t="s">
        <v>30</v>
      </c>
      <c r="O80" s="113"/>
      <c r="P80" s="143" t="s">
        <v>95</v>
      </c>
      <c r="Q80" s="102"/>
      <c r="R80" s="108" t="s">
        <v>101</v>
      </c>
      <c r="S80" s="113"/>
      <c r="T80" s="108" t="s">
        <v>102</v>
      </c>
      <c r="U80" s="102"/>
      <c r="V80" s="108" t="s">
        <v>97</v>
      </c>
      <c r="W80" s="14"/>
    </row>
    <row r="81" spans="2:23" ht="9">
      <c r="B81" s="8"/>
      <c r="E81" s="113"/>
      <c r="F81" s="143" t="s">
        <v>98</v>
      </c>
      <c r="G81" s="113"/>
      <c r="H81" s="143" t="s">
        <v>78</v>
      </c>
      <c r="I81" s="113"/>
      <c r="J81" s="143" t="s">
        <v>88</v>
      </c>
      <c r="K81" s="113"/>
      <c r="L81" s="143" t="s">
        <v>88</v>
      </c>
      <c r="M81" s="113"/>
      <c r="N81" s="143" t="s">
        <v>38</v>
      </c>
      <c r="O81" s="113"/>
      <c r="P81" s="143" t="s">
        <v>100</v>
      </c>
      <c r="Q81" s="102"/>
      <c r="R81" s="108" t="s">
        <v>78</v>
      </c>
      <c r="S81" s="113"/>
      <c r="T81" s="108" t="s">
        <v>104</v>
      </c>
      <c r="U81" s="102"/>
      <c r="V81" s="108" t="s">
        <v>103</v>
      </c>
      <c r="W81" s="14"/>
    </row>
    <row r="82" spans="2:23" ht="9">
      <c r="B82" s="8"/>
      <c r="E82" s="141">
        <f>U61</f>
        <v>31</v>
      </c>
      <c r="F82" s="138"/>
      <c r="G82" s="141">
        <f>S61</f>
        <v>30</v>
      </c>
      <c r="H82" s="144" t="s">
        <v>64</v>
      </c>
      <c r="I82" s="139">
        <f>S32</f>
        <v>20</v>
      </c>
      <c r="J82" s="138" t="s">
        <v>106</v>
      </c>
      <c r="K82" s="139">
        <f>O32</f>
        <v>18</v>
      </c>
      <c r="L82" s="144" t="s">
        <v>48</v>
      </c>
      <c r="M82" s="139">
        <f>K32</f>
        <v>16</v>
      </c>
      <c r="N82" s="144"/>
      <c r="O82" s="139">
        <f>S11</f>
        <v>2</v>
      </c>
      <c r="P82" s="206" t="s">
        <v>9</v>
      </c>
      <c r="Q82" s="141">
        <f>O61</f>
        <v>28</v>
      </c>
      <c r="R82" s="145" t="s">
        <v>107</v>
      </c>
      <c r="S82" s="139">
        <f>U17</f>
        <v>13</v>
      </c>
      <c r="T82" s="145" t="s">
        <v>25</v>
      </c>
      <c r="U82" s="104"/>
      <c r="V82" s="105" t="s">
        <v>105</v>
      </c>
      <c r="W82" s="14"/>
    </row>
    <row r="83" spans="2:23" ht="11.25">
      <c r="B83" s="8"/>
      <c r="E83" s="35"/>
      <c r="F83" s="59">
        <f>IF(V65="","",V65)</f>
        <v>2</v>
      </c>
      <c r="G83" s="60" t="s">
        <v>29</v>
      </c>
      <c r="H83" s="61">
        <f>T65</f>
        <v>3.08</v>
      </c>
      <c r="I83" s="60" t="s">
        <v>29</v>
      </c>
      <c r="J83" s="61">
        <f>T36</f>
        <v>120</v>
      </c>
      <c r="K83" s="60" t="s">
        <v>29</v>
      </c>
      <c r="L83" s="62">
        <f>P36</f>
        <v>0.35</v>
      </c>
      <c r="M83" s="60" t="s">
        <v>29</v>
      </c>
      <c r="N83" s="98">
        <v>367</v>
      </c>
      <c r="O83" s="60" t="s">
        <v>29</v>
      </c>
      <c r="P83" s="61">
        <f>IF(T15="","",T15)</f>
        <v>6.4</v>
      </c>
      <c r="Q83" s="60" t="s">
        <v>29</v>
      </c>
      <c r="R83" s="73">
        <f>IF(P65="","",P65)</f>
        <v>0.95</v>
      </c>
      <c r="S83" s="60" t="s">
        <v>65</v>
      </c>
      <c r="T83" s="32">
        <f>V21</f>
        <v>43.18</v>
      </c>
      <c r="U83" s="152" t="s">
        <v>12</v>
      </c>
      <c r="V83" s="76">
        <f>IF(OR(T83=0,T83=""),"",F83*H83*J83*L83*N83*P83*R83/T83)</f>
        <v>13369.556720704031</v>
      </c>
      <c r="W83" s="14"/>
    </row>
    <row r="84" spans="2:23" ht="9">
      <c r="B84" s="8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11"/>
      <c r="R84" s="11"/>
      <c r="S84" s="11"/>
      <c r="T84" s="33"/>
      <c r="U84" s="33"/>
      <c r="V84" s="33"/>
      <c r="W84" s="10"/>
    </row>
    <row r="85" spans="2:23" ht="9">
      <c r="B85" s="8"/>
      <c r="C85" s="7"/>
      <c r="D85" s="7"/>
      <c r="E85" s="7"/>
      <c r="F85" s="7"/>
      <c r="G85" s="7"/>
      <c r="H85" s="7"/>
      <c r="I85" s="7"/>
      <c r="J85" s="7"/>
      <c r="K85" s="7"/>
      <c r="L85" s="7"/>
      <c r="O85" s="7"/>
      <c r="P85" s="7"/>
      <c r="Q85" s="141">
        <f>U79+1</f>
        <v>49</v>
      </c>
      <c r="R85" s="146"/>
      <c r="S85" s="141">
        <f>Q85+1</f>
        <v>50</v>
      </c>
      <c r="T85" s="12"/>
      <c r="U85" s="141">
        <f>S85+1</f>
        <v>51</v>
      </c>
      <c r="V85" s="108"/>
      <c r="W85" s="14"/>
    </row>
    <row r="86" spans="2:23" ht="9">
      <c r="B86" s="8"/>
      <c r="C86" s="163" t="s">
        <v>162</v>
      </c>
      <c r="D86" s="163"/>
      <c r="E86" s="163"/>
      <c r="F86" s="163"/>
      <c r="G86" s="163"/>
      <c r="H86" s="163"/>
      <c r="I86" s="163"/>
      <c r="J86" s="163"/>
      <c r="K86" s="163"/>
      <c r="L86" s="163"/>
      <c r="O86" s="7"/>
      <c r="P86" s="7"/>
      <c r="Q86" s="113"/>
      <c r="R86" s="143" t="s">
        <v>108</v>
      </c>
      <c r="S86" s="113"/>
      <c r="T86" s="108" t="s">
        <v>95</v>
      </c>
      <c r="U86" s="102"/>
      <c r="V86" s="108" t="s">
        <v>109</v>
      </c>
      <c r="W86" s="14"/>
    </row>
    <row r="87" spans="2:23" ht="9">
      <c r="B87" s="8"/>
      <c r="C87" s="163" t="s">
        <v>110</v>
      </c>
      <c r="D87" s="163"/>
      <c r="E87" s="163"/>
      <c r="F87" s="163"/>
      <c r="G87" s="163"/>
      <c r="H87" s="163"/>
      <c r="I87" s="163"/>
      <c r="J87" s="163"/>
      <c r="K87" s="163"/>
      <c r="L87" s="163"/>
      <c r="O87" s="7"/>
      <c r="P87" s="7"/>
      <c r="Q87" s="113"/>
      <c r="R87" s="143" t="s">
        <v>103</v>
      </c>
      <c r="S87" s="113"/>
      <c r="T87" s="108" t="s">
        <v>111</v>
      </c>
      <c r="U87" s="102"/>
      <c r="V87" s="108" t="s">
        <v>112</v>
      </c>
      <c r="W87" s="14"/>
    </row>
    <row r="88" spans="2:23" ht="9">
      <c r="B88" s="8"/>
      <c r="C88" s="163" t="s">
        <v>113</v>
      </c>
      <c r="D88" s="163"/>
      <c r="E88" s="163"/>
      <c r="F88" s="163"/>
      <c r="G88" s="163"/>
      <c r="H88" s="163"/>
      <c r="I88" s="163"/>
      <c r="J88" s="163"/>
      <c r="K88" s="163"/>
      <c r="L88" s="163"/>
      <c r="O88" s="7"/>
      <c r="P88" s="7"/>
      <c r="Q88" s="142">
        <f>U79</f>
        <v>48</v>
      </c>
      <c r="R88" s="143" t="s">
        <v>135</v>
      </c>
      <c r="S88" s="139">
        <f>S11</f>
        <v>2</v>
      </c>
      <c r="T88" s="143" t="s">
        <v>9</v>
      </c>
      <c r="U88" s="104"/>
      <c r="V88" s="108" t="s">
        <v>130</v>
      </c>
      <c r="W88" s="14"/>
    </row>
    <row r="89" spans="2:23" ht="11.25">
      <c r="B89" s="8"/>
      <c r="C89" s="163" t="s">
        <v>114</v>
      </c>
      <c r="D89" s="163"/>
      <c r="E89" s="163"/>
      <c r="F89" s="163"/>
      <c r="G89" s="163"/>
      <c r="H89" s="163"/>
      <c r="I89" s="163"/>
      <c r="J89" s="163"/>
      <c r="K89" s="163"/>
      <c r="L89" s="163"/>
      <c r="O89" s="7"/>
      <c r="P89" s="63"/>
      <c r="Q89" s="64"/>
      <c r="R89" s="78">
        <f>V83</f>
        <v>13369.556720704031</v>
      </c>
      <c r="S89" s="60" t="s">
        <v>65</v>
      </c>
      <c r="T89" s="65">
        <f>P83</f>
        <v>6.4</v>
      </c>
      <c r="U89" s="152" t="s">
        <v>12</v>
      </c>
      <c r="V89" s="77">
        <f>IF(OR(R89="",T89=0),"",R89/T89)</f>
        <v>2088.9932376100046</v>
      </c>
      <c r="W89" s="10"/>
    </row>
    <row r="90" spans="2:23" ht="9.75" thickBot="1">
      <c r="B90" s="49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51"/>
    </row>
  </sheetData>
  <sheetProtection sheet="1" objects="1" scenarios="1"/>
  <printOptions horizontalCentered="1" verticalCentered="1"/>
  <pageMargins left="0.25" right="0.25" top="0.25" bottom="0.2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Lingua Franca Translation 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Omar Carrillo</dc:creator>
  <cp:keywords/>
  <dc:description/>
  <cp:lastModifiedBy>Omar Carrillo</cp:lastModifiedBy>
  <cp:lastPrinted>2000-04-13T17:28:21Z</cp:lastPrinted>
  <dcterms:created xsi:type="dcterms:W3CDTF">1999-07-23T15:22:34Z</dcterms:created>
  <dcterms:modified xsi:type="dcterms:W3CDTF">2001-05-07T21:58:36Z</dcterms:modified>
  <cp:category/>
  <cp:version/>
  <cp:contentType/>
  <cp:contentStatus/>
</cp:coreProperties>
</file>