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tabRatio="835" activeTab="0"/>
  </bookViews>
  <sheets>
    <sheet name="Air Source Heat Pump Calc" sheetId="1" r:id="rId1"/>
    <sheet name="Assumptions" sheetId="2" r:id="rId2"/>
  </sheets>
  <definedNames>
    <definedName name="_xlnm.Print_Area" localSheetId="0">'Air Source Heat Pump Calc'!$A$1:$M$64</definedName>
    <definedName name="_xlnm.Print_Area" localSheetId="1">'Assumptions'!$B$1:$E$264</definedName>
    <definedName name="_xlnm.Print_Titles" localSheetId="1">'Assumptions'!$1:$3</definedName>
  </definedNames>
  <calcPr fullCalcOnLoad="1"/>
</workbook>
</file>

<file path=xl/sharedStrings.xml><?xml version="1.0" encoding="utf-8"?>
<sst xmlns="http://schemas.openxmlformats.org/spreadsheetml/2006/main" count="550" uniqueCount="301">
  <si>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</si>
  <si>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</si>
  <si>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</si>
  <si>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</si>
  <si>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</si>
  <si>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</si>
  <si>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</si>
  <si>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</si>
  <si>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</si>
  <si>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</si>
  <si>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</si>
  <si>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</si>
  <si>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</si>
  <si>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</si>
  <si>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</si>
  <si>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</si>
  <si>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</si>
  <si>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</si>
  <si>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</si>
  <si>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</si>
  <si>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</si>
  <si>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</si>
  <si>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</si>
  <si>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</si>
  <si>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</si>
  <si>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</si>
  <si>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</si>
  <si>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</si>
  <si>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</si>
  <si>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</si>
  <si>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</si>
  <si>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</si>
  <si>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</si>
  <si>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</si>
  <si>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</si>
  <si>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Labor time (hours)</t>
  </si>
  <si>
    <t>Carbon Dioxide Emissions Factors</t>
  </si>
  <si>
    <t>EPA 2004</t>
  </si>
  <si>
    <t>$/kWh</t>
  </si>
  <si>
    <t>Energy consumption (kWh)</t>
  </si>
  <si>
    <t>Maintenance costs</t>
  </si>
  <si>
    <t>Energy costs</t>
  </si>
  <si>
    <t>Initial Cost per Unit (estimated retail price)</t>
  </si>
  <si>
    <t>Electric Rate ($/kWh)</t>
  </si>
  <si>
    <t>Energy and Water Prices</t>
  </si>
  <si>
    <t>Initial Cost Per Unit</t>
  </si>
  <si>
    <t>Life cycle energy saved (kWh)</t>
  </si>
  <si>
    <t>Seasonal Energy Efficiency Ratio (SEER) rating</t>
  </si>
  <si>
    <t>Yes</t>
  </si>
  <si>
    <t>No</t>
  </si>
  <si>
    <t>Operating costs (energy and maintenance)</t>
  </si>
  <si>
    <t>Heating Seasonal Performance Factor (HSPF) rating</t>
  </si>
  <si>
    <t>Cooling</t>
  </si>
  <si>
    <t>Heating</t>
  </si>
  <si>
    <t>ENERGY STAR</t>
  </si>
  <si>
    <t>Conventional</t>
  </si>
  <si>
    <t xml:space="preserve">Full-Load Cooling/Heating Hours for Selected Location </t>
  </si>
  <si>
    <t>Btu/hr</t>
  </si>
  <si>
    <t>Heat Pump Capacity (Btu/hr)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</si>
  <si>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</si>
  <si>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</si>
  <si>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</si>
  <si>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</si>
  <si>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</si>
  <si>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</si>
  <si>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</si>
  <si>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</si>
  <si>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</si>
  <si>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</si>
  <si>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</si>
  <si>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</si>
  <si>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</si>
  <si>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</si>
  <si>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</si>
  <si>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</si>
  <si>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</si>
  <si>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</si>
  <si>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</si>
  <si>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</si>
  <si>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</si>
  <si>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</si>
  <si>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</si>
  <si>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</si>
  <si>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</si>
  <si>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</si>
  <si>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</si>
  <si>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</si>
  <si>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</si>
  <si>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</si>
  <si>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</si>
  <si>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</si>
  <si>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</si>
  <si>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</si>
  <si>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</si>
  <si>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</si>
  <si>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</si>
  <si>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</si>
  <si>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</si>
  <si>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</si>
  <si>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</si>
  <si>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</si>
  <si>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</si>
  <si>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</si>
  <si>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</si>
  <si>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</si>
  <si>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</si>
  <si>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</si>
  <si>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</si>
  <si>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</si>
  <si>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</si>
  <si>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</si>
  <si>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</si>
  <si>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</si>
  <si>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</si>
  <si>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</si>
  <si>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</si>
  <si>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</si>
  <si>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</si>
  <si>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</si>
  <si>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</si>
  <si>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</si>
  <si>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</si>
  <si>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</si>
  <si>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</si>
  <si>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</si>
  <si>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</si>
  <si>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</si>
  <si>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</si>
  <si>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</si>
  <si>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</si>
  <si>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</si>
  <si>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</si>
  <si>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</si>
  <si>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</si>
  <si>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</si>
  <si>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</si>
  <si>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</si>
  <si>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</si>
  <si>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</si>
  <si>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</si>
  <si>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</si>
  <si>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</si>
  <si>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</si>
  <si>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</si>
  <si>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</si>
  <si>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</si>
  <si>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</si>
  <si>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</si>
  <si>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</si>
  <si>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</si>
  <si>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</si>
  <si>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</si>
  <si>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</si>
  <si>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</si>
  <si>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</si>
  <si>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</si>
  <si>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</si>
  <si>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</si>
  <si>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</si>
  <si>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</si>
  <si>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</si>
  <si>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</si>
  <si>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</si>
  <si>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</si>
  <si>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</si>
  <si>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</si>
  <si>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</si>
  <si>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</si>
  <si>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</si>
  <si>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</si>
  <si>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</si>
  <si>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</si>
  <si>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</si>
  <si>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</si>
  <si>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</si>
  <si>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</si>
  <si>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</si>
  <si>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</si>
  <si>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</si>
  <si>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</si>
  <si>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</si>
  <si>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</si>
  <si>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</si>
  <si>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</si>
  <si>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</si>
  <si>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</si>
  <si>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</si>
  <si>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</si>
  <si>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</si>
  <si>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</si>
  <si>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</si>
  <si>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</si>
  <si>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</si>
  <si>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</si>
  <si>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</si>
  <si>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</si>
  <si>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</si>
  <si>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</si>
  <si>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</si>
  <si>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</si>
  <si>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</si>
  <si>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</si>
  <si>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</si>
  <si>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</si>
  <si>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</si>
  <si>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</si>
  <si>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</si>
  <si>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</si>
  <si>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</si>
  <si>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</si>
  <si>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</si>
  <si>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</si>
  <si>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</si>
  <si>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</si>
  <si>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</si>
  <si>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</si>
  <si>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</si>
  <si>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</si>
  <si>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</si>
  <si>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</si>
  <si>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</si>
  <si>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</si>
  <si>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</si>
  <si>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</si>
  <si>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</si>
  <si>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</si>
  <si>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</si>
  <si>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</si>
  <si>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</si>
  <si>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</si>
  <si>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</si>
  <si>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</si>
  <si>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</si>
  <si>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</si>
  <si>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</si>
  <si>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</si>
  <si>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</si>
  <si>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</si>
  <si>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</si>
  <si>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</si>
  <si>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</si>
  <si>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</si>
  <si>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</si>
  <si>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</si>
  <si>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</si>
  <si>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</si>
  <si>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</si>
  <si>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</si>
  <si>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</si>
  <si>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</si>
  <si>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</si>
  <si>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</si>
  <si>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</si>
  <si>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</si>
  <si>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</si>
  <si>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</si>
  <si>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</si>
  <si>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</si>
  <si>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</si>
  <si>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</si>
  <si>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</si>
  <si>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</si>
  <si>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</si>
  <si>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</si>
  <si>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</si>
  <si>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NJ-Atlantic City</t>
  </si>
  <si>
    <t>AL-Birmingham</t>
  </si>
  <si>
    <t>CO-Colorado Springs</t>
  </si>
  <si>
    <t>MN-Minneapolis</t>
  </si>
  <si>
    <t>NE-North Platte</t>
  </si>
  <si>
    <t>NV-Las Vegas</t>
  </si>
  <si>
    <t>NY-New York</t>
  </si>
  <si>
    <t>SC-Greenville</t>
  </si>
  <si>
    <t>TN-Bristol</t>
  </si>
  <si>
    <t>TX-Dallas</t>
  </si>
  <si>
    <t>TX-Midland</t>
  </si>
  <si>
    <t>UT-Salt Lake City</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</si>
  <si>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</si>
  <si>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</si>
  <si>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</si>
  <si>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</si>
  <si>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</si>
  <si>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Use with programmable thermostat (Yes/No)</t>
  </si>
  <si>
    <t>City</t>
  </si>
  <si>
    <t>Heating Capacity of Air Source Heat Pump (Btu/hr)</t>
  </si>
  <si>
    <t>EPA 2002</t>
  </si>
  <si>
    <t xml:space="preserve">For questions or comments, please send your email to: </t>
  </si>
  <si>
    <t>Escalcs@cadmusgroup.com</t>
  </si>
  <si>
    <r>
      <t xml:space="preserve">EPA 2004. The SEER criteria for ENERGY STAR qualified residential air-source heat pumps are </t>
    </r>
    <r>
      <rPr>
        <sz val="10"/>
        <rFont val="Arial"/>
        <family val="2"/>
      </rPr>
      <t>≥</t>
    </r>
    <r>
      <rPr>
        <sz val="10"/>
        <rFont val="Univers"/>
        <family val="2"/>
      </rPr>
      <t xml:space="preserve"> 13 for split systems and </t>
    </r>
    <r>
      <rPr>
        <sz val="10"/>
        <rFont val="Arial"/>
        <family val="2"/>
      </rPr>
      <t>≥</t>
    </r>
    <r>
      <rPr>
        <sz val="10"/>
        <rFont val="Univers"/>
        <family val="2"/>
      </rPr>
      <t xml:space="preserve"> 12 for single package equipment.</t>
    </r>
  </si>
  <si>
    <t>Assumptions for Air Source Heat Pumps</t>
  </si>
  <si>
    <r>
      <t xml:space="preserve">EPA 2004. The HSPF criteria for ENERGY STAR qualified residential air-source heat pumps are </t>
    </r>
    <r>
      <rPr>
        <sz val="10"/>
        <rFont val="Arial"/>
        <family val="2"/>
      </rPr>
      <t>≥</t>
    </r>
    <r>
      <rPr>
        <sz val="10"/>
        <rFont val="Univers"/>
        <family val="2"/>
      </rPr>
      <t xml:space="preserve"> 8.0 for split systems and </t>
    </r>
    <r>
      <rPr>
        <sz val="10"/>
        <rFont val="Arial"/>
        <family val="2"/>
      </rPr>
      <t>≥</t>
    </r>
    <r>
      <rPr>
        <sz val="10"/>
        <rFont val="Univers"/>
        <family val="2"/>
      </rPr>
      <t xml:space="preserve"> 7.6 for single package equipment.</t>
    </r>
  </si>
  <si>
    <t>This simple energy savings calculator was developed by the U.S. EPA and U.S. DOE and is provided for estimating purposes only. Actual energy savings may vary based on use and other factors. For a more sophisticated estimate, use the ENERGY STAR HVAC Investor software or a bin-hour tool.</t>
  </si>
  <si>
    <t>LBNL 2004</t>
  </si>
  <si>
    <t>Programable Thermostat Discount Rate</t>
  </si>
  <si>
    <t>LBNL 2005 (Based on minimum estimated savings)</t>
  </si>
  <si>
    <t>EIA 2006</t>
  </si>
  <si>
    <t>EPA 2006</t>
  </si>
  <si>
    <t>Last updated: 12/06</t>
  </si>
  <si>
    <t>Commercial Electricity Price</t>
  </si>
  <si>
    <t>Residential Electricity Price</t>
  </si>
  <si>
    <r>
      <t>Electricity CO</t>
    </r>
    <r>
      <rPr>
        <vertAlign val="subscript"/>
        <sz val="10"/>
        <rFont val="Univers"/>
        <family val="2"/>
      </rPr>
      <t>2</t>
    </r>
    <r>
      <rPr>
        <sz val="10"/>
        <rFont val="Univers"/>
        <family val="2"/>
      </rPr>
      <t xml:space="preserve"> Emission Factor</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</si>
</sst>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s>
  <fonts count="3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u val="single"/>
      <sz val="10"/>
      <color indexed="12"/>
      <name val="Arial"/>
      <family val="0"/>
    </font>
    <font>
      <sz val="8"/>
      <name val="Tahoma"/>
      <family val="2"/>
    </font>
    <font>
      <sz val="10"/>
      <color indexed="10"/>
      <name val="Univers"/>
      <family val="2"/>
    </font>
    <font>
      <b/>
      <sz val="12"/>
      <name val="Univers"/>
      <family val="2"/>
    </font>
    <font>
      <b/>
      <sz val="11"/>
      <name val="Univers"/>
      <family val="2"/>
    </font>
    <font>
      <b/>
      <vertAlign val="subscript"/>
      <sz val="11"/>
      <name val="Univers"/>
      <family val="2"/>
    </font>
    <font>
      <i/>
      <sz val="10"/>
      <color indexed="10"/>
      <name val="Univers"/>
      <family val="2"/>
    </font>
    <font>
      <b/>
      <sz val="10"/>
      <color indexed="10"/>
      <name val="Univers"/>
      <family val="2"/>
    </font>
    <font>
      <b/>
      <sz val="12"/>
      <color indexed="10"/>
      <name val="Univers"/>
      <family val="2"/>
    </font>
    <font>
      <sz val="8"/>
      <name val="Arial"/>
      <family val="2"/>
    </font>
    <font>
      <sz val="11"/>
      <name val="Univers"/>
      <family val="2"/>
    </font>
    <font>
      <u val="single"/>
      <sz val="10"/>
      <color indexed="12"/>
      <name val="Univers"/>
      <family val="2"/>
    </font>
    <font>
      <sz val="11"/>
      <color indexed="10"/>
      <name val="Univers"/>
      <family val="2"/>
    </font>
    <font>
      <sz val="10"/>
      <color indexed="9"/>
      <name val="Univers"/>
      <family val="2"/>
    </font>
    <font>
      <u val="single"/>
      <sz val="10"/>
      <color indexed="36"/>
      <name val="Arial"/>
      <family val="0"/>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3" fillId="2" borderId="0" xfId="0" applyFont="1" applyFill="1" applyBorder="1" applyAlignment="1" applyProtection="1">
      <alignment horizontal="right"/>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0" fontId="1" fillId="0" borderId="0" xfId="0" applyFont="1" applyAlignment="1" applyProtection="1">
      <alignment horizontal="right"/>
      <protection/>
    </xf>
    <xf numFmtId="0" fontId="1" fillId="2" borderId="2" xfId="0" applyFont="1" applyFill="1" applyBorder="1" applyAlignment="1" applyProtection="1">
      <alignment horizontal="left"/>
      <protection/>
    </xf>
    <xf numFmtId="0" fontId="1" fillId="2" borderId="2" xfId="0" applyFont="1" applyFill="1" applyBorder="1" applyAlignment="1" applyProtection="1">
      <alignment horizontal="left" indent="2"/>
      <protection/>
    </xf>
    <xf numFmtId="9" fontId="1" fillId="2" borderId="0" xfId="0" applyNumberFormat="1" applyFont="1" applyFill="1" applyBorder="1" applyAlignment="1" applyProtection="1">
      <alignment/>
      <protection locked="0"/>
    </xf>
    <xf numFmtId="166" fontId="1" fillId="2" borderId="0" xfId="0" applyNumberFormat="1" applyFont="1" applyFill="1" applyBorder="1" applyAlignment="1" applyProtection="1">
      <alignment/>
      <protection/>
    </xf>
    <xf numFmtId="166" fontId="1" fillId="2" borderId="0" xfId="0" applyNumberFormat="1" applyFont="1" applyFill="1" applyBorder="1" applyAlignment="1" applyProtection="1">
      <alignment/>
      <protection locked="0"/>
    </xf>
    <xf numFmtId="0" fontId="1" fillId="2" borderId="4"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3" borderId="7" xfId="0" applyFont="1" applyFill="1" applyBorder="1" applyAlignment="1" applyProtection="1">
      <alignment/>
      <protection/>
    </xf>
    <xf numFmtId="0" fontId="1" fillId="3" borderId="1" xfId="0" applyFont="1" applyFill="1" applyBorder="1" applyAlignment="1" applyProtection="1">
      <alignment/>
      <protection/>
    </xf>
    <xf numFmtId="0" fontId="1" fillId="3" borderId="0" xfId="0" applyFont="1" applyFill="1" applyBorder="1" applyAlignment="1" applyProtection="1">
      <alignment/>
      <protection/>
    </xf>
    <xf numFmtId="0" fontId="1" fillId="3" borderId="3" xfId="0" applyFont="1" applyFill="1" applyBorder="1" applyAlignment="1" applyProtection="1">
      <alignment/>
      <protection/>
    </xf>
    <xf numFmtId="0" fontId="1" fillId="3" borderId="2" xfId="0" applyFont="1" applyFill="1" applyBorder="1" applyAlignment="1" applyProtection="1">
      <alignment/>
      <protection/>
    </xf>
    <xf numFmtId="167" fontId="1" fillId="3" borderId="0" xfId="0" applyNumberFormat="1" applyFont="1" applyFill="1" applyBorder="1" applyAlignment="1" applyProtection="1">
      <alignment/>
      <protection/>
    </xf>
    <xf numFmtId="0" fontId="1" fillId="3" borderId="2" xfId="0" applyFont="1" applyFill="1" applyBorder="1" applyAlignment="1" applyProtection="1">
      <alignment horizontal="left" indent="1"/>
      <protection/>
    </xf>
    <xf numFmtId="0" fontId="3" fillId="3" borderId="0" xfId="0" applyFont="1" applyFill="1" applyBorder="1" applyAlignment="1" applyProtection="1">
      <alignment/>
      <protection/>
    </xf>
    <xf numFmtId="0" fontId="3" fillId="3" borderId="3" xfId="0" applyFont="1" applyFill="1" applyBorder="1" applyAlignment="1" applyProtection="1">
      <alignment/>
      <protection/>
    </xf>
    <xf numFmtId="0" fontId="3" fillId="0" borderId="0" xfId="0" applyFont="1" applyAlignment="1" applyProtection="1">
      <alignment/>
      <protection/>
    </xf>
    <xf numFmtId="0" fontId="1" fillId="3" borderId="2" xfId="0" applyFont="1" applyFill="1" applyBorder="1" applyAlignment="1" applyProtection="1">
      <alignment horizontal="right"/>
      <protection/>
    </xf>
    <xf numFmtId="0" fontId="1" fillId="3" borderId="4" xfId="0" applyFont="1" applyFill="1" applyBorder="1" applyAlignment="1" applyProtection="1">
      <alignment/>
      <protection/>
    </xf>
    <xf numFmtId="0" fontId="1" fillId="3" borderId="5" xfId="0" applyFont="1" applyFill="1" applyBorder="1" applyAlignment="1" applyProtection="1">
      <alignment/>
      <protection/>
    </xf>
    <xf numFmtId="0" fontId="1" fillId="3" borderId="6" xfId="0" applyFont="1" applyFill="1" applyBorder="1" applyAlignment="1" applyProtection="1">
      <alignment/>
      <protection/>
    </xf>
    <xf numFmtId="0" fontId="1" fillId="4" borderId="7" xfId="0" applyFont="1" applyFill="1" applyBorder="1" applyAlignment="1" applyProtection="1">
      <alignment/>
      <protection/>
    </xf>
    <xf numFmtId="0" fontId="1" fillId="4" borderId="8" xfId="0" applyFont="1" applyFill="1" applyBorder="1" applyAlignment="1" applyProtection="1">
      <alignment/>
      <protection/>
    </xf>
    <xf numFmtId="0" fontId="1" fillId="4" borderId="1" xfId="0" applyFont="1" applyFill="1" applyBorder="1" applyAlignment="1" applyProtection="1">
      <alignment/>
      <protection/>
    </xf>
    <xf numFmtId="0" fontId="1" fillId="4" borderId="2" xfId="0" applyFont="1" applyFill="1" applyBorder="1" applyAlignment="1" applyProtection="1">
      <alignment horizontal="left"/>
      <protection/>
    </xf>
    <xf numFmtId="0" fontId="1" fillId="4" borderId="5" xfId="0" applyFont="1" applyFill="1" applyBorder="1" applyAlignment="1" applyProtection="1">
      <alignment/>
      <protection/>
    </xf>
    <xf numFmtId="0" fontId="1" fillId="4" borderId="6" xfId="0" applyFont="1" applyFill="1" applyBorder="1" applyAlignment="1" applyProtection="1">
      <alignment/>
      <protection/>
    </xf>
    <xf numFmtId="0" fontId="1" fillId="0" borderId="0" xfId="0" applyFont="1" applyFill="1" applyAlignment="1" applyProtection="1">
      <alignment/>
      <protection/>
    </xf>
    <xf numFmtId="0" fontId="1" fillId="2" borderId="0" xfId="0" applyNumberFormat="1" applyFont="1" applyFill="1" applyBorder="1" applyAlignment="1" applyProtection="1">
      <alignment/>
      <protection/>
    </xf>
    <xf numFmtId="0" fontId="1" fillId="3" borderId="2" xfId="0" applyFont="1" applyFill="1" applyBorder="1" applyAlignment="1" applyProtection="1">
      <alignment/>
      <protection/>
    </xf>
    <xf numFmtId="0" fontId="6" fillId="0" borderId="0" xfId="0" applyFont="1" applyAlignment="1">
      <alignment horizontal="center" wrapText="1"/>
    </xf>
    <xf numFmtId="0" fontId="2" fillId="2" borderId="7" xfId="0" applyFont="1" applyFill="1" applyBorder="1" applyAlignment="1" applyProtection="1">
      <alignment/>
      <protection/>
    </xf>
    <xf numFmtId="0" fontId="3" fillId="2" borderId="8" xfId="0" applyFont="1" applyFill="1" applyBorder="1" applyAlignment="1" applyProtection="1">
      <alignment horizontal="center" wrapText="1"/>
      <protection/>
    </xf>
    <xf numFmtId="0" fontId="2" fillId="2" borderId="2" xfId="0" applyFont="1" applyFill="1" applyBorder="1" applyAlignment="1" applyProtection="1">
      <alignment/>
      <protection/>
    </xf>
    <xf numFmtId="0" fontId="3" fillId="2"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 borderId="8" xfId="0" applyFont="1" applyFill="1" applyBorder="1" applyAlignment="1" applyProtection="1">
      <alignment horizontal="center" wrapText="1"/>
      <protection/>
    </xf>
    <xf numFmtId="0" fontId="8" fillId="3" borderId="2" xfId="0" applyFont="1" applyFill="1" applyBorder="1" applyAlignment="1" applyProtection="1">
      <alignment/>
      <protection/>
    </xf>
    <xf numFmtId="0" fontId="3" fillId="3" borderId="2" xfId="0" applyFont="1" applyFill="1" applyBorder="1" applyAlignment="1" applyProtection="1">
      <alignment/>
      <protection/>
    </xf>
    <xf numFmtId="167" fontId="3" fillId="3" borderId="8" xfId="0" applyNumberFormat="1" applyFont="1" applyFill="1" applyBorder="1" applyAlignment="1" applyProtection="1">
      <alignment/>
      <protection/>
    </xf>
    <xf numFmtId="167" fontId="3" fillId="3"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4" borderId="0" xfId="0" applyFont="1" applyFill="1" applyBorder="1" applyAlignment="1" applyProtection="1">
      <alignment/>
      <protection/>
    </xf>
    <xf numFmtId="0" fontId="2" fillId="2" borderId="2" xfId="0" applyFont="1" applyFill="1" applyBorder="1" applyAlignment="1" applyProtection="1">
      <alignment horizontal="center"/>
      <protection/>
    </xf>
    <xf numFmtId="0" fontId="12" fillId="3" borderId="2" xfId="0" applyFont="1" applyFill="1" applyBorder="1" applyAlignment="1" applyProtection="1">
      <alignment/>
      <protection/>
    </xf>
    <xf numFmtId="0" fontId="9" fillId="3" borderId="2" xfId="0" applyFont="1" applyFill="1" applyBorder="1" applyAlignment="1" applyProtection="1">
      <alignment/>
      <protection/>
    </xf>
    <xf numFmtId="171" fontId="1" fillId="2" borderId="5" xfId="0" applyNumberFormat="1" applyFont="1" applyFill="1" applyBorder="1" applyAlignment="1" applyProtection="1">
      <alignment horizontal="right"/>
      <protection/>
    </xf>
    <xf numFmtId="171" fontId="1" fillId="2" borderId="5" xfId="0" applyNumberFormat="1" applyFont="1" applyFill="1" applyBorder="1" applyAlignment="1" applyProtection="1">
      <alignment/>
      <protection/>
    </xf>
    <xf numFmtId="164" fontId="1" fillId="5" borderId="9" xfId="0" applyNumberFormat="1" applyFont="1" applyFill="1" applyBorder="1" applyAlignment="1" applyProtection="1">
      <alignment/>
      <protection locked="0"/>
    </xf>
    <xf numFmtId="2" fontId="1" fillId="4" borderId="2" xfId="0" applyNumberFormat="1" applyFont="1" applyFill="1" applyBorder="1" applyAlignment="1" applyProtection="1">
      <alignment horizontal="left" vertical="center"/>
      <protection/>
    </xf>
    <xf numFmtId="0" fontId="2" fillId="4" borderId="4" xfId="0" applyFont="1" applyFill="1" applyBorder="1" applyAlignment="1" applyProtection="1">
      <alignment/>
      <protection/>
    </xf>
    <xf numFmtId="168" fontId="9" fillId="3" borderId="0" xfId="0" applyNumberFormat="1" applyFont="1" applyFill="1" applyBorder="1" applyAlignment="1" applyProtection="1">
      <alignment horizontal="right"/>
      <protection/>
    </xf>
    <xf numFmtId="0" fontId="3" fillId="2" borderId="0" xfId="0" applyFont="1" applyFill="1" applyBorder="1" applyAlignment="1" applyProtection="1">
      <alignment horizontal="center" vertical="center" wrapText="1"/>
      <protection/>
    </xf>
    <xf numFmtId="0" fontId="1" fillId="0" borderId="2" xfId="0" applyFont="1" applyFill="1" applyBorder="1" applyAlignment="1" applyProtection="1">
      <alignment horizontal="left" indent="1"/>
      <protection/>
    </xf>
    <xf numFmtId="166" fontId="1" fillId="5" borderId="9" xfId="0" applyNumberFormat="1" applyFont="1" applyFill="1" applyBorder="1" applyAlignment="1" applyProtection="1">
      <alignment horizontal="right"/>
      <protection locked="0"/>
    </xf>
    <xf numFmtId="3" fontId="1" fillId="5" borderId="9" xfId="0" applyNumberFormat="1" applyFont="1" applyFill="1" applyBorder="1" applyAlignment="1" applyProtection="1">
      <alignment horizontal="right"/>
      <protection locked="0"/>
    </xf>
    <xf numFmtId="0" fontId="1" fillId="0" borderId="10" xfId="0" applyFont="1" applyFill="1" applyBorder="1" applyAlignment="1" applyProtection="1">
      <alignment/>
      <protection/>
    </xf>
    <xf numFmtId="167" fontId="1" fillId="3" borderId="0" xfId="0" applyNumberFormat="1" applyFont="1" applyFill="1" applyBorder="1" applyAlignment="1" applyProtection="1">
      <alignment/>
      <protection/>
    </xf>
    <xf numFmtId="3" fontId="1" fillId="2" borderId="0" xfId="0" applyNumberFormat="1" applyFont="1" applyFill="1" applyBorder="1" applyAlignment="1" applyProtection="1">
      <alignment/>
      <protection/>
    </xf>
    <xf numFmtId="3" fontId="1" fillId="5" borderId="9" xfId="0" applyNumberFormat="1" applyFont="1" applyFill="1" applyBorder="1" applyAlignment="1" applyProtection="1">
      <alignment horizontal="right"/>
      <protection locked="0"/>
    </xf>
    <xf numFmtId="0" fontId="1" fillId="3" borderId="2" xfId="0" applyFont="1" applyFill="1" applyBorder="1" applyAlignment="1" applyProtection="1">
      <alignment horizontal="left"/>
      <protection/>
    </xf>
    <xf numFmtId="167" fontId="1" fillId="3" borderId="5" xfId="0" applyNumberFormat="1" applyFont="1" applyFill="1" applyBorder="1" applyAlignment="1" applyProtection="1">
      <alignment/>
      <protection/>
    </xf>
    <xf numFmtId="167" fontId="3" fillId="3" borderId="8"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169" fontId="3" fillId="4" borderId="0" xfId="0" applyNumberFormat="1" applyFont="1" applyFill="1" applyBorder="1" applyAlignment="1" applyProtection="1">
      <alignment/>
      <protection/>
    </xf>
    <xf numFmtId="3" fontId="3" fillId="4" borderId="0" xfId="0" applyNumberFormat="1" applyFont="1" applyFill="1" applyBorder="1" applyAlignment="1" applyProtection="1">
      <alignment/>
      <protection/>
    </xf>
    <xf numFmtId="4" fontId="3" fillId="4" borderId="0" xfId="0" applyNumberFormat="1" applyFont="1" applyFill="1" applyBorder="1" applyAlignment="1" applyProtection="1">
      <alignment/>
      <protection/>
    </xf>
    <xf numFmtId="9" fontId="3" fillId="4" borderId="0" xfId="21" applyFont="1" applyFill="1" applyBorder="1" applyAlignment="1" applyProtection="1">
      <alignment/>
      <protection/>
    </xf>
    <xf numFmtId="167" fontId="3" fillId="4" borderId="3" xfId="0" applyNumberFormat="1" applyFont="1" applyFill="1" applyBorder="1" applyAlignment="1" applyProtection="1">
      <alignment/>
      <protection/>
    </xf>
    <xf numFmtId="169" fontId="3" fillId="4" borderId="3" xfId="0" applyNumberFormat="1" applyFont="1" applyFill="1" applyBorder="1" applyAlignment="1" applyProtection="1">
      <alignment/>
      <protection/>
    </xf>
    <xf numFmtId="3" fontId="3" fillId="4" borderId="3" xfId="0" applyNumberFormat="1" applyFont="1" applyFill="1" applyBorder="1" applyAlignment="1" applyProtection="1">
      <alignment/>
      <protection/>
    </xf>
    <xf numFmtId="4" fontId="3" fillId="4" borderId="3" xfId="0" applyNumberFormat="1" applyFont="1" applyFill="1" applyBorder="1" applyAlignment="1" applyProtection="1">
      <alignment/>
      <protection/>
    </xf>
    <xf numFmtId="9" fontId="3" fillId="4" borderId="3" xfId="21" applyFont="1" applyFill="1" applyBorder="1" applyAlignment="1" applyProtection="1">
      <alignment/>
      <protection/>
    </xf>
    <xf numFmtId="167" fontId="1" fillId="3" borderId="0" xfId="0" applyNumberFormat="1" applyFont="1" applyFill="1" applyBorder="1" applyAlignment="1" applyProtection="1">
      <alignment horizontal="right"/>
      <protection/>
    </xf>
    <xf numFmtId="0" fontId="2" fillId="3" borderId="2" xfId="0" applyFont="1" applyFill="1" applyBorder="1" applyAlignment="1" applyProtection="1">
      <alignment horizontal="left" indent="2"/>
      <protection/>
    </xf>
    <xf numFmtId="0" fontId="2" fillId="3" borderId="0" xfId="0" applyFont="1" applyFill="1" applyBorder="1" applyAlignment="1" applyProtection="1">
      <alignment/>
      <protection/>
    </xf>
    <xf numFmtId="3" fontId="2" fillId="3" borderId="0" xfId="0" applyNumberFormat="1" applyFont="1" applyFill="1" applyBorder="1" applyAlignment="1" applyProtection="1">
      <alignment horizontal="right" indent="1"/>
      <protection/>
    </xf>
    <xf numFmtId="3" fontId="2" fillId="3" borderId="0" xfId="0" applyNumberFormat="1" applyFont="1" applyFill="1" applyBorder="1" applyAlignment="1" applyProtection="1">
      <alignment/>
      <protection/>
    </xf>
    <xf numFmtId="0" fontId="2" fillId="3" borderId="3" xfId="0" applyFont="1" applyFill="1" applyBorder="1" applyAlignment="1" applyProtection="1">
      <alignment/>
      <protection/>
    </xf>
    <xf numFmtId="37" fontId="2" fillId="3" borderId="0" xfId="0" applyNumberFormat="1" applyFont="1" applyFill="1" applyBorder="1" applyAlignment="1" applyProtection="1">
      <alignment/>
      <protection/>
    </xf>
    <xf numFmtId="0" fontId="1" fillId="5" borderId="0" xfId="0" applyNumberFormat="1" applyFont="1" applyFill="1" applyBorder="1" applyAlignment="1" applyProtection="1">
      <alignment horizontal="right"/>
      <protection/>
    </xf>
    <xf numFmtId="175" fontId="1" fillId="5" borderId="9" xfId="0" applyNumberFormat="1" applyFont="1" applyFill="1" applyBorder="1" applyAlignment="1" applyProtection="1">
      <alignment horizontal="right"/>
      <protection locked="0"/>
    </xf>
    <xf numFmtId="175" fontId="1" fillId="2" borderId="0" xfId="0" applyNumberFormat="1" applyFont="1" applyFill="1" applyBorder="1" applyAlignment="1" applyProtection="1">
      <alignment/>
      <protection/>
    </xf>
    <xf numFmtId="9" fontId="1" fillId="2" borderId="0" xfId="0" applyNumberFormat="1" applyFont="1" applyFill="1" applyBorder="1" applyAlignment="1" applyProtection="1">
      <alignment horizontal="right"/>
      <protection locked="0"/>
    </xf>
    <xf numFmtId="0" fontId="19" fillId="2" borderId="0" xfId="0" applyFont="1" applyFill="1" applyBorder="1" applyAlignment="1" applyProtection="1">
      <alignment/>
      <protection/>
    </xf>
    <xf numFmtId="0" fontId="20" fillId="0" borderId="0" xfId="0" applyFont="1" applyBorder="1" applyAlignment="1" applyProtection="1">
      <alignment/>
      <protection/>
    </xf>
    <xf numFmtId="0" fontId="1" fillId="0" borderId="0" xfId="0" applyFont="1" applyBorder="1" applyAlignment="1" applyProtection="1">
      <alignment/>
      <protection/>
    </xf>
    <xf numFmtId="0" fontId="20" fillId="0" borderId="0" xfId="0" applyFont="1" applyFill="1" applyBorder="1" applyAlignment="1" applyProtection="1">
      <alignment horizontal="center"/>
      <protection/>
    </xf>
    <xf numFmtId="0" fontId="21" fillId="0" borderId="2" xfId="0" applyFont="1" applyBorder="1" applyAlignment="1" applyProtection="1">
      <alignment/>
      <protection/>
    </xf>
    <xf numFmtId="0" fontId="21" fillId="0" borderId="11" xfId="0" applyFont="1" applyBorder="1" applyAlignment="1" applyProtection="1">
      <alignment/>
      <protection/>
    </xf>
    <xf numFmtId="0" fontId="1" fillId="0" borderId="7" xfId="0" applyFont="1" applyFill="1" applyBorder="1" applyAlignment="1" applyProtection="1">
      <alignment horizontal="right"/>
      <protection/>
    </xf>
    <xf numFmtId="0" fontId="1" fillId="0" borderId="1" xfId="0" applyFont="1" applyFill="1" applyBorder="1" applyAlignment="1" applyProtection="1">
      <alignment horizontal="left"/>
      <protection/>
    </xf>
    <xf numFmtId="0" fontId="1" fillId="0" borderId="11" xfId="0" applyFont="1" applyFill="1" applyBorder="1" applyAlignment="1" applyProtection="1">
      <alignment/>
      <protection/>
    </xf>
    <xf numFmtId="0" fontId="1" fillId="0" borderId="2" xfId="0" applyFont="1" applyFill="1" applyBorder="1" applyAlignment="1" applyProtection="1">
      <alignment horizontal="right"/>
      <protection/>
    </xf>
    <xf numFmtId="0" fontId="1" fillId="0" borderId="3" xfId="0" applyFont="1" applyFill="1" applyBorder="1" applyAlignment="1" applyProtection="1">
      <alignment horizontal="left"/>
      <protection/>
    </xf>
    <xf numFmtId="167" fontId="1" fillId="0" borderId="2" xfId="0" applyNumberFormat="1" applyFont="1" applyFill="1" applyBorder="1" applyAlignment="1" applyProtection="1">
      <alignment horizontal="right"/>
      <protection/>
    </xf>
    <xf numFmtId="0" fontId="1" fillId="0" borderId="10" xfId="0" applyFont="1" applyFill="1" applyBorder="1" applyAlignment="1" applyProtection="1">
      <alignment horizontal="left" indent="1"/>
      <protection/>
    </xf>
    <xf numFmtId="0" fontId="1" fillId="0" borderId="10" xfId="0" applyFont="1" applyBorder="1" applyAlignment="1" applyProtection="1">
      <alignment horizontal="left" indent="1"/>
      <protection/>
    </xf>
    <xf numFmtId="38" fontId="1" fillId="0" borderId="3" xfId="0" applyNumberFormat="1" applyFont="1" applyFill="1" applyBorder="1" applyAlignment="1" applyProtection="1">
      <alignment horizontal="left"/>
      <protection/>
    </xf>
    <xf numFmtId="164" fontId="1" fillId="0" borderId="2" xfId="0" applyNumberFormat="1" applyFont="1" applyFill="1" applyBorder="1" applyAlignment="1" applyProtection="1">
      <alignment/>
      <protection locked="0"/>
    </xf>
    <xf numFmtId="3" fontId="1" fillId="0" borderId="2" xfId="0" applyNumberFormat="1" applyFont="1" applyBorder="1" applyAlignment="1" applyProtection="1">
      <alignment horizontal="right"/>
      <protection/>
    </xf>
    <xf numFmtId="0" fontId="1" fillId="0" borderId="2" xfId="0" applyFont="1" applyBorder="1" applyAlignment="1" applyProtection="1">
      <alignment horizontal="left" indent="1"/>
      <protection/>
    </xf>
    <xf numFmtId="168" fontId="1" fillId="0" borderId="2" xfId="0" applyNumberFormat="1" applyFont="1" applyFill="1" applyBorder="1" applyAlignment="1" applyProtection="1">
      <alignment horizontal="right"/>
      <protection/>
    </xf>
    <xf numFmtId="164" fontId="1" fillId="0" borderId="2" xfId="0" applyNumberFormat="1" applyFont="1" applyFill="1" applyBorder="1" applyAlignment="1" applyProtection="1">
      <alignment/>
      <protection/>
    </xf>
    <xf numFmtId="164" fontId="1" fillId="0"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1" fillId="0" borderId="10" xfId="0" applyFont="1" applyBorder="1" applyAlignment="1" applyProtection="1">
      <alignment horizontal="left"/>
      <protection/>
    </xf>
    <xf numFmtId="169" fontId="1" fillId="0" borderId="2" xfId="0" applyNumberFormat="1" applyFont="1" applyFill="1" applyBorder="1" applyAlignment="1" applyProtection="1">
      <alignment horizontal="right"/>
      <protection/>
    </xf>
    <xf numFmtId="169" fontId="1" fillId="0" borderId="3" xfId="0" applyNumberFormat="1" applyFont="1" applyFill="1" applyBorder="1" applyAlignment="1" applyProtection="1">
      <alignment horizontal="left"/>
      <protection/>
    </xf>
    <xf numFmtId="0" fontId="1" fillId="0" borderId="2" xfId="0" applyNumberFormat="1" applyFont="1" applyFill="1" applyBorder="1" applyAlignment="1" applyProtection="1">
      <alignment horizontal="right"/>
      <protection/>
    </xf>
    <xf numFmtId="0" fontId="1" fillId="0" borderId="3"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NumberFormat="1" applyFont="1" applyAlignment="1" quotePrefix="1">
      <alignment/>
    </xf>
    <xf numFmtId="3" fontId="1" fillId="0" borderId="0" xfId="0" applyNumberFormat="1" applyFont="1" applyAlignment="1" quotePrefix="1">
      <alignment/>
    </xf>
    <xf numFmtId="3" fontId="1" fillId="0" borderId="3" xfId="0" applyNumberFormat="1" applyFont="1" applyBorder="1" applyAlignment="1" quotePrefix="1">
      <alignment/>
    </xf>
    <xf numFmtId="0" fontId="1" fillId="0" borderId="0" xfId="0" applyFont="1" applyBorder="1" applyAlignment="1" applyProtection="1">
      <alignment/>
      <protection/>
    </xf>
    <xf numFmtId="0" fontId="1" fillId="0" borderId="2" xfId="0" applyFont="1" applyBorder="1" applyAlignment="1" applyProtection="1">
      <alignment horizontal="left" vertical="top" indent="1"/>
      <protection/>
    </xf>
    <xf numFmtId="9" fontId="1" fillId="0" borderId="2" xfId="0" applyNumberFormat="1" applyFont="1" applyFill="1" applyBorder="1" applyAlignment="1" applyProtection="1">
      <alignment vertical="top"/>
      <protection locked="0"/>
    </xf>
    <xf numFmtId="0" fontId="1" fillId="0" borderId="10" xfId="0" applyFont="1" applyFill="1" applyBorder="1" applyAlignment="1" applyProtection="1">
      <alignment wrapText="1"/>
      <protection/>
    </xf>
    <xf numFmtId="0" fontId="21" fillId="0" borderId="10" xfId="0" applyFont="1" applyFill="1" applyBorder="1" applyAlignment="1" applyProtection="1">
      <alignment/>
      <protection/>
    </xf>
    <xf numFmtId="177" fontId="1" fillId="0" borderId="0"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12" xfId="0" applyFont="1" applyFill="1" applyBorder="1" applyAlignment="1" applyProtection="1">
      <alignment horizontal="left" indent="1"/>
      <protection/>
    </xf>
    <xf numFmtId="3" fontId="1" fillId="0" borderId="5" xfId="0" applyNumberFormat="1" applyFont="1" applyFill="1" applyBorder="1" applyAlignment="1" applyProtection="1">
      <alignment horizontal="right"/>
      <protection/>
    </xf>
    <xf numFmtId="0" fontId="1" fillId="0" borderId="6" xfId="0" applyFont="1" applyFill="1" applyBorder="1" applyAlignment="1" applyProtection="1">
      <alignment horizontal="left"/>
      <protection/>
    </xf>
    <xf numFmtId="0" fontId="1" fillId="0" borderId="12"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3" fontId="23" fillId="3" borderId="0" xfId="0" applyNumberFormat="1" applyFont="1" applyFill="1" applyBorder="1" applyAlignment="1" applyProtection="1">
      <alignment/>
      <protection/>
    </xf>
    <xf numFmtId="171" fontId="3" fillId="2" borderId="0" xfId="0" applyNumberFormat="1" applyFont="1" applyFill="1" applyBorder="1" applyAlignment="1" applyProtection="1">
      <alignment/>
      <protection locked="0"/>
    </xf>
    <xf numFmtId="0" fontId="1" fillId="0" borderId="10" xfId="0" applyNumberFormat="1" applyFont="1" applyBorder="1" applyAlignment="1" quotePrefix="1">
      <alignment horizontal="left" indent="1"/>
    </xf>
    <xf numFmtId="1" fontId="1" fillId="2" borderId="0" xfId="0" applyNumberFormat="1" applyFont="1" applyFill="1" applyAlignment="1" quotePrefix="1">
      <alignment/>
    </xf>
    <xf numFmtId="1" fontId="1" fillId="0" borderId="0" xfId="0" applyNumberFormat="1" applyFont="1" applyAlignment="1" applyProtection="1">
      <alignment/>
      <protection/>
    </xf>
    <xf numFmtId="0" fontId="3" fillId="0" borderId="2" xfId="0" applyFont="1" applyFill="1" applyBorder="1" applyAlignment="1" applyProtection="1">
      <alignment horizontal="left" indent="1"/>
      <protection/>
    </xf>
    <xf numFmtId="0" fontId="1" fillId="0" borderId="2" xfId="0" applyFont="1" applyFill="1" applyBorder="1" applyAlignment="1" applyProtection="1">
      <alignment horizontal="left" indent="2"/>
      <protection/>
    </xf>
    <xf numFmtId="0" fontId="1" fillId="0" borderId="10" xfId="0" applyFont="1" applyBorder="1" applyAlignment="1" applyProtection="1">
      <alignment horizontal="left" indent="2"/>
      <protection/>
    </xf>
    <xf numFmtId="0" fontId="1" fillId="0" borderId="2" xfId="0" applyFont="1" applyBorder="1" applyAlignment="1" applyProtection="1">
      <alignment horizontal="left" indent="2"/>
      <protection/>
    </xf>
    <xf numFmtId="0" fontId="3" fillId="0" borderId="2" xfId="0" applyFont="1" applyBorder="1" applyAlignment="1" applyProtection="1">
      <alignment horizontal="left" indent="1"/>
      <protection/>
    </xf>
    <xf numFmtId="177" fontId="1" fillId="5" borderId="13" xfId="0" applyNumberFormat="1" applyFont="1" applyFill="1" applyBorder="1" applyAlignment="1" applyProtection="1">
      <alignment/>
      <protection locked="0"/>
    </xf>
    <xf numFmtId="167" fontId="21" fillId="4" borderId="0" xfId="0" applyNumberFormat="1" applyFont="1" applyFill="1" applyBorder="1" applyAlignment="1" applyProtection="1">
      <alignment/>
      <protection/>
    </xf>
    <xf numFmtId="3" fontId="21" fillId="4" borderId="0" xfId="0" applyNumberFormat="1" applyFont="1" applyFill="1" applyBorder="1" applyAlignment="1" applyProtection="1">
      <alignment/>
      <protection/>
    </xf>
    <xf numFmtId="9" fontId="21" fillId="4" borderId="0" xfId="21" applyFont="1" applyFill="1" applyBorder="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1" fillId="0" borderId="0" xfId="0" applyFont="1" applyBorder="1" applyAlignment="1" applyProtection="1">
      <alignment horizontal="left"/>
      <protection/>
    </xf>
    <xf numFmtId="0" fontId="28" fillId="0" borderId="0" xfId="20" applyFont="1" applyAlignment="1">
      <alignment horizontal="left"/>
    </xf>
    <xf numFmtId="0" fontId="20" fillId="0" borderId="0" xfId="0" applyFont="1" applyBorder="1" applyAlignment="1" applyProtection="1">
      <alignment horizontal="center"/>
      <protection/>
    </xf>
    <xf numFmtId="0" fontId="21" fillId="0" borderId="5" xfId="0" applyFont="1" applyBorder="1" applyAlignment="1" applyProtection="1">
      <alignment/>
      <protection/>
    </xf>
    <xf numFmtId="0" fontId="21" fillId="0" borderId="5" xfId="0" applyFont="1" applyFill="1" applyBorder="1" applyAlignment="1" applyProtection="1">
      <alignment/>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protection/>
    </xf>
    <xf numFmtId="0" fontId="19" fillId="0" borderId="0" xfId="0" applyFont="1" applyFill="1" applyBorder="1" applyAlignment="1" applyProtection="1">
      <alignment/>
      <protection/>
    </xf>
    <xf numFmtId="0" fontId="19" fillId="0" borderId="0" xfId="0" applyFont="1" applyBorder="1" applyAlignment="1" applyProtection="1">
      <alignment/>
      <protection/>
    </xf>
    <xf numFmtId="0" fontId="23" fillId="0" borderId="0" xfId="0" applyFont="1" applyAlignment="1" applyProtection="1">
      <alignment/>
      <protection/>
    </xf>
    <xf numFmtId="172" fontId="23" fillId="0" borderId="0" xfId="0" applyNumberFormat="1" applyFont="1" applyAlignment="1" applyProtection="1">
      <alignment/>
      <protection/>
    </xf>
    <xf numFmtId="0" fontId="19" fillId="0" borderId="0" xfId="0" applyFont="1" applyFill="1" applyBorder="1" applyAlignment="1" applyProtection="1">
      <alignment/>
      <protection/>
    </xf>
    <xf numFmtId="0" fontId="19" fillId="0" borderId="0" xfId="0" applyFont="1" applyBorder="1" applyAlignment="1" applyProtection="1">
      <alignment/>
      <protection/>
    </xf>
    <xf numFmtId="0" fontId="1" fillId="0" borderId="0" xfId="0" applyFont="1" applyAlignment="1" applyProtection="1">
      <alignment vertical="top"/>
      <protection/>
    </xf>
    <xf numFmtId="164" fontId="1" fillId="0" borderId="0" xfId="0" applyNumberFormat="1" applyFont="1" applyFill="1" applyBorder="1" applyAlignment="1" applyProtection="1">
      <alignment vertical="top"/>
      <protection locked="0"/>
    </xf>
    <xf numFmtId="38" fontId="1" fillId="0" borderId="3" xfId="0" applyNumberFormat="1" applyFont="1" applyFill="1" applyBorder="1" applyAlignment="1" applyProtection="1">
      <alignment horizontal="left" vertical="top"/>
      <protection/>
    </xf>
    <xf numFmtId="0" fontId="1" fillId="0" borderId="10" xfId="0" applyFont="1" applyFill="1" applyBorder="1" applyAlignment="1" applyProtection="1">
      <alignment vertical="top" wrapText="1"/>
      <protection/>
    </xf>
    <xf numFmtId="0" fontId="19" fillId="0" borderId="0" xfId="0" applyFont="1" applyFill="1" applyBorder="1" applyAlignment="1" applyProtection="1">
      <alignment vertical="top"/>
      <protection/>
    </xf>
    <xf numFmtId="0" fontId="23" fillId="0" borderId="0" xfId="0" applyFont="1" applyAlignment="1" applyProtection="1">
      <alignment vertical="top"/>
      <protection/>
    </xf>
    <xf numFmtId="172" fontId="23" fillId="0" borderId="0" xfId="0" applyNumberFormat="1" applyFont="1" applyAlignment="1" applyProtection="1">
      <alignment vertical="top"/>
      <protection/>
    </xf>
    <xf numFmtId="0" fontId="1" fillId="0" borderId="0" xfId="0" applyFont="1" applyBorder="1" applyAlignment="1" applyProtection="1">
      <alignment vertical="top"/>
      <protection/>
    </xf>
    <xf numFmtId="0" fontId="1" fillId="0" borderId="10" xfId="0" applyFont="1" applyBorder="1" applyAlignment="1" applyProtection="1">
      <alignment horizontal="left" vertical="top" indent="2"/>
      <protection/>
    </xf>
    <xf numFmtId="168" fontId="1" fillId="0" borderId="0" xfId="0" applyNumberFormat="1" applyFont="1" applyFill="1" applyBorder="1" applyAlignment="1" applyProtection="1">
      <alignment horizontal="right" vertical="top"/>
      <protection/>
    </xf>
    <xf numFmtId="0" fontId="1" fillId="0" borderId="3" xfId="0" applyFont="1" applyFill="1" applyBorder="1" applyAlignment="1" applyProtection="1">
      <alignment horizontal="left" vertical="top"/>
      <protection/>
    </xf>
    <xf numFmtId="0" fontId="1" fillId="0" borderId="10" xfId="0" applyFont="1" applyFill="1" applyBorder="1" applyAlignment="1" applyProtection="1">
      <alignment horizontal="left" vertical="top" indent="2"/>
      <protection/>
    </xf>
    <xf numFmtId="169" fontId="21" fillId="4" borderId="0" xfId="0" applyNumberFormat="1" applyFont="1" applyFill="1" applyBorder="1" applyAlignment="1" applyProtection="1">
      <alignment horizontal="right"/>
      <protection/>
    </xf>
    <xf numFmtId="0" fontId="30" fillId="0" borderId="0" xfId="0" applyFont="1" applyFill="1" applyBorder="1" applyAlignment="1" applyProtection="1">
      <alignment/>
      <protection/>
    </xf>
    <xf numFmtId="0" fontId="30" fillId="0" borderId="0" xfId="0" applyFont="1" applyBorder="1" applyAlignment="1" applyProtection="1">
      <alignment/>
      <protection/>
    </xf>
    <xf numFmtId="0" fontId="1" fillId="0" borderId="12" xfId="0" applyNumberFormat="1" applyFont="1" applyBorder="1" applyAlignment="1" quotePrefix="1">
      <alignment horizontal="left" indent="1"/>
    </xf>
    <xf numFmtId="3" fontId="1" fillId="0" borderId="5" xfId="0" applyNumberFormat="1" applyFont="1" applyBorder="1" applyAlignment="1" quotePrefix="1">
      <alignment/>
    </xf>
    <xf numFmtId="3" fontId="1" fillId="0" borderId="6" xfId="0" applyNumberFormat="1" applyFont="1" applyBorder="1" applyAlignment="1" quotePrefix="1">
      <alignment/>
    </xf>
    <xf numFmtId="0" fontId="1" fillId="0" borderId="5" xfId="0" applyFont="1" applyFill="1" applyBorder="1" applyAlignment="1" applyProtection="1">
      <alignment horizontal="right"/>
      <protection/>
    </xf>
    <xf numFmtId="0" fontId="21" fillId="0" borderId="2" xfId="0" applyFont="1" applyFill="1" applyBorder="1" applyAlignment="1" applyProtection="1">
      <alignment/>
      <protection/>
    </xf>
    <xf numFmtId="9" fontId="1" fillId="0" borderId="2" xfId="0" applyNumberFormat="1" applyFont="1" applyFill="1" applyBorder="1" applyAlignment="1" applyProtection="1">
      <alignment horizontal="right"/>
      <protection/>
    </xf>
    <xf numFmtId="0" fontId="15" fillId="0" borderId="0" xfId="0" applyFont="1" applyAlignment="1" applyProtection="1">
      <alignment horizontal="left"/>
      <protection/>
    </xf>
    <xf numFmtId="0" fontId="11" fillId="0" borderId="0" xfId="0" applyFont="1" applyAlignment="1">
      <alignment horizontal="center" wrapText="1"/>
    </xf>
    <xf numFmtId="0" fontId="9" fillId="3" borderId="14" xfId="0" applyFont="1" applyFill="1" applyBorder="1" applyAlignment="1" applyProtection="1">
      <alignment horizontal="center" wrapText="1"/>
      <protection/>
    </xf>
    <xf numFmtId="0" fontId="14" fillId="0" borderId="8" xfId="0" applyFont="1" applyBorder="1" applyAlignment="1" applyProtection="1">
      <alignment horizontal="left" wrapText="1"/>
      <protection/>
    </xf>
    <xf numFmtId="0" fontId="15" fillId="0" borderId="8" xfId="0" applyFont="1" applyBorder="1" applyAlignment="1" applyProtection="1">
      <alignment horizontal="left" wrapText="1"/>
      <protection/>
    </xf>
    <xf numFmtId="0" fontId="9" fillId="2" borderId="5"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3" fillId="2" borderId="0" xfId="0" applyFont="1" applyFill="1" applyBorder="1" applyAlignment="1" applyProtection="1">
      <alignment horizontal="center"/>
      <protection/>
    </xf>
    <xf numFmtId="0" fontId="10" fillId="0" borderId="0" xfId="0" applyFont="1" applyAlignment="1">
      <alignment horizontal="center" wrapText="1"/>
    </xf>
    <xf numFmtId="0" fontId="1" fillId="0" borderId="0" xfId="0" applyFont="1" applyAlignment="1">
      <alignment horizontal="left" wrapText="1"/>
    </xf>
    <xf numFmtId="0" fontId="25" fillId="2" borderId="0" xfId="0" applyNumberFormat="1" applyFont="1" applyFill="1" applyBorder="1" applyAlignment="1" applyProtection="1">
      <alignment horizontal="center"/>
      <protection/>
    </xf>
    <xf numFmtId="171" fontId="3" fillId="2" borderId="0" xfId="0" applyNumberFormat="1" applyFont="1" applyFill="1" applyBorder="1" applyAlignment="1" applyProtection="1">
      <alignment horizontal="center"/>
      <protection locked="0"/>
    </xf>
    <xf numFmtId="0" fontId="24" fillId="2" borderId="0" xfId="0" applyNumberFormat="1" applyFont="1" applyFill="1" applyBorder="1" applyAlignment="1" applyProtection="1">
      <alignment horizontal="center"/>
      <protection/>
    </xf>
    <xf numFmtId="0" fontId="20" fillId="0" borderId="0" xfId="0" applyFont="1" applyBorder="1" applyAlignment="1" applyProtection="1">
      <alignment horizontal="center"/>
      <protection/>
    </xf>
    <xf numFmtId="0" fontId="21" fillId="0" borderId="5"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9525</xdr:colOff>
      <xdr:row>17</xdr:row>
      <xdr:rowOff>85725</xdr:rowOff>
    </xdr:from>
    <xdr:to>
      <xdr:col>0</xdr:col>
      <xdr:colOff>2543175</xdr:colOff>
      <xdr:row>19</xdr:row>
      <xdr:rowOff>104775</xdr:rowOff>
    </xdr:to>
    <xdr:sp>
      <xdr:nvSpPr>
        <xdr:cNvPr id="2" name="AutoShape 97"/>
        <xdr:cNvSpPr>
          <a:spLocks/>
        </xdr:cNvSpPr>
      </xdr:nvSpPr>
      <xdr:spPr>
        <a:xfrm>
          <a:off x="9525" y="3533775"/>
          <a:ext cx="2533650" cy="38100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tabSelected="1" zoomScale="80" zoomScaleNormal="80" workbookViewId="0" topLeftCell="A1">
      <selection activeCell="A6" sqref="A6"/>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7.25">
      <c r="A7" s="201" t="s">
        <v>0</v>
      </c>
      <c r="B7" s="201"/>
      <c r="C7" s="201"/>
      <c r="D7" s="201"/>
      <c r="E7" s="201"/>
      <c r="F7" s="201"/>
      <c r="G7" s="201"/>
      <c r="H7" s="201"/>
      <c r="I7" s="201"/>
      <c r="J7" s="201"/>
      <c r="K7" s="201"/>
      <c r="L7" s="201"/>
      <c r="M7" s="201"/>
    </row>
    <row r="8" spans="1:13" ht="15.75" customHeight="1">
      <c r="A8" s="201" t="str">
        <f>""&amp;C16&amp;" ENERGY STAR Qualified Air Source Heat Pump(s)"</f>
        <v>10 ENERGY STAR Qualified Air Source Heat Pump(s)</v>
      </c>
      <c r="B8" s="201"/>
      <c r="C8" s="201"/>
      <c r="D8" s="201"/>
      <c r="E8" s="201"/>
      <c r="F8" s="201"/>
      <c r="G8" s="201"/>
      <c r="H8" s="201"/>
      <c r="I8" s="201"/>
      <c r="J8" s="201"/>
      <c r="K8" s="201"/>
      <c r="L8" s="201"/>
      <c r="M8" s="201"/>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36" customHeight="1">
      <c r="A11" s="202" t="s">
        <v>291</v>
      </c>
      <c r="B11" s="202"/>
      <c r="C11" s="202"/>
      <c r="D11" s="202"/>
      <c r="E11" s="202"/>
      <c r="F11" s="202"/>
      <c r="G11" s="202"/>
      <c r="H11" s="202"/>
      <c r="I11" s="202"/>
      <c r="J11" s="202"/>
      <c r="K11" s="202"/>
      <c r="L11" s="202"/>
      <c r="M11" s="202"/>
    </row>
    <row r="12" spans="1:13" s="3" customFormat="1" ht="12.75">
      <c r="A12" s="2"/>
      <c r="B12" s="2"/>
      <c r="C12" s="2"/>
      <c r="D12" s="2"/>
      <c r="E12" s="2"/>
      <c r="F12" s="2"/>
      <c r="G12" s="2"/>
      <c r="H12" s="2"/>
      <c r="I12" s="2"/>
      <c r="J12" s="2"/>
      <c r="K12" s="2"/>
      <c r="L12" s="2"/>
      <c r="M12" s="2"/>
    </row>
    <row r="13" ht="15.75" customHeight="1">
      <c r="A13" s="27"/>
    </row>
    <row r="14" spans="1:13" ht="15">
      <c r="A14" s="194" t="s">
        <v>1</v>
      </c>
      <c r="B14" s="194"/>
      <c r="C14" s="194"/>
      <c r="D14" s="194"/>
      <c r="E14" s="194"/>
      <c r="F14" s="194"/>
      <c r="G14" s="194"/>
      <c r="H14" s="194"/>
      <c r="I14" s="194"/>
      <c r="J14" s="194"/>
      <c r="K14" s="194"/>
      <c r="L14" s="194"/>
      <c r="M14" s="194"/>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10</v>
      </c>
      <c r="D16" s="7"/>
      <c r="E16" s="7"/>
      <c r="F16" s="7"/>
      <c r="G16" s="7"/>
      <c r="H16" s="7"/>
      <c r="I16" s="7"/>
      <c r="J16" s="7"/>
      <c r="K16" s="7"/>
      <c r="L16" s="7"/>
      <c r="M16" s="8"/>
      <c r="N16" s="9"/>
    </row>
    <row r="17" spans="1:13" ht="15.75" customHeight="1" thickBot="1">
      <c r="A17" s="10" t="s">
        <v>43</v>
      </c>
      <c r="B17" s="6"/>
      <c r="C17" s="151">
        <f>Assumptions!C251</f>
        <v>0.0894</v>
      </c>
      <c r="D17" s="7"/>
      <c r="E17" s="7"/>
      <c r="F17" s="7"/>
      <c r="G17" s="7"/>
      <c r="H17" s="7"/>
      <c r="I17" s="7"/>
      <c r="J17" s="7"/>
      <c r="K17" s="7"/>
      <c r="L17" s="7"/>
      <c r="M17" s="8"/>
    </row>
    <row r="18" spans="1:13" ht="14.25" customHeight="1">
      <c r="A18" s="10"/>
      <c r="B18" s="204" t="s">
        <v>283</v>
      </c>
      <c r="C18" s="204"/>
      <c r="D18" s="204"/>
      <c r="E18" s="7"/>
      <c r="F18" s="7"/>
      <c r="G18" s="200"/>
      <c r="H18" s="200"/>
      <c r="I18" s="142"/>
      <c r="J18" s="7"/>
      <c r="K18" s="200"/>
      <c r="L18" s="200"/>
      <c r="M18" s="8"/>
    </row>
    <row r="19" spans="1:13" ht="14.25" customHeight="1">
      <c r="A19" s="5"/>
      <c r="B19" s="7"/>
      <c r="C19" s="93"/>
      <c r="D19" s="39"/>
      <c r="E19" s="203"/>
      <c r="F19" s="203"/>
      <c r="G19" s="97"/>
      <c r="H19" s="7"/>
      <c r="I19" s="205"/>
      <c r="J19" s="205"/>
      <c r="K19" s="7"/>
      <c r="L19" s="7"/>
      <c r="M19" s="8"/>
    </row>
    <row r="20" spans="1:14" ht="9" customHeight="1">
      <c r="A20" s="11"/>
      <c r="B20" s="6"/>
      <c r="C20" s="12"/>
      <c r="D20" s="7"/>
      <c r="E20" s="7"/>
      <c r="F20" s="7"/>
      <c r="G20" s="7"/>
      <c r="H20" s="7"/>
      <c r="I20" s="7"/>
      <c r="J20" s="7"/>
      <c r="K20" s="7"/>
      <c r="L20" s="7"/>
      <c r="M20" s="8"/>
      <c r="N20" s="9"/>
    </row>
    <row r="21" spans="1:13" ht="27.75" customHeight="1">
      <c r="A21" s="56"/>
      <c r="B21" s="198" t="s">
        <v>3</v>
      </c>
      <c r="C21" s="198"/>
      <c r="D21" s="198"/>
      <c r="E21" s="45"/>
      <c r="F21" s="198" t="s">
        <v>4</v>
      </c>
      <c r="G21" s="198"/>
      <c r="H21" s="198"/>
      <c r="I21" s="45"/>
      <c r="J21" s="199"/>
      <c r="K21" s="199"/>
      <c r="L21" s="199"/>
      <c r="M21" s="8"/>
    </row>
    <row r="22" spans="1:13" ht="10.5" customHeight="1" thickBot="1">
      <c r="A22" s="44"/>
      <c r="B22" s="45"/>
      <c r="C22" s="45"/>
      <c r="D22" s="45"/>
      <c r="E22" s="45"/>
      <c r="F22" s="45"/>
      <c r="G22" s="65"/>
      <c r="H22" s="45"/>
      <c r="I22" s="45"/>
      <c r="J22" s="45"/>
      <c r="K22" s="45"/>
      <c r="L22" s="45"/>
      <c r="M22" s="8"/>
    </row>
    <row r="23" spans="1:13" ht="15.75" customHeight="1" thickBot="1">
      <c r="A23" s="5" t="s">
        <v>42</v>
      </c>
      <c r="B23" s="7"/>
      <c r="C23" s="67">
        <f>Assumptions!C6</f>
        <v>4000</v>
      </c>
      <c r="D23" s="13"/>
      <c r="E23" s="13"/>
      <c r="F23" s="13"/>
      <c r="G23" s="67">
        <f>Assumptions!C14</f>
        <v>2700</v>
      </c>
      <c r="H23" s="13"/>
      <c r="I23" s="13"/>
      <c r="J23" s="14"/>
      <c r="K23" s="7"/>
      <c r="L23" s="13"/>
      <c r="M23" s="8"/>
    </row>
    <row r="24" spans="1:13" ht="15.75" customHeight="1" thickBot="1">
      <c r="A24" s="5" t="s">
        <v>51</v>
      </c>
      <c r="B24" s="7"/>
      <c r="C24" s="94">
        <f>Assumptions!C7</f>
        <v>8</v>
      </c>
      <c r="D24" s="95"/>
      <c r="E24" s="95"/>
      <c r="F24" s="95"/>
      <c r="G24" s="94">
        <f>Assumptions!C15</f>
        <v>6.8</v>
      </c>
      <c r="H24" s="13"/>
      <c r="I24" s="13"/>
      <c r="J24" s="14"/>
      <c r="K24" s="7"/>
      <c r="L24" s="13"/>
      <c r="M24" s="8"/>
    </row>
    <row r="25" spans="1:13" ht="15.75" customHeight="1" thickBot="1">
      <c r="A25" s="5" t="s">
        <v>47</v>
      </c>
      <c r="B25" s="7"/>
      <c r="C25" s="72">
        <f>Assumptions!C8</f>
        <v>13</v>
      </c>
      <c r="D25" s="71"/>
      <c r="E25" s="71"/>
      <c r="F25" s="71"/>
      <c r="G25" s="72">
        <f>Assumptions!C16</f>
        <v>10</v>
      </c>
      <c r="H25" s="13"/>
      <c r="I25" s="13"/>
      <c r="J25" s="14"/>
      <c r="K25" s="7"/>
      <c r="L25" s="13"/>
      <c r="M25" s="8"/>
    </row>
    <row r="26" spans="1:13" ht="15.75" customHeight="1" thickBot="1">
      <c r="A26" s="5" t="s">
        <v>58</v>
      </c>
      <c r="B26" s="7"/>
      <c r="C26" s="68">
        <f>Assumptions!C9</f>
        <v>36000</v>
      </c>
      <c r="D26" s="39"/>
      <c r="E26" s="39"/>
      <c r="F26" s="39"/>
      <c r="G26" s="68">
        <f>C26</f>
        <v>36000</v>
      </c>
      <c r="H26" s="13"/>
      <c r="I26" s="13"/>
      <c r="J26" s="14"/>
      <c r="K26" s="7"/>
      <c r="L26" s="13"/>
      <c r="M26" s="8"/>
    </row>
    <row r="27" spans="1:13" ht="15.75" customHeight="1">
      <c r="A27" s="5" t="s">
        <v>282</v>
      </c>
      <c r="B27" s="7"/>
      <c r="C27" s="96"/>
      <c r="D27" s="13"/>
      <c r="E27" s="13"/>
      <c r="F27" s="13"/>
      <c r="G27" s="96"/>
      <c r="H27" s="13"/>
      <c r="I27" s="13"/>
      <c r="J27" s="14"/>
      <c r="K27" s="7"/>
      <c r="L27" s="13"/>
      <c r="M27" s="8"/>
    </row>
    <row r="28" spans="1:13" ht="4.5" customHeight="1">
      <c r="A28" s="15"/>
      <c r="B28" s="16"/>
      <c r="C28" s="59"/>
      <c r="D28" s="16"/>
      <c r="E28" s="16"/>
      <c r="F28" s="16"/>
      <c r="G28" s="60"/>
      <c r="H28" s="16"/>
      <c r="I28" s="16"/>
      <c r="J28" s="16"/>
      <c r="K28" s="16"/>
      <c r="L28" s="16"/>
      <c r="M28" s="17"/>
    </row>
    <row r="29" ht="14.25" customHeight="1">
      <c r="A29" s="46"/>
    </row>
    <row r="30" ht="15.75" customHeight="1">
      <c r="A30" s="47"/>
    </row>
    <row r="31" spans="1:13" ht="15">
      <c r="A31" s="194" t="str">
        <f>"Annual and Life Cycle Costs and Savings for "&amp;C16&amp;" Air Source Heat Pump(s)"</f>
        <v>Annual and Life Cycle Costs and Savings for 10 Air Source Heat Pump(s)</v>
      </c>
      <c r="B31" s="194"/>
      <c r="C31" s="194"/>
      <c r="D31" s="194"/>
      <c r="E31" s="194"/>
      <c r="F31" s="194"/>
      <c r="G31" s="194"/>
      <c r="H31" s="194"/>
      <c r="I31" s="194"/>
      <c r="J31" s="194"/>
      <c r="K31" s="194"/>
      <c r="L31" s="194"/>
      <c r="M31" s="194"/>
    </row>
    <row r="32" spans="1:13" ht="31.5" customHeight="1">
      <c r="A32" s="18"/>
      <c r="B32" s="195" t="str">
        <f>""&amp;C16&amp;" ENERGY STAR Qualified Units"</f>
        <v>10 ENERGY STAR Qualified Units</v>
      </c>
      <c r="C32" s="195"/>
      <c r="D32" s="195"/>
      <c r="E32" s="48"/>
      <c r="F32" s="195" t="str">
        <f>""&amp;C16&amp;" Conventional Units"</f>
        <v>10 Conventional Units</v>
      </c>
      <c r="G32" s="195"/>
      <c r="H32" s="195"/>
      <c r="I32" s="48"/>
      <c r="J32" s="195" t="s">
        <v>5</v>
      </c>
      <c r="K32" s="195"/>
      <c r="L32" s="195"/>
      <c r="M32" s="19"/>
    </row>
    <row r="33" spans="1:13" ht="15.75" customHeight="1">
      <c r="A33" s="57" t="s">
        <v>30</v>
      </c>
      <c r="B33" s="20"/>
      <c r="C33" s="20"/>
      <c r="D33" s="20"/>
      <c r="E33" s="20"/>
      <c r="F33" s="20"/>
      <c r="G33" s="20"/>
      <c r="H33" s="20"/>
      <c r="I33" s="20"/>
      <c r="J33" s="20"/>
      <c r="K33" s="20"/>
      <c r="L33" s="20"/>
      <c r="M33" s="21"/>
    </row>
    <row r="34" spans="1:13" ht="15.75" customHeight="1">
      <c r="A34" s="22" t="s">
        <v>6</v>
      </c>
      <c r="B34" s="20"/>
      <c r="C34" s="86">
        <f>C35*C17</f>
        <v>8519.005772307692</v>
      </c>
      <c r="D34" s="20"/>
      <c r="E34" s="20"/>
      <c r="F34" s="20"/>
      <c r="G34" s="23">
        <f>G35*C17</f>
        <v>12581.861505882353</v>
      </c>
      <c r="H34" s="20"/>
      <c r="I34" s="20"/>
      <c r="J34" s="20"/>
      <c r="K34" s="23">
        <f>G34-C34</f>
        <v>4062.855733574661</v>
      </c>
      <c r="L34" s="20"/>
      <c r="M34" s="21"/>
    </row>
    <row r="35" spans="1:13" s="3" customFormat="1" ht="15.75" customHeight="1" hidden="1" outlineLevel="1">
      <c r="A35" s="87" t="s">
        <v>39</v>
      </c>
      <c r="B35" s="88"/>
      <c r="C35" s="89">
        <f>IF(Assumptions!F14=1,(1-Assumptions!C248)*C16*C26/1000*(Assumptions!C26/C25+Assumptions!D26/C24),C16*C26/1000*(Assumptions!C26/C25+Assumptions!D26/C24))</f>
        <v>95290.89230769231</v>
      </c>
      <c r="D35" s="141"/>
      <c r="E35" s="141"/>
      <c r="F35" s="141"/>
      <c r="G35" s="89">
        <f>IF(Assumptions!F15=1,(1-Assumptions!C248)*C16*G26/1000*(Assumptions!C26/G25+Assumptions!D26/G24),C16*G26/1000*(Assumptions!C26/G25+Assumptions!D26/G24))</f>
        <v>140736.70588235295</v>
      </c>
      <c r="H35" s="90"/>
      <c r="I35" s="90"/>
      <c r="J35" s="90"/>
      <c r="K35" s="89">
        <f>G35-C35</f>
        <v>45445.81357466064</v>
      </c>
      <c r="L35" s="90"/>
      <c r="M35" s="91"/>
    </row>
    <row r="36" spans="1:13" ht="15.75" customHeight="1" collapsed="1">
      <c r="A36" s="73" t="s">
        <v>7</v>
      </c>
      <c r="B36" s="20"/>
      <c r="C36" s="70">
        <f>C16*(Assumptions!C22*Assumptions!C23)</f>
        <v>0</v>
      </c>
      <c r="D36" s="20"/>
      <c r="E36" s="20"/>
      <c r="F36" s="20"/>
      <c r="G36" s="23">
        <f>C16*(Assumptions!C22*Assumptions!C23)</f>
        <v>0</v>
      </c>
      <c r="H36" s="20"/>
      <c r="I36" s="20"/>
      <c r="J36" s="20"/>
      <c r="K36" s="23">
        <f>G36-C36</f>
        <v>0</v>
      </c>
      <c r="L36" s="20"/>
      <c r="M36" s="21"/>
    </row>
    <row r="37" spans="1:13" s="27" customFormat="1" ht="15.75" customHeight="1">
      <c r="A37" s="58" t="s">
        <v>8</v>
      </c>
      <c r="B37" s="25"/>
      <c r="C37" s="51">
        <f>C34+C36</f>
        <v>8519.005772307692</v>
      </c>
      <c r="D37" s="25"/>
      <c r="E37" s="25"/>
      <c r="F37" s="25"/>
      <c r="G37" s="51">
        <f>G34+G36</f>
        <v>12581.861505882353</v>
      </c>
      <c r="H37" s="25"/>
      <c r="I37" s="25"/>
      <c r="J37" s="25"/>
      <c r="K37" s="51">
        <f>K34+K36</f>
        <v>4062.855733574661</v>
      </c>
      <c r="L37" s="25"/>
      <c r="M37" s="26"/>
    </row>
    <row r="38" spans="1:13" ht="15.75" customHeight="1">
      <c r="A38" s="22"/>
      <c r="B38" s="20"/>
      <c r="C38" s="20"/>
      <c r="D38" s="20"/>
      <c r="E38" s="20"/>
      <c r="F38" s="20"/>
      <c r="G38" s="20"/>
      <c r="H38" s="20"/>
      <c r="I38" s="20"/>
      <c r="J38" s="20"/>
      <c r="K38" s="20"/>
      <c r="L38" s="20"/>
      <c r="M38" s="21"/>
    </row>
    <row r="39" spans="1:13" ht="15.75" customHeight="1">
      <c r="A39" s="57" t="s">
        <v>31</v>
      </c>
      <c r="B39" s="20"/>
      <c r="C39" s="20"/>
      <c r="D39" s="20"/>
      <c r="E39" s="20"/>
      <c r="F39" s="20"/>
      <c r="G39" s="20"/>
      <c r="H39" s="20"/>
      <c r="I39" s="20"/>
      <c r="J39" s="20"/>
      <c r="K39" s="20"/>
      <c r="L39" s="20"/>
      <c r="M39" s="21"/>
    </row>
    <row r="40" spans="1:13" ht="15.75" customHeight="1">
      <c r="A40" s="40" t="s">
        <v>50</v>
      </c>
      <c r="B40" s="20"/>
      <c r="C40" s="23">
        <f>C41+C43</f>
        <v>79951.49753921908</v>
      </c>
      <c r="D40" s="20"/>
      <c r="E40" s="20"/>
      <c r="F40" s="20"/>
      <c r="G40" s="23">
        <f>G41+G43</f>
        <v>118081.69827708098</v>
      </c>
      <c r="H40" s="20"/>
      <c r="I40" s="20"/>
      <c r="J40" s="20"/>
      <c r="K40" s="23">
        <f>G40-C40</f>
        <v>38130.2007378619</v>
      </c>
      <c r="L40" s="20"/>
      <c r="M40" s="21"/>
    </row>
    <row r="41" spans="1:13" ht="15.75" customHeight="1">
      <c r="A41" s="24" t="s">
        <v>41</v>
      </c>
      <c r="B41" s="20"/>
      <c r="C41" s="23">
        <f>PV(Assumptions!C247,Assumptions!C11,-C34,,0)</f>
        <v>79951.49753921908</v>
      </c>
      <c r="D41" s="20"/>
      <c r="E41" s="20"/>
      <c r="F41" s="20"/>
      <c r="G41" s="23">
        <f>PV(Assumptions!C247,Assumptions!C19,-G34,,0)</f>
        <v>118081.69827708098</v>
      </c>
      <c r="H41" s="20"/>
      <c r="I41" s="20"/>
      <c r="J41" s="20"/>
      <c r="K41" s="23">
        <f>G41-C41</f>
        <v>38130.2007378619</v>
      </c>
      <c r="L41" s="20"/>
      <c r="M41" s="21"/>
    </row>
    <row r="42" spans="1:13" s="3" customFormat="1" ht="15.75" customHeight="1" hidden="1" outlineLevel="1">
      <c r="A42" s="87" t="s">
        <v>39</v>
      </c>
      <c r="B42" s="88"/>
      <c r="C42" s="89">
        <f>C35*Assumptions!C11</f>
        <v>1143490.7076923077</v>
      </c>
      <c r="D42" s="90"/>
      <c r="E42" s="90"/>
      <c r="F42" s="90"/>
      <c r="G42" s="89">
        <f>G35*Assumptions!C19</f>
        <v>1688840.4705882354</v>
      </c>
      <c r="H42" s="90"/>
      <c r="I42" s="90"/>
      <c r="J42" s="90"/>
      <c r="K42" s="89">
        <f>G42-C42</f>
        <v>545349.7628959278</v>
      </c>
      <c r="L42" s="92"/>
      <c r="M42" s="91"/>
    </row>
    <row r="43" spans="1:13" ht="15.75" customHeight="1" collapsed="1">
      <c r="A43" s="24" t="s">
        <v>40</v>
      </c>
      <c r="B43" s="20"/>
      <c r="C43" s="23">
        <f>PV(Assumptions!C247,Assumptions!C11,-C36,,0)</f>
        <v>0</v>
      </c>
      <c r="D43" s="20"/>
      <c r="E43" s="20"/>
      <c r="F43" s="20"/>
      <c r="G43" s="23">
        <f>PV(Assumptions!C247,Assumptions!C19,-G36,,0)</f>
        <v>0</v>
      </c>
      <c r="H43" s="20"/>
      <c r="I43" s="20"/>
      <c r="J43" s="20"/>
      <c r="K43" s="23">
        <f>G43-C43</f>
        <v>0</v>
      </c>
      <c r="L43" s="20"/>
      <c r="M43" s="21"/>
    </row>
    <row r="44" spans="1:13" ht="15.75" customHeight="1">
      <c r="A44" s="22" t="str">
        <f>"Purchase price for "&amp;C16&amp;" unit(s)"</f>
        <v>Purchase price for 10 unit(s)</v>
      </c>
      <c r="B44" s="20"/>
      <c r="C44" s="74">
        <f>C16*C23</f>
        <v>40000</v>
      </c>
      <c r="D44" s="20"/>
      <c r="E44" s="20"/>
      <c r="F44" s="20"/>
      <c r="G44" s="23">
        <f>C16*G23</f>
        <v>27000</v>
      </c>
      <c r="H44" s="20"/>
      <c r="I44" s="20"/>
      <c r="J44" s="20"/>
      <c r="K44" s="23">
        <f>G44-C44</f>
        <v>-13000</v>
      </c>
      <c r="L44" s="20"/>
      <c r="M44" s="21"/>
    </row>
    <row r="45" spans="1:13" s="27" customFormat="1" ht="15.75" customHeight="1">
      <c r="A45" s="58" t="s">
        <v>8</v>
      </c>
      <c r="B45" s="20"/>
      <c r="C45" s="75">
        <f>C40+C44</f>
        <v>119951.49753921908</v>
      </c>
      <c r="D45" s="25"/>
      <c r="E45" s="25"/>
      <c r="F45" s="25"/>
      <c r="G45" s="51">
        <f>G40+G44</f>
        <v>145081.69827708098</v>
      </c>
      <c r="H45" s="25"/>
      <c r="I45" s="25"/>
      <c r="J45" s="25"/>
      <c r="K45" s="51">
        <f>K40+K44</f>
        <v>25130.200737861902</v>
      </c>
      <c r="L45" s="25"/>
      <c r="M45" s="26"/>
    </row>
    <row r="46" spans="1:13" s="27" customFormat="1" ht="15.75" customHeight="1">
      <c r="A46" s="50"/>
      <c r="B46" s="25"/>
      <c r="C46" s="52"/>
      <c r="D46" s="25"/>
      <c r="E46" s="25"/>
      <c r="F46" s="25"/>
      <c r="G46" s="52"/>
      <c r="H46" s="25"/>
      <c r="I46" s="25"/>
      <c r="J46" s="25"/>
      <c r="K46" s="52"/>
      <c r="L46" s="25"/>
      <c r="M46" s="26"/>
    </row>
    <row r="47" spans="1:13" ht="15.75" customHeight="1">
      <c r="A47" s="49"/>
      <c r="B47" s="20"/>
      <c r="C47" s="20"/>
      <c r="D47" s="20"/>
      <c r="E47" s="20"/>
      <c r="F47" s="20"/>
      <c r="G47" s="20"/>
      <c r="H47" s="20"/>
      <c r="I47" s="20"/>
      <c r="J47" s="28" t="s">
        <v>9</v>
      </c>
      <c r="K47" s="64">
        <f>IF(K55&lt;=0,0,IF(K37&lt;0,"N/A",IF(K37=0,"&gt;"&amp;Assumptions!C11&amp;"",IF(K55/K37&gt;Assumptions!C11,"&gt;"&amp;Assumptions!C11&amp;"",K55/K37))))</f>
        <v>3.199719815934022</v>
      </c>
      <c r="L47" s="20"/>
      <c r="M47" s="21"/>
    </row>
    <row r="48" spans="1:13" ht="4.5" customHeight="1">
      <c r="A48" s="29"/>
      <c r="B48" s="30"/>
      <c r="C48" s="30"/>
      <c r="D48" s="30"/>
      <c r="E48" s="30"/>
      <c r="F48" s="30"/>
      <c r="G48" s="30"/>
      <c r="H48" s="30"/>
      <c r="I48" s="30"/>
      <c r="J48" s="30"/>
      <c r="K48" s="30"/>
      <c r="L48" s="30"/>
      <c r="M48" s="31"/>
    </row>
    <row r="49" spans="1:13" ht="24" customHeight="1">
      <c r="A49" s="196" t="s">
        <v>32</v>
      </c>
      <c r="B49" s="197"/>
      <c r="C49" s="197"/>
      <c r="D49" s="197"/>
      <c r="E49" s="197"/>
      <c r="F49" s="197"/>
      <c r="G49" s="197"/>
      <c r="H49" s="197"/>
      <c r="I49" s="197"/>
      <c r="J49" s="197"/>
      <c r="K49" s="197"/>
      <c r="L49" s="197"/>
      <c r="M49" s="197"/>
    </row>
    <row r="50" spans="1:13" ht="13.5">
      <c r="A50" s="193" t="s">
        <v>33</v>
      </c>
      <c r="B50" s="193"/>
      <c r="C50" s="193"/>
      <c r="D50" s="193"/>
      <c r="E50" s="193"/>
      <c r="F50" s="193"/>
      <c r="G50" s="193"/>
      <c r="H50" s="193"/>
      <c r="I50" s="193"/>
      <c r="J50" s="193"/>
      <c r="K50" s="193"/>
      <c r="L50" s="193"/>
      <c r="M50" s="193"/>
    </row>
    <row r="51" spans="1:13" ht="15">
      <c r="A51" s="53"/>
      <c r="B51" s="53"/>
      <c r="C51" s="53"/>
      <c r="D51" s="53"/>
      <c r="E51" s="53"/>
      <c r="F51" s="53"/>
      <c r="G51" s="53"/>
      <c r="H51" s="53"/>
      <c r="I51" s="53"/>
      <c r="J51" s="53"/>
      <c r="K51" s="53"/>
      <c r="L51" s="53"/>
      <c r="M51" s="53"/>
    </row>
    <row r="52" ht="15" customHeight="1"/>
    <row r="53" spans="1:13" ht="15.75" customHeight="1">
      <c r="A53" s="194" t="str">
        <f>"Summary of Benefits for "&amp;C16&amp;" Air Source Heat Pump(s)"</f>
        <v>Summary of Benefits for 10 Air Source Heat Pump(s)</v>
      </c>
      <c r="B53" s="194"/>
      <c r="C53" s="194"/>
      <c r="D53" s="194"/>
      <c r="E53" s="194"/>
      <c r="F53" s="194"/>
      <c r="G53" s="194"/>
      <c r="H53" s="194"/>
      <c r="I53" s="194"/>
      <c r="J53" s="194"/>
      <c r="K53" s="194"/>
      <c r="L53" s="194"/>
      <c r="M53" s="194"/>
    </row>
    <row r="54" spans="1:13" ht="4.5" customHeight="1">
      <c r="A54" s="32" t="s">
        <v>10</v>
      </c>
      <c r="B54" s="33"/>
      <c r="C54" s="33"/>
      <c r="D54" s="33"/>
      <c r="E54" s="33"/>
      <c r="F54" s="33"/>
      <c r="G54" s="33"/>
      <c r="H54" s="33"/>
      <c r="I54" s="33"/>
      <c r="J54" s="33"/>
      <c r="K54" s="33"/>
      <c r="L54" s="33"/>
      <c r="M54" s="34"/>
    </row>
    <row r="55" spans="1:13" ht="15.75" customHeight="1">
      <c r="A55" s="35" t="s">
        <v>11</v>
      </c>
      <c r="B55" s="55"/>
      <c r="C55" s="55"/>
      <c r="D55" s="55"/>
      <c r="E55" s="55"/>
      <c r="F55" s="55"/>
      <c r="G55" s="55"/>
      <c r="H55" s="55"/>
      <c r="I55" s="55"/>
      <c r="J55" s="55"/>
      <c r="K55" s="152">
        <f>(C23-G23)*C16</f>
        <v>13000</v>
      </c>
      <c r="L55" s="76"/>
      <c r="M55" s="81"/>
    </row>
    <row r="56" spans="1:13" ht="15.75" customHeight="1">
      <c r="A56" s="35" t="s">
        <v>12</v>
      </c>
      <c r="B56" s="55"/>
      <c r="C56" s="55"/>
      <c r="D56" s="55"/>
      <c r="E56" s="55"/>
      <c r="F56" s="55"/>
      <c r="G56" s="55"/>
      <c r="H56" s="55"/>
      <c r="I56" s="55"/>
      <c r="J56" s="55"/>
      <c r="K56" s="152">
        <f>K40</f>
        <v>38130.2007378619</v>
      </c>
      <c r="L56" s="76"/>
      <c r="M56" s="81"/>
    </row>
    <row r="57" spans="1:13" ht="15.75" customHeight="1">
      <c r="A57" s="35" t="s">
        <v>13</v>
      </c>
      <c r="B57" s="55"/>
      <c r="C57" s="55"/>
      <c r="D57" s="55"/>
      <c r="E57" s="55"/>
      <c r="F57" s="55"/>
      <c r="G57" s="55"/>
      <c r="H57" s="55"/>
      <c r="I57" s="55"/>
      <c r="J57" s="55"/>
      <c r="K57" s="152">
        <f>K45</f>
        <v>25130.200737861902</v>
      </c>
      <c r="L57" s="76"/>
      <c r="M57" s="81"/>
    </row>
    <row r="58" spans="1:13" ht="15.75" customHeight="1">
      <c r="A58" s="35" t="s">
        <v>14</v>
      </c>
      <c r="B58" s="55"/>
      <c r="C58" s="55"/>
      <c r="D58" s="55"/>
      <c r="E58" s="55"/>
      <c r="F58" s="55"/>
      <c r="G58" s="55"/>
      <c r="H58" s="55"/>
      <c r="I58" s="55"/>
      <c r="J58" s="55"/>
      <c r="K58" s="184">
        <f>K47</f>
        <v>3.199719815934022</v>
      </c>
      <c r="L58" s="77"/>
      <c r="M58" s="82"/>
    </row>
    <row r="59" spans="1:13" ht="15.75" customHeight="1">
      <c r="A59" s="35" t="s">
        <v>46</v>
      </c>
      <c r="B59" s="55"/>
      <c r="C59" s="55"/>
      <c r="D59" s="55"/>
      <c r="E59" s="55"/>
      <c r="F59" s="55"/>
      <c r="G59" s="55"/>
      <c r="H59" s="55"/>
      <c r="I59" s="55"/>
      <c r="J59" s="55"/>
      <c r="K59" s="153">
        <f>K42</f>
        <v>545349.7628959278</v>
      </c>
      <c r="L59" s="78"/>
      <c r="M59" s="83"/>
    </row>
    <row r="60" spans="1:13" ht="15.75" customHeight="1">
      <c r="A60" s="35" t="s">
        <v>15</v>
      </c>
      <c r="B60" s="55"/>
      <c r="C60" s="55"/>
      <c r="D60" s="55"/>
      <c r="E60" s="55"/>
      <c r="F60" s="55"/>
      <c r="G60" s="55"/>
      <c r="H60" s="55"/>
      <c r="I60" s="55"/>
      <c r="J60" s="55"/>
      <c r="K60" s="153">
        <f>K42*Assumptions!C255</f>
        <v>872559.6206334844</v>
      </c>
      <c r="L60" s="78"/>
      <c r="M60" s="83"/>
    </row>
    <row r="61" spans="1:13" ht="15.75" customHeight="1">
      <c r="A61" s="35" t="s">
        <v>16</v>
      </c>
      <c r="B61" s="55"/>
      <c r="C61" s="55"/>
      <c r="D61" s="55"/>
      <c r="E61" s="55"/>
      <c r="F61" s="55"/>
      <c r="G61" s="55"/>
      <c r="H61" s="55"/>
      <c r="I61" s="55"/>
      <c r="J61" s="55"/>
      <c r="K61" s="153">
        <f>K42*Assumptions!C255/Assumptions!C259</f>
        <v>76.07320145017302</v>
      </c>
      <c r="L61" s="79"/>
      <c r="M61" s="84"/>
    </row>
    <row r="62" spans="1:13" ht="15.75" customHeight="1">
      <c r="A62" s="35" t="s">
        <v>17</v>
      </c>
      <c r="B62" s="55"/>
      <c r="C62" s="55"/>
      <c r="D62" s="55"/>
      <c r="E62" s="55"/>
      <c r="F62" s="55"/>
      <c r="G62" s="55"/>
      <c r="H62" s="55"/>
      <c r="I62" s="55"/>
      <c r="J62" s="55"/>
      <c r="K62" s="153">
        <f>K42*Assumptions!C255/Assumptions!C258</f>
        <v>108.17748830070474</v>
      </c>
      <c r="L62" s="79"/>
      <c r="M62" s="84"/>
    </row>
    <row r="63" spans="1:13" ht="15.75" customHeight="1">
      <c r="A63" s="62" t="s">
        <v>18</v>
      </c>
      <c r="B63" s="55"/>
      <c r="C63" s="55"/>
      <c r="D63" s="55"/>
      <c r="E63" s="55"/>
      <c r="F63" s="55"/>
      <c r="G63" s="55"/>
      <c r="H63" s="55"/>
      <c r="I63" s="55"/>
      <c r="J63" s="55"/>
      <c r="K63" s="154">
        <f>K45/(C23*C16)</f>
        <v>0.6282550184465475</v>
      </c>
      <c r="L63" s="80"/>
      <c r="M63" s="85"/>
    </row>
    <row r="64" spans="1:13" s="38" customFormat="1" ht="4.5" customHeight="1">
      <c r="A64" s="63"/>
      <c r="B64" s="36"/>
      <c r="C64" s="36"/>
      <c r="D64" s="36"/>
      <c r="E64" s="36"/>
      <c r="F64" s="36"/>
      <c r="G64" s="36"/>
      <c r="H64" s="36"/>
      <c r="I64" s="36"/>
      <c r="J64" s="36"/>
      <c r="K64" s="36"/>
      <c r="L64" s="36"/>
      <c r="M64" s="37"/>
    </row>
    <row r="65" s="38" customFormat="1" ht="15.75" customHeight="1">
      <c r="A65" s="54"/>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mergeCells count="19">
    <mergeCell ref="E19:F19"/>
    <mergeCell ref="B18:D18"/>
    <mergeCell ref="I19:J19"/>
    <mergeCell ref="G18:H18"/>
    <mergeCell ref="K18:L18"/>
    <mergeCell ref="A7:M7"/>
    <mergeCell ref="A8:M8"/>
    <mergeCell ref="A11:M11"/>
    <mergeCell ref="A14:M14"/>
    <mergeCell ref="B21:D21"/>
    <mergeCell ref="F21:H21"/>
    <mergeCell ref="J21:L21"/>
    <mergeCell ref="A31:M31"/>
    <mergeCell ref="A50:M50"/>
    <mergeCell ref="A53:M53"/>
    <mergeCell ref="B32:D32"/>
    <mergeCell ref="F32:H32"/>
    <mergeCell ref="J32:L32"/>
    <mergeCell ref="A49:M49"/>
  </mergeCells>
  <dataValidations count="3">
    <dataValidation type="decimal" operator="greaterThan" showInputMessage="1" showErrorMessage="1" errorTitle="Input Error" error="Please use a value greater than 0.&#10;&#10;Thank you." sqref="C16 C17 C23 G23 G26 C26">
      <formula1>0</formula1>
    </dataValidation>
    <dataValidation type="decimal" showInputMessage="1" showErrorMessage="1" errorTitle="Input Error" error="Please use a value between 0 and 20.&#10;&#10;Thank you." sqref="C24 G24">
      <formula1>0</formula1>
      <formula2>20</formula2>
    </dataValidation>
    <dataValidation type="decimal" showInputMessage="1" showErrorMessage="1" errorTitle="Input Error" error="Please use a value between 0 and 20.&#10;&#10;Thank you." sqref="C25 G25">
      <formula1>0</formula1>
      <formula2>20</formula2>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263"/>
  <sheetViews>
    <sheetView workbookViewId="0" topLeftCell="B244">
      <selection activeCell="B256" sqref="B256"/>
    </sheetView>
  </sheetViews>
  <sheetFormatPr defaultColWidth="9.140625" defaultRowHeight="12.75"/>
  <cols>
    <col min="1" max="1" width="4.8515625" style="1" hidden="1" customWidth="1"/>
    <col min="2" max="2" width="49.28125" style="99" bestFit="1" customWidth="1"/>
    <col min="3" max="3" width="10.140625" style="139" bestFit="1" customWidth="1"/>
    <col min="4" max="4" width="11.8515625" style="140" bestFit="1" customWidth="1"/>
    <col min="5" max="5" width="77.140625" style="38" customWidth="1"/>
    <col min="6" max="6" width="9.140625" style="166" customWidth="1"/>
    <col min="7" max="8" width="9.140625" style="167" customWidth="1"/>
    <col min="9" max="9" width="21.421875" style="167" customWidth="1"/>
    <col min="10" max="22" width="9.140625" style="99" customWidth="1"/>
    <col min="23" max="16384" width="9.140625" style="1" customWidth="1"/>
  </cols>
  <sheetData>
    <row r="1" spans="1:10" ht="15">
      <c r="A1" s="99"/>
      <c r="B1" s="206" t="s">
        <v>289</v>
      </c>
      <c r="C1" s="206"/>
      <c r="D1" s="206"/>
      <c r="E1" s="206"/>
      <c r="F1" s="162"/>
      <c r="G1" s="163"/>
      <c r="H1" s="163"/>
      <c r="I1" s="163"/>
      <c r="J1" s="98"/>
    </row>
    <row r="2" spans="1:10" ht="15">
      <c r="A2" s="99"/>
      <c r="B2" s="159"/>
      <c r="C2" s="100"/>
      <c r="D2" s="100"/>
      <c r="E2" s="100"/>
      <c r="F2" s="162"/>
      <c r="G2" s="163"/>
      <c r="H2" s="163"/>
      <c r="I2" s="163"/>
      <c r="J2" s="98"/>
    </row>
    <row r="3" spans="1:22" s="156" customFormat="1" ht="13.5">
      <c r="A3" s="155"/>
      <c r="B3" s="160" t="s">
        <v>19</v>
      </c>
      <c r="C3" s="207" t="s">
        <v>20</v>
      </c>
      <c r="D3" s="207"/>
      <c r="E3" s="161" t="s">
        <v>21</v>
      </c>
      <c r="F3" s="164"/>
      <c r="G3" s="165"/>
      <c r="H3" s="165"/>
      <c r="I3" s="165"/>
      <c r="J3" s="155"/>
      <c r="K3" s="155"/>
      <c r="L3" s="155"/>
      <c r="M3" s="155"/>
      <c r="N3" s="155"/>
      <c r="O3" s="155"/>
      <c r="P3" s="155"/>
      <c r="Q3" s="155"/>
      <c r="R3" s="155"/>
      <c r="S3" s="155"/>
      <c r="T3" s="155"/>
      <c r="U3" s="155"/>
      <c r="V3" s="155"/>
    </row>
    <row r="4" spans="2:5" ht="13.5">
      <c r="B4" s="102" t="s">
        <v>22</v>
      </c>
      <c r="C4" s="103"/>
      <c r="D4" s="104"/>
      <c r="E4" s="105"/>
    </row>
    <row r="5" spans="2:5" ht="12.75">
      <c r="B5" s="146" t="s">
        <v>3</v>
      </c>
      <c r="C5" s="106"/>
      <c r="D5" s="107"/>
      <c r="E5" s="69"/>
    </row>
    <row r="6" spans="2:5" ht="12.75">
      <c r="B6" s="147" t="s">
        <v>45</v>
      </c>
      <c r="C6" s="108">
        <v>4000</v>
      </c>
      <c r="D6" s="107"/>
      <c r="E6" s="69" t="s">
        <v>285</v>
      </c>
    </row>
    <row r="7" spans="2:9" ht="26.25">
      <c r="B7" s="183" t="s">
        <v>51</v>
      </c>
      <c r="C7" s="181">
        <v>8</v>
      </c>
      <c r="D7" s="182"/>
      <c r="E7" s="175" t="s">
        <v>290</v>
      </c>
      <c r="G7" s="168"/>
      <c r="H7" s="169"/>
      <c r="I7" s="168"/>
    </row>
    <row r="8" spans="2:22" s="172" customFormat="1" ht="25.5" customHeight="1">
      <c r="B8" s="180" t="s">
        <v>47</v>
      </c>
      <c r="C8" s="173">
        <v>13</v>
      </c>
      <c r="D8" s="174"/>
      <c r="E8" s="175" t="s">
        <v>288</v>
      </c>
      <c r="F8" s="176"/>
      <c r="G8" s="177"/>
      <c r="H8" s="178"/>
      <c r="I8" s="177"/>
      <c r="J8" s="179"/>
      <c r="K8" s="179"/>
      <c r="L8" s="179"/>
      <c r="M8" s="179"/>
      <c r="N8" s="179"/>
      <c r="O8" s="179"/>
      <c r="P8" s="179"/>
      <c r="Q8" s="179"/>
      <c r="R8" s="179"/>
      <c r="S8" s="179"/>
      <c r="T8" s="179"/>
      <c r="U8" s="179"/>
      <c r="V8" s="179"/>
    </row>
    <row r="9" spans="2:9" ht="12.75">
      <c r="B9" s="147" t="s">
        <v>284</v>
      </c>
      <c r="C9" s="112">
        <v>36000</v>
      </c>
      <c r="D9" s="111" t="s">
        <v>57</v>
      </c>
      <c r="E9" s="69" t="s">
        <v>37</v>
      </c>
      <c r="G9" s="168"/>
      <c r="H9" s="169"/>
      <c r="I9" s="168"/>
    </row>
    <row r="10" spans="2:9" ht="12.75">
      <c r="B10" s="147" t="s">
        <v>282</v>
      </c>
      <c r="C10" s="113" t="s">
        <v>48</v>
      </c>
      <c r="D10" s="99"/>
      <c r="E10" s="69" t="s">
        <v>37</v>
      </c>
      <c r="G10" s="168"/>
      <c r="H10" s="169"/>
      <c r="I10" s="168"/>
    </row>
    <row r="11" spans="2:5" ht="12.75">
      <c r="B11" s="149" t="s">
        <v>34</v>
      </c>
      <c r="C11" s="106">
        <v>12</v>
      </c>
      <c r="D11" s="107" t="s">
        <v>23</v>
      </c>
      <c r="E11" s="69" t="s">
        <v>292</v>
      </c>
    </row>
    <row r="12" spans="2:5" ht="12.75">
      <c r="B12" s="149"/>
      <c r="C12" s="106"/>
      <c r="D12" s="107"/>
      <c r="E12" s="69"/>
    </row>
    <row r="13" spans="2:9" ht="12.75">
      <c r="B13" s="150" t="s">
        <v>4</v>
      </c>
      <c r="C13" s="106"/>
      <c r="D13" s="107"/>
      <c r="E13" s="69"/>
      <c r="F13" s="185"/>
      <c r="G13" s="186"/>
      <c r="H13" s="186"/>
      <c r="I13" s="186"/>
    </row>
    <row r="14" spans="2:9" ht="12.75">
      <c r="B14" s="147" t="s">
        <v>45</v>
      </c>
      <c r="C14" s="108">
        <v>2700</v>
      </c>
      <c r="D14" s="107"/>
      <c r="E14" s="69" t="s">
        <v>285</v>
      </c>
      <c r="F14" s="185">
        <v>1</v>
      </c>
      <c r="G14" s="186" t="s">
        <v>48</v>
      </c>
      <c r="H14" s="186" t="s">
        <v>54</v>
      </c>
      <c r="I14" s="186"/>
    </row>
    <row r="15" spans="2:9" ht="12.75">
      <c r="B15" s="147" t="s">
        <v>51</v>
      </c>
      <c r="C15" s="115">
        <v>6.8</v>
      </c>
      <c r="D15" s="107"/>
      <c r="E15" s="69" t="s">
        <v>37</v>
      </c>
      <c r="F15" s="185">
        <v>2</v>
      </c>
      <c r="G15" s="186" t="s">
        <v>49</v>
      </c>
      <c r="H15" s="186" t="s">
        <v>55</v>
      </c>
      <c r="I15" s="186"/>
    </row>
    <row r="16" spans="2:9" ht="12.75">
      <c r="B16" s="148" t="s">
        <v>47</v>
      </c>
      <c r="C16" s="116">
        <v>10</v>
      </c>
      <c r="D16" s="111"/>
      <c r="E16" s="69" t="s">
        <v>37</v>
      </c>
      <c r="F16" s="185"/>
      <c r="G16" s="186"/>
      <c r="H16" s="186"/>
      <c r="I16" s="186"/>
    </row>
    <row r="17" spans="2:5" ht="12.75">
      <c r="B17" s="147" t="s">
        <v>284</v>
      </c>
      <c r="C17" s="116">
        <v>36000</v>
      </c>
      <c r="D17" s="111" t="s">
        <v>57</v>
      </c>
      <c r="E17" s="69" t="s">
        <v>37</v>
      </c>
    </row>
    <row r="18" spans="2:5" ht="12.75">
      <c r="B18" s="147" t="s">
        <v>282</v>
      </c>
      <c r="C18" s="117" t="s">
        <v>49</v>
      </c>
      <c r="D18" s="99"/>
      <c r="E18" s="69" t="s">
        <v>37</v>
      </c>
    </row>
    <row r="19" spans="1:22" s="38" customFormat="1" ht="12.75">
      <c r="A19" s="1"/>
      <c r="B19" s="149" t="s">
        <v>34</v>
      </c>
      <c r="C19" s="116">
        <f>C11</f>
        <v>12</v>
      </c>
      <c r="D19" s="107" t="s">
        <v>23</v>
      </c>
      <c r="E19" s="69" t="str">
        <f>E11</f>
        <v>LBNL 2004</v>
      </c>
      <c r="F19" s="166"/>
      <c r="G19" s="166"/>
      <c r="H19" s="166"/>
      <c r="I19" s="166"/>
      <c r="J19" s="118"/>
      <c r="K19" s="118"/>
      <c r="L19" s="118"/>
      <c r="M19" s="118"/>
      <c r="N19" s="118"/>
      <c r="O19" s="118"/>
      <c r="P19" s="118"/>
      <c r="Q19" s="118"/>
      <c r="R19" s="118"/>
      <c r="S19" s="118"/>
      <c r="T19" s="118"/>
      <c r="U19" s="118"/>
      <c r="V19" s="118"/>
    </row>
    <row r="20" spans="2:22" s="38" customFormat="1" ht="12.75">
      <c r="B20" s="114"/>
      <c r="C20" s="116"/>
      <c r="D20" s="111"/>
      <c r="E20" s="69"/>
      <c r="F20" s="166"/>
      <c r="G20" s="166"/>
      <c r="H20" s="166"/>
      <c r="I20" s="166"/>
      <c r="J20" s="118"/>
      <c r="K20" s="118"/>
      <c r="L20" s="118"/>
      <c r="M20" s="118"/>
      <c r="N20" s="118"/>
      <c r="O20" s="118"/>
      <c r="P20" s="118"/>
      <c r="Q20" s="118"/>
      <c r="R20" s="118"/>
      <c r="S20" s="118"/>
      <c r="T20" s="118"/>
      <c r="U20" s="118"/>
      <c r="V20" s="118"/>
    </row>
    <row r="21" spans="1:5" ht="13.5">
      <c r="A21" s="38"/>
      <c r="B21" s="119" t="s">
        <v>24</v>
      </c>
      <c r="C21" s="120"/>
      <c r="D21" s="121"/>
      <c r="E21" s="69"/>
    </row>
    <row r="22" spans="1:5" ht="12.75">
      <c r="A22" s="38"/>
      <c r="B22" s="66" t="s">
        <v>29</v>
      </c>
      <c r="C22" s="108">
        <v>20</v>
      </c>
      <c r="D22" s="107"/>
      <c r="E22" s="69" t="s">
        <v>37</v>
      </c>
    </row>
    <row r="23" spans="2:5" ht="12.75">
      <c r="B23" s="66" t="s">
        <v>35</v>
      </c>
      <c r="C23" s="106">
        <v>0</v>
      </c>
      <c r="D23" s="107"/>
      <c r="E23" s="69" t="s">
        <v>37</v>
      </c>
    </row>
    <row r="24" spans="2:5" ht="12.75">
      <c r="B24" s="66"/>
      <c r="C24" s="122"/>
      <c r="D24" s="107"/>
      <c r="E24" s="69"/>
    </row>
    <row r="25" spans="1:5" ht="13.5">
      <c r="A25" s="145"/>
      <c r="B25" s="119" t="s">
        <v>25</v>
      </c>
      <c r="C25" s="106" t="s">
        <v>52</v>
      </c>
      <c r="D25" s="123" t="s">
        <v>53</v>
      </c>
      <c r="E25" s="69"/>
    </row>
    <row r="26" spans="1:5" ht="12.75">
      <c r="A26" s="144">
        <v>166</v>
      </c>
      <c r="B26" s="110" t="s">
        <v>56</v>
      </c>
      <c r="C26" s="134">
        <f>VLOOKUP(A26,A27:C244,3,FALSE)</f>
        <v>2127</v>
      </c>
      <c r="D26" s="134">
        <f>VLOOKUP(A26,A27:D244,4,FALSE)</f>
        <v>1212</v>
      </c>
      <c r="E26" s="69" t="s">
        <v>285</v>
      </c>
    </row>
    <row r="27" spans="1:5" ht="12.75">
      <c r="A27" s="125">
        <v>1</v>
      </c>
      <c r="B27" s="143" t="s">
        <v>59</v>
      </c>
      <c r="C27" s="126">
        <v>0</v>
      </c>
      <c r="D27" s="127">
        <v>3128</v>
      </c>
      <c r="E27" s="69" t="s">
        <v>285</v>
      </c>
    </row>
    <row r="28" spans="1:5" ht="12.75">
      <c r="A28" s="125">
        <v>2</v>
      </c>
      <c r="B28" s="143" t="s">
        <v>60</v>
      </c>
      <c r="C28" s="126">
        <v>0</v>
      </c>
      <c r="D28" s="127">
        <v>4612</v>
      </c>
      <c r="E28" s="69" t="s">
        <v>285</v>
      </c>
    </row>
    <row r="29" spans="1:5" ht="12.75">
      <c r="A29" s="125">
        <v>3</v>
      </c>
      <c r="B29" s="143" t="s">
        <v>61</v>
      </c>
      <c r="C29" s="126">
        <v>129</v>
      </c>
      <c r="D29" s="127">
        <v>3059</v>
      </c>
      <c r="E29" s="69" t="s">
        <v>285</v>
      </c>
    </row>
    <row r="30" spans="1:5" ht="12.75">
      <c r="A30" s="125">
        <v>4</v>
      </c>
      <c r="B30" s="143" t="s">
        <v>62</v>
      </c>
      <c r="C30" s="126">
        <v>0</v>
      </c>
      <c r="D30" s="127">
        <v>3414</v>
      </c>
      <c r="E30" s="69" t="s">
        <v>285</v>
      </c>
    </row>
    <row r="31" spans="1:5" ht="12.75">
      <c r="A31" s="125">
        <v>5</v>
      </c>
      <c r="B31" s="143" t="s">
        <v>63</v>
      </c>
      <c r="C31" s="126">
        <v>0</v>
      </c>
      <c r="D31" s="127">
        <v>3749</v>
      </c>
      <c r="E31" s="69" t="s">
        <v>285</v>
      </c>
    </row>
    <row r="32" spans="1:5" ht="12.75">
      <c r="A32" s="125">
        <v>6</v>
      </c>
      <c r="B32" s="143" t="s">
        <v>266</v>
      </c>
      <c r="C32" s="126">
        <v>1557</v>
      </c>
      <c r="D32" s="127">
        <v>1562</v>
      </c>
      <c r="E32" s="69" t="s">
        <v>285</v>
      </c>
    </row>
    <row r="33" spans="1:5" ht="12.75">
      <c r="A33" s="125">
        <v>7</v>
      </c>
      <c r="B33" s="143" t="s">
        <v>64</v>
      </c>
      <c r="C33" s="126">
        <v>1464</v>
      </c>
      <c r="D33" s="127">
        <v>1606</v>
      </c>
      <c r="E33" s="69" t="s">
        <v>285</v>
      </c>
    </row>
    <row r="34" spans="1:5" ht="12.75">
      <c r="A34" s="125">
        <v>8</v>
      </c>
      <c r="B34" s="143" t="s">
        <v>65</v>
      </c>
      <c r="C34" s="126">
        <v>2265</v>
      </c>
      <c r="D34" s="127">
        <v>1130</v>
      </c>
      <c r="E34" s="69" t="s">
        <v>285</v>
      </c>
    </row>
    <row r="35" spans="1:5" ht="12.75">
      <c r="A35" s="125">
        <v>9</v>
      </c>
      <c r="B35" s="143" t="s">
        <v>66</v>
      </c>
      <c r="C35" s="126">
        <v>1819</v>
      </c>
      <c r="D35" s="127">
        <v>1366</v>
      </c>
      <c r="E35" s="69" t="s">
        <v>285</v>
      </c>
    </row>
    <row r="36" spans="1:5" ht="12.75">
      <c r="A36" s="125">
        <v>10</v>
      </c>
      <c r="B36" s="143" t="s">
        <v>67</v>
      </c>
      <c r="C36" s="126">
        <v>1432</v>
      </c>
      <c r="D36" s="127">
        <v>1738</v>
      </c>
      <c r="E36" s="69" t="s">
        <v>285</v>
      </c>
    </row>
    <row r="37" spans="1:5" ht="12.75">
      <c r="A37" s="125">
        <v>11</v>
      </c>
      <c r="B37" s="143" t="s">
        <v>68</v>
      </c>
      <c r="C37" s="126">
        <v>1583</v>
      </c>
      <c r="D37" s="127">
        <v>1681</v>
      </c>
      <c r="E37" s="69" t="s">
        <v>285</v>
      </c>
    </row>
    <row r="38" spans="1:5" ht="12.75">
      <c r="A38" s="125">
        <v>12</v>
      </c>
      <c r="B38" s="143" t="s">
        <v>69</v>
      </c>
      <c r="C38" s="126">
        <v>179</v>
      </c>
      <c r="D38" s="127">
        <v>2854</v>
      </c>
      <c r="E38" s="69" t="s">
        <v>285</v>
      </c>
    </row>
    <row r="39" spans="1:5" ht="12.75">
      <c r="A39" s="125">
        <v>13</v>
      </c>
      <c r="B39" s="143" t="s">
        <v>70</v>
      </c>
      <c r="C39" s="126">
        <v>2141</v>
      </c>
      <c r="D39" s="127">
        <v>1116</v>
      </c>
      <c r="E39" s="69" t="s">
        <v>285</v>
      </c>
    </row>
    <row r="40" spans="1:5" ht="12.75">
      <c r="A40" s="125">
        <v>14</v>
      </c>
      <c r="B40" s="143" t="s">
        <v>71</v>
      </c>
      <c r="C40" s="126">
        <v>1842</v>
      </c>
      <c r="D40" s="127">
        <v>1261</v>
      </c>
      <c r="E40" s="69" t="s">
        <v>285</v>
      </c>
    </row>
    <row r="41" spans="1:5" ht="12.75">
      <c r="A41" s="125">
        <v>15</v>
      </c>
      <c r="B41" s="143" t="s">
        <v>72</v>
      </c>
      <c r="C41" s="126">
        <v>950</v>
      </c>
      <c r="D41" s="127">
        <v>2112</v>
      </c>
      <c r="E41" s="69" t="s">
        <v>285</v>
      </c>
    </row>
    <row r="42" spans="1:5" ht="12.75">
      <c r="A42" s="125">
        <v>16</v>
      </c>
      <c r="B42" s="143" t="s">
        <v>73</v>
      </c>
      <c r="C42" s="126">
        <v>2315</v>
      </c>
      <c r="D42" s="127">
        <v>907</v>
      </c>
      <c r="E42" s="69" t="s">
        <v>285</v>
      </c>
    </row>
    <row r="43" spans="1:5" ht="12.75">
      <c r="A43" s="125">
        <v>17</v>
      </c>
      <c r="B43" s="143" t="s">
        <v>74</v>
      </c>
      <c r="C43" s="126">
        <v>1166</v>
      </c>
      <c r="D43" s="127">
        <v>1277</v>
      </c>
      <c r="E43" s="69" t="s">
        <v>285</v>
      </c>
    </row>
    <row r="44" spans="1:5" ht="12.75">
      <c r="A44" s="125">
        <v>18</v>
      </c>
      <c r="B44" s="143" t="s">
        <v>75</v>
      </c>
      <c r="C44" s="126">
        <v>1530</v>
      </c>
      <c r="D44" s="127">
        <v>1070</v>
      </c>
      <c r="E44" s="69" t="s">
        <v>285</v>
      </c>
    </row>
    <row r="45" spans="1:5" ht="12.75">
      <c r="A45" s="125">
        <v>19</v>
      </c>
      <c r="B45" s="143" t="s">
        <v>76</v>
      </c>
      <c r="C45" s="126">
        <v>2092</v>
      </c>
      <c r="D45" s="127">
        <v>630</v>
      </c>
      <c r="E45" s="69" t="s">
        <v>285</v>
      </c>
    </row>
    <row r="46" spans="1:5" ht="12.75">
      <c r="A46" s="125">
        <v>20</v>
      </c>
      <c r="B46" s="143" t="s">
        <v>77</v>
      </c>
      <c r="C46" s="126">
        <v>871</v>
      </c>
      <c r="D46" s="127">
        <v>2016</v>
      </c>
      <c r="E46" s="69" t="s">
        <v>285</v>
      </c>
    </row>
    <row r="47" spans="1:5" ht="12.75">
      <c r="A47" s="125">
        <v>21</v>
      </c>
      <c r="B47" s="143" t="s">
        <v>78</v>
      </c>
      <c r="C47" s="126">
        <v>1347</v>
      </c>
      <c r="D47" s="127">
        <v>1467</v>
      </c>
      <c r="E47" s="69" t="s">
        <v>285</v>
      </c>
    </row>
    <row r="48" spans="1:5" ht="12.75">
      <c r="A48" s="125">
        <v>22</v>
      </c>
      <c r="B48" s="143" t="s">
        <v>79</v>
      </c>
      <c r="C48" s="126">
        <v>224</v>
      </c>
      <c r="D48" s="127">
        <v>2948</v>
      </c>
      <c r="E48" s="69" t="s">
        <v>285</v>
      </c>
    </row>
    <row r="49" spans="1:5" ht="12.75">
      <c r="A49" s="125">
        <v>23</v>
      </c>
      <c r="B49" s="143" t="s">
        <v>80</v>
      </c>
      <c r="C49" s="126">
        <v>1158</v>
      </c>
      <c r="D49" s="127">
        <v>1834</v>
      </c>
      <c r="E49" s="69" t="s">
        <v>285</v>
      </c>
    </row>
    <row r="50" spans="1:5" ht="12.75">
      <c r="A50" s="125">
        <v>24</v>
      </c>
      <c r="B50" s="143" t="s">
        <v>81</v>
      </c>
      <c r="C50" s="126">
        <v>97</v>
      </c>
      <c r="D50" s="127">
        <v>2947</v>
      </c>
      <c r="E50" s="69" t="s">
        <v>285</v>
      </c>
    </row>
    <row r="51" spans="1:5" ht="12.75">
      <c r="A51" s="125">
        <v>25</v>
      </c>
      <c r="B51" s="143" t="s">
        <v>267</v>
      </c>
      <c r="C51" s="126">
        <v>523</v>
      </c>
      <c r="D51" s="127">
        <v>2418</v>
      </c>
      <c r="E51" s="69" t="s">
        <v>285</v>
      </c>
    </row>
    <row r="52" spans="1:5" ht="12.75">
      <c r="A52" s="125">
        <v>26</v>
      </c>
      <c r="B52" s="143" t="s">
        <v>82</v>
      </c>
      <c r="C52" s="126">
        <v>628</v>
      </c>
      <c r="D52" s="127">
        <v>2255</v>
      </c>
      <c r="E52" s="69" t="s">
        <v>285</v>
      </c>
    </row>
    <row r="53" spans="1:5" ht="12.75">
      <c r="A53" s="125">
        <v>27</v>
      </c>
      <c r="B53" s="143" t="s">
        <v>83</v>
      </c>
      <c r="C53" s="126">
        <v>997</v>
      </c>
      <c r="D53" s="127">
        <v>2352</v>
      </c>
      <c r="E53" s="69" t="s">
        <v>285</v>
      </c>
    </row>
    <row r="54" spans="1:5" ht="12.75">
      <c r="A54" s="125">
        <v>28</v>
      </c>
      <c r="B54" s="143" t="s">
        <v>84</v>
      </c>
      <c r="C54" s="126">
        <v>834</v>
      </c>
      <c r="D54" s="127">
        <v>2018</v>
      </c>
      <c r="E54" s="69" t="s">
        <v>285</v>
      </c>
    </row>
    <row r="55" spans="1:5" ht="12.75">
      <c r="A55" s="125">
        <v>29</v>
      </c>
      <c r="B55" s="143" t="s">
        <v>85</v>
      </c>
      <c r="C55" s="126">
        <v>942</v>
      </c>
      <c r="D55" s="127">
        <v>2358</v>
      </c>
      <c r="E55" s="69" t="s">
        <v>285</v>
      </c>
    </row>
    <row r="56" spans="1:5" ht="12.75">
      <c r="A56" s="125">
        <v>30</v>
      </c>
      <c r="B56" s="143" t="s">
        <v>86</v>
      </c>
      <c r="C56" s="126">
        <v>695</v>
      </c>
      <c r="D56" s="127">
        <v>2555</v>
      </c>
      <c r="E56" s="69" t="s">
        <v>285</v>
      </c>
    </row>
    <row r="57" spans="1:5" ht="12.75">
      <c r="A57" s="125">
        <v>31</v>
      </c>
      <c r="B57" s="143" t="s">
        <v>87</v>
      </c>
      <c r="C57" s="126">
        <v>1320</v>
      </c>
      <c r="D57" s="127">
        <v>2061</v>
      </c>
      <c r="E57" s="69" t="s">
        <v>285</v>
      </c>
    </row>
    <row r="58" spans="1:5" ht="12.75">
      <c r="A58" s="125">
        <v>32</v>
      </c>
      <c r="B58" s="143" t="s">
        <v>88</v>
      </c>
      <c r="C58" s="126">
        <v>1015</v>
      </c>
      <c r="D58" s="127">
        <v>2346</v>
      </c>
      <c r="E58" s="69" t="s">
        <v>285</v>
      </c>
    </row>
    <row r="59" spans="1:5" ht="12.75">
      <c r="A59" s="125">
        <v>33</v>
      </c>
      <c r="B59" s="143" t="s">
        <v>89</v>
      </c>
      <c r="C59" s="126">
        <v>2763</v>
      </c>
      <c r="D59" s="127">
        <v>720</v>
      </c>
      <c r="E59" s="69" t="s">
        <v>285</v>
      </c>
    </row>
    <row r="60" spans="1:5" ht="12.75">
      <c r="A60" s="125">
        <v>34</v>
      </c>
      <c r="B60" s="143" t="s">
        <v>90</v>
      </c>
      <c r="C60" s="126">
        <v>3288</v>
      </c>
      <c r="D60" s="127">
        <v>504</v>
      </c>
      <c r="E60" s="69" t="s">
        <v>285</v>
      </c>
    </row>
    <row r="61" spans="1:5" ht="12.75">
      <c r="A61" s="125">
        <v>35</v>
      </c>
      <c r="B61" s="143" t="s">
        <v>91</v>
      </c>
      <c r="C61" s="126">
        <v>2228</v>
      </c>
      <c r="D61" s="127">
        <v>889</v>
      </c>
      <c r="E61" s="69" t="s">
        <v>285</v>
      </c>
    </row>
    <row r="62" spans="1:5" ht="12.75">
      <c r="A62" s="125">
        <v>36</v>
      </c>
      <c r="B62" s="143" t="s">
        <v>92</v>
      </c>
      <c r="C62" s="126">
        <v>2086</v>
      </c>
      <c r="D62" s="127">
        <v>1020</v>
      </c>
      <c r="E62" s="69" t="s">
        <v>285</v>
      </c>
    </row>
    <row r="63" spans="1:5" ht="12.75">
      <c r="A63" s="125">
        <v>37</v>
      </c>
      <c r="B63" s="143" t="s">
        <v>93</v>
      </c>
      <c r="C63" s="126">
        <v>4566</v>
      </c>
      <c r="D63" s="127">
        <v>342</v>
      </c>
      <c r="E63" s="69" t="s">
        <v>285</v>
      </c>
    </row>
    <row r="64" spans="1:5" ht="12.75">
      <c r="A64" s="125">
        <v>38</v>
      </c>
      <c r="B64" s="143" t="s">
        <v>94</v>
      </c>
      <c r="C64" s="126">
        <v>3931</v>
      </c>
      <c r="D64" s="127">
        <v>265</v>
      </c>
      <c r="E64" s="69" t="s">
        <v>285</v>
      </c>
    </row>
    <row r="65" spans="1:5" ht="12.75">
      <c r="A65" s="125">
        <v>39</v>
      </c>
      <c r="B65" s="143" t="s">
        <v>95</v>
      </c>
      <c r="C65" s="126">
        <v>2915</v>
      </c>
      <c r="D65" s="127">
        <v>583</v>
      </c>
      <c r="E65" s="69" t="s">
        <v>285</v>
      </c>
    </row>
    <row r="66" spans="1:5" ht="12.75">
      <c r="A66" s="125">
        <v>40</v>
      </c>
      <c r="B66" s="143" t="s">
        <v>96</v>
      </c>
      <c r="C66" s="126">
        <v>2297</v>
      </c>
      <c r="D66" s="127">
        <v>1047</v>
      </c>
      <c r="E66" s="69" t="s">
        <v>285</v>
      </c>
    </row>
    <row r="67" spans="1:5" ht="12.75">
      <c r="A67" s="125">
        <v>41</v>
      </c>
      <c r="B67" s="143" t="s">
        <v>97</v>
      </c>
      <c r="C67" s="126">
        <v>2215</v>
      </c>
      <c r="D67" s="127">
        <v>1133</v>
      </c>
      <c r="E67" s="69" t="s">
        <v>285</v>
      </c>
    </row>
    <row r="68" spans="1:5" ht="12.75">
      <c r="A68" s="125">
        <v>42</v>
      </c>
      <c r="B68" s="143" t="s">
        <v>98</v>
      </c>
      <c r="C68" s="126">
        <v>3068</v>
      </c>
      <c r="D68" s="127">
        <v>709</v>
      </c>
      <c r="E68" s="69" t="s">
        <v>285</v>
      </c>
    </row>
    <row r="69" spans="1:5" ht="12.75">
      <c r="A69" s="125">
        <v>43</v>
      </c>
      <c r="B69" s="143" t="s">
        <v>99</v>
      </c>
      <c r="C69" s="126">
        <v>3479</v>
      </c>
      <c r="D69" s="127">
        <v>314</v>
      </c>
      <c r="E69" s="69" t="s">
        <v>285</v>
      </c>
    </row>
    <row r="70" spans="1:5" ht="12.75">
      <c r="A70" s="125">
        <v>44</v>
      </c>
      <c r="B70" s="143" t="s">
        <v>100</v>
      </c>
      <c r="C70" s="126">
        <v>1493</v>
      </c>
      <c r="D70" s="127">
        <v>1655</v>
      </c>
      <c r="E70" s="69" t="s">
        <v>285</v>
      </c>
    </row>
    <row r="71" spans="1:5" ht="12.75">
      <c r="A71" s="125">
        <v>45</v>
      </c>
      <c r="B71" s="143" t="s">
        <v>101</v>
      </c>
      <c r="C71" s="126">
        <v>1484</v>
      </c>
      <c r="D71" s="127">
        <v>1686</v>
      </c>
      <c r="E71" s="69" t="s">
        <v>285</v>
      </c>
    </row>
    <row r="72" spans="1:5" ht="12.75">
      <c r="A72" s="125">
        <v>46</v>
      </c>
      <c r="B72" s="143" t="s">
        <v>102</v>
      </c>
      <c r="C72" s="126">
        <v>1548</v>
      </c>
      <c r="D72" s="127">
        <v>1467</v>
      </c>
      <c r="E72" s="69" t="s">
        <v>285</v>
      </c>
    </row>
    <row r="73" spans="1:5" ht="12.75">
      <c r="A73" s="125">
        <v>47</v>
      </c>
      <c r="B73" s="143" t="s">
        <v>103</v>
      </c>
      <c r="C73" s="126">
        <v>1845</v>
      </c>
      <c r="D73" s="127">
        <v>1379</v>
      </c>
      <c r="E73" s="69" t="s">
        <v>285</v>
      </c>
    </row>
    <row r="74" spans="1:5" ht="12.75">
      <c r="A74" s="125">
        <v>48</v>
      </c>
      <c r="B74" s="143" t="s">
        <v>104</v>
      </c>
      <c r="C74" s="126">
        <v>1900</v>
      </c>
      <c r="D74" s="127">
        <v>1367</v>
      </c>
      <c r="E74" s="69" t="s">
        <v>285</v>
      </c>
    </row>
    <row r="75" spans="1:5" ht="12.75">
      <c r="A75" s="125">
        <v>49</v>
      </c>
      <c r="B75" s="143" t="s">
        <v>105</v>
      </c>
      <c r="C75" s="126">
        <v>1963</v>
      </c>
      <c r="D75" s="127">
        <v>1213</v>
      </c>
      <c r="E75" s="69" t="s">
        <v>285</v>
      </c>
    </row>
    <row r="76" spans="1:5" ht="12.75">
      <c r="A76" s="125">
        <v>50</v>
      </c>
      <c r="B76" s="143" t="s">
        <v>106</v>
      </c>
      <c r="C76" s="126">
        <v>4179</v>
      </c>
      <c r="D76" s="127">
        <v>0</v>
      </c>
      <c r="E76" s="69" t="s">
        <v>285</v>
      </c>
    </row>
    <row r="77" spans="1:5" ht="12.75">
      <c r="A77" s="125">
        <v>51</v>
      </c>
      <c r="B77" s="143" t="s">
        <v>107</v>
      </c>
      <c r="C77" s="126">
        <v>5016</v>
      </c>
      <c r="D77" s="127">
        <v>0</v>
      </c>
      <c r="E77" s="69" t="s">
        <v>285</v>
      </c>
    </row>
    <row r="78" spans="1:5" ht="12.75">
      <c r="A78" s="125">
        <v>52</v>
      </c>
      <c r="B78" s="143" t="s">
        <v>108</v>
      </c>
      <c r="C78" s="126">
        <v>941</v>
      </c>
      <c r="D78" s="127">
        <v>2247</v>
      </c>
      <c r="E78" s="69" t="s">
        <v>285</v>
      </c>
    </row>
    <row r="79" spans="1:5" ht="12.75">
      <c r="A79" s="125">
        <v>53</v>
      </c>
      <c r="B79" s="143" t="s">
        <v>109</v>
      </c>
      <c r="C79" s="126">
        <v>605</v>
      </c>
      <c r="D79" s="127">
        <v>2458</v>
      </c>
      <c r="E79" s="69" t="s">
        <v>285</v>
      </c>
    </row>
    <row r="80" spans="1:5" ht="12.75">
      <c r="A80" s="125">
        <v>54</v>
      </c>
      <c r="B80" s="143" t="s">
        <v>110</v>
      </c>
      <c r="C80" s="126">
        <v>836</v>
      </c>
      <c r="D80" s="127">
        <v>2316</v>
      </c>
      <c r="E80" s="69" t="s">
        <v>285</v>
      </c>
    </row>
    <row r="81" spans="1:5" ht="12.75">
      <c r="A81" s="125">
        <v>55</v>
      </c>
      <c r="B81" s="143" t="s">
        <v>111</v>
      </c>
      <c r="C81" s="126">
        <v>667</v>
      </c>
      <c r="D81" s="127">
        <v>2412</v>
      </c>
      <c r="E81" s="69" t="s">
        <v>285</v>
      </c>
    </row>
    <row r="82" spans="1:5" ht="12.75">
      <c r="A82" s="125">
        <v>56</v>
      </c>
      <c r="B82" s="143" t="s">
        <v>112</v>
      </c>
      <c r="C82" s="126">
        <v>614</v>
      </c>
      <c r="D82" s="127">
        <v>2532</v>
      </c>
      <c r="E82" s="69" t="s">
        <v>285</v>
      </c>
    </row>
    <row r="83" spans="1:5" ht="12.75">
      <c r="A83" s="125">
        <v>57</v>
      </c>
      <c r="B83" s="143" t="s">
        <v>113</v>
      </c>
      <c r="C83" s="126">
        <v>636</v>
      </c>
      <c r="D83" s="127">
        <v>2208</v>
      </c>
      <c r="E83" s="69" t="s">
        <v>285</v>
      </c>
    </row>
    <row r="84" spans="1:5" ht="12.75">
      <c r="A84" s="125">
        <v>58</v>
      </c>
      <c r="B84" s="143" t="s">
        <v>114</v>
      </c>
      <c r="C84" s="126">
        <v>411</v>
      </c>
      <c r="D84" s="127">
        <v>2590</v>
      </c>
      <c r="E84" s="69" t="s">
        <v>285</v>
      </c>
    </row>
    <row r="85" spans="1:5" ht="12.75">
      <c r="A85" s="125">
        <v>59</v>
      </c>
      <c r="B85" s="143" t="s">
        <v>115</v>
      </c>
      <c r="C85" s="126">
        <v>683</v>
      </c>
      <c r="D85" s="127">
        <v>2459</v>
      </c>
      <c r="E85" s="69" t="s">
        <v>285</v>
      </c>
    </row>
    <row r="86" spans="1:5" ht="12.75">
      <c r="A86" s="125">
        <v>60</v>
      </c>
      <c r="B86" s="187" t="s">
        <v>116</v>
      </c>
      <c r="C86" s="188">
        <v>830</v>
      </c>
      <c r="D86" s="189">
        <v>2260</v>
      </c>
      <c r="E86" s="138" t="s">
        <v>285</v>
      </c>
    </row>
    <row r="87" spans="1:5" ht="12.75">
      <c r="A87" s="125">
        <v>61</v>
      </c>
      <c r="B87" s="143" t="s">
        <v>117</v>
      </c>
      <c r="C87" s="126">
        <v>948</v>
      </c>
      <c r="D87" s="127">
        <v>2166</v>
      </c>
      <c r="E87" s="69" t="s">
        <v>285</v>
      </c>
    </row>
    <row r="88" spans="1:5" ht="12.75">
      <c r="A88" s="125">
        <v>62</v>
      </c>
      <c r="B88" s="143" t="s">
        <v>118</v>
      </c>
      <c r="C88" s="126">
        <v>714</v>
      </c>
      <c r="D88" s="127">
        <v>2418</v>
      </c>
      <c r="E88" s="69" t="s">
        <v>285</v>
      </c>
    </row>
    <row r="89" spans="1:5" ht="12.75">
      <c r="A89" s="125">
        <v>63</v>
      </c>
      <c r="B89" s="143" t="s">
        <v>119</v>
      </c>
      <c r="C89" s="126">
        <v>1036</v>
      </c>
      <c r="D89" s="127">
        <v>2154</v>
      </c>
      <c r="E89" s="69" t="s">
        <v>285</v>
      </c>
    </row>
    <row r="90" spans="1:5" ht="12.75">
      <c r="A90" s="125">
        <v>64</v>
      </c>
      <c r="B90" s="143" t="s">
        <v>120</v>
      </c>
      <c r="C90" s="126">
        <v>1181</v>
      </c>
      <c r="D90" s="127">
        <v>2027</v>
      </c>
      <c r="E90" s="69" t="s">
        <v>285</v>
      </c>
    </row>
    <row r="91" spans="1:5" ht="12.75">
      <c r="A91" s="125">
        <v>65</v>
      </c>
      <c r="B91" s="143" t="s">
        <v>121</v>
      </c>
      <c r="C91" s="126">
        <v>786</v>
      </c>
      <c r="D91" s="127">
        <v>2370</v>
      </c>
      <c r="E91" s="69" t="s">
        <v>285</v>
      </c>
    </row>
    <row r="92" spans="1:5" ht="12.75">
      <c r="A92" s="125">
        <v>66</v>
      </c>
      <c r="B92" s="143" t="s">
        <v>122</v>
      </c>
      <c r="C92" s="126">
        <v>948</v>
      </c>
      <c r="D92" s="127">
        <v>2152</v>
      </c>
      <c r="E92" s="69" t="s">
        <v>285</v>
      </c>
    </row>
    <row r="93" spans="1:5" ht="12.75">
      <c r="A93" s="125">
        <v>67</v>
      </c>
      <c r="B93" s="143" t="s">
        <v>123</v>
      </c>
      <c r="C93" s="126">
        <v>710</v>
      </c>
      <c r="D93" s="127">
        <v>2391</v>
      </c>
      <c r="E93" s="69" t="s">
        <v>285</v>
      </c>
    </row>
    <row r="94" spans="1:5" ht="12.75">
      <c r="A94" s="125">
        <v>68</v>
      </c>
      <c r="B94" s="143" t="s">
        <v>124</v>
      </c>
      <c r="C94" s="126">
        <v>1109</v>
      </c>
      <c r="D94" s="127">
        <v>2024</v>
      </c>
      <c r="E94" s="69" t="s">
        <v>285</v>
      </c>
    </row>
    <row r="95" spans="1:5" ht="12.75">
      <c r="A95" s="125">
        <v>69</v>
      </c>
      <c r="B95" s="143" t="s">
        <v>125</v>
      </c>
      <c r="C95" s="126">
        <v>723</v>
      </c>
      <c r="D95" s="127">
        <v>2252</v>
      </c>
      <c r="E95" s="69" t="s">
        <v>285</v>
      </c>
    </row>
    <row r="96" spans="1:5" ht="12.75">
      <c r="A96" s="125">
        <v>70</v>
      </c>
      <c r="B96" s="143" t="s">
        <v>126</v>
      </c>
      <c r="C96" s="126">
        <v>1068</v>
      </c>
      <c r="D96" s="127">
        <v>2093</v>
      </c>
      <c r="E96" s="69" t="s">
        <v>285</v>
      </c>
    </row>
    <row r="97" spans="1:5" ht="12.75">
      <c r="A97" s="125">
        <v>71</v>
      </c>
      <c r="B97" s="143" t="s">
        <v>127</v>
      </c>
      <c r="C97" s="126">
        <v>1225</v>
      </c>
      <c r="D97" s="127">
        <v>1981</v>
      </c>
      <c r="E97" s="69" t="s">
        <v>285</v>
      </c>
    </row>
    <row r="98" spans="1:5" ht="12.75">
      <c r="A98" s="125">
        <v>72</v>
      </c>
      <c r="B98" s="143" t="s">
        <v>128</v>
      </c>
      <c r="C98" s="126">
        <v>1080</v>
      </c>
      <c r="D98" s="127">
        <v>2027</v>
      </c>
      <c r="E98" s="69" t="s">
        <v>285</v>
      </c>
    </row>
    <row r="99" spans="1:5" ht="12.75">
      <c r="A99" s="125">
        <v>73</v>
      </c>
      <c r="B99" s="143" t="s">
        <v>129</v>
      </c>
      <c r="C99" s="126">
        <v>1150</v>
      </c>
      <c r="D99" s="127">
        <v>1975</v>
      </c>
      <c r="E99" s="69" t="s">
        <v>285</v>
      </c>
    </row>
    <row r="100" spans="1:5" ht="12.75">
      <c r="A100" s="125">
        <v>74</v>
      </c>
      <c r="B100" s="143" t="s">
        <v>130</v>
      </c>
      <c r="C100" s="126">
        <v>1193</v>
      </c>
      <c r="D100" s="127">
        <v>1939</v>
      </c>
      <c r="E100" s="69" t="s">
        <v>285</v>
      </c>
    </row>
    <row r="101" spans="1:5" ht="12.75">
      <c r="A101" s="125">
        <v>75</v>
      </c>
      <c r="B101" s="143" t="s">
        <v>131</v>
      </c>
      <c r="C101" s="126">
        <v>2233</v>
      </c>
      <c r="D101" s="127">
        <v>1115</v>
      </c>
      <c r="E101" s="69" t="s">
        <v>285</v>
      </c>
    </row>
    <row r="102" spans="1:5" ht="12.75">
      <c r="A102" s="125">
        <v>76</v>
      </c>
      <c r="B102" s="143" t="s">
        <v>132</v>
      </c>
      <c r="C102" s="126">
        <v>2299</v>
      </c>
      <c r="D102" s="127">
        <v>1115</v>
      </c>
      <c r="E102" s="69" t="s">
        <v>285</v>
      </c>
    </row>
    <row r="103" spans="1:5" ht="12.75">
      <c r="A103" s="125">
        <v>77</v>
      </c>
      <c r="B103" s="143" t="s">
        <v>133</v>
      </c>
      <c r="C103" s="126">
        <v>2388</v>
      </c>
      <c r="D103" s="127">
        <v>1118</v>
      </c>
      <c r="E103" s="69" t="s">
        <v>285</v>
      </c>
    </row>
    <row r="104" spans="1:5" ht="12.75">
      <c r="A104" s="125">
        <v>78</v>
      </c>
      <c r="B104" s="143" t="s">
        <v>134</v>
      </c>
      <c r="C104" s="126">
        <v>1892</v>
      </c>
      <c r="D104" s="127">
        <v>1361</v>
      </c>
      <c r="E104" s="69" t="s">
        <v>285</v>
      </c>
    </row>
    <row r="105" spans="1:5" ht="12.75">
      <c r="A105" s="125">
        <v>79</v>
      </c>
      <c r="B105" s="143" t="s">
        <v>135</v>
      </c>
      <c r="C105" s="126">
        <v>729</v>
      </c>
      <c r="D105" s="127">
        <v>2397</v>
      </c>
      <c r="E105" s="69" t="s">
        <v>285</v>
      </c>
    </row>
    <row r="106" spans="1:5" ht="12.75">
      <c r="A106" s="125">
        <v>80</v>
      </c>
      <c r="B106" s="143" t="s">
        <v>136</v>
      </c>
      <c r="C106" s="126">
        <v>453</v>
      </c>
      <c r="D106" s="127">
        <v>2734</v>
      </c>
      <c r="E106" s="69" t="s">
        <v>285</v>
      </c>
    </row>
    <row r="107" spans="1:5" ht="12.75">
      <c r="A107" s="125">
        <v>81</v>
      </c>
      <c r="B107" s="143" t="s">
        <v>137</v>
      </c>
      <c r="C107" s="126">
        <v>1050</v>
      </c>
      <c r="D107" s="127">
        <v>2172</v>
      </c>
      <c r="E107" s="69" t="s">
        <v>285</v>
      </c>
    </row>
    <row r="108" spans="1:5" ht="12.75">
      <c r="A108" s="125">
        <v>82</v>
      </c>
      <c r="B108" s="143" t="s">
        <v>138</v>
      </c>
      <c r="C108" s="126">
        <v>220</v>
      </c>
      <c r="D108" s="127">
        <v>2959</v>
      </c>
      <c r="E108" s="69" t="s">
        <v>285</v>
      </c>
    </row>
    <row r="109" spans="1:5" ht="12.75">
      <c r="A109" s="125">
        <v>83</v>
      </c>
      <c r="B109" s="143" t="s">
        <v>139</v>
      </c>
      <c r="C109" s="126">
        <v>321</v>
      </c>
      <c r="D109" s="127">
        <v>2728</v>
      </c>
      <c r="E109" s="69" t="s">
        <v>285</v>
      </c>
    </row>
    <row r="110" spans="1:5" ht="12.75">
      <c r="A110" s="125">
        <v>84</v>
      </c>
      <c r="B110" s="143" t="s">
        <v>140</v>
      </c>
      <c r="C110" s="126">
        <v>216</v>
      </c>
      <c r="D110" s="127">
        <v>2843</v>
      </c>
      <c r="E110" s="69" t="s">
        <v>285</v>
      </c>
    </row>
    <row r="111" spans="1:5" ht="12.75">
      <c r="A111" s="125">
        <v>85</v>
      </c>
      <c r="B111" s="143" t="s">
        <v>141</v>
      </c>
      <c r="C111" s="126">
        <v>642</v>
      </c>
      <c r="D111" s="127">
        <v>2670</v>
      </c>
      <c r="E111" s="69" t="s">
        <v>285</v>
      </c>
    </row>
    <row r="112" spans="1:5" ht="12.75">
      <c r="A112" s="125">
        <v>86</v>
      </c>
      <c r="B112" s="143" t="s">
        <v>142</v>
      </c>
      <c r="C112" s="126">
        <v>497</v>
      </c>
      <c r="D112" s="127">
        <v>2650</v>
      </c>
      <c r="E112" s="69" t="s">
        <v>285</v>
      </c>
    </row>
    <row r="113" spans="1:5" ht="12.75">
      <c r="A113" s="125">
        <v>87</v>
      </c>
      <c r="B113" s="143" t="s">
        <v>143</v>
      </c>
      <c r="C113" s="126">
        <v>595</v>
      </c>
      <c r="D113" s="127">
        <v>2771</v>
      </c>
      <c r="E113" s="69" t="s">
        <v>285</v>
      </c>
    </row>
    <row r="114" spans="1:5" ht="12.75">
      <c r="A114" s="125">
        <v>88</v>
      </c>
      <c r="B114" s="143" t="s">
        <v>144</v>
      </c>
      <c r="C114" s="126">
        <v>578</v>
      </c>
      <c r="D114" s="127">
        <v>2620</v>
      </c>
      <c r="E114" s="69" t="s">
        <v>285</v>
      </c>
    </row>
    <row r="115" spans="1:5" ht="12.75">
      <c r="A115" s="125">
        <v>89</v>
      </c>
      <c r="B115" s="143" t="s">
        <v>145</v>
      </c>
      <c r="C115" s="126">
        <v>222</v>
      </c>
      <c r="D115" s="127">
        <v>3130</v>
      </c>
      <c r="E115" s="69" t="s">
        <v>285</v>
      </c>
    </row>
    <row r="116" spans="1:10" ht="12.75">
      <c r="A116" s="125">
        <v>90</v>
      </c>
      <c r="B116" s="143" t="s">
        <v>146</v>
      </c>
      <c r="C116" s="126">
        <v>570</v>
      </c>
      <c r="D116" s="127">
        <v>2817</v>
      </c>
      <c r="E116" s="69" t="s">
        <v>285</v>
      </c>
      <c r="F116" s="170"/>
      <c r="G116" s="171"/>
      <c r="H116" s="171"/>
      <c r="I116" s="171"/>
      <c r="J116" s="128"/>
    </row>
    <row r="117" spans="1:5" ht="12.75">
      <c r="A117" s="125">
        <v>91</v>
      </c>
      <c r="B117" s="143" t="s">
        <v>147</v>
      </c>
      <c r="C117" s="126">
        <v>196</v>
      </c>
      <c r="D117" s="127">
        <v>3059</v>
      </c>
      <c r="E117" s="69" t="s">
        <v>285</v>
      </c>
    </row>
    <row r="118" spans="1:5" ht="12.75">
      <c r="A118" s="125">
        <v>92</v>
      </c>
      <c r="B118" s="143" t="s">
        <v>148</v>
      </c>
      <c r="C118" s="126">
        <v>212</v>
      </c>
      <c r="D118" s="127">
        <v>2934</v>
      </c>
      <c r="E118" s="69" t="s">
        <v>285</v>
      </c>
    </row>
    <row r="119" spans="1:5" ht="12.75">
      <c r="A119" s="125">
        <v>93</v>
      </c>
      <c r="B119" s="143" t="s">
        <v>264</v>
      </c>
      <c r="C119" s="126">
        <v>288</v>
      </c>
      <c r="D119" s="127">
        <v>2828</v>
      </c>
      <c r="E119" s="69" t="s">
        <v>285</v>
      </c>
    </row>
    <row r="120" spans="1:5" ht="12.75" customHeight="1">
      <c r="A120" s="125">
        <v>94</v>
      </c>
      <c r="B120" s="143" t="s">
        <v>268</v>
      </c>
      <c r="C120" s="126">
        <v>662</v>
      </c>
      <c r="D120" s="127">
        <v>2496</v>
      </c>
      <c r="E120" s="69" t="s">
        <v>285</v>
      </c>
    </row>
    <row r="121" spans="1:5" ht="12.75">
      <c r="A121" s="125">
        <v>95</v>
      </c>
      <c r="B121" s="143" t="s">
        <v>149</v>
      </c>
      <c r="C121" s="126">
        <v>523</v>
      </c>
      <c r="D121" s="127">
        <v>2580</v>
      </c>
      <c r="E121" s="69" t="s">
        <v>285</v>
      </c>
    </row>
    <row r="122" spans="1:5" ht="12.75">
      <c r="A122" s="125">
        <v>96</v>
      </c>
      <c r="B122" s="143" t="s">
        <v>150</v>
      </c>
      <c r="C122" s="126">
        <v>414</v>
      </c>
      <c r="D122" s="127">
        <v>2831</v>
      </c>
      <c r="E122" s="69" t="s">
        <v>285</v>
      </c>
    </row>
    <row r="123" spans="1:5" ht="12.75">
      <c r="A123" s="125">
        <v>97</v>
      </c>
      <c r="B123" s="143" t="s">
        <v>151</v>
      </c>
      <c r="C123" s="126">
        <v>1050</v>
      </c>
      <c r="D123" s="127">
        <v>2048</v>
      </c>
      <c r="E123" s="69" t="s">
        <v>285</v>
      </c>
    </row>
    <row r="124" spans="1:5" ht="12.75" customHeight="1">
      <c r="A124" s="125">
        <v>98</v>
      </c>
      <c r="B124" s="143" t="s">
        <v>152</v>
      </c>
      <c r="C124" s="126">
        <v>1032</v>
      </c>
      <c r="D124" s="127">
        <v>2149</v>
      </c>
      <c r="E124" s="69" t="s">
        <v>285</v>
      </c>
    </row>
    <row r="125" spans="1:5" ht="12.75">
      <c r="A125" s="125">
        <v>99</v>
      </c>
      <c r="B125" s="143" t="s">
        <v>153</v>
      </c>
      <c r="C125" s="126">
        <v>1178</v>
      </c>
      <c r="D125" s="127">
        <v>1997</v>
      </c>
      <c r="E125" s="69" t="s">
        <v>285</v>
      </c>
    </row>
    <row r="126" spans="1:5" ht="14.25" customHeight="1">
      <c r="A126" s="125">
        <v>100</v>
      </c>
      <c r="B126" s="143" t="s">
        <v>154</v>
      </c>
      <c r="C126" s="126">
        <v>1215</v>
      </c>
      <c r="D126" s="127">
        <v>2009</v>
      </c>
      <c r="E126" s="69" t="s">
        <v>285</v>
      </c>
    </row>
    <row r="127" spans="1:5" ht="12.75">
      <c r="A127" s="125">
        <v>101</v>
      </c>
      <c r="B127" s="143" t="s">
        <v>155</v>
      </c>
      <c r="C127" s="126">
        <v>1832</v>
      </c>
      <c r="D127" s="127">
        <v>1433</v>
      </c>
      <c r="E127" s="69" t="s">
        <v>285</v>
      </c>
    </row>
    <row r="128" spans="1:22" s="38" customFormat="1" ht="12.75">
      <c r="A128" s="125">
        <v>102</v>
      </c>
      <c r="B128" s="143" t="s">
        <v>156</v>
      </c>
      <c r="C128" s="126">
        <v>1726</v>
      </c>
      <c r="D128" s="127">
        <v>1417</v>
      </c>
      <c r="E128" s="69" t="s">
        <v>285</v>
      </c>
      <c r="F128" s="166"/>
      <c r="G128" s="166"/>
      <c r="H128" s="166"/>
      <c r="I128" s="166"/>
      <c r="J128" s="118"/>
      <c r="K128" s="118"/>
      <c r="L128" s="118"/>
      <c r="M128" s="118"/>
      <c r="N128" s="118"/>
      <c r="O128" s="118"/>
      <c r="P128" s="118"/>
      <c r="Q128" s="118"/>
      <c r="R128" s="118"/>
      <c r="S128" s="118"/>
      <c r="T128" s="118"/>
      <c r="U128" s="118"/>
      <c r="V128" s="118"/>
    </row>
    <row r="129" spans="1:22" s="38" customFormat="1" ht="12.75">
      <c r="A129" s="125">
        <v>103</v>
      </c>
      <c r="B129" s="143" t="s">
        <v>157</v>
      </c>
      <c r="C129" s="126">
        <v>1623</v>
      </c>
      <c r="D129" s="127">
        <v>1611</v>
      </c>
      <c r="E129" s="69" t="s">
        <v>285</v>
      </c>
      <c r="F129" s="166"/>
      <c r="G129" s="166"/>
      <c r="H129" s="166"/>
      <c r="I129" s="166"/>
      <c r="J129" s="118"/>
      <c r="K129" s="118"/>
      <c r="L129" s="118"/>
      <c r="M129" s="118"/>
      <c r="N129" s="118"/>
      <c r="O129" s="118"/>
      <c r="P129" s="118"/>
      <c r="Q129" s="118"/>
      <c r="R129" s="118"/>
      <c r="S129" s="118"/>
      <c r="T129" s="118"/>
      <c r="U129" s="118"/>
      <c r="V129" s="118"/>
    </row>
    <row r="130" spans="1:22" s="38" customFormat="1" ht="12.75">
      <c r="A130" s="125">
        <v>104</v>
      </c>
      <c r="B130" s="143" t="s">
        <v>158</v>
      </c>
      <c r="C130" s="126">
        <v>510</v>
      </c>
      <c r="D130" s="127">
        <v>2308</v>
      </c>
      <c r="E130" s="69" t="s">
        <v>285</v>
      </c>
      <c r="F130" s="166"/>
      <c r="G130" s="166"/>
      <c r="H130" s="166"/>
      <c r="I130" s="166"/>
      <c r="J130" s="118"/>
      <c r="K130" s="118"/>
      <c r="L130" s="118"/>
      <c r="M130" s="118"/>
      <c r="N130" s="118"/>
      <c r="O130" s="118"/>
      <c r="P130" s="118"/>
      <c r="Q130" s="118"/>
      <c r="R130" s="118"/>
      <c r="S130" s="118"/>
      <c r="T130" s="118"/>
      <c r="U130" s="118"/>
      <c r="V130" s="118"/>
    </row>
    <row r="131" spans="1:22" s="38" customFormat="1" ht="12.75">
      <c r="A131" s="125">
        <v>105</v>
      </c>
      <c r="B131" s="143" t="s">
        <v>159</v>
      </c>
      <c r="C131" s="126">
        <v>465</v>
      </c>
      <c r="D131" s="127">
        <v>2585</v>
      </c>
      <c r="E131" s="69" t="s">
        <v>285</v>
      </c>
      <c r="F131" s="166"/>
      <c r="G131" s="166"/>
      <c r="H131" s="166"/>
      <c r="I131" s="166"/>
      <c r="J131" s="118"/>
      <c r="K131" s="118"/>
      <c r="L131" s="118"/>
      <c r="M131" s="118"/>
      <c r="N131" s="118"/>
      <c r="O131" s="118"/>
      <c r="P131" s="118"/>
      <c r="Q131" s="118"/>
      <c r="R131" s="118"/>
      <c r="S131" s="118"/>
      <c r="T131" s="118"/>
      <c r="U131" s="118"/>
      <c r="V131" s="118"/>
    </row>
    <row r="132" spans="1:22" s="38" customFormat="1" ht="12.75">
      <c r="A132" s="125">
        <v>106</v>
      </c>
      <c r="B132" s="143" t="s">
        <v>160</v>
      </c>
      <c r="C132" s="126">
        <v>408</v>
      </c>
      <c r="D132" s="127">
        <v>2330</v>
      </c>
      <c r="E132" s="69" t="s">
        <v>285</v>
      </c>
      <c r="F132" s="166"/>
      <c r="G132" s="166"/>
      <c r="H132" s="166"/>
      <c r="I132" s="166"/>
      <c r="J132" s="118"/>
      <c r="K132" s="118"/>
      <c r="L132" s="118"/>
      <c r="M132" s="118"/>
      <c r="N132" s="118"/>
      <c r="O132" s="118"/>
      <c r="P132" s="118"/>
      <c r="Q132" s="118"/>
      <c r="R132" s="118"/>
      <c r="S132" s="118"/>
      <c r="T132" s="118"/>
      <c r="U132" s="118"/>
      <c r="V132" s="118"/>
    </row>
    <row r="133" spans="1:22" s="38" customFormat="1" ht="12.75">
      <c r="A133" s="125">
        <v>107</v>
      </c>
      <c r="B133" s="143" t="s">
        <v>161</v>
      </c>
      <c r="C133" s="126">
        <v>403</v>
      </c>
      <c r="D133" s="127">
        <v>2735</v>
      </c>
      <c r="E133" s="69" t="s">
        <v>285</v>
      </c>
      <c r="F133" s="166"/>
      <c r="G133" s="166"/>
      <c r="H133" s="166"/>
      <c r="I133" s="166"/>
      <c r="J133" s="118"/>
      <c r="K133" s="118"/>
      <c r="L133" s="118"/>
      <c r="M133" s="118"/>
      <c r="N133" s="118"/>
      <c r="O133" s="118"/>
      <c r="P133" s="118"/>
      <c r="Q133" s="118"/>
      <c r="R133" s="118"/>
      <c r="S133" s="118"/>
      <c r="T133" s="118"/>
      <c r="U133" s="118"/>
      <c r="V133" s="118"/>
    </row>
    <row r="134" spans="1:22" s="38" customFormat="1" ht="12.75">
      <c r="A134" s="125">
        <v>108</v>
      </c>
      <c r="B134" s="143" t="s">
        <v>162</v>
      </c>
      <c r="C134" s="126">
        <v>307</v>
      </c>
      <c r="D134" s="127">
        <v>2423</v>
      </c>
      <c r="E134" s="69" t="s">
        <v>285</v>
      </c>
      <c r="F134" s="166"/>
      <c r="G134" s="166"/>
      <c r="H134" s="166"/>
      <c r="I134" s="166"/>
      <c r="J134" s="118"/>
      <c r="K134" s="118"/>
      <c r="L134" s="118"/>
      <c r="M134" s="118"/>
      <c r="N134" s="118"/>
      <c r="O134" s="118"/>
      <c r="P134" s="118"/>
      <c r="Q134" s="118"/>
      <c r="R134" s="118"/>
      <c r="S134" s="118"/>
      <c r="T134" s="118"/>
      <c r="U134" s="118"/>
      <c r="V134" s="118"/>
    </row>
    <row r="135" spans="1:22" s="38" customFormat="1" ht="12.75">
      <c r="A135" s="125">
        <v>109</v>
      </c>
      <c r="B135" s="143" t="s">
        <v>163</v>
      </c>
      <c r="C135" s="126">
        <v>193</v>
      </c>
      <c r="D135" s="127">
        <v>2787</v>
      </c>
      <c r="E135" s="69" t="s">
        <v>285</v>
      </c>
      <c r="F135" s="166"/>
      <c r="G135" s="166"/>
      <c r="H135" s="166"/>
      <c r="I135" s="166"/>
      <c r="J135" s="118"/>
      <c r="K135" s="118"/>
      <c r="L135" s="118"/>
      <c r="M135" s="118"/>
      <c r="N135" s="118"/>
      <c r="O135" s="118"/>
      <c r="P135" s="118"/>
      <c r="Q135" s="118"/>
      <c r="R135" s="118"/>
      <c r="S135" s="118"/>
      <c r="T135" s="118"/>
      <c r="U135" s="118"/>
      <c r="V135" s="118"/>
    </row>
    <row r="136" spans="1:22" s="38" customFormat="1" ht="12.75">
      <c r="A136" s="125">
        <v>110</v>
      </c>
      <c r="B136" s="143" t="s">
        <v>164</v>
      </c>
      <c r="C136" s="126">
        <v>621</v>
      </c>
      <c r="D136" s="127">
        <v>2367</v>
      </c>
      <c r="E136" s="69" t="s">
        <v>285</v>
      </c>
      <c r="F136" s="166"/>
      <c r="G136" s="166"/>
      <c r="H136" s="166"/>
      <c r="I136" s="166"/>
      <c r="J136" s="118"/>
      <c r="K136" s="118"/>
      <c r="L136" s="118"/>
      <c r="M136" s="118"/>
      <c r="N136" s="118"/>
      <c r="O136" s="118"/>
      <c r="P136" s="118"/>
      <c r="Q136" s="118"/>
      <c r="R136" s="118"/>
      <c r="S136" s="118"/>
      <c r="T136" s="118"/>
      <c r="U136" s="118"/>
      <c r="V136" s="118"/>
    </row>
    <row r="137" spans="1:22" s="38" customFormat="1" ht="12.75">
      <c r="A137" s="125">
        <v>111</v>
      </c>
      <c r="B137" s="143" t="s">
        <v>165</v>
      </c>
      <c r="C137" s="126">
        <v>225</v>
      </c>
      <c r="D137" s="127">
        <v>2650</v>
      </c>
      <c r="E137" s="69" t="s">
        <v>285</v>
      </c>
      <c r="F137" s="166"/>
      <c r="G137" s="166"/>
      <c r="H137" s="166"/>
      <c r="I137" s="166"/>
      <c r="J137" s="118"/>
      <c r="K137" s="118"/>
      <c r="L137" s="118"/>
      <c r="M137" s="118"/>
      <c r="N137" s="118"/>
      <c r="O137" s="118"/>
      <c r="P137" s="118"/>
      <c r="Q137" s="118"/>
      <c r="R137" s="118"/>
      <c r="S137" s="118"/>
      <c r="T137" s="118"/>
      <c r="U137" s="118"/>
      <c r="V137" s="118"/>
    </row>
    <row r="138" spans="1:5" ht="12.75">
      <c r="A138" s="125">
        <v>112</v>
      </c>
      <c r="B138" s="143" t="s">
        <v>166</v>
      </c>
      <c r="C138" s="126">
        <v>919</v>
      </c>
      <c r="D138" s="127">
        <v>2021</v>
      </c>
      <c r="E138" s="69" t="s">
        <v>285</v>
      </c>
    </row>
    <row r="139" spans="1:5" ht="12.75">
      <c r="A139" s="125">
        <v>113</v>
      </c>
      <c r="B139" s="143" t="s">
        <v>167</v>
      </c>
      <c r="C139" s="126">
        <v>1325</v>
      </c>
      <c r="D139" s="127">
        <v>1865</v>
      </c>
      <c r="E139" s="69" t="s">
        <v>285</v>
      </c>
    </row>
    <row r="140" spans="1:5" ht="12.75">
      <c r="A140" s="125">
        <v>114</v>
      </c>
      <c r="B140" s="143" t="s">
        <v>168</v>
      </c>
      <c r="C140" s="126">
        <v>1203</v>
      </c>
      <c r="D140" s="127">
        <v>1978</v>
      </c>
      <c r="E140" s="69" t="s">
        <v>285</v>
      </c>
    </row>
    <row r="141" spans="1:5" ht="12.75">
      <c r="A141" s="125">
        <v>115</v>
      </c>
      <c r="B141" s="143" t="s">
        <v>169</v>
      </c>
      <c r="C141" s="126">
        <v>1239</v>
      </c>
      <c r="D141" s="127">
        <v>1883</v>
      </c>
      <c r="E141" s="69" t="s">
        <v>285</v>
      </c>
    </row>
    <row r="142" spans="1:5" ht="12.75">
      <c r="A142" s="125">
        <v>116</v>
      </c>
      <c r="B142" s="143" t="s">
        <v>170</v>
      </c>
      <c r="C142" s="126">
        <v>1758</v>
      </c>
      <c r="D142" s="127">
        <v>1519</v>
      </c>
      <c r="E142" s="69" t="s">
        <v>285</v>
      </c>
    </row>
    <row r="143" spans="1:5" ht="12.75">
      <c r="A143" s="125">
        <v>117</v>
      </c>
      <c r="B143" s="143" t="s">
        <v>171</v>
      </c>
      <c r="C143" s="126">
        <v>437</v>
      </c>
      <c r="D143" s="127">
        <v>2593</v>
      </c>
      <c r="E143" s="69" t="s">
        <v>285</v>
      </c>
    </row>
    <row r="144" spans="1:5" ht="12.75">
      <c r="A144" s="125">
        <v>118</v>
      </c>
      <c r="B144" s="143" t="s">
        <v>172</v>
      </c>
      <c r="C144" s="126">
        <v>476</v>
      </c>
      <c r="D144" s="127">
        <v>2702</v>
      </c>
      <c r="E144" s="69" t="s">
        <v>285</v>
      </c>
    </row>
    <row r="145" spans="1:5" ht="12.75">
      <c r="A145" s="125">
        <v>119</v>
      </c>
      <c r="B145" s="143" t="s">
        <v>173</v>
      </c>
      <c r="C145" s="126">
        <v>459</v>
      </c>
      <c r="D145" s="127">
        <v>2579</v>
      </c>
      <c r="E145" s="69" t="s">
        <v>285</v>
      </c>
    </row>
    <row r="146" spans="1:5" ht="12.75">
      <c r="A146" s="125">
        <v>120</v>
      </c>
      <c r="B146" s="143" t="s">
        <v>174</v>
      </c>
      <c r="C146" s="126">
        <v>851</v>
      </c>
      <c r="D146" s="127">
        <v>2288</v>
      </c>
      <c r="E146" s="69" t="s">
        <v>285</v>
      </c>
    </row>
    <row r="147" spans="1:5" ht="12.75">
      <c r="A147" s="125">
        <v>121</v>
      </c>
      <c r="B147" s="143" t="s">
        <v>175</v>
      </c>
      <c r="C147" s="126">
        <v>899</v>
      </c>
      <c r="D147" s="127">
        <v>2284</v>
      </c>
      <c r="E147" s="69" t="s">
        <v>285</v>
      </c>
    </row>
    <row r="148" spans="1:5" ht="12.75">
      <c r="A148" s="125">
        <v>122</v>
      </c>
      <c r="B148" s="143" t="s">
        <v>176</v>
      </c>
      <c r="C148" s="126">
        <v>801</v>
      </c>
      <c r="D148" s="127">
        <v>2437</v>
      </c>
      <c r="E148" s="69" t="s">
        <v>285</v>
      </c>
    </row>
    <row r="149" spans="1:5" ht="12.75">
      <c r="A149" s="125">
        <v>123</v>
      </c>
      <c r="B149" s="143" t="s">
        <v>269</v>
      </c>
      <c r="C149" s="126">
        <v>640</v>
      </c>
      <c r="D149" s="127">
        <v>2403</v>
      </c>
      <c r="E149" s="69" t="s">
        <v>285</v>
      </c>
    </row>
    <row r="150" spans="1:5" ht="12.75">
      <c r="A150" s="125">
        <v>124</v>
      </c>
      <c r="B150" s="143" t="s">
        <v>177</v>
      </c>
      <c r="C150" s="126">
        <v>890</v>
      </c>
      <c r="D150" s="127">
        <v>2327</v>
      </c>
      <c r="E150" s="69" t="s">
        <v>285</v>
      </c>
    </row>
    <row r="151" spans="1:5" ht="12.75">
      <c r="A151" s="125">
        <v>125</v>
      </c>
      <c r="B151" s="143" t="s">
        <v>178</v>
      </c>
      <c r="C151" s="126">
        <v>647</v>
      </c>
      <c r="D151" s="127">
        <v>2365</v>
      </c>
      <c r="E151" s="69" t="s">
        <v>285</v>
      </c>
    </row>
    <row r="152" spans="1:5" ht="12.75">
      <c r="A152" s="125">
        <v>126</v>
      </c>
      <c r="B152" s="143" t="s">
        <v>179</v>
      </c>
      <c r="C152" s="126">
        <v>385</v>
      </c>
      <c r="D152" s="127">
        <v>2641</v>
      </c>
      <c r="E152" s="69" t="s">
        <v>285</v>
      </c>
    </row>
    <row r="153" spans="1:5" ht="12.75">
      <c r="A153" s="125">
        <v>127</v>
      </c>
      <c r="B153" s="143" t="s">
        <v>265</v>
      </c>
      <c r="C153" s="126">
        <v>832</v>
      </c>
      <c r="D153" s="127">
        <v>2198</v>
      </c>
      <c r="E153" s="69" t="s">
        <v>285</v>
      </c>
    </row>
    <row r="154" spans="1:5" ht="12.75">
      <c r="A154" s="125">
        <v>128</v>
      </c>
      <c r="B154" s="143" t="s">
        <v>180</v>
      </c>
      <c r="C154" s="126">
        <v>1007</v>
      </c>
      <c r="D154" s="127">
        <v>2340</v>
      </c>
      <c r="E154" s="69" t="s">
        <v>285</v>
      </c>
    </row>
    <row r="155" spans="1:5" ht="12.75">
      <c r="A155" s="125">
        <v>129</v>
      </c>
      <c r="B155" s="143" t="s">
        <v>181</v>
      </c>
      <c r="C155" s="126">
        <v>1038</v>
      </c>
      <c r="D155" s="127">
        <v>2162</v>
      </c>
      <c r="E155" s="69" t="s">
        <v>285</v>
      </c>
    </row>
    <row r="156" spans="1:5" ht="12.75">
      <c r="A156" s="125">
        <v>130</v>
      </c>
      <c r="B156" s="143" t="s">
        <v>182</v>
      </c>
      <c r="C156" s="126">
        <v>1355</v>
      </c>
      <c r="D156" s="127">
        <v>1596</v>
      </c>
      <c r="E156" s="69" t="s">
        <v>285</v>
      </c>
    </row>
    <row r="157" spans="1:5" ht="12.75">
      <c r="A157" s="125">
        <v>131</v>
      </c>
      <c r="B157" s="143" t="s">
        <v>183</v>
      </c>
      <c r="C157" s="126">
        <v>361</v>
      </c>
      <c r="D157" s="127">
        <v>2596</v>
      </c>
      <c r="E157" s="69" t="s">
        <v>285</v>
      </c>
    </row>
    <row r="158" spans="1:5" ht="12.75">
      <c r="A158" s="125">
        <v>132</v>
      </c>
      <c r="B158" s="143" t="s">
        <v>184</v>
      </c>
      <c r="C158" s="126">
        <v>209</v>
      </c>
      <c r="D158" s="127">
        <v>2678</v>
      </c>
      <c r="E158" s="69" t="s">
        <v>285</v>
      </c>
    </row>
    <row r="159" spans="1:5" ht="12.75">
      <c r="A159" s="125">
        <v>133</v>
      </c>
      <c r="B159" s="143" t="s">
        <v>270</v>
      </c>
      <c r="C159" s="126">
        <v>1773</v>
      </c>
      <c r="D159" s="127">
        <v>1642</v>
      </c>
      <c r="E159" s="69" t="s">
        <v>285</v>
      </c>
    </row>
    <row r="160" spans="1:5" ht="12.75">
      <c r="A160" s="125">
        <v>134</v>
      </c>
      <c r="B160" s="143" t="s">
        <v>185</v>
      </c>
      <c r="C160" s="126">
        <v>317</v>
      </c>
      <c r="D160" s="127">
        <v>2631</v>
      </c>
      <c r="E160" s="69" t="s">
        <v>285</v>
      </c>
    </row>
    <row r="161" spans="1:5" ht="12.75">
      <c r="A161" s="125">
        <v>135</v>
      </c>
      <c r="B161" s="143" t="s">
        <v>186</v>
      </c>
      <c r="C161" s="126">
        <v>418</v>
      </c>
      <c r="D161" s="127">
        <v>2481</v>
      </c>
      <c r="E161" s="69" t="s">
        <v>285</v>
      </c>
    </row>
    <row r="162" spans="1:5" ht="12.75">
      <c r="A162" s="125">
        <v>136</v>
      </c>
      <c r="B162" s="143" t="s">
        <v>187</v>
      </c>
      <c r="C162" s="126">
        <v>515</v>
      </c>
      <c r="D162" s="127">
        <v>2598</v>
      </c>
      <c r="E162" s="69" t="s">
        <v>285</v>
      </c>
    </row>
    <row r="163" spans="1:5" ht="12.75">
      <c r="A163" s="125">
        <v>137</v>
      </c>
      <c r="B163" s="143" t="s">
        <v>188</v>
      </c>
      <c r="C163" s="126">
        <v>440</v>
      </c>
      <c r="D163" s="127">
        <v>2754</v>
      </c>
      <c r="E163" s="69" t="s">
        <v>285</v>
      </c>
    </row>
    <row r="164" spans="1:5" ht="12.75">
      <c r="A164" s="125">
        <v>138</v>
      </c>
      <c r="B164" s="143" t="s">
        <v>189</v>
      </c>
      <c r="C164" s="126">
        <v>571</v>
      </c>
      <c r="D164" s="127">
        <v>2765</v>
      </c>
      <c r="E164" s="69" t="s">
        <v>285</v>
      </c>
    </row>
    <row r="165" spans="1:5" ht="12.75">
      <c r="A165" s="125">
        <v>139</v>
      </c>
      <c r="B165" s="143" t="s">
        <v>271</v>
      </c>
      <c r="C165" s="126">
        <v>1089</v>
      </c>
      <c r="D165" s="127">
        <v>2337</v>
      </c>
      <c r="E165" s="69" t="s">
        <v>285</v>
      </c>
    </row>
    <row r="166" spans="1:5" ht="12.75">
      <c r="A166" s="125">
        <v>140</v>
      </c>
      <c r="B166" s="143" t="s">
        <v>190</v>
      </c>
      <c r="C166" s="126">
        <v>554</v>
      </c>
      <c r="D166" s="127">
        <v>2685</v>
      </c>
      <c r="E166" s="69" t="s">
        <v>285</v>
      </c>
    </row>
    <row r="167" spans="1:5" ht="12.75">
      <c r="A167" s="125">
        <v>141</v>
      </c>
      <c r="B167" s="143" t="s">
        <v>191</v>
      </c>
      <c r="C167" s="126">
        <v>552</v>
      </c>
      <c r="D167" s="127">
        <v>2586</v>
      </c>
      <c r="E167" s="69" t="s">
        <v>285</v>
      </c>
    </row>
    <row r="168" spans="1:5" ht="12.75">
      <c r="A168" s="125">
        <v>142</v>
      </c>
      <c r="B168" s="143" t="s">
        <v>192</v>
      </c>
      <c r="C168" s="126">
        <v>714</v>
      </c>
      <c r="D168" s="127">
        <v>2539</v>
      </c>
      <c r="E168" s="69" t="s">
        <v>285</v>
      </c>
    </row>
    <row r="169" spans="1:5" ht="12.75">
      <c r="A169" s="125">
        <v>143</v>
      </c>
      <c r="B169" s="143" t="s">
        <v>193</v>
      </c>
      <c r="C169" s="126">
        <v>996</v>
      </c>
      <c r="D169" s="127">
        <v>2134</v>
      </c>
      <c r="E169" s="69" t="s">
        <v>285</v>
      </c>
    </row>
    <row r="170" spans="1:5" ht="12.75">
      <c r="A170" s="125">
        <v>144</v>
      </c>
      <c r="B170" s="143" t="s">
        <v>194</v>
      </c>
      <c r="C170" s="126">
        <v>639</v>
      </c>
      <c r="D170" s="127">
        <v>2471</v>
      </c>
      <c r="E170" s="69" t="s">
        <v>285</v>
      </c>
    </row>
    <row r="171" spans="1:5" ht="12.75">
      <c r="A171" s="125">
        <v>145</v>
      </c>
      <c r="B171" s="187" t="s">
        <v>195</v>
      </c>
      <c r="C171" s="188">
        <v>828</v>
      </c>
      <c r="D171" s="189">
        <v>2274</v>
      </c>
      <c r="E171" s="138" t="s">
        <v>285</v>
      </c>
    </row>
    <row r="172" spans="1:5" ht="12.75">
      <c r="A172" s="125">
        <v>146</v>
      </c>
      <c r="B172" s="143" t="s">
        <v>196</v>
      </c>
      <c r="C172" s="126">
        <v>947</v>
      </c>
      <c r="D172" s="127">
        <v>2238</v>
      </c>
      <c r="E172" s="69" t="s">
        <v>285</v>
      </c>
    </row>
    <row r="173" spans="1:5" ht="12.75">
      <c r="A173" s="125">
        <v>147</v>
      </c>
      <c r="B173" s="143" t="s">
        <v>197</v>
      </c>
      <c r="C173" s="126">
        <v>711</v>
      </c>
      <c r="D173" s="127">
        <v>2500</v>
      </c>
      <c r="E173" s="69" t="s">
        <v>285</v>
      </c>
    </row>
    <row r="174" spans="1:5" ht="12.75">
      <c r="A174" s="125">
        <v>148</v>
      </c>
      <c r="B174" s="143" t="s">
        <v>198</v>
      </c>
      <c r="C174" s="126">
        <v>649</v>
      </c>
      <c r="D174" s="127">
        <v>2464</v>
      </c>
      <c r="E174" s="69" t="s">
        <v>285</v>
      </c>
    </row>
    <row r="175" spans="1:5" ht="12.75">
      <c r="A175" s="125">
        <v>149</v>
      </c>
      <c r="B175" s="143" t="s">
        <v>199</v>
      </c>
      <c r="C175" s="126">
        <v>554</v>
      </c>
      <c r="D175" s="127">
        <v>2581</v>
      </c>
      <c r="E175" s="69" t="s">
        <v>285</v>
      </c>
    </row>
    <row r="176" spans="1:5" ht="12.75">
      <c r="A176" s="125">
        <v>150</v>
      </c>
      <c r="B176" s="143" t="s">
        <v>200</v>
      </c>
      <c r="C176" s="126">
        <v>1436</v>
      </c>
      <c r="D176" s="127">
        <v>1724</v>
      </c>
      <c r="E176" s="69" t="s">
        <v>285</v>
      </c>
    </row>
    <row r="177" spans="1:5" ht="12.75">
      <c r="A177" s="125">
        <v>151</v>
      </c>
      <c r="B177" s="143" t="s">
        <v>201</v>
      </c>
      <c r="C177" s="126">
        <v>1486</v>
      </c>
      <c r="D177" s="127">
        <v>1722</v>
      </c>
      <c r="E177" s="69" t="s">
        <v>285</v>
      </c>
    </row>
    <row r="178" spans="1:5" ht="12.75">
      <c r="A178" s="125">
        <v>152</v>
      </c>
      <c r="B178" s="143" t="s">
        <v>202</v>
      </c>
      <c r="C178" s="126">
        <v>56</v>
      </c>
      <c r="D178" s="127">
        <v>3499</v>
      </c>
      <c r="E178" s="69" t="s">
        <v>285</v>
      </c>
    </row>
    <row r="179" spans="1:5" ht="12.75">
      <c r="A179" s="125">
        <v>153</v>
      </c>
      <c r="B179" s="143" t="s">
        <v>203</v>
      </c>
      <c r="C179" s="126">
        <v>261</v>
      </c>
      <c r="D179" s="127">
        <v>2679</v>
      </c>
      <c r="E179" s="69" t="s">
        <v>285</v>
      </c>
    </row>
    <row r="180" spans="1:5" ht="12.75">
      <c r="A180" s="125">
        <v>154</v>
      </c>
      <c r="B180" s="143" t="s">
        <v>204</v>
      </c>
      <c r="C180" s="126">
        <v>534</v>
      </c>
      <c r="D180" s="127">
        <v>2742</v>
      </c>
      <c r="E180" s="69" t="s">
        <v>285</v>
      </c>
    </row>
    <row r="181" spans="1:5" ht="12.75">
      <c r="A181" s="125">
        <v>155</v>
      </c>
      <c r="B181" s="143" t="s">
        <v>205</v>
      </c>
      <c r="C181" s="126">
        <v>622</v>
      </c>
      <c r="D181" s="127">
        <v>2105</v>
      </c>
      <c r="E181" s="69" t="s">
        <v>285</v>
      </c>
    </row>
    <row r="182" spans="1:5" ht="12.75">
      <c r="A182" s="125">
        <v>156</v>
      </c>
      <c r="B182" s="143" t="s">
        <v>206</v>
      </c>
      <c r="C182" s="126">
        <v>379</v>
      </c>
      <c r="D182" s="127">
        <v>2681</v>
      </c>
      <c r="E182" s="69" t="s">
        <v>285</v>
      </c>
    </row>
    <row r="183" spans="1:5" ht="12.75">
      <c r="A183" s="125">
        <v>157</v>
      </c>
      <c r="B183" s="143" t="s">
        <v>207</v>
      </c>
      <c r="C183" s="126">
        <v>248</v>
      </c>
      <c r="D183" s="127">
        <v>2842</v>
      </c>
      <c r="E183" s="69" t="s">
        <v>285</v>
      </c>
    </row>
    <row r="184" spans="1:5" ht="12.75">
      <c r="A184" s="125">
        <v>158</v>
      </c>
      <c r="B184" s="143" t="s">
        <v>208</v>
      </c>
      <c r="C184" s="126">
        <v>784</v>
      </c>
      <c r="D184" s="127">
        <v>2492</v>
      </c>
      <c r="E184" s="69" t="s">
        <v>285</v>
      </c>
    </row>
    <row r="185" spans="1:5" ht="12.75">
      <c r="A185" s="125">
        <v>159</v>
      </c>
      <c r="B185" s="143" t="s">
        <v>209</v>
      </c>
      <c r="C185" s="126">
        <v>482</v>
      </c>
      <c r="D185" s="127">
        <v>2901</v>
      </c>
      <c r="E185" s="69" t="s">
        <v>285</v>
      </c>
    </row>
    <row r="186" spans="1:5" ht="12.75">
      <c r="A186" s="125">
        <v>160</v>
      </c>
      <c r="B186" s="143" t="s">
        <v>210</v>
      </c>
      <c r="C186" s="126">
        <v>929</v>
      </c>
      <c r="D186" s="127">
        <v>2371</v>
      </c>
      <c r="E186" s="69" t="s">
        <v>285</v>
      </c>
    </row>
    <row r="187" spans="1:5" ht="12.75">
      <c r="A187" s="125">
        <v>161</v>
      </c>
      <c r="B187" s="143" t="s">
        <v>211</v>
      </c>
      <c r="C187" s="126">
        <v>1032</v>
      </c>
      <c r="D187" s="127">
        <v>2328</v>
      </c>
      <c r="E187" s="69" t="s">
        <v>285</v>
      </c>
    </row>
    <row r="188" spans="1:5" ht="12.75">
      <c r="A188" s="125">
        <v>162</v>
      </c>
      <c r="B188" s="143" t="s">
        <v>212</v>
      </c>
      <c r="C188" s="126">
        <v>737</v>
      </c>
      <c r="D188" s="127">
        <v>2380</v>
      </c>
      <c r="E188" s="69" t="s">
        <v>285</v>
      </c>
    </row>
    <row r="189" spans="1:5" ht="12.75">
      <c r="A189" s="125">
        <v>163</v>
      </c>
      <c r="B189" s="143" t="s">
        <v>213</v>
      </c>
      <c r="C189" s="126">
        <v>621</v>
      </c>
      <c r="D189" s="127">
        <v>2532</v>
      </c>
      <c r="E189" s="69" t="s">
        <v>285</v>
      </c>
    </row>
    <row r="190" spans="1:5" ht="12.75">
      <c r="A190" s="125">
        <v>164</v>
      </c>
      <c r="B190" s="143" t="s">
        <v>214</v>
      </c>
      <c r="C190" s="126">
        <v>659</v>
      </c>
      <c r="D190" s="127">
        <v>2502</v>
      </c>
      <c r="E190" s="69" t="s">
        <v>285</v>
      </c>
    </row>
    <row r="191" spans="1:5" ht="12.75">
      <c r="A191" s="125">
        <v>165</v>
      </c>
      <c r="B191" s="143" t="s">
        <v>215</v>
      </c>
      <c r="C191" s="126">
        <v>656</v>
      </c>
      <c r="D191" s="127">
        <v>2532</v>
      </c>
      <c r="E191" s="69" t="s">
        <v>285</v>
      </c>
    </row>
    <row r="192" spans="1:5" ht="12.75">
      <c r="A192" s="125">
        <v>166</v>
      </c>
      <c r="B192" s="143" t="s">
        <v>216</v>
      </c>
      <c r="C192" s="126">
        <v>2127</v>
      </c>
      <c r="D192" s="127">
        <v>1212</v>
      </c>
      <c r="E192" s="69" t="s">
        <v>285</v>
      </c>
    </row>
    <row r="193" spans="1:5" ht="12.75">
      <c r="A193" s="125">
        <v>167</v>
      </c>
      <c r="B193" s="143" t="s">
        <v>217</v>
      </c>
      <c r="C193" s="126">
        <v>1626</v>
      </c>
      <c r="D193" s="127">
        <v>1539</v>
      </c>
      <c r="E193" s="69" t="s">
        <v>285</v>
      </c>
    </row>
    <row r="194" spans="1:5" ht="12.75">
      <c r="A194" s="125">
        <v>168</v>
      </c>
      <c r="B194" s="143" t="s">
        <v>272</v>
      </c>
      <c r="C194" s="126">
        <v>1386</v>
      </c>
      <c r="D194" s="127">
        <v>1808</v>
      </c>
      <c r="E194" s="69" t="s">
        <v>285</v>
      </c>
    </row>
    <row r="195" spans="1:5" ht="12.75">
      <c r="A195" s="125">
        <v>169</v>
      </c>
      <c r="B195" s="143" t="s">
        <v>218</v>
      </c>
      <c r="C195" s="126">
        <v>544</v>
      </c>
      <c r="D195" s="127">
        <v>2571</v>
      </c>
      <c r="E195" s="69" t="s">
        <v>285</v>
      </c>
    </row>
    <row r="196" spans="1:5" ht="12.75">
      <c r="A196" s="125">
        <v>170</v>
      </c>
      <c r="B196" s="143" t="s">
        <v>219</v>
      </c>
      <c r="C196" s="126">
        <v>633</v>
      </c>
      <c r="D196" s="127">
        <v>2462</v>
      </c>
      <c r="E196" s="69" t="s">
        <v>285</v>
      </c>
    </row>
    <row r="197" spans="1:5" ht="12.75">
      <c r="A197" s="125">
        <v>171</v>
      </c>
      <c r="B197" s="143" t="s">
        <v>220</v>
      </c>
      <c r="C197" s="126">
        <v>593</v>
      </c>
      <c r="D197" s="127">
        <v>2434</v>
      </c>
      <c r="E197" s="69" t="s">
        <v>285</v>
      </c>
    </row>
    <row r="198" spans="1:5" ht="12.75">
      <c r="A198" s="125">
        <v>172</v>
      </c>
      <c r="B198" s="143" t="s">
        <v>221</v>
      </c>
      <c r="C198" s="126">
        <v>691</v>
      </c>
      <c r="D198" s="127">
        <v>2490</v>
      </c>
      <c r="E198" s="69" t="s">
        <v>285</v>
      </c>
    </row>
    <row r="199" spans="1:5" ht="12.75">
      <c r="A199" s="125">
        <v>173</v>
      </c>
      <c r="B199" s="143" t="s">
        <v>273</v>
      </c>
      <c r="C199" s="126">
        <v>1066</v>
      </c>
      <c r="D199" s="127">
        <v>2050</v>
      </c>
      <c r="E199" s="69" t="s">
        <v>285</v>
      </c>
    </row>
    <row r="200" spans="1:5" ht="12.75">
      <c r="A200" s="125">
        <v>174</v>
      </c>
      <c r="B200" s="143" t="s">
        <v>222</v>
      </c>
      <c r="C200" s="126">
        <v>1353</v>
      </c>
      <c r="D200" s="127">
        <v>1830</v>
      </c>
      <c r="E200" s="69" t="s">
        <v>285</v>
      </c>
    </row>
    <row r="201" spans="1:5" ht="12.75">
      <c r="A201" s="125">
        <v>175</v>
      </c>
      <c r="B201" s="143" t="s">
        <v>223</v>
      </c>
      <c r="C201" s="126">
        <v>1288</v>
      </c>
      <c r="D201" s="127">
        <v>1909</v>
      </c>
      <c r="E201" s="69" t="s">
        <v>285</v>
      </c>
    </row>
    <row r="202" spans="1:5" ht="12.75">
      <c r="A202" s="125">
        <v>176</v>
      </c>
      <c r="B202" s="143" t="s">
        <v>224</v>
      </c>
      <c r="C202" s="126">
        <v>1654</v>
      </c>
      <c r="D202" s="127">
        <v>1638</v>
      </c>
      <c r="E202" s="69" t="s">
        <v>285</v>
      </c>
    </row>
    <row r="203" spans="1:5" ht="12.75">
      <c r="A203" s="125">
        <v>177</v>
      </c>
      <c r="B203" s="143" t="s">
        <v>225</v>
      </c>
      <c r="C203" s="126">
        <v>1375</v>
      </c>
      <c r="D203" s="127">
        <v>1768</v>
      </c>
      <c r="E203" s="69" t="s">
        <v>285</v>
      </c>
    </row>
    <row r="204" spans="1:5" ht="12.75">
      <c r="A204" s="125">
        <v>178</v>
      </c>
      <c r="B204" s="143" t="s">
        <v>226</v>
      </c>
      <c r="C204" s="126">
        <v>1741</v>
      </c>
      <c r="D204" s="127">
        <v>1398</v>
      </c>
      <c r="E204" s="69" t="s">
        <v>285</v>
      </c>
    </row>
    <row r="205" spans="1:5" ht="12.75">
      <c r="A205" s="125">
        <v>179</v>
      </c>
      <c r="B205" s="143" t="s">
        <v>227</v>
      </c>
      <c r="C205" s="126">
        <v>1142</v>
      </c>
      <c r="D205" s="127">
        <v>1880</v>
      </c>
      <c r="E205" s="69" t="s">
        <v>285</v>
      </c>
    </row>
    <row r="206" spans="1:5" ht="12.75">
      <c r="A206" s="125">
        <v>180</v>
      </c>
      <c r="B206" s="143" t="s">
        <v>228</v>
      </c>
      <c r="C206" s="126">
        <v>2412</v>
      </c>
      <c r="D206" s="127">
        <v>1142</v>
      </c>
      <c r="E206" s="69" t="s">
        <v>285</v>
      </c>
    </row>
    <row r="207" spans="1:5" ht="12.75">
      <c r="A207" s="125">
        <v>181</v>
      </c>
      <c r="B207" s="143" t="s">
        <v>229</v>
      </c>
      <c r="C207" s="126">
        <v>3233</v>
      </c>
      <c r="D207" s="127">
        <v>562</v>
      </c>
      <c r="E207" s="69" t="s">
        <v>285</v>
      </c>
    </row>
    <row r="208" spans="1:5" ht="12.75">
      <c r="A208" s="125">
        <v>182</v>
      </c>
      <c r="B208" s="143" t="s">
        <v>230</v>
      </c>
      <c r="C208" s="126">
        <v>2958</v>
      </c>
      <c r="D208" s="127">
        <v>776</v>
      </c>
      <c r="E208" s="69" t="s">
        <v>285</v>
      </c>
    </row>
    <row r="209" spans="1:5" ht="12.75">
      <c r="A209" s="125">
        <v>183</v>
      </c>
      <c r="B209" s="143" t="s">
        <v>274</v>
      </c>
      <c r="C209" s="126">
        <v>1926</v>
      </c>
      <c r="D209" s="127">
        <v>1343</v>
      </c>
      <c r="E209" s="69" t="s">
        <v>285</v>
      </c>
    </row>
    <row r="210" spans="1:5" ht="12.75">
      <c r="A210" s="125">
        <v>184</v>
      </c>
      <c r="B210" s="143" t="s">
        <v>231</v>
      </c>
      <c r="C210" s="126">
        <v>2380</v>
      </c>
      <c r="D210" s="127">
        <v>1098</v>
      </c>
      <c r="E210" s="69" t="s">
        <v>285</v>
      </c>
    </row>
    <row r="211" spans="1:5" ht="12.75">
      <c r="A211" s="125">
        <v>185</v>
      </c>
      <c r="B211" s="143" t="s">
        <v>232</v>
      </c>
      <c r="C211" s="126">
        <v>1524</v>
      </c>
      <c r="D211" s="127">
        <v>1559</v>
      </c>
      <c r="E211" s="69" t="s">
        <v>285</v>
      </c>
    </row>
    <row r="212" spans="1:5" ht="12.75">
      <c r="A212" s="125">
        <v>186</v>
      </c>
      <c r="B212" s="143" t="s">
        <v>233</v>
      </c>
      <c r="C212" s="126">
        <v>2967</v>
      </c>
      <c r="D212" s="127">
        <v>1037</v>
      </c>
      <c r="E212" s="69" t="s">
        <v>285</v>
      </c>
    </row>
    <row r="213" spans="1:5" ht="12.75">
      <c r="A213" s="125">
        <v>187</v>
      </c>
      <c r="B213" s="143" t="s">
        <v>234</v>
      </c>
      <c r="C213" s="126">
        <v>2209</v>
      </c>
      <c r="D213" s="127">
        <v>1127</v>
      </c>
      <c r="E213" s="69" t="s">
        <v>285</v>
      </c>
    </row>
    <row r="214" spans="1:5" ht="12.75">
      <c r="A214" s="125">
        <v>188</v>
      </c>
      <c r="B214" s="143" t="s">
        <v>235</v>
      </c>
      <c r="C214" s="126">
        <v>1298</v>
      </c>
      <c r="D214" s="127">
        <v>1688</v>
      </c>
      <c r="E214" s="69" t="s">
        <v>285</v>
      </c>
    </row>
    <row r="215" spans="1:5" ht="12.75">
      <c r="A215" s="125">
        <v>189</v>
      </c>
      <c r="B215" s="143" t="s">
        <v>275</v>
      </c>
      <c r="C215" s="126">
        <v>1546</v>
      </c>
      <c r="D215" s="127">
        <v>1450</v>
      </c>
      <c r="E215" s="69" t="s">
        <v>285</v>
      </c>
    </row>
    <row r="216" spans="1:5" ht="12.75">
      <c r="A216" s="125">
        <v>190</v>
      </c>
      <c r="B216" s="143" t="s">
        <v>236</v>
      </c>
      <c r="C216" s="126">
        <v>2452</v>
      </c>
      <c r="D216" s="127">
        <v>1043</v>
      </c>
      <c r="E216" s="69" t="s">
        <v>285</v>
      </c>
    </row>
    <row r="217" spans="1:5" ht="12.75">
      <c r="A217" s="125">
        <v>191</v>
      </c>
      <c r="B217" s="143" t="s">
        <v>237</v>
      </c>
      <c r="C217" s="126">
        <v>2225</v>
      </c>
      <c r="D217" s="127">
        <v>1291</v>
      </c>
      <c r="E217" s="69" t="s">
        <v>285</v>
      </c>
    </row>
    <row r="218" spans="1:5" ht="12.75">
      <c r="A218" s="125">
        <v>192</v>
      </c>
      <c r="B218" s="143" t="s">
        <v>238</v>
      </c>
      <c r="C218" s="126">
        <v>2237</v>
      </c>
      <c r="D218" s="127">
        <v>1101</v>
      </c>
      <c r="E218" s="69" t="s">
        <v>285</v>
      </c>
    </row>
    <row r="219" spans="1:5" ht="12.75">
      <c r="A219" s="125">
        <v>193</v>
      </c>
      <c r="B219" s="143" t="s">
        <v>239</v>
      </c>
      <c r="C219" s="126">
        <v>2465</v>
      </c>
      <c r="D219" s="127">
        <v>926</v>
      </c>
      <c r="E219" s="69" t="s">
        <v>285</v>
      </c>
    </row>
    <row r="220" spans="1:5" ht="12.75">
      <c r="A220" s="125">
        <v>194</v>
      </c>
      <c r="B220" s="143" t="s">
        <v>240</v>
      </c>
      <c r="C220" s="126">
        <v>2041</v>
      </c>
      <c r="D220" s="127">
        <v>1308</v>
      </c>
      <c r="E220" s="69" t="s">
        <v>285</v>
      </c>
    </row>
    <row r="221" spans="1:5" ht="12.75">
      <c r="A221" s="125">
        <v>195</v>
      </c>
      <c r="B221" s="143" t="s">
        <v>241</v>
      </c>
      <c r="C221" s="126">
        <v>1671</v>
      </c>
      <c r="D221" s="127">
        <v>1538</v>
      </c>
      <c r="E221" s="69" t="s">
        <v>285</v>
      </c>
    </row>
    <row r="222" spans="1:5" ht="12.75">
      <c r="A222" s="125">
        <v>196</v>
      </c>
      <c r="B222" s="143" t="s">
        <v>276</v>
      </c>
      <c r="C222" s="126">
        <v>785</v>
      </c>
      <c r="D222" s="127">
        <v>2443</v>
      </c>
      <c r="E222" s="69" t="s">
        <v>285</v>
      </c>
    </row>
    <row r="223" spans="1:5" ht="12.75">
      <c r="A223" s="125">
        <v>197</v>
      </c>
      <c r="B223" s="143" t="s">
        <v>242</v>
      </c>
      <c r="C223" s="126">
        <v>1031</v>
      </c>
      <c r="D223" s="127">
        <v>2117</v>
      </c>
      <c r="E223" s="69" t="s">
        <v>285</v>
      </c>
    </row>
    <row r="224" spans="1:5" ht="12.75">
      <c r="A224" s="125">
        <v>198</v>
      </c>
      <c r="B224" s="143" t="s">
        <v>243</v>
      </c>
      <c r="C224" s="126">
        <v>1346</v>
      </c>
      <c r="D224" s="127">
        <v>1923</v>
      </c>
      <c r="E224" s="69" t="s">
        <v>285</v>
      </c>
    </row>
    <row r="225" spans="1:5" ht="12.75">
      <c r="A225" s="125">
        <v>199</v>
      </c>
      <c r="B225" s="143" t="s">
        <v>244</v>
      </c>
      <c r="C225" s="126">
        <v>1188</v>
      </c>
      <c r="D225" s="127">
        <v>1980</v>
      </c>
      <c r="E225" s="69" t="s">
        <v>285</v>
      </c>
    </row>
    <row r="226" spans="1:5" ht="12.75">
      <c r="A226" s="125">
        <v>200</v>
      </c>
      <c r="B226" s="143" t="s">
        <v>245</v>
      </c>
      <c r="C226" s="126">
        <v>1002</v>
      </c>
      <c r="D226" s="127">
        <v>2113</v>
      </c>
      <c r="E226" s="69" t="s">
        <v>285</v>
      </c>
    </row>
    <row r="227" spans="1:5" ht="12.75">
      <c r="A227" s="125">
        <v>201</v>
      </c>
      <c r="B227" s="143" t="s">
        <v>246</v>
      </c>
      <c r="C227" s="126">
        <v>455</v>
      </c>
      <c r="D227" s="127">
        <v>2651</v>
      </c>
      <c r="E227" s="69" t="s">
        <v>285</v>
      </c>
    </row>
    <row r="228" spans="1:5" ht="12.75">
      <c r="A228" s="125">
        <v>202</v>
      </c>
      <c r="B228" s="143" t="s">
        <v>247</v>
      </c>
      <c r="C228" s="126">
        <v>125</v>
      </c>
      <c r="D228" s="127">
        <v>3186</v>
      </c>
      <c r="E228" s="69" t="s">
        <v>285</v>
      </c>
    </row>
    <row r="229" spans="1:5" ht="12.75">
      <c r="A229" s="125">
        <v>203</v>
      </c>
      <c r="B229" s="143" t="s">
        <v>248</v>
      </c>
      <c r="C229" s="126">
        <v>282</v>
      </c>
      <c r="D229" s="127">
        <v>2956</v>
      </c>
      <c r="E229" s="69" t="s">
        <v>285</v>
      </c>
    </row>
    <row r="230" spans="1:5" ht="12.75">
      <c r="A230" s="125">
        <v>204</v>
      </c>
      <c r="B230" s="143" t="s">
        <v>249</v>
      </c>
      <c r="C230" s="126">
        <v>395</v>
      </c>
      <c r="D230" s="127">
        <v>2622</v>
      </c>
      <c r="E230" s="69" t="s">
        <v>285</v>
      </c>
    </row>
    <row r="231" spans="1:5" ht="12.75">
      <c r="A231" s="125">
        <v>205</v>
      </c>
      <c r="B231" s="143" t="s">
        <v>250</v>
      </c>
      <c r="C231" s="126">
        <v>714</v>
      </c>
      <c r="D231" s="127">
        <v>1989</v>
      </c>
      <c r="E231" s="69" t="s">
        <v>285</v>
      </c>
    </row>
    <row r="232" spans="1:5" ht="12.75">
      <c r="A232" s="125">
        <v>206</v>
      </c>
      <c r="B232" s="143" t="s">
        <v>251</v>
      </c>
      <c r="C232" s="126">
        <v>415</v>
      </c>
      <c r="D232" s="127">
        <v>2412</v>
      </c>
      <c r="E232" s="69" t="s">
        <v>285</v>
      </c>
    </row>
    <row r="233" spans="1:5" ht="12.75">
      <c r="A233" s="125">
        <v>207</v>
      </c>
      <c r="B233" s="143" t="s">
        <v>252</v>
      </c>
      <c r="C233" s="126">
        <v>457</v>
      </c>
      <c r="D233" s="127">
        <v>2641</v>
      </c>
      <c r="E233" s="69" t="s">
        <v>285</v>
      </c>
    </row>
    <row r="234" spans="1:5" ht="12.75">
      <c r="A234" s="125">
        <v>208</v>
      </c>
      <c r="B234" s="143" t="s">
        <v>253</v>
      </c>
      <c r="C234" s="126">
        <v>713</v>
      </c>
      <c r="D234" s="127">
        <v>2445</v>
      </c>
      <c r="E234" s="69" t="s">
        <v>285</v>
      </c>
    </row>
    <row r="235" spans="1:5" ht="12.75">
      <c r="A235" s="125">
        <v>209</v>
      </c>
      <c r="B235" s="143" t="s">
        <v>254</v>
      </c>
      <c r="C235" s="126">
        <v>487</v>
      </c>
      <c r="D235" s="127">
        <v>2547</v>
      </c>
      <c r="E235" s="69" t="s">
        <v>285</v>
      </c>
    </row>
    <row r="236" spans="1:5" ht="12.75">
      <c r="A236" s="125">
        <v>210</v>
      </c>
      <c r="B236" s="143" t="s">
        <v>255</v>
      </c>
      <c r="C236" s="126">
        <v>513</v>
      </c>
      <c r="D236" s="127">
        <v>2548</v>
      </c>
      <c r="E236" s="69" t="s">
        <v>285</v>
      </c>
    </row>
    <row r="237" spans="1:5" ht="12.75">
      <c r="A237" s="125">
        <v>211</v>
      </c>
      <c r="B237" s="143" t="s">
        <v>256</v>
      </c>
      <c r="C237" s="126">
        <v>699</v>
      </c>
      <c r="D237" s="127">
        <v>2194</v>
      </c>
      <c r="E237" s="69" t="s">
        <v>285</v>
      </c>
    </row>
    <row r="238" spans="1:5" ht="12.75">
      <c r="A238" s="125">
        <v>212</v>
      </c>
      <c r="B238" s="143" t="s">
        <v>257</v>
      </c>
      <c r="C238" s="126">
        <v>967</v>
      </c>
      <c r="D238" s="127">
        <v>2088</v>
      </c>
      <c r="E238" s="69" t="s">
        <v>285</v>
      </c>
    </row>
    <row r="239" spans="1:5" ht="12.75">
      <c r="A239" s="125">
        <v>213</v>
      </c>
      <c r="B239" s="143" t="s">
        <v>258</v>
      </c>
      <c r="C239" s="126">
        <v>477</v>
      </c>
      <c r="D239" s="127">
        <v>2459</v>
      </c>
      <c r="E239" s="69" t="s">
        <v>285</v>
      </c>
    </row>
    <row r="240" spans="1:5" ht="12.75">
      <c r="A240" s="125">
        <v>214</v>
      </c>
      <c r="B240" s="143" t="s">
        <v>259</v>
      </c>
      <c r="C240" s="126">
        <v>1035</v>
      </c>
      <c r="D240" s="127">
        <v>2040</v>
      </c>
      <c r="E240" s="69" t="s">
        <v>285</v>
      </c>
    </row>
    <row r="241" spans="1:5" ht="12.75">
      <c r="A241" s="125">
        <v>215</v>
      </c>
      <c r="B241" s="143" t="s">
        <v>260</v>
      </c>
      <c r="C241" s="126">
        <v>439</v>
      </c>
      <c r="D241" s="127">
        <v>2620</v>
      </c>
      <c r="E241" s="69" t="s">
        <v>285</v>
      </c>
    </row>
    <row r="242" spans="1:5" ht="12.75">
      <c r="A242" s="125">
        <v>216</v>
      </c>
      <c r="B242" s="143" t="s">
        <v>261</v>
      </c>
      <c r="C242" s="126">
        <v>353</v>
      </c>
      <c r="D242" s="127">
        <v>2658</v>
      </c>
      <c r="E242" s="69" t="s">
        <v>285</v>
      </c>
    </row>
    <row r="243" spans="1:5" ht="12.75">
      <c r="A243" s="125">
        <v>217</v>
      </c>
      <c r="B243" s="143" t="s">
        <v>262</v>
      </c>
      <c r="C243" s="126">
        <v>455</v>
      </c>
      <c r="D243" s="127">
        <v>2496</v>
      </c>
      <c r="E243" s="69" t="s">
        <v>285</v>
      </c>
    </row>
    <row r="244" spans="1:5" ht="12.75">
      <c r="A244" s="125">
        <v>218</v>
      </c>
      <c r="B244" s="143" t="s">
        <v>263</v>
      </c>
      <c r="C244" s="126">
        <v>387</v>
      </c>
      <c r="D244" s="127">
        <v>2578</v>
      </c>
      <c r="E244" s="69" t="s">
        <v>285</v>
      </c>
    </row>
    <row r="245" spans="2:5" ht="12.75">
      <c r="B245" s="114"/>
      <c r="C245" s="106"/>
      <c r="D245" s="107"/>
      <c r="E245" s="69"/>
    </row>
    <row r="246" spans="2:5" ht="13.5">
      <c r="B246" s="101" t="s">
        <v>26</v>
      </c>
      <c r="C246" s="106"/>
      <c r="D246" s="107"/>
      <c r="E246" s="69"/>
    </row>
    <row r="247" spans="2:5" ht="26.25">
      <c r="B247" s="129" t="s">
        <v>27</v>
      </c>
      <c r="C247" s="130">
        <v>0.04</v>
      </c>
      <c r="D247" s="107"/>
      <c r="E247" s="131" t="s">
        <v>28</v>
      </c>
    </row>
    <row r="248" spans="2:5" ht="12.75">
      <c r="B248" s="129" t="s">
        <v>293</v>
      </c>
      <c r="C248" s="192">
        <v>0.16</v>
      </c>
      <c r="D248" s="107"/>
      <c r="E248" s="69" t="s">
        <v>294</v>
      </c>
    </row>
    <row r="249" spans="2:5" ht="12.75">
      <c r="B249" s="129"/>
      <c r="C249" s="106"/>
      <c r="D249" s="107"/>
      <c r="E249" s="69"/>
    </row>
    <row r="250" spans="1:5" ht="13.5">
      <c r="A250" s="38"/>
      <c r="B250" s="191" t="s">
        <v>44</v>
      </c>
      <c r="C250" s="106"/>
      <c r="D250" s="107"/>
      <c r="E250" s="69"/>
    </row>
    <row r="251" spans="1:5" ht="12.75">
      <c r="A251" s="38"/>
      <c r="B251" s="109" t="s">
        <v>298</v>
      </c>
      <c r="C251" s="133">
        <v>0.0894</v>
      </c>
      <c r="D251" s="107" t="s">
        <v>38</v>
      </c>
      <c r="E251" t="s">
        <v>295</v>
      </c>
    </row>
    <row r="252" spans="1:5" ht="12.75">
      <c r="A252" s="38"/>
      <c r="B252" s="109" t="s">
        <v>299</v>
      </c>
      <c r="C252" s="133">
        <v>0.1008</v>
      </c>
      <c r="D252" s="107" t="s">
        <v>38</v>
      </c>
      <c r="E252" t="s">
        <v>295</v>
      </c>
    </row>
    <row r="253" spans="1:5" ht="12.75">
      <c r="A253" s="38"/>
      <c r="B253" s="109"/>
      <c r="C253" s="124"/>
      <c r="D253" s="107"/>
      <c r="E253" s="69"/>
    </row>
    <row r="254" spans="1:5" ht="13.5">
      <c r="A254" s="38"/>
      <c r="B254" s="132" t="s">
        <v>36</v>
      </c>
      <c r="C254" s="124"/>
      <c r="D254" s="107"/>
      <c r="E254" s="69"/>
    </row>
    <row r="255" spans="1:5" ht="15">
      <c r="A255" s="38"/>
      <c r="B255" s="109" t="s">
        <v>300</v>
      </c>
      <c r="C255" s="124">
        <v>1.6</v>
      </c>
      <c r="D255" s="107" t="s">
        <v>277</v>
      </c>
      <c r="E255" s="69" t="s">
        <v>296</v>
      </c>
    </row>
    <row r="256" spans="1:5" ht="12.75">
      <c r="A256" s="38"/>
      <c r="B256" s="138"/>
      <c r="C256" s="190"/>
      <c r="D256" s="137"/>
      <c r="E256" s="138"/>
    </row>
    <row r="257" spans="1:5" ht="15.75">
      <c r="A257" s="38"/>
      <c r="B257" s="132" t="s">
        <v>278</v>
      </c>
      <c r="C257" s="134"/>
      <c r="D257" s="107"/>
      <c r="E257" s="69"/>
    </row>
    <row r="258" spans="1:5" ht="15">
      <c r="A258" s="38"/>
      <c r="B258" s="109" t="s">
        <v>279</v>
      </c>
      <c r="C258" s="134">
        <v>8066</v>
      </c>
      <c r="D258" s="107" t="s">
        <v>280</v>
      </c>
      <c r="E258" t="s">
        <v>295</v>
      </c>
    </row>
    <row r="259" spans="1:5" ht="15">
      <c r="A259" s="38"/>
      <c r="B259" s="135" t="s">
        <v>281</v>
      </c>
      <c r="C259" s="136">
        <v>11470</v>
      </c>
      <c r="D259" s="137" t="s">
        <v>280</v>
      </c>
      <c r="E259" t="s">
        <v>295</v>
      </c>
    </row>
    <row r="261" spans="2:6" ht="12.75">
      <c r="B261" s="157" t="s">
        <v>286</v>
      </c>
      <c r="C261" s="158" t="s">
        <v>287</v>
      </c>
      <c r="F261" s="167"/>
    </row>
    <row r="262" ht="12.75">
      <c r="F262" s="167"/>
    </row>
    <row r="263" spans="2:6" ht="12.75">
      <c r="B263" s="99" t="s">
        <v>297</v>
      </c>
      <c r="F263" s="167"/>
    </row>
  </sheetData>
  <mergeCells count="2">
    <mergeCell ref="B1:E1"/>
    <mergeCell ref="C3:D3"/>
  </mergeCells>
  <hyperlinks>
    <hyperlink ref="C261" r:id="rId1" display="Escalcs@cadmusgroup.com"/>
  </hyperlinks>
  <printOptions horizontalCentered="1"/>
  <pageMargins left="0.5" right="0.5" top="0.5" bottom="0.5" header="0" footer="0"/>
  <pageSetup fitToHeight="4" fitToWidth="1" horizontalDpi="600" verticalDpi="600" orientation="portrait"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2005-03-17T20:49:15Z</cp:lastPrinted>
  <dcterms:created xsi:type="dcterms:W3CDTF">2004-07-12T13:20:55Z</dcterms:created>
  <dcterms:modified xsi:type="dcterms:W3CDTF">2006-12-08T17:07:24Z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