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766" yWindow="210" windowWidth="12120" windowHeight="8325" tabRatio="818" activeTab="0"/>
  </bookViews>
  <sheets>
    <sheet name="Form B22A (ch 7)" sheetId="1" r:id="rId1"/>
    <sheet name="Form B22C (ch 13)" sheetId="2" r:id="rId2"/>
    <sheet name="N" sheetId="3" r:id="rId3"/>
    <sheet name="H" sheetId="4" r:id="rId4"/>
    <sheet name="T" sheetId="5" r:id="rId5"/>
    <sheet name="M" sheetId="6" r:id="rId6"/>
  </sheets>
  <definedNames>
    <definedName name="abc">'Form B22A (ch 7)'!#REF!</definedName>
    <definedName name="CalCMI">'Form B22A (ch 7)'!#REF!</definedName>
    <definedName name="Cars">'Form B22A (ch 7)'!#REF!</definedName>
    <definedName name="ccc">'Form B22A (ch 7)'!#REF!</definedName>
    <definedName name="Charitable">'Form B22A (ch 7)'!#REF!</definedName>
    <definedName name="Charity">'Form B22A (ch 7)'!#REF!</definedName>
    <definedName name="CMI">'Form B22A (ch 7)'!#REF!</definedName>
    <definedName name="CMInc">'Form B22A (ch 7)'!#REF!</definedName>
    <definedName name="County">'Form B22A (ch 7)'!#REF!</definedName>
    <definedName name="eee">'Form B22A (ch 7)'!#REF!</definedName>
    <definedName name="ert">'Form B22A (ch 7)'!#REF!</definedName>
    <definedName name="f">'Form B22A (ch 7)'!#REF!</definedName>
    <definedName name="Fifteen">'Form B22A (ch 7)'!#REF!</definedName>
    <definedName name="foot">'Form B22A (ch 7)'!#REF!</definedName>
    <definedName name="Footnote">'Form B22A (ch 7)'!#REF!</definedName>
    <definedName name="g">'Form B22A (ch 7)'!#REF!</definedName>
    <definedName name="ggg">'Form B22A (ch 7)'!#REF!</definedName>
    <definedName name="House">'Form B22A (ch 7)'!#REF!</definedName>
    <definedName name="HouseUtility">'Form B22A (ch 7)'!#REF!</definedName>
    <definedName name="ht">'Form B22A (ch 7)'!#REF!</definedName>
    <definedName name="IRA">'Form B22A (ch 7)'!#REF!</definedName>
    <definedName name="Means">'Form B22A (ch 7)'!#REF!</definedName>
    <definedName name="OLE_LINK1" localSheetId="0">'Form B22A (ch 7)'!$M$68</definedName>
    <definedName name="One">'Form B22A (ch 7)'!#REF!</definedName>
    <definedName name="ooo">'Form B22A (ch 7)'!#REF!</definedName>
    <definedName name="Password">'Form B22A (ch 7)'!$H$5</definedName>
    <definedName name="PayDed">'Form B22A (ch 7)'!#REF!</definedName>
    <definedName name="Payroll">'Form B22A (ch 7)'!$A$72</definedName>
    <definedName name="ppp">'Form B22A (ch 7)'!#REF!</definedName>
    <definedName name="_xlnm.Print_Area" localSheetId="0">'Form B22A (ch 7)'!$A$1:$H$144</definedName>
    <definedName name="_xlnm.Print_Area" localSheetId="1">'Form B22C (ch 13)'!$A$1:$H$141</definedName>
    <definedName name="_xlnm.Print_Area" localSheetId="3">'H'!$A$1:$G$73</definedName>
    <definedName name="_xlnm.Print_Area" localSheetId="2">'N'!$A$1:$I$45</definedName>
    <definedName name="_xlnm.Print_Area" localSheetId="4">'T'!$A$1:$D$115</definedName>
    <definedName name="qqq">'Form B22A (ch 7)'!#REF!</definedName>
    <definedName name="rty">'Form B22A (ch 7)'!#REF!</definedName>
    <definedName name="Secured">'Form B22A (ch 7)'!#REF!</definedName>
    <definedName name="Taxes">'Form B22A (ch 7)'!$G$81</definedName>
    <definedName name="TranExp">'Form B22A (ch 7)'!#REF!</definedName>
    <definedName name="Transp">'Form B22A (ch 7)'!#REF!</definedName>
    <definedName name="uuu">'Form B22A (ch 7)'!#REF!</definedName>
  </definedNames>
  <calcPr fullCalcOnLoad="1"/>
</workbook>
</file>

<file path=xl/sharedStrings.xml><?xml version="1.0" encoding="utf-8"?>
<sst xmlns="http://schemas.openxmlformats.org/spreadsheetml/2006/main" count="873" uniqueCount="449">
  <si>
    <t>Annualized current monthly inccome for § 1325(b)(3).</t>
  </si>
  <si>
    <t>Application of § 1325(b)(3):</t>
  </si>
  <si>
    <t>Part IV. CALCULATION OF DEDUCTIONS ALLOWED UNDER § 707(b)(2)</t>
  </si>
  <si>
    <t>25A</t>
  </si>
  <si>
    <t>25B</t>
  </si>
  <si>
    <r>
      <t xml:space="preserve">Local Standards: housing and utilities; mortgage/rental expenses. </t>
    </r>
    <r>
      <rPr>
        <sz val="8"/>
        <rFont val="Verdana"/>
        <family val="2"/>
      </rPr>
      <t>The amount of your Average Monthly Payments for any debts secured by your home as listed in Line 47 below will be deducted from the mortgage/rent expense set forth in Line 25B.</t>
    </r>
  </si>
  <si>
    <r>
      <t>Marital/filing status.</t>
    </r>
    <r>
      <rPr>
        <sz val="8"/>
        <rFont val="Verdana"/>
        <family val="2"/>
      </rPr>
      <t xml:space="preserve"> Place an "X" in the box that applies and complete the balance of this part of this statement as directed.</t>
    </r>
  </si>
  <si>
    <r>
      <t xml:space="preserve">Local Standards: housing and utilities; adjustment. </t>
    </r>
    <r>
      <rPr>
        <sz val="8"/>
        <rFont val="Verdana"/>
        <family val="2"/>
      </rPr>
      <t>If you contend that the process set out in Lines 25A and 25B does not accurately compute the allowance to which you are entitled under the IRS Housing and Utilities Standards, enter any additional amount to which you contend you are entitled, and state the basis for your contention in the space below:</t>
    </r>
  </si>
  <si>
    <t>Enter no. of vehicles for which you pay operating expenses or for which the operating expenses are included as a contribution to your household expenses in Line 7.</t>
  </si>
  <si>
    <r>
      <t xml:space="preserve">Local Standards: transportation ownership/lease expense; Vehicle 1. </t>
    </r>
    <r>
      <rPr>
        <sz val="8"/>
        <rFont val="Verdana"/>
        <family val="2"/>
      </rPr>
      <t xml:space="preserve"> The amount of your Average Monthly Payments for any debts secured by this vehicle as listed in Line 47 below will be deducted from the ownership/lease expense expense set forth in Line 28.</t>
    </r>
  </si>
  <si>
    <r>
      <t xml:space="preserve">Other Necessary Expenses: health care. </t>
    </r>
    <r>
      <rPr>
        <sz val="8"/>
        <rFont val="Verdana"/>
        <family val="2"/>
      </rPr>
      <t>Enter the average monthly amount that you actually expend on health care expenses that are not reimbursed by insurance or paid by a health savings account.</t>
    </r>
    <r>
      <rPr>
        <b/>
        <sz val="8"/>
        <rFont val="Verdana"/>
        <family val="2"/>
      </rPr>
      <t xml:space="preserve"> Do not include payments for health insurance listed in Line 39. </t>
    </r>
  </si>
  <si>
    <t xml:space="preserve">Total Expenses Allowed under IRS Standards. </t>
  </si>
  <si>
    <r>
      <t>Subpart B: Additional Expense Deductions under § 707(b)</t>
    </r>
    <r>
      <rPr>
        <b/>
        <sz val="8"/>
        <rFont val="Verdana"/>
        <family val="2"/>
      </rPr>
      <t xml:space="preserve">
</t>
    </r>
    <r>
      <rPr>
        <b/>
        <sz val="9"/>
        <rFont val="Verdana"/>
        <family val="2"/>
      </rPr>
      <t>Note: Do not include any expenses that you have listed in Lines 24-37</t>
    </r>
  </si>
  <si>
    <r>
      <t xml:space="preserve">Continued contributions to the care of household or family members. </t>
    </r>
    <r>
      <rPr>
        <sz val="8"/>
        <rFont val="Verdana"/>
        <family val="2"/>
      </rPr>
      <t xml:space="preserve">Enter the actual monthly expenses that you will continue to pay for the reasonable and necessary care and support of an elderly, chronically ill, or disabled member of your household or member of your immediate family who is unable to pay for such expenses. </t>
    </r>
    <r>
      <rPr>
        <b/>
        <sz val="8"/>
        <rFont val="Verdana"/>
        <family val="2"/>
      </rPr>
      <t>Do not include payments listed in Line 34.</t>
    </r>
  </si>
  <si>
    <r>
      <t xml:space="preserve">Additional food and clothing expense. </t>
    </r>
    <r>
      <rPr>
        <sz val="8"/>
        <rFont val="Verdana"/>
        <family val="2"/>
      </rPr>
      <t xml:space="preserve">Enter the amount actually expended for food and apparel on a monthly basis in the spaces provided to the right below. </t>
    </r>
    <r>
      <rPr>
        <b/>
        <sz val="8"/>
        <rFont val="Verdana"/>
        <family val="2"/>
      </rPr>
      <t xml:space="preserve">You must provide your case trustee with documentation demonstrating that the additional amount claimed is reasonable and necessary. </t>
    </r>
  </si>
  <si>
    <r>
      <t xml:space="preserve">Past due payments on secured claims. </t>
    </r>
    <r>
      <rPr>
        <sz val="8"/>
        <rFont val="Verdana"/>
        <family val="2"/>
      </rPr>
      <t>If any of the debts listed in Line 47 are in default, and the property securing the debt is necessary for your support or the support of your dependents, you may include in your deductions 1/60th of the amount that you must pay the creditor as a result of the default (the “cure amount”) in order to maintain possession of the property. List any such amounts in the following chart and enter the total. If necessary, list additional entries on a separate page.</t>
    </r>
  </si>
  <si>
    <r>
      <t>Chapter 13 administrative expenses.</t>
    </r>
    <r>
      <rPr>
        <sz val="8"/>
        <rFont val="Verdana"/>
        <family val="2"/>
      </rPr>
      <t xml:space="preserve"> </t>
    </r>
  </si>
  <si>
    <t>Part V. DETERMINATION OF DISPOSABLE INCOME UNDER § 1325(b)(2)</t>
  </si>
  <si>
    <t>Total current monthly income from Line 20.</t>
  </si>
  <si>
    <r>
      <t xml:space="preserve">Support income. </t>
    </r>
    <r>
      <rPr>
        <sz val="8"/>
        <rFont val="Verdana"/>
        <family val="2"/>
      </rPr>
      <t>Enter the monthly average of any child support payments, foster care payments, or disability payments for a dependent child, included in Line 7, that you received in accordance with applicable nonbankruptcy law, to the extent reasonably necessary to be expended for such child.</t>
    </r>
  </si>
  <si>
    <r>
      <t xml:space="preserve">Qualified retirement deductions. </t>
    </r>
    <r>
      <rPr>
        <sz val="8"/>
        <rFont val="Verdana"/>
        <family val="2"/>
      </rPr>
      <t>Enter the monthly average of (a) all contributions or wage deductions made to qualified retirement plans, as specified in § 541(b)(7) and (b) all repayments of loans from retirement plans, as specified in § 362(b)(19).</t>
    </r>
  </si>
  <si>
    <r>
      <t xml:space="preserve">Total adjustments to determine disposable income. </t>
    </r>
    <r>
      <rPr>
        <sz val="8"/>
        <rFont val="Verdana"/>
        <family val="2"/>
      </rPr>
      <t>Total of the amounts on Lines 54, 55, and 56.</t>
    </r>
  </si>
  <si>
    <t>Monthly disposable income under § 1325(b)(2).</t>
  </si>
  <si>
    <t>Part VI: ADDITIONAL EXPENSE CLAIMS</t>
  </si>
  <si>
    <t>Part VII: VERIFICATION</t>
  </si>
  <si>
    <r>
      <t xml:space="preserve">Local Standards: transportation ownership/lease expense; Vehicle 1. </t>
    </r>
    <r>
      <rPr>
        <sz val="8"/>
        <rFont val="Verdana"/>
        <family val="2"/>
      </rPr>
      <t xml:space="preserve"> The amount of your Average Monthly Payments for any debts secured by this vehicle as listed in Line 42 below will be deducted from the ownership/lease expense expense set forth in Line 23.</t>
    </r>
  </si>
  <si>
    <r>
      <t xml:space="preserve">Local Standards: transportation ownership/lease expense; Vehicle 2. </t>
    </r>
    <r>
      <rPr>
        <sz val="8"/>
        <rFont val="Verdana"/>
        <family val="2"/>
      </rPr>
      <t>The amount of your Average Monthly Payments for any debts secured by this vehicle as listed in Line 42 below will be deducted from the ownership/lease expense expense set forth in Line 24.</t>
    </r>
  </si>
  <si>
    <r>
      <t xml:space="preserve">Other Necessary Expenses: taxes. </t>
    </r>
    <r>
      <rPr>
        <sz val="8"/>
        <rFont val="Verdana"/>
        <family val="2"/>
      </rPr>
      <t xml:space="preserve">Enter the total average monthly expense that you actually incur for all federal, state and local taxes, other than real estate and sales taxes, such as income taxes, self employment taxes, social security taxes, and Medicare taxes. </t>
    </r>
    <r>
      <rPr>
        <b/>
        <sz val="8"/>
        <rFont val="Verdana"/>
        <family val="2"/>
      </rPr>
      <t>Do not include real estate or sales taxes.</t>
    </r>
  </si>
  <si>
    <r>
      <t xml:space="preserve">Other Necessary Expenses: court-ordered payments. </t>
    </r>
    <r>
      <rPr>
        <sz val="8"/>
        <rFont val="Verdana"/>
        <family val="2"/>
      </rPr>
      <t xml:space="preserve">Enter the total monthly amount that you are required to pay pursuant to court order, such as spousal or child support payments. </t>
    </r>
    <r>
      <rPr>
        <b/>
        <sz val="8"/>
        <rFont val="Verdana"/>
        <family val="2"/>
      </rPr>
      <t>Do not include payments on past due support obligations included in Line 44.</t>
    </r>
  </si>
  <si>
    <r>
      <t xml:space="preserve">Other Necessary Expenses: education for employment or for a physically or mentally challenged child. </t>
    </r>
    <r>
      <rPr>
        <sz val="8"/>
        <rFont val="Verdana"/>
        <family val="2"/>
      </rPr>
      <t>Enter the total monthly amount that you actually expend for education that is a condition of employment and for education that is required for a physically or mentally challenged dependent child for whom no public education providing similar services is available.</t>
    </r>
  </si>
  <si>
    <r>
      <t xml:space="preserve">Other Necessary Expenses: childcare. </t>
    </r>
    <r>
      <rPr>
        <sz val="8"/>
        <rFont val="Verdana"/>
        <family val="2"/>
      </rPr>
      <t xml:space="preserve">Enter the average monthly amount that you actually expend on childcare. </t>
    </r>
    <r>
      <rPr>
        <b/>
        <sz val="8"/>
        <rFont val="Verdana"/>
        <family val="2"/>
      </rPr>
      <t xml:space="preserve">Do not include payments made for children's education. </t>
    </r>
  </si>
  <si>
    <r>
      <t xml:space="preserve">Other Necessary Expenses: telecommunication services. </t>
    </r>
    <r>
      <rPr>
        <sz val="8"/>
        <rFont val="Verdana"/>
        <family val="2"/>
      </rPr>
      <t xml:space="preserve">Enter the average monthly expenses that you actually pay for cell phones, pagers, call waiting, caller identification, special long distance or internet services necessary for the health and welfare of you or your dependents. </t>
    </r>
    <r>
      <rPr>
        <b/>
        <sz val="8"/>
        <rFont val="Verdana"/>
        <family val="2"/>
      </rPr>
      <t>Do not include any amount previously deducted.</t>
    </r>
  </si>
  <si>
    <r>
      <t>Subpart B: Additional Expense Deductions under § 707(b)</t>
    </r>
    <r>
      <rPr>
        <b/>
        <sz val="8"/>
        <rFont val="Verdana"/>
        <family val="2"/>
      </rPr>
      <t xml:space="preserve">
</t>
    </r>
    <r>
      <rPr>
        <b/>
        <sz val="9"/>
        <rFont val="Verdana"/>
        <family val="2"/>
      </rPr>
      <t>Note: Do not include any expenses that you have listed in Lines 19-32</t>
    </r>
  </si>
  <si>
    <r>
      <t xml:space="preserve">Future payments on secured claims. </t>
    </r>
    <r>
      <rPr>
        <sz val="8"/>
        <rFont val="Verdana"/>
        <family val="2"/>
      </rPr>
      <t>For each of your debts that is secured by an interest in property that you own, list the name of creditor, identify the property securing the debt, and state the Average Monthly Payment. The Average Monthly Payment is the total of all amounts contractually due to each Secured Creditor in the 60 months following the filing of the bankruptcy case, divided by 60. Mortgage debts should include payments of taxes and insurance required by the mortgage. If necessary, list additional entries on a separate page.</t>
    </r>
    <r>
      <rPr>
        <b/>
        <sz val="8"/>
        <rFont val="Verdana"/>
        <family val="2"/>
      </rPr>
      <t xml:space="preserve"> </t>
    </r>
  </si>
  <si>
    <r>
      <t xml:space="preserve">Past due payments on secured claims. </t>
    </r>
    <r>
      <rPr>
        <sz val="8"/>
        <rFont val="Verdana"/>
        <family val="2"/>
      </rPr>
      <t>If any of the debts listed in Line 42 are in default, and the property securing the debt is necessary for your support or the support of your dependents, you may include in your deductions 1/60th of the amount that you must pay the creditor as a result of the default (the “cure amount”) in order to maintain possession of the property. List any such amounts in the following chart and enter the total. If necessary, list additional entries on a separate page.</t>
    </r>
  </si>
  <si>
    <t>1/60 of the Cure Amount</t>
  </si>
  <si>
    <t>Additional food and clothing expense. You must provide your case trustee with documentation demonstrating that the additional amount claimed is reasonable and necessary. Enter the amount actually expended for food and apparel on a monthly basis in the spaces provided to the right below.</t>
  </si>
  <si>
    <r>
      <t xml:space="preserve">Continued charitable contributions. </t>
    </r>
    <r>
      <rPr>
        <sz val="8"/>
        <rFont val="Verdana"/>
        <family val="2"/>
      </rPr>
      <t>Enter the amount that you will continue to contribute in the form of cash or financial instruments to a charitable organization as defined in 26 U.S.C. § 170(c)(1)-(2).</t>
    </r>
  </si>
  <si>
    <t xml:space="preserve">Total Additional Deductions under § 707(b). </t>
  </si>
  <si>
    <t>Subpart C: Deductions for Debt Payments</t>
  </si>
  <si>
    <t>Name of Creditor</t>
  </si>
  <si>
    <t>Property Securing the Debt</t>
  </si>
  <si>
    <t>Ave. Monthly Payment</t>
  </si>
  <si>
    <t>e.</t>
  </si>
  <si>
    <t>Utilities</t>
  </si>
  <si>
    <t>Mort/Rent</t>
  </si>
  <si>
    <t>5% Food</t>
  </si>
  <si>
    <r>
      <t xml:space="preserve">Other Necessary Expenses: mandatory payroll deductions. </t>
    </r>
    <r>
      <rPr>
        <sz val="8"/>
        <rFont val="Verdana"/>
        <family val="2"/>
      </rPr>
      <t>Enter the total average monthly payroll deductions that are required for your employment, such as mandatory retirement contributions, union dues, and uniform costs.</t>
    </r>
    <r>
      <rPr>
        <b/>
        <sz val="8"/>
        <rFont val="Verdana"/>
        <family val="2"/>
      </rPr>
      <t xml:space="preserve"> Do not include discretionary amounts, such as non-mandatory 401(k) contributions.</t>
    </r>
  </si>
  <si>
    <r>
      <t xml:space="preserve">Health Insurance, Disability Insurance and Health Savings Account Expenses. </t>
    </r>
    <r>
      <rPr>
        <sz val="8"/>
        <rFont val="Verdana"/>
        <family val="2"/>
      </rPr>
      <t>List the average monthly amounts that you actually expend in each of the following categories and enter the total.</t>
    </r>
  </si>
  <si>
    <t>Health Insurance</t>
  </si>
  <si>
    <t>Disability Insurance</t>
  </si>
  <si>
    <t>Health Savings Account</t>
  </si>
  <si>
    <r>
      <t xml:space="preserve">Continued contributions to the care of household or family members. </t>
    </r>
    <r>
      <rPr>
        <sz val="8"/>
        <rFont val="Verdana"/>
        <family val="2"/>
      </rPr>
      <t>Enter the actual monthly expenses that you will continue to pay for the reasonable and necessary care and support of an elderly, chronically ill, or disabled member of your household or member of your immediate family who is unable to pay for such expenses.</t>
    </r>
  </si>
  <si>
    <r>
      <t xml:space="preserve">Protection against family violence. </t>
    </r>
    <r>
      <rPr>
        <sz val="8"/>
        <rFont val="Verdana"/>
        <family val="2"/>
      </rPr>
      <t>Enter any average monthly expenses that you actually incurred to maintain the safety of your family under the Family Violence Prevention and Services Act or other applicable federal law.</t>
    </r>
  </si>
  <si>
    <r>
      <t>Home energy costs in excess of the allowance specified by the IRS Local Standards.</t>
    </r>
    <r>
      <rPr>
        <sz val="8"/>
        <rFont val="Verdana"/>
        <family val="2"/>
      </rPr>
      <t xml:space="preserve"> Enter the average monthly amount by which your home energy costs exceed the allowance in the IRS Local Standards for Housing and Utilities. </t>
    </r>
    <r>
      <rPr>
        <b/>
        <sz val="8"/>
        <rFont val="Verdana"/>
        <family val="2"/>
      </rPr>
      <t>You must provide your case trustee with documentation demonstrating that the additional amount claimed is reasonable and necessary.</t>
    </r>
  </si>
  <si>
    <r>
      <t xml:space="preserve">Education expenses for dependent children less than 18. </t>
    </r>
    <r>
      <rPr>
        <sz val="8"/>
        <rFont val="Verdana"/>
        <family val="2"/>
      </rPr>
      <t xml:space="preserve">Enter the average monthly expenses that you actually incur, not to exceed $125 per child, in providing elementary and secondary education for your dependent children less than 18 years of age. </t>
    </r>
    <r>
      <rPr>
        <b/>
        <sz val="8"/>
        <rFont val="Verdana"/>
        <family val="2"/>
      </rPr>
      <t>You must provide your case trustee with documentation demonstrating that the amount claimed is reasonable and necessary and not already accounted for in the IRS Standards.</t>
    </r>
  </si>
  <si>
    <t>All figures must reflect average monthly income for the six calendar months prior to filing the bankruptcy case, ending on the last day of the month before the filing. If you received different amounts of income during these six months, you must total the amounts received during the six months, divide this total by six, and enter the result on the appropriate line.</t>
  </si>
  <si>
    <t>Column A Debtor's Income</t>
  </si>
  <si>
    <t>Column B Spouse's Income</t>
  </si>
  <si>
    <t>Interest, dividends and royalties.</t>
  </si>
  <si>
    <t>Pension and retirement income.</t>
  </si>
  <si>
    <t>Unemployment compensation. Enter the amount in Column A and, if applicable, Column B. However, if you contend that unemployment compensation received by you or your spouse was a benefit under the Social Security Act, do not list the amount of such compensation in
Column A or B, but instead state the amount in the space below:</t>
  </si>
  <si>
    <t>Describe:</t>
  </si>
  <si>
    <t>Subtotal of Current Monthly Income for § 707(b)(7).</t>
  </si>
  <si>
    <t>Total Current Monthly Income for § 707(b)(7).</t>
  </si>
  <si>
    <t>Part III. APPLICATION OF  § 707(b)(7) EXCLUSION</t>
  </si>
  <si>
    <t>Annualized Current Monthly Income for § 707(b)(7).</t>
  </si>
  <si>
    <t>Application of Section 707(b)(7):</t>
  </si>
  <si>
    <t>Applicable median family income for Florida residents:</t>
  </si>
  <si>
    <t>Part IV. CALCULATION OF CURRENT MONTHLY INCOME FOR § 707(b)(2)</t>
  </si>
  <si>
    <t>IRS Website for National Standards</t>
  </si>
  <si>
    <t>IRS Website for Housing and Utilities Collection Financial Standards</t>
  </si>
  <si>
    <t>IRS Website for Allowable Living Expenses for Transportation</t>
  </si>
  <si>
    <t>Census Bureau Website</t>
  </si>
  <si>
    <t>One Person National Standards</t>
  </si>
  <si>
    <t>Based on Gross Monthly Income</t>
  </si>
  <si>
    <t>Item</t>
  </si>
  <si>
    <t>less than $833</t>
  </si>
  <si>
    <t>$833 to $1,249</t>
  </si>
  <si>
    <t>$1,250 to $1,666</t>
  </si>
  <si>
    <t>$1,667 to $2,499</t>
  </si>
  <si>
    <t>$2,500 to $3,333</t>
  </si>
  <si>
    <t>$3,334 to $4,166</t>
  </si>
  <si>
    <t>$4,167 to $5,833</t>
  </si>
  <si>
    <t>$5,834 and over</t>
  </si>
  <si>
    <t>Food</t>
  </si>
  <si>
    <t>Housekeeping supplies</t>
  </si>
  <si>
    <t>Apparel &amp; services</t>
  </si>
  <si>
    <t>Personal care products &amp; services</t>
  </si>
  <si>
    <t>Miscellaneous</t>
  </si>
  <si>
    <t>Total</t>
  </si>
  <si>
    <t>Two Persons National Standards</t>
  </si>
  <si>
    <t>Three Persons National Standards</t>
  </si>
  <si>
    <t>Four Persons National Standards</t>
  </si>
  <si>
    <t>More than Four Persons National Standards</t>
  </si>
  <si>
    <t>For each additional person, add to four person total allowance:</t>
  </si>
  <si>
    <t>Collection Financial Standards</t>
  </si>
  <si>
    <t>Financial Analysis - Local Standards: Housing and Utilities (effective 1/1/2005)</t>
  </si>
  <si>
    <t>Maximum Monthly Allowance</t>
  </si>
  <si>
    <t>County</t>
  </si>
  <si>
    <t>Allowable Living Expenses for Transportation</t>
  </si>
  <si>
    <t>Financial Analysis - Local Standards: Transportation *</t>
  </si>
  <si>
    <t>Ownership Costs</t>
  </si>
  <si>
    <t>National</t>
  </si>
  <si>
    <t>First Car</t>
  </si>
  <si>
    <t>Second Car</t>
  </si>
  <si>
    <t>Operating Costs &amp; Public Transportation Costs</t>
  </si>
  <si>
    <t>Region</t>
  </si>
  <si>
    <t>No Car</t>
  </si>
  <si>
    <t>One Car</t>
  </si>
  <si>
    <t>Two Cars</t>
  </si>
  <si>
    <t>Northeast Region</t>
  </si>
  <si>
    <t>New York</t>
  </si>
  <si>
    <t>Philadelphia</t>
  </si>
  <si>
    <t>Boston</t>
  </si>
  <si>
    <t>Pittsburgh</t>
  </si>
  <si>
    <t>Midwest Region</t>
  </si>
  <si>
    <t>Chicago</t>
  </si>
  <si>
    <t>Detroit</t>
  </si>
  <si>
    <t>Milwaukee</t>
  </si>
  <si>
    <t>Minneapolis-St. Paul</t>
  </si>
  <si>
    <t>Cleveland</t>
  </si>
  <si>
    <t>Cincinnati</t>
  </si>
  <si>
    <t>St. Louis</t>
  </si>
  <si>
    <t>Kansas City</t>
  </si>
  <si>
    <t>South Region</t>
  </si>
  <si>
    <t>Washington, D.C.</t>
  </si>
  <si>
    <t>Baltimore</t>
  </si>
  <si>
    <t>Atlanta</t>
  </si>
  <si>
    <t>Miami</t>
  </si>
  <si>
    <t>Tampa</t>
  </si>
  <si>
    <t>Dallas-Ft. Worth </t>
  </si>
  <si>
    <t>Houston</t>
  </si>
  <si>
    <t>West Region</t>
  </si>
  <si>
    <t>Los Angeles</t>
  </si>
  <si>
    <t>San Francisco</t>
  </si>
  <si>
    <t>San Diego</t>
  </si>
  <si>
    <t>Portland</t>
  </si>
  <si>
    <t>Seattle</t>
  </si>
  <si>
    <t>Honolulu</t>
  </si>
  <si>
    <t>Anchorage</t>
  </si>
  <si>
    <t>Phoenix</t>
  </si>
  <si>
    <t>Denver</t>
  </si>
  <si>
    <t>* Does not include personal property taxes. (effective January 1, 2005)</t>
  </si>
  <si>
    <t>For Use with Allowable Transportation Expenses Table</t>
  </si>
  <si>
    <t>The Operating Costs and Public Transportation Costs sections of the Transportation Standards are provided by Census Region and Metropolitan Statistical Area (MSA). The following table lists the states that comprise each Census Region. Once the taxpayer's Census Region has been ascertained, to determine if an MSA standard is applicable, use the definitions below to see if the taxpayer lives within an MSA (MSAs are defined by county and city, where applicable). If the taxpayer does not reside in an MSA, use the regional standard.</t>
  </si>
  <si>
    <t>Northeast Census Region</t>
  </si>
  <si>
    <t>Maine, New Hampshire, Vermont, Massachusetts, Rhode Island, Connecticut, Pennsylvania, New York, New Jersey</t>
  </si>
  <si>
    <t>MSA</t>
  </si>
  <si>
    <t>COUNTIES </t>
  </si>
  <si>
    <t>in NY:</t>
  </si>
  <si>
    <t>Bronx, Dutchess, Kings, Nassau, New York, Orange, Putnam, Queens, Richmond, Rockland, Suffolk, Westchester</t>
  </si>
  <si>
    <t>in NJ:</t>
  </si>
  <si>
    <t>Bergen, Essex, Hudson, Hunterdon, Mercer, Middlesex, Monmouth, Morris, Ocean, Passaic, Somerset, Sussex, Union, Warren</t>
  </si>
  <si>
    <t>in CT:</t>
  </si>
  <si>
    <t>Fairfield, Litchfield, Middlesex, New Haven</t>
  </si>
  <si>
    <t>in PA:</t>
  </si>
  <si>
    <t>Pike</t>
  </si>
  <si>
    <t>Bucks, Chester, Delaware, Montgomery, Philadelphia</t>
  </si>
  <si>
    <t>Atlantic, Burlington, Camden, Cape May, Cumberland, Gloucester, Salem</t>
  </si>
  <si>
    <t>in DE:</t>
  </si>
  <si>
    <t>New Castle</t>
  </si>
  <si>
    <t>in MD:</t>
  </si>
  <si>
    <t>Cecil</t>
  </si>
  <si>
    <t>in MA:</t>
  </si>
  <si>
    <t>Bristol, Essex, Hampden, Middlesex, Norfolk, Plymouth, Suffolk, Worcester</t>
  </si>
  <si>
    <t>in NH:</t>
  </si>
  <si>
    <t>Hillsborough, Merrimack, Rockingham, Strafford</t>
  </si>
  <si>
    <t>Windham</t>
  </si>
  <si>
    <t>in ME:</t>
  </si>
  <si>
    <t>York</t>
  </si>
  <si>
    <t>Allegheny, Beaver, Butler, Fayette, Washington, Westmoreland</t>
  </si>
  <si>
    <t>Midwest Census Region</t>
  </si>
  <si>
    <t>North Dakota, South Dakota, Nebraska, Kansas, Missouri, Illinois, Indiana, Ohio, Michigan, Wisconsin, Minnesota, Iowa</t>
  </si>
  <si>
    <t>COUNTIES (unless otherwise specified)</t>
  </si>
  <si>
    <t>in IL:</t>
  </si>
  <si>
    <t>Cook, DeKalb, DuPage, Grundy, Kane, Kankakee, Kendall, Lake, McHenry, Will</t>
  </si>
  <si>
    <t>in IN:</t>
  </si>
  <si>
    <t>Lake, Porter</t>
  </si>
  <si>
    <t>in WI:</t>
  </si>
  <si>
    <t>Kenosha</t>
  </si>
  <si>
    <t>in MI:</t>
  </si>
  <si>
    <t>Genesee, Lapeer, Lenawee, Livingston, Macomb, Monroe, Oakland, St. Clair, Washtenaw, Wayne</t>
  </si>
  <si>
    <t>Milwaukee, Ozaukee, Racine, Washington, Waukesha</t>
  </si>
  <si>
    <t>in MN:</t>
  </si>
  <si>
    <t>Anoka, Carver, Chisago, Dakota, Hennepin, Isanti, Ramsey, Scott, Sherburne, Washington, Wright</t>
  </si>
  <si>
    <t>Pierce, St. Croix</t>
  </si>
  <si>
    <t>in OH:</t>
  </si>
  <si>
    <t>Ashtabula, Cuyahoga, Geauga, Lake, Lorain, Medina, Portage, Summit</t>
  </si>
  <si>
    <t>Brown, Butler, Clermont, Hamilton, Warren</t>
  </si>
  <si>
    <t>in KY:</t>
  </si>
  <si>
    <t>Boone, Campbell, Gallatin, Grant, Kenton, Pendleton</t>
  </si>
  <si>
    <t>Dearborn, Ohio</t>
  </si>
  <si>
    <t>in MO:</t>
  </si>
  <si>
    <t>Crawford, Franklin, Jefferson, Lincoln, St. Charles, St. Louis, Warren, St. Louis city</t>
  </si>
  <si>
    <t>Clinton, Jersey, Madison, Monroe, St.Clair</t>
  </si>
  <si>
    <t>Cass, Clay, Clinton, Jackson, Lafayette, Platte, Ray</t>
  </si>
  <si>
    <t>in KS:</t>
  </si>
  <si>
    <t>Johnson, Leavenworth, Miami, Wyandotte</t>
  </si>
  <si>
    <t>South Census Region</t>
  </si>
  <si>
    <t>Texas, Oklahoma, Arkansas, Louisiana, Mississippi, Tennessee, Kentucky, West Virginia, Virginia, Maryland, District of Columbia, Delaware, North Carolina, South Carolina, Georgia, Florida, Alabama</t>
  </si>
  <si>
    <t>in DC:</t>
  </si>
  <si>
    <t>District of Columbia</t>
  </si>
  <si>
    <t>Calvert, Charles, Frederick, Montgomery, Prince George's, Washington</t>
  </si>
  <si>
    <t>in VA:</t>
  </si>
  <si>
    <t>Arlington, Clarke, Culpepper, Fairfax, Fauquier, King George, Loudoun, Prince William, Spotsylvania, Stafford, Warren, Alexandria city, Fairfax city, Falls Church city, Fredericksburg city, Manassas city, Manassas Park city</t>
  </si>
  <si>
    <t>in WV:</t>
  </si>
  <si>
    <t>Berkeley, Jefferson</t>
  </si>
  <si>
    <t>Anne Arundel, Baltimore, Carroll, Harford, Howard, Queen Anne's, Baltimore city</t>
  </si>
  <si>
    <t>in GA:</t>
  </si>
  <si>
    <t>Barrow, Bartow, Carroll, Cherokee, Clayton, Cobb, Coweta, DeKalb, Douglas, Fayette, Forsyth, Fulton, Gwinnett, Henry, Newton, Paulding, Pickens, Rockdale, Spalding, Walton</t>
  </si>
  <si>
    <t>in FL:</t>
  </si>
  <si>
    <t>Broward, Miami-Dade</t>
  </si>
  <si>
    <t>Hernando, Hillsborough, Pasco, Pinellas</t>
  </si>
  <si>
    <t>Dallas-Ft. Worth</t>
  </si>
  <si>
    <t>in TX:</t>
  </si>
  <si>
    <t>Collin, Dallas, Denton, Ellis, Henderson, Hood, Hunt, Johnson, Kaufman, Parker, Rockwall, Tarrant</t>
  </si>
  <si>
    <t>Brazoria, Chambers, Fort Bend, Galveston, Harris, Liberty, Montgomery, Waller</t>
  </si>
  <si>
    <t>West Census Region:</t>
  </si>
  <si>
    <t>New Mexico, Arizona, Colorado, Wyoming, Montana, Nevada, Utah, Washington, Oregon, Idaho, California, Alaska, Hawaii</t>
  </si>
  <si>
    <t>in CA:</t>
  </si>
  <si>
    <t>Los Angeles, Orange, Riverside, San Bernadino, Ventura</t>
  </si>
  <si>
    <t>Alameda, Contra Costa, Marin, Napa, San Francisco, San Mateo, Santa Clara, Santa Cruz, Solano, Sonoma</t>
  </si>
  <si>
    <t>in OR:</t>
  </si>
  <si>
    <t>Clackamas, Columbia, Marion, Multnomah, Polk, Washington, Yamhill</t>
  </si>
  <si>
    <t>in WA:</t>
  </si>
  <si>
    <t>Clark</t>
  </si>
  <si>
    <t>Island, King, Kitsap, Pierce, Snohomish, Thurston</t>
  </si>
  <si>
    <t>in HI:</t>
  </si>
  <si>
    <t>in AK:</t>
  </si>
  <si>
    <t>Anchorage borough</t>
  </si>
  <si>
    <t>in AZ:</t>
  </si>
  <si>
    <t>Maricopa, Pinal</t>
  </si>
  <si>
    <t>in CO:</t>
  </si>
  <si>
    <t>Adams, Arapahoe, Boulder, Denver, Douglas, Jefferson, Weld</t>
  </si>
  <si>
    <t>State</t>
  </si>
  <si>
    <t>2-Person</t>
  </si>
  <si>
    <t>Families</t>
  </si>
  <si>
    <t>3-Person</t>
  </si>
  <si>
    <t>4-Person</t>
  </si>
  <si>
    <t>Auto #1 loan:</t>
  </si>
  <si>
    <t>Auto #2 loan:</t>
  </si>
  <si>
    <t xml:space="preserve">List number of individuals in your household: </t>
  </si>
  <si>
    <t>Hillsborough</t>
  </si>
  <si>
    <t>Pinellas</t>
  </si>
  <si>
    <t>Sarasota</t>
  </si>
  <si>
    <t>Hardee</t>
  </si>
  <si>
    <t>Hernando</t>
  </si>
  <si>
    <t>Manatee</t>
  </si>
  <si>
    <t>Pasco</t>
  </si>
  <si>
    <t>Polk</t>
  </si>
  <si>
    <t>Effective January 1, 2005</t>
  </si>
  <si>
    <t>Fam 1</t>
  </si>
  <si>
    <t>Fam 2</t>
  </si>
  <si>
    <t>Fam 3</t>
  </si>
  <si>
    <t>Fam 4</t>
  </si>
  <si>
    <t>Fam &gt;4</t>
  </si>
  <si>
    <t>Food for each additional person</t>
  </si>
  <si>
    <t>Apparel for each additional person</t>
  </si>
  <si>
    <t>Actual Food:</t>
  </si>
  <si>
    <t>Actual Apparel:</t>
  </si>
  <si>
    <t>In re:</t>
  </si>
  <si>
    <r>
      <t>1</t>
    </r>
    <r>
      <rPr>
        <vertAlign val="superscript"/>
        <sz val="8"/>
        <rFont val="Verdana"/>
        <family val="2"/>
      </rPr>
      <t>st</t>
    </r>
    <r>
      <rPr>
        <sz val="8"/>
        <rFont val="Verdana"/>
        <family val="2"/>
      </rPr>
      <t xml:space="preserve"> mortgage on residence:</t>
    </r>
  </si>
  <si>
    <r>
      <t>2</t>
    </r>
    <r>
      <rPr>
        <vertAlign val="superscript"/>
        <sz val="8"/>
        <rFont val="Verdana"/>
        <family val="2"/>
      </rPr>
      <t>nd</t>
    </r>
    <r>
      <rPr>
        <sz val="8"/>
        <rFont val="Verdana"/>
        <family val="2"/>
      </rPr>
      <t xml:space="preserve"> mortgage on residence: </t>
    </r>
  </si>
  <si>
    <t>STATEMENT OF CURRENT MONTHLY INCOME AND MEANS TEST CALCULATION</t>
  </si>
  <si>
    <t>In addition to Schedule I and J, this statement must be completed by every individual Chapter 7 debtor, whether or not filing jointly, whose debts are primarily consumer debts. Joint debtors may complete one statement only.</t>
  </si>
  <si>
    <r>
      <t>Veteran’s Declaration</t>
    </r>
    <r>
      <rPr>
        <sz val="8"/>
        <rFont val="Verdana"/>
        <family val="2"/>
      </rPr>
      <t>. By typing the letter "X" in this box, I declare under penalty of perjury that I am a disabled veteran (as defined in 38 U.S.C. § 3741(1)) whose indebtedness occurred primarily during a period in which I was on active duty (as defined in 10 U.S.C. § 101(d)(1)) or while I was performing a homeland defense activity (as defined in 32 U.S.C. §901(1)).</t>
    </r>
  </si>
  <si>
    <t>Part I. EXCLUSION FOR DISABLED VETERANS</t>
  </si>
  <si>
    <t>Part II. CALCULATION OF MONTHLY INCOME FOR § 707(b)(7) EXCLUSION</t>
  </si>
  <si>
    <t>a.</t>
  </si>
  <si>
    <t>b.</t>
  </si>
  <si>
    <t>c.</t>
  </si>
  <si>
    <t>d.</t>
  </si>
  <si>
    <t xml:space="preserve">Current monthly income for § 707(b)(2). </t>
  </si>
  <si>
    <t>Part V. CALCULATION OF DEDUCTIONS ALLOWED UNDER § 707(b)(2)</t>
  </si>
  <si>
    <t>Subpart A: Deductions under Standards of the Internal Revenue Service (IRS)</t>
  </si>
  <si>
    <t xml:space="preserve">Total Deductions for Debt Payments. </t>
  </si>
  <si>
    <t>Subpart D: Total Deductions Allowed under § 707(b)(2)</t>
  </si>
  <si>
    <t>Total of all deductions under § 707(b)(2).</t>
  </si>
  <si>
    <t>Part VI. DETERMINATION OF § 707(b)(2) PRESUMPTION</t>
  </si>
  <si>
    <t>Current Monthly Income for § 707(b)(2).</t>
  </si>
  <si>
    <t>Monthly disposable income under § 707(b)(2).</t>
  </si>
  <si>
    <t>Regular contributions to the household expenses of the debtor or the debtor's dependents, including child or spousal support. Do not include contributions from the debtor's spouse if Column B is completed.</t>
  </si>
  <si>
    <t>Enter the amount of your total non-priority unsecured debt</t>
  </si>
  <si>
    <t xml:space="preserve">Threshold debt payment amount. </t>
  </si>
  <si>
    <r>
      <t xml:space="preserve">I declare under penalty of perjury that the information provided in this statement is true and correct. </t>
    </r>
    <r>
      <rPr>
        <b/>
        <i/>
        <sz val="8"/>
        <rFont val="Verdana"/>
        <family val="2"/>
      </rPr>
      <t>(If this is a joint case, both debtors must sign.)</t>
    </r>
  </si>
  <si>
    <t>Date:</t>
  </si>
  <si>
    <t>Signature (Debtor):</t>
  </si>
  <si>
    <t>Signature (Joint Debtor, if any):</t>
  </si>
  <si>
    <t>Projected average monthly Chapter 13 plan payment.</t>
  </si>
  <si>
    <t>Average monthly administrative expense of Chapter 13 case.</t>
  </si>
  <si>
    <r>
      <t xml:space="preserve">Marital adjustment. </t>
    </r>
    <r>
      <rPr>
        <sz val="8"/>
        <rFont val="Verdana"/>
        <family val="2"/>
      </rPr>
      <t>If you checked the box at Line 2.c, enter the amount of the income listed in Line 11, Column B that was NOT regularly contributed to the household expenses of the debtor or the debtor's dependents. If you did not check box at Line 2.c, enter zero.</t>
    </r>
  </si>
  <si>
    <t>Census Bureau Median Family Income (2004 inflation adj. $)</t>
  </si>
  <si>
    <t>1 Earner</t>
  </si>
  <si>
    <t>Baker</t>
  </si>
  <si>
    <t>Bradford</t>
  </si>
  <si>
    <t>Brevard</t>
  </si>
  <si>
    <t>Charlotte</t>
  </si>
  <si>
    <t>Citrus</t>
  </si>
  <si>
    <t>Clay</t>
  </si>
  <si>
    <t>Collier</t>
  </si>
  <si>
    <t>Columbia</t>
  </si>
  <si>
    <t>DeSoto</t>
  </si>
  <si>
    <t>Duval</t>
  </si>
  <si>
    <t>Flagler</t>
  </si>
  <si>
    <t>Glades</t>
  </si>
  <si>
    <t>Hamilton</t>
  </si>
  <si>
    <t>Hendry</t>
  </si>
  <si>
    <t>Lake</t>
  </si>
  <si>
    <t>Lee</t>
  </si>
  <si>
    <t>Marion</t>
  </si>
  <si>
    <t>Nassau</t>
  </si>
  <si>
    <t>Orange</t>
  </si>
  <si>
    <t>Osceola</t>
  </si>
  <si>
    <t>Putnam</t>
  </si>
  <si>
    <t>St. Johns</t>
  </si>
  <si>
    <t>Seminole</t>
  </si>
  <si>
    <t>Sumter</t>
  </si>
  <si>
    <t>Suwanee</t>
  </si>
  <si>
    <t>Union</t>
  </si>
  <si>
    <t>Volusia</t>
  </si>
  <si>
    <t>Family=3</t>
  </si>
  <si>
    <t>Family=&gt;4</t>
  </si>
  <si>
    <t>Family=&lt;2</t>
  </si>
  <si>
    <t>M.D. Florida - Housing and Utilities Allowable Living Expenses</t>
  </si>
  <si>
    <t>Florida Median Income</t>
  </si>
  <si>
    <t>Florida</t>
  </si>
  <si>
    <r>
      <t xml:space="preserve">Set out below is the median family income data published by the United States Trustee Program for the year 2004, reproduced in a format designed for ease of use in completing Bankruptcy Forms B22A and B22C. </t>
    </r>
    <r>
      <rPr>
        <b/>
        <i/>
        <sz val="10"/>
        <rFont val="Arial"/>
        <family val="2"/>
      </rPr>
      <t>The 2004 median income data should be used for completing Bankruptcy Forms B22A and B22C until the data is adjusted in early 2006.</t>
    </r>
  </si>
  <si>
    <t>Source:</t>
  </si>
  <si>
    <t>Other</t>
  </si>
  <si>
    <t xml:space="preserve">  </t>
  </si>
  <si>
    <t>Mortgage/ Rent</t>
  </si>
  <si>
    <t>Non-Mortgage</t>
  </si>
  <si>
    <t>FOR USE IN CHAPTER 7 ONLY</t>
  </si>
  <si>
    <r>
      <t>Marital/filing status.</t>
    </r>
    <r>
      <rPr>
        <sz val="7.5"/>
        <rFont val="Verdana"/>
        <family val="2"/>
      </rPr>
      <t xml:space="preserve"> Place an "X" in the box that applies and complete the balance of this part of this statement as directed.</t>
    </r>
  </si>
  <si>
    <r>
      <t xml:space="preserve">Unmarried. </t>
    </r>
    <r>
      <rPr>
        <b/>
        <sz val="7"/>
        <rFont val="Verdana"/>
        <family val="2"/>
      </rPr>
      <t>Complete only Column A ("Debtor's Income) for Lines 3-11.</t>
    </r>
  </si>
  <si>
    <r>
      <t xml:space="preserve">Married, not filing jointly, with declaration of separate households. By checking this box, debtor declares under penalty of perjury: "My spouse and I are legally separated under applicable non-bankruptcy law or my spouse and I are living apart other than for the purpose of evading the requirements of § 707(b)(2)(A) of the Bankruptcy Code.” </t>
    </r>
    <r>
      <rPr>
        <b/>
        <sz val="8"/>
        <rFont val="Verdana"/>
        <family val="2"/>
      </rPr>
      <t>Complete only Column A (“Debtor’s Income”) for Lines 3-11.</t>
    </r>
  </si>
  <si>
    <t>Gross wages, salary, tips, bonuses, overtime, commissions.</t>
  </si>
  <si>
    <t>Gross receipts</t>
  </si>
  <si>
    <t>Ordinary and necessary business expenses</t>
  </si>
  <si>
    <t>Business income</t>
  </si>
  <si>
    <r>
      <t xml:space="preserve">Rent and other real property income. Enter gross receipts from real property in Line a and ordinary and necessary expenses in Line b. </t>
    </r>
    <r>
      <rPr>
        <b/>
        <sz val="8"/>
        <rFont val="Verdana"/>
        <family val="2"/>
      </rPr>
      <t>Do not include any part of the operating expenses entered on Line b as a deduction in Part V.</t>
    </r>
  </si>
  <si>
    <r>
      <t>Income from</t>
    </r>
    <r>
      <rPr>
        <b/>
        <sz val="8"/>
        <rFont val="Verdana"/>
        <family val="2"/>
      </rPr>
      <t xml:space="preserve"> </t>
    </r>
    <r>
      <rPr>
        <sz val="8"/>
        <rFont val="Verdana"/>
        <family val="2"/>
      </rPr>
      <t xml:space="preserve">the operation of a business, profession or farm. Enter gross receipts from business in Line a and ordinary and necessary expenses in Line b. </t>
    </r>
    <r>
      <rPr>
        <b/>
        <sz val="8"/>
        <rFont val="Verdana"/>
        <family val="2"/>
      </rPr>
      <t>Do not include any part of the business expenses entered on Line b as a deduction in Part V.</t>
    </r>
  </si>
  <si>
    <r>
      <t xml:space="preserve">Income from all other sources. If necessary, list additional sources on a separate page. </t>
    </r>
    <r>
      <rPr>
        <b/>
        <sz val="8"/>
        <rFont val="Verdana"/>
        <family val="2"/>
      </rPr>
      <t>Do not include</t>
    </r>
    <r>
      <rPr>
        <sz val="8"/>
        <rFont val="Verdana"/>
        <family val="2"/>
      </rPr>
      <t xml:space="preserve"> any benefits received under the Social Security Act or payments received as a victim of a war crime, crime against humanity, or as a victim of international or domestic terrorism. Specify source below and amount in Collumn A or B, as applicable.</t>
    </r>
  </si>
  <si>
    <t>Total income from other sources:</t>
  </si>
  <si>
    <t>Amount from Line 12.</t>
  </si>
  <si>
    <t>Local Standards: housing and utilities; non-mortgage expenses.</t>
  </si>
  <si>
    <t>20A</t>
  </si>
  <si>
    <t>20 B</t>
  </si>
  <si>
    <r>
      <t xml:space="preserve">Local Standards: housing and utilities; adjustment. </t>
    </r>
    <r>
      <rPr>
        <sz val="8"/>
        <rFont val="Verdana"/>
        <family val="2"/>
      </rPr>
      <t>If you contend that the process set out in Lines 20A and 20B does not accurately compute the allowance to which you are entitled under the IRS Housing and Utilities Standards, enter any additional amount to which you contend you are entitled, and state the basis for your contention in the space below:</t>
    </r>
  </si>
  <si>
    <t xml:space="preserve">      Choose the county in which you reside from the drop down menu:</t>
  </si>
  <si>
    <r>
      <t xml:space="preserve">Local Standards: transportation; vehicle operation/public transportation expense. </t>
    </r>
    <r>
      <rPr>
        <sz val="8"/>
        <rFont val="Verdana"/>
        <family val="2"/>
      </rPr>
      <t xml:space="preserve">You are entitled to an expense allowance in this category regardless of whether you pay the expenses of operating a vehicle and regardless of whether you use public transportation. </t>
    </r>
  </si>
  <si>
    <t>Enter no. of vehicles for which you pay operating expenses or for which the operating expenses are included as a contribution to your household expenses in Line 8.</t>
  </si>
  <si>
    <t>Enter the number of vehicles for which you claim an ownership/lease expense in the space provided to the right below. (You may not claim an ownership/lease expense for more than two vehicles.)</t>
  </si>
  <si>
    <t>According to the calculations required by this statement:</t>
  </si>
  <si>
    <t>Unemployment compensation claimed to be a benefit under Social Security paid to Debtor.</t>
  </si>
  <si>
    <t>Unemployment compensation claimed to be a benefit under Social Security paid to Spouse.</t>
  </si>
  <si>
    <r>
      <t xml:space="preserve">Local Standards: housing and utilities; mortgage/rental expenses. </t>
    </r>
    <r>
      <rPr>
        <sz val="8"/>
        <rFont val="Verdana"/>
        <family val="2"/>
      </rPr>
      <t>The amount of your Average Monthly Payments for any debts secured by your home as listed in Line 42 below will be deducted from the mortgage/rent expense set forth in Line 20.</t>
    </r>
  </si>
  <si>
    <r>
      <t xml:space="preserve">Other Necessary Expenses: life insurance. </t>
    </r>
    <r>
      <rPr>
        <sz val="8"/>
        <rFont val="Verdana"/>
        <family val="2"/>
      </rPr>
      <t xml:space="preserve">Enter average monthly premiums that you actually pay for term life insurance for yourself. </t>
    </r>
    <r>
      <rPr>
        <b/>
        <sz val="8"/>
        <rFont val="Verdana"/>
        <family val="2"/>
      </rPr>
      <t>Do not include premiums for insurance on your dependents, for whole life or for any other form of insurance.</t>
    </r>
  </si>
  <si>
    <r>
      <t xml:space="preserve">Other Necessary Expenses: health care. </t>
    </r>
    <r>
      <rPr>
        <sz val="8"/>
        <rFont val="Verdana"/>
        <family val="2"/>
      </rPr>
      <t>Enter the average monthly amount that you actually expend on health care expenses that are not reimbursed by insurance or paid by a health savings account.</t>
    </r>
    <r>
      <rPr>
        <b/>
        <sz val="8"/>
        <rFont val="Verdana"/>
        <family val="2"/>
      </rPr>
      <t xml:space="preserve"> Do not include payments for health insurance listed in Line 34. </t>
    </r>
  </si>
  <si>
    <t>Total of Lines a, b, and c:</t>
  </si>
  <si>
    <t>Total of Lines a, b, c and d</t>
  </si>
  <si>
    <t>Total of lines a, b, and c</t>
  </si>
  <si>
    <r>
      <t xml:space="preserve">Payments on priority claims. </t>
    </r>
    <r>
      <rPr>
        <sz val="8"/>
        <rFont val="Verdana"/>
        <family val="2"/>
      </rPr>
      <t>Enter the total amount of all priority claims (including priority child support and alimony claims), divided by 60.</t>
    </r>
  </si>
  <si>
    <r>
      <t>Chapter 13 administrative expenses.</t>
    </r>
    <r>
      <rPr>
        <sz val="8"/>
        <rFont val="Verdana"/>
        <family val="2"/>
      </rPr>
      <t xml:space="preserve"> If you are eligible to file a case under Chapter 13 you may deduct Chapter 13 administrative expenses as set forth below.</t>
    </r>
  </si>
  <si>
    <t>Part VII: ADDITIONAL EXPENSE CLAIMS</t>
  </si>
  <si>
    <t>Expense Description</t>
  </si>
  <si>
    <t>Monthly Amt.</t>
  </si>
  <si>
    <t>Part VIII: VERIFICATION</t>
  </si>
  <si>
    <r>
      <t xml:space="preserve">Other Expenses. </t>
    </r>
    <r>
      <rPr>
        <sz val="8"/>
        <rFont val="Verdana"/>
        <family val="2"/>
      </rPr>
      <t xml:space="preserve">List and describe any monthly expenses, not otherwise stated in this form, that are required for the health and welfare of you and your family and that you contend should be an additional deduction from your current monthly income under § 707(b)(2)(A)(ii)(I). If necessary, list additional sources on a separate page. All figures should reflect your average monthly expense for each item. </t>
    </r>
  </si>
  <si>
    <t>Because the amount on Line 51 is at least $6,000, but not more than $10,000, complete the remainder of Part VI (Lines 53 through 55)</t>
  </si>
  <si>
    <r>
      <t>Because the amount on Line 51 is less than $6,000, the presumption does not arise.</t>
    </r>
    <r>
      <rPr>
        <sz val="8"/>
        <color indexed="9"/>
        <rFont val="Arial"/>
        <family val="2"/>
      </rPr>
      <t xml:space="preserve"> Complete the verification in Part VIII. Do not complete the remainder of Part VI.</t>
    </r>
  </si>
  <si>
    <r>
      <t>Because the amount in Line 51 is more than $10,000, the presumption arises.</t>
    </r>
    <r>
      <rPr>
        <sz val="8"/>
        <color indexed="9"/>
        <rFont val="Arial"/>
        <family val="2"/>
      </rPr>
      <t xml:space="preserve"> Do not complete the remainder of Part VI. Complete the verification in Part VIII</t>
    </r>
  </si>
  <si>
    <r>
      <t xml:space="preserve">Because the amount on Line 51 is equal to or greater than the amount on Line 54, the presumption arises. </t>
    </r>
    <r>
      <rPr>
        <sz val="8"/>
        <color indexed="9"/>
        <rFont val="Arial"/>
        <family val="2"/>
      </rPr>
      <t xml:space="preserve">Complete the verification in Part VIII. </t>
    </r>
  </si>
  <si>
    <r>
      <t xml:space="preserve">Because the amount on Line 51 is less than the amount on Line 54, the presumption does not arise. </t>
    </r>
    <r>
      <rPr>
        <sz val="8"/>
        <color indexed="9"/>
        <rFont val="Arial"/>
        <family val="2"/>
      </rPr>
      <t xml:space="preserve">Complete the verification in Part VIII. </t>
    </r>
  </si>
  <si>
    <t>If you are a disabled veteran described in the Veteran’s Declaration in this Part I, (1) type the letter "X" in the box below next to the Veteran’s Declaration, and (2) complete the verification in Part VIII. Do not complete any of the remaining parts of this statement.</t>
  </si>
  <si>
    <t>Form B22A (Chapter 7) (10/05)</t>
  </si>
  <si>
    <t>Case No:</t>
  </si>
  <si>
    <t>Complete Parts IV, V, VI, and VII of this statement only if required. (See Line 15).</t>
  </si>
  <si>
    <t>National Standards: food, clothing, household supplies, personal care, and miscellaneous.</t>
  </si>
  <si>
    <t>60-month disposable income under § 707(b)(2).</t>
  </si>
  <si>
    <t>Alachua</t>
  </si>
  <si>
    <t>Bay</t>
  </si>
  <si>
    <t>Broward</t>
  </si>
  <si>
    <t>Calhoun</t>
  </si>
  <si>
    <t>Dixie</t>
  </si>
  <si>
    <t>Escambia</t>
  </si>
  <si>
    <t>Franklin</t>
  </si>
  <si>
    <t>Gadsen</t>
  </si>
  <si>
    <t>Gilchrist</t>
  </si>
  <si>
    <t>Gulf</t>
  </si>
  <si>
    <t>Highlands</t>
  </si>
  <si>
    <t>Holmes</t>
  </si>
  <si>
    <t>Indian River</t>
  </si>
  <si>
    <t>Jackson</t>
  </si>
  <si>
    <t>Jefferson</t>
  </si>
  <si>
    <t>Lafayette</t>
  </si>
  <si>
    <t>Leon</t>
  </si>
  <si>
    <t>Levy</t>
  </si>
  <si>
    <t>Liberty</t>
  </si>
  <si>
    <t>Madison</t>
  </si>
  <si>
    <t>Martin</t>
  </si>
  <si>
    <t>Miami-Dade</t>
  </si>
  <si>
    <t>Monroe</t>
  </si>
  <si>
    <t>Okaloosa</t>
  </si>
  <si>
    <t>Okeechobee</t>
  </si>
  <si>
    <t>Palm Beach</t>
  </si>
  <si>
    <t xml:space="preserve">Santa Rosa </t>
  </si>
  <si>
    <t>St. Lucie</t>
  </si>
  <si>
    <t>Taylor</t>
  </si>
  <si>
    <t>Wakulla</t>
  </si>
  <si>
    <t>Walton</t>
  </si>
  <si>
    <t>Washington</t>
  </si>
  <si>
    <t>Select from dropdown menu Miami, Tampa, or Other as city of residence:</t>
  </si>
  <si>
    <t>5% Apparel</t>
  </si>
  <si>
    <t>Apparel</t>
  </si>
  <si>
    <t>Total 5% F&amp;A</t>
  </si>
  <si>
    <t>Secondary presumption determination:</t>
  </si>
  <si>
    <t>Initial presumption determination:</t>
  </si>
  <si>
    <t>District</t>
  </si>
  <si>
    <t>Multiplier</t>
  </si>
  <si>
    <t>Middle District of Florida</t>
  </si>
  <si>
    <t>Southern District of Florida</t>
  </si>
  <si>
    <t>Northern District of Florida</t>
  </si>
  <si>
    <t>Current multiplier for</t>
  </si>
  <si>
    <t>FOR USE IN CHAPTER 13 ONLY</t>
  </si>
  <si>
    <t>AND CALCULATION OF COMMITMENT PERIOD AND DISPOSABLE INCOME</t>
  </si>
  <si>
    <t>In addition to Schedule I and J, this statement must be completed by every individual Chapter 13 debtor, whether or not filing jointly. Joint debtors may complete one statement only.</t>
  </si>
  <si>
    <t>Part I. REPORT OF INCOME</t>
  </si>
  <si>
    <r>
      <t xml:space="preserve">Married. </t>
    </r>
    <r>
      <rPr>
        <b/>
        <sz val="8"/>
        <rFont val="Verdana"/>
        <family val="2"/>
      </rPr>
      <t>Complete both Column A (“Debtor’s Income”) and Column B ("Spouse’s Income") for Lines 2-10.</t>
    </r>
  </si>
  <si>
    <r>
      <t xml:space="preserve">Married, not filing jointly, without the declaration of separate households set out in Line 2.b above. </t>
    </r>
    <r>
      <rPr>
        <b/>
        <sz val="8"/>
        <rFont val="Verdana"/>
        <family val="2"/>
      </rPr>
      <t>Complete both Column A (“Debtor’s Income”) and Column B ("Spouse’s Income") for Lines 3-11.</t>
    </r>
  </si>
  <si>
    <r>
      <t xml:space="preserve">Married, filing jointly. </t>
    </r>
    <r>
      <rPr>
        <b/>
        <sz val="8"/>
        <rFont val="Verdana"/>
        <family val="2"/>
      </rPr>
      <t>Complete both Column A (“Debtor’s Income”) and Column B ("Spouse’s Income") for Lines 3-11.</t>
    </r>
  </si>
  <si>
    <r>
      <t>Income from the operation of a business, profession or farm.</t>
    </r>
    <r>
      <rPr>
        <sz val="8"/>
        <rFont val="Verdana"/>
        <family val="2"/>
      </rPr>
      <t xml:space="preserve"> Enter gross receipts from business in Line a and ordinary and necessary expenses in Line b. </t>
    </r>
    <r>
      <rPr>
        <b/>
        <sz val="8"/>
        <rFont val="Verdana"/>
        <family val="2"/>
      </rPr>
      <t>Do not include any part of the business expenses entered on Line b as a deduction in Part IV.</t>
    </r>
  </si>
  <si>
    <r>
      <t>Rent and other real property income.</t>
    </r>
    <r>
      <rPr>
        <sz val="8"/>
        <rFont val="Verdana"/>
        <family val="2"/>
      </rPr>
      <t xml:space="preserve"> Enter gross receipts from real property in Line a and ordinary and necessary expenses in Line b. </t>
    </r>
    <r>
      <rPr>
        <b/>
        <sz val="8"/>
        <rFont val="Verdana"/>
        <family val="2"/>
      </rPr>
      <t>Do not include any part of the operating expenses entered on Line b as a deduction in Part IV.</t>
    </r>
  </si>
  <si>
    <r>
      <t xml:space="preserve">Regular contributions to the household expenses of the debtor or the debtor's dependents, including child or spousal support. </t>
    </r>
    <r>
      <rPr>
        <sz val="8"/>
        <rFont val="Verdana"/>
        <family val="2"/>
      </rPr>
      <t>Do not include contributions from the debtor's spouse.</t>
    </r>
  </si>
  <si>
    <r>
      <t>Unemployment compensation.</t>
    </r>
    <r>
      <rPr>
        <sz val="8"/>
        <rFont val="Verdana"/>
        <family val="2"/>
      </rPr>
      <t xml:space="preserve"> Enter the amount in the appropriate columns of Line 8. However, if you contend that unemployment compensation received by you or your spouse was a benefit under the Social Security Act, do not list the amount of such compensation in Column A or B, but instead state the amount in the space below:</t>
    </r>
  </si>
  <si>
    <r>
      <t xml:space="preserve">Income from all other sources. </t>
    </r>
    <r>
      <rPr>
        <sz val="8"/>
        <rFont val="Verdana"/>
        <family val="2"/>
      </rPr>
      <t xml:space="preserve">Specify source and amount. If necessary, list additional sources on a separate page. </t>
    </r>
    <r>
      <rPr>
        <b/>
        <sz val="8"/>
        <rFont val="Verdana"/>
        <family val="2"/>
      </rPr>
      <t>Do not include</t>
    </r>
    <r>
      <rPr>
        <sz val="8"/>
        <rFont val="Verdana"/>
        <family val="2"/>
      </rPr>
      <t xml:space="preserve"> any benefits received under the Social Security Act or payments received as a victim of a war crime, crime against humanity, or as a victim of international or domestic terrorism. </t>
    </r>
  </si>
  <si>
    <t>Subtotal for each spouse.</t>
  </si>
  <si>
    <t>Total.</t>
  </si>
  <si>
    <t>Part II. CALCULATION OF § 1325(b)(4) COMMITMENT PERIOD</t>
  </si>
  <si>
    <r>
      <t xml:space="preserve">Unmarried. </t>
    </r>
    <r>
      <rPr>
        <b/>
        <sz val="8"/>
        <rFont val="Verdana"/>
        <family val="2"/>
      </rPr>
      <t>Complete only Column A ("Debtor's Income) for Lines 2-10.</t>
    </r>
  </si>
  <si>
    <t>Amount from Line 11.</t>
  </si>
  <si>
    <r>
      <t xml:space="preserve">Marital adjustment. </t>
    </r>
    <r>
      <rPr>
        <sz val="8"/>
        <rFont val="Verdana"/>
        <family val="2"/>
      </rPr>
      <t>If you are married, but are not filing jointly with your spouse, AND if you contend that calculation of the commitment period under § 1325(b)(4) does not require inclusion of the income of your spouse, enter the amount of the income listed in Line 10, Column B that was NOT regularly contributed to the household expenses of you or your dependents. Otherwise, enter zero.</t>
    </r>
  </si>
  <si>
    <t xml:space="preserve">Current monthly income for § 1325(b)(4). </t>
  </si>
  <si>
    <t>Annualized current monthly inccome for § 1325(b)(4).</t>
  </si>
  <si>
    <t>Application of § 1325(b)(4):</t>
  </si>
  <si>
    <t>Part III. APPLICATION § 1325(b)(3) FOR DETERMINING DISPOSABLE INCOME</t>
  </si>
  <si>
    <r>
      <t xml:space="preserve">Marital adjustment. </t>
    </r>
    <r>
      <rPr>
        <sz val="8"/>
        <rFont val="Verdana"/>
        <family val="2"/>
      </rPr>
      <t>If you are married, but are not filing jointly with your spouse, enter the amount of the income listed in Line 10, Column B that was NOT regularly contributed to the household expenses of you or your dependents. If you are unmarried or married and filing jointly with your spouse, enter zero.</t>
    </r>
  </si>
  <si>
    <t xml:space="preserve">Current monthly income for § 1325(b)(3).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</si>
</sst>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quot;$&quot;#,##0"/>
  </numFmts>
  <fonts count="40">
    <font>
      <sz val="10"/>
      <name val="Arial"/>
      <family val="0"/>
    </font>
    <font>
      <b/>
      <sz val="10"/>
      <name val="Arial"/>
      <family val="0"/>
    </font>
    <font>
      <b/>
      <sz val="18"/>
      <name val="Arial"/>
      <family val="0"/>
    </font>
    <font>
      <i/>
      <sz val="10"/>
      <name val="Arial"/>
      <family val="0"/>
    </font>
    <font>
      <u val="single"/>
      <sz val="10"/>
      <color indexed="12"/>
      <name val="Arial"/>
      <family val="0"/>
    </font>
    <font>
      <u val="single"/>
      <sz val="10"/>
      <color indexed="36"/>
      <name val="Arial"/>
      <family val="0"/>
    </font>
    <font>
      <b/>
      <sz val="15"/>
      <name val="Times New Roman"/>
      <family val="1"/>
    </font>
    <font>
      <b/>
      <sz val="11"/>
      <name val="Times New Roman"/>
      <family val="1"/>
    </font>
    <font>
      <sz val="11"/>
      <name val="Times New Roman"/>
      <family val="1"/>
    </font>
    <font>
      <b/>
      <sz val="14"/>
      <name val="Times New Roman"/>
      <family val="1"/>
    </font>
    <font>
      <sz val="10"/>
      <name val="Times New Roman"/>
      <family val="1"/>
    </font>
    <font>
      <b/>
      <sz val="10"/>
      <name val="Times New Roman"/>
      <family val="1"/>
    </font>
    <font>
      <u val="single"/>
      <sz val="10"/>
      <color indexed="12"/>
      <name val="Times New Roman"/>
      <family val="1"/>
    </font>
    <font>
      <sz val="8"/>
      <name val="Verdana"/>
      <family val="2"/>
    </font>
    <font>
      <u val="single"/>
      <sz val="8"/>
      <name val="Verdana"/>
      <family val="2"/>
    </font>
    <font>
      <b/>
      <sz val="8"/>
      <name val="Verdana"/>
      <family val="2"/>
    </font>
    <font>
      <vertAlign val="superscript"/>
      <sz val="8"/>
      <name val="Verdana"/>
      <family val="2"/>
    </font>
    <font>
      <b/>
      <sz val="11"/>
      <name val="Verdana"/>
      <family val="2"/>
    </font>
    <font>
      <sz val="9"/>
      <name val="Verdana"/>
      <family val="2"/>
    </font>
    <font>
      <b/>
      <sz val="10"/>
      <name val="Verdana"/>
      <family val="2"/>
    </font>
    <font>
      <b/>
      <sz val="9"/>
      <name val="Verdana"/>
      <family val="2"/>
    </font>
    <font>
      <sz val="7"/>
      <name val="Verdana"/>
      <family val="2"/>
    </font>
    <font>
      <b/>
      <i/>
      <sz val="8"/>
      <name val="Verdana"/>
      <family val="2"/>
    </font>
    <font>
      <u val="single"/>
      <sz val="11"/>
      <color indexed="12"/>
      <name val="Times New Roman"/>
      <family val="1"/>
    </font>
    <font>
      <b/>
      <i/>
      <sz val="10"/>
      <name val="Arial"/>
      <family val="2"/>
    </font>
    <font>
      <b/>
      <sz val="7"/>
      <name val="Verdana"/>
      <family val="2"/>
    </font>
    <font>
      <b/>
      <sz val="7.5"/>
      <name val="Verdana"/>
      <family val="2"/>
    </font>
    <font>
      <sz val="7.5"/>
      <name val="Verdana"/>
      <family val="2"/>
    </font>
    <font>
      <sz val="10"/>
      <name val="Verdana"/>
      <family val="2"/>
    </font>
    <font>
      <b/>
      <sz val="14"/>
      <name val="Verdana"/>
      <family val="2"/>
    </font>
    <font>
      <b/>
      <sz val="6"/>
      <name val="Verdana"/>
      <family val="2"/>
    </font>
    <font>
      <sz val="8"/>
      <color indexed="9"/>
      <name val="Arial"/>
      <family val="2"/>
    </font>
    <font>
      <b/>
      <u val="single"/>
      <sz val="8"/>
      <color indexed="9"/>
      <name val="Arial"/>
      <family val="2"/>
    </font>
    <font>
      <sz val="8"/>
      <color indexed="9"/>
      <name val="Verdana"/>
      <family val="2"/>
    </font>
    <font>
      <b/>
      <sz val="8"/>
      <color indexed="9"/>
      <name val="Arial"/>
      <family val="2"/>
    </font>
    <font>
      <sz val="6"/>
      <name val="Verdana"/>
      <family val="2"/>
    </font>
    <font>
      <b/>
      <sz val="8"/>
      <color indexed="9"/>
      <name val="Verdana"/>
      <family val="2"/>
    </font>
    <font>
      <u val="single"/>
      <sz val="8"/>
      <color indexed="9"/>
      <name val="Arial"/>
      <family val="2"/>
    </font>
    <font>
      <sz val="8"/>
      <name val="Arial"/>
      <family val="0"/>
    </font>
    <font>
      <b/>
      <sz val="10.5"/>
      <name val="Verdana"/>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48">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23"/>
      </left>
      <right style="medium">
        <color indexed="23"/>
      </right>
      <top style="medium">
        <color indexed="23"/>
      </top>
      <bottom>
        <color indexed="63"/>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thin"/>
      <top style="thin"/>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63">
    <xf numFmtId="0" fontId="0" fillId="0" borderId="0" xfId="0" applyAlignment="1">
      <alignment/>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0" fillId="0" borderId="2" xfId="0" applyBorder="1" applyAlignment="1">
      <alignment/>
    </xf>
    <xf numFmtId="0" fontId="0" fillId="0" borderId="0" xfId="0" applyAlignment="1">
      <alignment wrapText="1"/>
    </xf>
    <xf numFmtId="0" fontId="0" fillId="0" borderId="3" xfId="0" applyBorder="1" applyAlignment="1">
      <alignment/>
    </xf>
    <xf numFmtId="0" fontId="0" fillId="0" borderId="4" xfId="0" applyBorder="1" applyAlignment="1">
      <alignment/>
    </xf>
    <xf numFmtId="0" fontId="1" fillId="0" borderId="1" xfId="0" applyFont="1" applyBorder="1" applyAlignment="1">
      <alignment horizontal="center" vertical="top" wrapText="1"/>
    </xf>
    <xf numFmtId="6" fontId="1" fillId="0" borderId="1" xfId="0" applyNumberFormat="1" applyFont="1" applyBorder="1" applyAlignment="1">
      <alignment horizontal="center" vertical="top" wrapText="1"/>
    </xf>
    <xf numFmtId="6" fontId="0" fillId="0" borderId="1" xfId="0" applyNumberFormat="1" applyBorder="1" applyAlignment="1">
      <alignment horizontal="center" wrapText="1"/>
    </xf>
    <xf numFmtId="6" fontId="1" fillId="0" borderId="1" xfId="0" applyNumberFormat="1" applyFont="1" applyBorder="1" applyAlignment="1">
      <alignment horizontal="center" wrapText="1"/>
    </xf>
    <xf numFmtId="0" fontId="3" fillId="0" borderId="1" xfId="0" applyFont="1" applyBorder="1" applyAlignment="1">
      <alignment horizontal="left" vertical="top" wrapText="1"/>
    </xf>
    <xf numFmtId="0" fontId="0" fillId="0" borderId="5" xfId="0" applyBorder="1" applyAlignment="1">
      <alignment/>
    </xf>
    <xf numFmtId="0" fontId="10" fillId="0" borderId="0" xfId="0" applyFont="1" applyAlignment="1">
      <alignment horizontal="right"/>
    </xf>
    <xf numFmtId="0" fontId="10" fillId="0" borderId="0" xfId="0" applyFont="1" applyAlignment="1">
      <alignment/>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9" xfId="0" applyFont="1" applyBorder="1" applyAlignment="1">
      <alignment horizontal="right" wrapText="1"/>
    </xf>
    <xf numFmtId="0" fontId="10" fillId="0" borderId="0" xfId="0" applyNumberFormat="1" applyFont="1" applyAlignment="1" quotePrefix="1">
      <alignment horizontal="right"/>
    </xf>
    <xf numFmtId="42" fontId="10" fillId="0" borderId="0" xfId="17" applyNumberFormat="1" applyFont="1" applyAlignment="1">
      <alignment/>
    </xf>
    <xf numFmtId="44" fontId="10" fillId="0" borderId="10" xfId="0" applyNumberFormat="1" applyFont="1" applyBorder="1" applyAlignment="1">
      <alignment horizontal="right" wrapText="1"/>
    </xf>
    <xf numFmtId="44" fontId="10" fillId="0" borderId="11" xfId="17" applyNumberFormat="1" applyFont="1" applyBorder="1" applyAlignment="1" quotePrefix="1">
      <alignment/>
    </xf>
    <xf numFmtId="44" fontId="10" fillId="0" borderId="8" xfId="17" applyNumberFormat="1" applyFont="1" applyBorder="1" applyAlignment="1" quotePrefix="1">
      <alignment/>
    </xf>
    <xf numFmtId="0" fontId="12" fillId="0" borderId="0" xfId="20" applyFont="1" applyAlignment="1">
      <alignment/>
    </xf>
    <xf numFmtId="0" fontId="10" fillId="0" borderId="1" xfId="0" applyFont="1" applyBorder="1" applyAlignment="1">
      <alignment wrapText="1"/>
    </xf>
    <xf numFmtId="0" fontId="10" fillId="0" borderId="1" xfId="0" applyFont="1" applyBorder="1" applyAlignment="1">
      <alignment horizontal="right" wrapText="1"/>
    </xf>
    <xf numFmtId="0" fontId="10" fillId="0" borderId="0" xfId="0" applyFont="1" applyAlignment="1">
      <alignment horizontal="left"/>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wrapText="1"/>
    </xf>
    <xf numFmtId="6" fontId="11" fillId="0" borderId="1" xfId="0" applyNumberFormat="1" applyFont="1" applyBorder="1" applyAlignment="1">
      <alignment horizontal="right" wrapText="1"/>
    </xf>
    <xf numFmtId="0" fontId="10" fillId="0" borderId="0" xfId="0" applyFont="1" applyAlignment="1">
      <alignment horizontal="center"/>
    </xf>
    <xf numFmtId="6" fontId="10" fillId="0" borderId="1" xfId="0" applyNumberFormat="1" applyFont="1" applyBorder="1" applyAlignment="1">
      <alignment horizontal="right" wrapText="1"/>
    </xf>
    <xf numFmtId="42" fontId="13" fillId="0" borderId="12" xfId="0" applyNumberFormat="1" applyFont="1" applyBorder="1" applyAlignment="1" applyProtection="1">
      <alignment horizontal="center"/>
      <protection/>
    </xf>
    <xf numFmtId="42" fontId="13" fillId="0" borderId="13" xfId="0" applyNumberFormat="1" applyFont="1" applyBorder="1" applyAlignment="1" applyProtection="1">
      <alignment horizontal="center"/>
      <protection/>
    </xf>
    <xf numFmtId="0" fontId="13" fillId="0" borderId="12" xfId="0" applyFont="1" applyBorder="1" applyAlignment="1" applyProtection="1">
      <alignment horizontal="left" indent="2"/>
      <protection/>
    </xf>
    <xf numFmtId="0" fontId="13" fillId="0" borderId="12" xfId="0" applyFont="1" applyBorder="1" applyAlignment="1" applyProtection="1">
      <alignment/>
      <protection locked="0"/>
    </xf>
    <xf numFmtId="42" fontId="13" fillId="0" borderId="14" xfId="0" applyNumberFormat="1" applyFont="1" applyBorder="1" applyAlignment="1" applyProtection="1">
      <alignment horizontal="center"/>
      <protection/>
    </xf>
    <xf numFmtId="0" fontId="13" fillId="0" borderId="12" xfId="0" applyFont="1" applyBorder="1" applyAlignment="1" applyProtection="1">
      <alignment horizontal="left"/>
      <protection/>
    </xf>
    <xf numFmtId="0" fontId="15" fillId="2" borderId="12" xfId="0" applyFont="1" applyFill="1" applyBorder="1" applyAlignment="1" applyProtection="1">
      <alignment horizontal="center" vertical="center" wrapText="1"/>
      <protection/>
    </xf>
    <xf numFmtId="0" fontId="15" fillId="3" borderId="12" xfId="0" applyFont="1" applyFill="1" applyBorder="1" applyAlignment="1" applyProtection="1">
      <alignment horizontal="center" vertical="center" wrapText="1"/>
      <protection/>
    </xf>
    <xf numFmtId="42" fontId="13" fillId="3" borderId="13" xfId="0" applyNumberFormat="1" applyFont="1" applyFill="1" applyBorder="1" applyAlignment="1" applyProtection="1">
      <alignment horizontal="center"/>
      <protection/>
    </xf>
    <xf numFmtId="0" fontId="15" fillId="3" borderId="15" xfId="0" applyFont="1" applyFill="1" applyBorder="1" applyAlignment="1" applyProtection="1">
      <alignment horizontal="center" vertical="center" wrapText="1"/>
      <protection/>
    </xf>
    <xf numFmtId="42" fontId="13" fillId="0" borderId="16" xfId="0" applyNumberFormat="1" applyFont="1" applyBorder="1" applyAlignment="1" applyProtection="1">
      <alignment horizontal="center"/>
      <protection/>
    </xf>
    <xf numFmtId="0" fontId="15" fillId="3" borderId="13" xfId="0" applyFont="1" applyFill="1" applyBorder="1" applyAlignment="1" applyProtection="1">
      <alignment horizontal="center" vertical="center" wrapText="1"/>
      <protection/>
    </xf>
    <xf numFmtId="0" fontId="15" fillId="3" borderId="17" xfId="0" applyFont="1" applyFill="1" applyBorder="1" applyAlignment="1" applyProtection="1">
      <alignment horizontal="center" vertical="center" wrapText="1"/>
      <protection/>
    </xf>
    <xf numFmtId="42" fontId="13" fillId="0" borderId="14" xfId="0" applyNumberFormat="1" applyFont="1" applyBorder="1" applyAlignment="1" applyProtection="1">
      <alignment horizontal="left" vertical="center"/>
      <protection/>
    </xf>
    <xf numFmtId="0" fontId="21" fillId="2" borderId="18" xfId="0" applyFont="1" applyFill="1" applyBorder="1" applyAlignment="1" applyProtection="1">
      <alignment horizontal="left" wrapText="1"/>
      <protection/>
    </xf>
    <xf numFmtId="0" fontId="13" fillId="0" borderId="0" xfId="0" applyFont="1" applyAlignment="1" applyProtection="1">
      <alignment/>
      <protection/>
    </xf>
    <xf numFmtId="0" fontId="13" fillId="0" borderId="12" xfId="0" applyFont="1" applyBorder="1" applyAlignment="1" applyProtection="1">
      <alignment horizontal="center"/>
      <protection/>
    </xf>
    <xf numFmtId="0" fontId="13" fillId="0" borderId="12" xfId="0" applyFont="1" applyBorder="1" applyAlignment="1" applyProtection="1">
      <alignment horizontal="center" vertical="center"/>
      <protection/>
    </xf>
    <xf numFmtId="0" fontId="13" fillId="0" borderId="0" xfId="0" applyFont="1" applyAlignment="1" applyProtection="1">
      <alignment horizontal="left" vertical="center" wrapText="1"/>
      <protection/>
    </xf>
    <xf numFmtId="42" fontId="13" fillId="0" borderId="12" xfId="0" applyNumberFormat="1" applyFont="1" applyBorder="1" applyAlignment="1" applyProtection="1">
      <alignment horizontal="right"/>
      <protection/>
    </xf>
    <xf numFmtId="0" fontId="13" fillId="0" borderId="0" xfId="0" applyFont="1" applyAlignment="1" applyProtection="1">
      <alignment horizontal="left"/>
      <protection/>
    </xf>
    <xf numFmtId="0" fontId="13" fillId="0" borderId="19" xfId="0" applyFont="1" applyBorder="1" applyAlignment="1" applyProtection="1">
      <alignment horizontal="right"/>
      <protection/>
    </xf>
    <xf numFmtId="0" fontId="13" fillId="0" borderId="0" xfId="0" applyFont="1" applyBorder="1" applyAlignment="1" applyProtection="1">
      <alignment horizontal="right"/>
      <protection/>
    </xf>
    <xf numFmtId="42" fontId="13" fillId="0" borderId="20" xfId="0" applyNumberFormat="1" applyFont="1" applyBorder="1" applyAlignment="1" applyProtection="1">
      <alignment horizontal="center"/>
      <protection/>
    </xf>
    <xf numFmtId="0" fontId="13" fillId="0" borderId="15" xfId="0" applyFont="1" applyBorder="1" applyAlignment="1" applyProtection="1">
      <alignment/>
      <protection/>
    </xf>
    <xf numFmtId="0" fontId="13" fillId="0" borderId="0" xfId="0" applyFont="1" applyBorder="1" applyAlignment="1" applyProtection="1">
      <alignment/>
      <protection/>
    </xf>
    <xf numFmtId="42" fontId="13" fillId="0" borderId="0" xfId="0" applyNumberFormat="1" applyFont="1" applyBorder="1" applyAlignment="1" applyProtection="1">
      <alignment horizontal="center"/>
      <protection/>
    </xf>
    <xf numFmtId="0" fontId="13" fillId="0" borderId="21" xfId="0" applyFont="1" applyBorder="1" applyAlignment="1" applyProtection="1">
      <alignment/>
      <protection/>
    </xf>
    <xf numFmtId="0" fontId="13" fillId="0" borderId="20" xfId="0" applyFont="1" applyBorder="1" applyAlignment="1" applyProtection="1">
      <alignment/>
      <protection/>
    </xf>
    <xf numFmtId="42" fontId="13" fillId="0" borderId="0" xfId="0" applyNumberFormat="1" applyFont="1" applyAlignment="1" applyProtection="1">
      <alignment horizontal="center"/>
      <protection/>
    </xf>
    <xf numFmtId="0" fontId="13" fillId="2" borderId="12" xfId="0" applyFont="1" applyFill="1" applyBorder="1" applyAlignment="1" applyProtection="1">
      <alignment horizontal="center" vertical="center" wrapText="1"/>
      <protection locked="0"/>
    </xf>
    <xf numFmtId="42" fontId="13" fillId="2" borderId="14" xfId="0" applyNumberFormat="1" applyFont="1" applyFill="1" applyBorder="1" applyAlignment="1" applyProtection="1">
      <alignment horizontal="center" vertical="center" wrapText="1"/>
      <protection locked="0"/>
    </xf>
    <xf numFmtId="42" fontId="13" fillId="0" borderId="14" xfId="0" applyNumberFormat="1" applyFont="1" applyBorder="1" applyAlignment="1" applyProtection="1">
      <alignment horizontal="center"/>
      <protection locked="0"/>
    </xf>
    <xf numFmtId="42" fontId="13" fillId="0" borderId="12" xfId="0" applyNumberFormat="1" applyFont="1" applyBorder="1" applyAlignment="1" applyProtection="1">
      <alignment horizontal="center"/>
      <protection locked="0"/>
    </xf>
    <xf numFmtId="42" fontId="13" fillId="0" borderId="13" xfId="0" applyNumberFormat="1" applyFont="1" applyBorder="1" applyAlignment="1" applyProtection="1">
      <alignment horizontal="center"/>
      <protection locked="0"/>
    </xf>
    <xf numFmtId="43" fontId="8" fillId="0" borderId="0" xfId="0" applyNumberFormat="1" applyFont="1" applyBorder="1" applyAlignment="1">
      <alignment/>
    </xf>
    <xf numFmtId="43" fontId="8" fillId="0" borderId="0" xfId="0" applyNumberFormat="1" applyFont="1" applyBorder="1" applyAlignment="1">
      <alignment wrapText="1"/>
    </xf>
    <xf numFmtId="43" fontId="23" fillId="0" borderId="0" xfId="20" applyNumberFormat="1" applyFont="1" applyBorder="1" applyAlignment="1">
      <alignment/>
    </xf>
    <xf numFmtId="43" fontId="7" fillId="0" borderId="0" xfId="0" applyNumberFormat="1" applyFont="1" applyBorder="1" applyAlignment="1">
      <alignment horizontal="center" vertical="top" wrapText="1"/>
    </xf>
    <xf numFmtId="0" fontId="15" fillId="2" borderId="12" xfId="0" applyFont="1" applyFill="1" applyBorder="1" applyAlignment="1" applyProtection="1">
      <alignment horizontal="center" vertical="center" wrapText="1"/>
      <protection locked="0"/>
    </xf>
    <xf numFmtId="0" fontId="1" fillId="0" borderId="22" xfId="0" applyFont="1" applyBorder="1" applyAlignment="1">
      <alignment horizontal="center" vertical="top" wrapText="1"/>
    </xf>
    <xf numFmtId="6" fontId="1" fillId="0" borderId="22" xfId="0" applyNumberFormat="1" applyFont="1" applyBorder="1" applyAlignment="1">
      <alignment horizontal="center" wrapText="1"/>
    </xf>
    <xf numFmtId="6" fontId="0" fillId="0" borderId="22" xfId="0" applyNumberFormat="1" applyBorder="1" applyAlignment="1">
      <alignment horizontal="center" wrapText="1"/>
    </xf>
    <xf numFmtId="0" fontId="1" fillId="0" borderId="23" xfId="0" applyFont="1" applyBorder="1" applyAlignment="1">
      <alignment horizontal="center" vertical="top" wrapText="1"/>
    </xf>
    <xf numFmtId="6" fontId="1" fillId="0" borderId="23" xfId="0" applyNumberFormat="1" applyFont="1" applyBorder="1" applyAlignment="1">
      <alignment horizontal="center" wrapText="1"/>
    </xf>
    <xf numFmtId="6" fontId="0" fillId="0" borderId="23" xfId="0" applyNumberFormat="1" applyBorder="1" applyAlignment="1">
      <alignment horizontal="center" wrapText="1"/>
    </xf>
    <xf numFmtId="0" fontId="1" fillId="0" borderId="24" xfId="0" applyFont="1" applyBorder="1" applyAlignment="1">
      <alignment horizontal="center" vertical="top" wrapText="1"/>
    </xf>
    <xf numFmtId="6" fontId="1" fillId="0" borderId="25" xfId="0" applyNumberFormat="1" applyFont="1" applyBorder="1" applyAlignment="1">
      <alignment horizontal="center" wrapText="1"/>
    </xf>
    <xf numFmtId="6" fontId="0" fillId="0" borderId="25" xfId="0" applyNumberFormat="1" applyBorder="1" applyAlignment="1">
      <alignment horizontal="center" wrapText="1"/>
    </xf>
    <xf numFmtId="6" fontId="0" fillId="0" borderId="26" xfId="0" applyNumberFormat="1" applyBorder="1" applyAlignment="1">
      <alignment horizontal="center" wrapText="1"/>
    </xf>
    <xf numFmtId="0" fontId="13" fillId="0" borderId="12" xfId="0" applyFont="1" applyBorder="1" applyAlignment="1" applyProtection="1">
      <alignment/>
      <protection/>
    </xf>
    <xf numFmtId="0" fontId="15" fillId="3" borderId="14" xfId="0" applyFont="1" applyFill="1" applyBorder="1" applyAlignment="1" applyProtection="1">
      <alignment horizontal="center" vertical="center" wrapText="1"/>
      <protection/>
    </xf>
    <xf numFmtId="6" fontId="8" fillId="0" borderId="0" xfId="0" applyNumberFormat="1" applyFont="1" applyBorder="1" applyAlignment="1">
      <alignment/>
    </xf>
    <xf numFmtId="169" fontId="8" fillId="0" borderId="0" xfId="0" applyNumberFormat="1" applyFont="1" applyBorder="1" applyAlignment="1">
      <alignment/>
    </xf>
    <xf numFmtId="169" fontId="8" fillId="0" borderId="0" xfId="0" applyNumberFormat="1" applyFont="1" applyBorder="1" applyAlignment="1">
      <alignment horizontal="right" wrapText="1"/>
    </xf>
    <xf numFmtId="41" fontId="27" fillId="2" borderId="12" xfId="0" applyNumberFormat="1" applyFont="1" applyFill="1" applyBorder="1" applyAlignment="1" applyProtection="1">
      <alignment horizontal="left" wrapText="1"/>
      <protection locked="0"/>
    </xf>
    <xf numFmtId="42" fontId="13" fillId="2" borderId="12" xfId="0" applyNumberFormat="1" applyFont="1" applyFill="1" applyBorder="1" applyAlignment="1" applyProtection="1">
      <alignment horizontal="center" vertical="center" wrapText="1"/>
      <protection locked="0"/>
    </xf>
    <xf numFmtId="42" fontId="13" fillId="2" borderId="13" xfId="0" applyNumberFormat="1" applyFont="1" applyFill="1" applyBorder="1" applyAlignment="1" applyProtection="1">
      <alignment horizontal="center" vertical="center" wrapText="1"/>
      <protection/>
    </xf>
    <xf numFmtId="42" fontId="13" fillId="0" borderId="13" xfId="0" applyNumberFormat="1" applyFont="1" applyBorder="1" applyAlignment="1" applyProtection="1">
      <alignment horizontal="left" vertical="center" wrapText="1"/>
      <protection locked="0"/>
    </xf>
    <xf numFmtId="0" fontId="28" fillId="2" borderId="12" xfId="0" applyFont="1" applyFill="1" applyBorder="1" applyAlignment="1" applyProtection="1">
      <alignment horizontal="center" vertical="center" wrapText="1"/>
      <protection locked="0"/>
    </xf>
    <xf numFmtId="42" fontId="13" fillId="2" borderId="27" xfId="0" applyNumberFormat="1" applyFont="1" applyFill="1" applyBorder="1" applyAlignment="1" applyProtection="1">
      <alignment horizontal="center" vertical="center" wrapText="1"/>
      <protection locked="0"/>
    </xf>
    <xf numFmtId="0" fontId="13" fillId="0" borderId="14" xfId="0" applyNumberFormat="1" applyFont="1" applyBorder="1" applyAlignment="1" applyProtection="1">
      <alignment horizontal="center"/>
      <protection locked="0"/>
    </xf>
    <xf numFmtId="42" fontId="13" fillId="0" borderId="14" xfId="17" applyNumberFormat="1" applyFont="1" applyBorder="1" applyAlignment="1" applyProtection="1">
      <alignment horizontal="left" vertical="center" wrapText="1"/>
      <protection/>
    </xf>
    <xf numFmtId="0" fontId="15" fillId="2" borderId="12" xfId="0" applyNumberFormat="1" applyFont="1" applyFill="1" applyBorder="1" applyAlignment="1" applyProtection="1">
      <alignment horizontal="center" vertical="center" wrapText="1"/>
      <protection locked="0"/>
    </xf>
    <xf numFmtId="42" fontId="13" fillId="0" borderId="28" xfId="0" applyNumberFormat="1" applyFont="1" applyBorder="1" applyAlignment="1" applyProtection="1">
      <alignment horizontal="center"/>
      <protection/>
    </xf>
    <xf numFmtId="0" fontId="13" fillId="0" borderId="12" xfId="0" applyFont="1" applyBorder="1" applyAlignment="1" applyProtection="1">
      <alignment horizontal="right" indent="2"/>
      <protection/>
    </xf>
    <xf numFmtId="42" fontId="13" fillId="0" borderId="18" xfId="0" applyNumberFormat="1" applyFont="1" applyBorder="1" applyAlignment="1" applyProtection="1">
      <alignment horizontal="center"/>
      <protection locked="0"/>
    </xf>
    <xf numFmtId="42" fontId="13" fillId="0" borderId="28" xfId="0" applyNumberFormat="1" applyFont="1" applyBorder="1" applyAlignment="1" applyProtection="1">
      <alignment horizontal="center"/>
      <protection locked="0"/>
    </xf>
    <xf numFmtId="42" fontId="13" fillId="0" borderId="29" xfId="0" applyNumberFormat="1" applyFont="1" applyBorder="1" applyAlignment="1" applyProtection="1">
      <alignment horizontal="center"/>
      <protection locked="0"/>
    </xf>
    <xf numFmtId="0" fontId="13" fillId="0" borderId="14" xfId="0" applyFont="1" applyBorder="1" applyAlignment="1" applyProtection="1">
      <alignment horizontal="left"/>
      <protection/>
    </xf>
    <xf numFmtId="0" fontId="13" fillId="0" borderId="18" xfId="0" applyFont="1" applyBorder="1" applyAlignment="1" applyProtection="1">
      <alignment horizontal="center"/>
      <protection/>
    </xf>
    <xf numFmtId="0" fontId="15" fillId="2" borderId="0" xfId="0" applyFont="1" applyFill="1" applyBorder="1" applyAlignment="1" applyProtection="1">
      <alignment horizontal="center" vertical="center" wrapText="1"/>
      <protection/>
    </xf>
    <xf numFmtId="0" fontId="30" fillId="0" borderId="0" xfId="0" applyFont="1" applyAlignment="1" applyProtection="1">
      <alignment/>
      <protection/>
    </xf>
    <xf numFmtId="0" fontId="15" fillId="3" borderId="12" xfId="20" applyFont="1" applyFill="1" applyBorder="1" applyAlignment="1" applyProtection="1">
      <alignment horizontal="center" vertical="center" wrapText="1"/>
      <protection/>
    </xf>
    <xf numFmtId="42" fontId="13" fillId="0" borderId="30" xfId="0" applyNumberFormat="1" applyFont="1" applyBorder="1" applyAlignment="1" applyProtection="1">
      <alignment horizontal="left" vertical="center"/>
      <protection/>
    </xf>
    <xf numFmtId="42" fontId="13" fillId="0" borderId="16" xfId="0" applyNumberFormat="1" applyFont="1" applyBorder="1" applyAlignment="1" applyProtection="1">
      <alignment horizontal="left" vertical="center"/>
      <protection/>
    </xf>
    <xf numFmtId="42" fontId="13" fillId="0" borderId="21" xfId="0" applyNumberFormat="1" applyFont="1" applyBorder="1" applyAlignment="1" applyProtection="1">
      <alignment horizontal="center"/>
      <protection/>
    </xf>
    <xf numFmtId="42" fontId="13" fillId="0" borderId="15" xfId="0" applyNumberFormat="1" applyFont="1" applyBorder="1" applyAlignment="1" applyProtection="1">
      <alignment horizontal="center"/>
      <protection/>
    </xf>
    <xf numFmtId="42" fontId="13" fillId="0" borderId="12" xfId="0" applyNumberFormat="1" applyFont="1" applyBorder="1" applyAlignment="1" applyProtection="1">
      <alignment horizontal="center" wrapText="1"/>
      <protection locked="0"/>
    </xf>
    <xf numFmtId="42" fontId="13" fillId="0" borderId="20" xfId="0" applyNumberFormat="1" applyFont="1" applyBorder="1" applyAlignment="1" applyProtection="1">
      <alignment horizontal="right"/>
      <protection/>
    </xf>
    <xf numFmtId="0" fontId="13" fillId="0" borderId="14" xfId="0" applyFont="1" applyBorder="1" applyAlignment="1" applyProtection="1">
      <alignment/>
      <protection/>
    </xf>
    <xf numFmtId="0" fontId="31" fillId="0" borderId="0" xfId="0" applyFont="1" applyAlignment="1" applyProtection="1">
      <alignment/>
      <protection/>
    </xf>
    <xf numFmtId="0" fontId="32" fillId="0" borderId="0" xfId="0" applyFont="1" applyAlignment="1" applyProtection="1">
      <alignment horizontal="center"/>
      <protection/>
    </xf>
    <xf numFmtId="0" fontId="31" fillId="0" borderId="0" xfId="0" applyFont="1" applyBorder="1" applyAlignment="1" applyProtection="1">
      <alignment/>
      <protection/>
    </xf>
    <xf numFmtId="42" fontId="31" fillId="0" borderId="0" xfId="0" applyNumberFormat="1" applyFont="1" applyBorder="1" applyAlignment="1" applyProtection="1">
      <alignment horizontal="center"/>
      <protection/>
    </xf>
    <xf numFmtId="0" fontId="31" fillId="0" borderId="0" xfId="0" applyFont="1" applyAlignment="1" applyProtection="1">
      <alignment horizontal="left" vertical="center" wrapText="1"/>
      <protection/>
    </xf>
    <xf numFmtId="0" fontId="33" fillId="0" borderId="0" xfId="0" applyFont="1" applyAlignment="1" applyProtection="1">
      <alignment horizontal="left" vertical="center" wrapText="1"/>
      <protection/>
    </xf>
    <xf numFmtId="0" fontId="31" fillId="0" borderId="0" xfId="0" applyFont="1" applyAlignment="1" applyProtection="1">
      <alignment horizontal="right"/>
      <protection/>
    </xf>
    <xf numFmtId="0" fontId="31" fillId="0" borderId="0" xfId="0" applyFont="1" applyAlignment="1" applyProtection="1">
      <alignment horizontal="center"/>
      <protection/>
    </xf>
    <xf numFmtId="42" fontId="33" fillId="0" borderId="0" xfId="0" applyNumberFormat="1" applyFont="1" applyBorder="1" applyAlignment="1" applyProtection="1">
      <alignment horizontal="center"/>
      <protection/>
    </xf>
    <xf numFmtId="1" fontId="31" fillId="0" borderId="0" xfId="0" applyNumberFormat="1" applyFont="1" applyAlignment="1" applyProtection="1">
      <alignment/>
      <protection/>
    </xf>
    <xf numFmtId="0" fontId="33" fillId="0" borderId="0" xfId="0" applyFont="1" applyAlignment="1" applyProtection="1">
      <alignment/>
      <protection/>
    </xf>
    <xf numFmtId="0" fontId="34" fillId="2" borderId="0" xfId="0" applyFont="1" applyFill="1" applyBorder="1" applyAlignment="1" applyProtection="1">
      <alignment horizontal="left" vertical="center" wrapText="1"/>
      <protection/>
    </xf>
    <xf numFmtId="0" fontId="34" fillId="0" borderId="0" xfId="0" applyFont="1" applyAlignment="1" applyProtection="1">
      <alignment/>
      <protection/>
    </xf>
    <xf numFmtId="0" fontId="34" fillId="0" borderId="0" xfId="0" applyFont="1" applyAlignment="1" applyProtection="1">
      <alignment horizontal="left"/>
      <protection/>
    </xf>
    <xf numFmtId="0" fontId="31" fillId="0" borderId="0" xfId="0" applyFont="1" applyAlignment="1" applyProtection="1">
      <alignment horizontal="left"/>
      <protection/>
    </xf>
    <xf numFmtId="42" fontId="13" fillId="0" borderId="16" xfId="0" applyNumberFormat="1" applyFont="1" applyBorder="1" applyAlignment="1" applyProtection="1">
      <alignment horizontal="center"/>
      <protection locked="0"/>
    </xf>
    <xf numFmtId="0" fontId="14" fillId="0" borderId="0" xfId="0" applyFont="1" applyBorder="1" applyAlignment="1" applyProtection="1">
      <alignment horizontal="left"/>
      <protection/>
    </xf>
    <xf numFmtId="49" fontId="14" fillId="0" borderId="0" xfId="0" applyNumberFormat="1" applyFont="1" applyBorder="1" applyAlignment="1" applyProtection="1">
      <alignment horizontal="left"/>
      <protection/>
    </xf>
    <xf numFmtId="0" fontId="13" fillId="0" borderId="14" xfId="0" applyFont="1" applyBorder="1" applyAlignment="1" applyProtection="1">
      <alignment horizontal="center"/>
      <protection locked="0"/>
    </xf>
    <xf numFmtId="0" fontId="13" fillId="0" borderId="12" xfId="0" applyFont="1" applyBorder="1" applyAlignment="1" applyProtection="1">
      <alignment horizontal="center"/>
      <protection locked="0"/>
    </xf>
    <xf numFmtId="43" fontId="4" fillId="0" borderId="0" xfId="20" applyNumberFormat="1" applyBorder="1" applyAlignment="1">
      <alignment/>
    </xf>
    <xf numFmtId="0" fontId="35" fillId="0" borderId="0" xfId="0" applyFont="1" applyBorder="1" applyAlignment="1" applyProtection="1">
      <alignment horizontal="left" wrapText="1"/>
      <protection/>
    </xf>
    <xf numFmtId="0" fontId="27" fillId="2" borderId="28" xfId="0" applyFont="1" applyFill="1" applyBorder="1" applyAlignment="1" applyProtection="1">
      <alignment horizontal="center" vertical="center" wrapText="1"/>
      <protection locked="0"/>
    </xf>
    <xf numFmtId="0" fontId="33" fillId="0" borderId="0" xfId="0" applyFont="1" applyBorder="1" applyAlignment="1" applyProtection="1">
      <alignment/>
      <protection/>
    </xf>
    <xf numFmtId="0" fontId="36" fillId="2" borderId="0" xfId="0" applyFont="1" applyFill="1" applyBorder="1" applyAlignment="1" applyProtection="1">
      <alignment horizontal="left" vertical="center" wrapText="1"/>
      <protection/>
    </xf>
    <xf numFmtId="0" fontId="33" fillId="0" borderId="0" xfId="0" applyFont="1" applyAlignment="1" applyProtection="1">
      <alignment horizontal="left"/>
      <protection/>
    </xf>
    <xf numFmtId="42" fontId="13" fillId="0" borderId="12" xfId="0" applyNumberFormat="1" applyFont="1" applyBorder="1" applyAlignment="1" applyProtection="1">
      <alignment horizontal="left" vertical="center"/>
      <protection locked="0"/>
    </xf>
    <xf numFmtId="0" fontId="37" fillId="0" borderId="0" xfId="0" applyFont="1" applyAlignment="1" applyProtection="1">
      <alignment horizontal="center"/>
      <protection/>
    </xf>
    <xf numFmtId="10" fontId="31" fillId="0" borderId="0" xfId="0" applyNumberFormat="1" applyFont="1" applyAlignment="1" applyProtection="1">
      <alignment/>
      <protection/>
    </xf>
    <xf numFmtId="9" fontId="13" fillId="0" borderId="14" xfId="21" applyFont="1" applyBorder="1" applyAlignment="1" applyProtection="1">
      <alignment horizontal="right"/>
      <protection/>
    </xf>
    <xf numFmtId="0" fontId="15" fillId="2" borderId="14" xfId="0" applyFont="1" applyFill="1" applyBorder="1" applyAlignment="1" applyProtection="1">
      <alignment horizontal="center" vertical="center" wrapText="1"/>
      <protection locked="0"/>
    </xf>
    <xf numFmtId="0" fontId="13" fillId="0" borderId="27" xfId="0" applyFont="1" applyBorder="1" applyAlignment="1" applyProtection="1">
      <alignment/>
      <protection/>
    </xf>
    <xf numFmtId="42" fontId="13" fillId="0" borderId="13" xfId="0" applyNumberFormat="1" applyFont="1" applyBorder="1" applyAlignment="1" applyProtection="1">
      <alignment/>
      <protection locked="0"/>
    </xf>
    <xf numFmtId="42" fontId="13" fillId="0" borderId="14" xfId="0" applyNumberFormat="1" applyFont="1" applyBorder="1" applyAlignment="1" applyProtection="1">
      <alignment/>
      <protection locked="0"/>
    </xf>
    <xf numFmtId="42" fontId="13" fillId="0" borderId="16" xfId="0" applyNumberFormat="1" applyFont="1" applyBorder="1" applyAlignment="1" applyProtection="1">
      <alignment/>
      <protection/>
    </xf>
    <xf numFmtId="42" fontId="13" fillId="0" borderId="14" xfId="0" applyNumberFormat="1" applyFont="1" applyBorder="1" applyAlignment="1" applyProtection="1">
      <alignment/>
      <protection/>
    </xf>
    <xf numFmtId="0" fontId="13" fillId="2" borderId="31" xfId="0" applyFont="1" applyFill="1" applyBorder="1" applyAlignment="1" applyProtection="1">
      <alignment horizontal="left" wrapText="1"/>
      <protection/>
    </xf>
    <xf numFmtId="0" fontId="13" fillId="2" borderId="20" xfId="0" applyFont="1" applyFill="1" applyBorder="1" applyAlignment="1" applyProtection="1">
      <alignment horizontal="left" wrapText="1"/>
      <protection/>
    </xf>
    <xf numFmtId="0" fontId="13" fillId="2" borderId="15" xfId="0" applyFont="1" applyFill="1" applyBorder="1" applyAlignment="1" applyProtection="1">
      <alignment horizontal="left" wrapText="1"/>
      <protection/>
    </xf>
    <xf numFmtId="0" fontId="13" fillId="0" borderId="18" xfId="0" applyFont="1" applyBorder="1" applyAlignment="1" applyProtection="1">
      <alignment/>
      <protection/>
    </xf>
    <xf numFmtId="0" fontId="13" fillId="0" borderId="32" xfId="0" applyFont="1" applyBorder="1" applyAlignment="1" applyProtection="1">
      <alignment/>
      <protection/>
    </xf>
    <xf numFmtId="0" fontId="13" fillId="2" borderId="32" xfId="0" applyFont="1" applyFill="1" applyBorder="1" applyAlignment="1" applyProtection="1">
      <alignment horizontal="left" wrapText="1"/>
      <protection/>
    </xf>
    <xf numFmtId="42" fontId="13" fillId="0" borderId="13" xfId="0" applyNumberFormat="1" applyFont="1" applyBorder="1" applyAlignment="1" applyProtection="1">
      <alignment/>
      <protection/>
    </xf>
    <xf numFmtId="0" fontId="13" fillId="2" borderId="18" xfId="0" applyFont="1" applyFill="1" applyBorder="1" applyAlignment="1" applyProtection="1">
      <alignment horizontal="left" wrapText="1"/>
      <protection/>
    </xf>
    <xf numFmtId="42" fontId="15" fillId="0" borderId="15" xfId="0" applyNumberFormat="1" applyFont="1" applyBorder="1" applyAlignment="1" applyProtection="1">
      <alignment horizontal="left" vertical="center" wrapText="1"/>
      <protection/>
    </xf>
    <xf numFmtId="0" fontId="15" fillId="2" borderId="0" xfId="0" applyFont="1" applyFill="1" applyBorder="1" applyAlignment="1" applyProtection="1">
      <alignment horizontal="left" wrapText="1"/>
      <protection/>
    </xf>
    <xf numFmtId="42" fontId="15" fillId="0" borderId="31" xfId="0" applyNumberFormat="1" applyFont="1" applyBorder="1" applyAlignment="1" applyProtection="1">
      <alignment horizontal="left" vertical="center" wrapText="1"/>
      <protection/>
    </xf>
    <xf numFmtId="42" fontId="15" fillId="0" borderId="20" xfId="0" applyNumberFormat="1" applyFont="1" applyBorder="1" applyAlignment="1" applyProtection="1">
      <alignment horizontal="left" vertical="center" wrapText="1"/>
      <protection/>
    </xf>
    <xf numFmtId="42" fontId="13" fillId="0" borderId="12" xfId="0" applyNumberFormat="1" applyFont="1" applyBorder="1" applyAlignment="1" applyProtection="1">
      <alignment horizontal="left" vertical="center"/>
      <protection/>
    </xf>
    <xf numFmtId="42" fontId="13" fillId="0" borderId="12" xfId="0" applyNumberFormat="1" applyFont="1" applyBorder="1" applyAlignment="1" applyProtection="1">
      <alignment/>
      <protection/>
    </xf>
    <xf numFmtId="0" fontId="15" fillId="3" borderId="14" xfId="0" applyFont="1" applyFill="1" applyBorder="1" applyAlignment="1" applyProtection="1">
      <alignment horizontal="center" vertical="center" wrapText="1"/>
      <protection/>
    </xf>
    <xf numFmtId="0" fontId="15" fillId="2" borderId="31" xfId="0" applyFont="1" applyFill="1" applyBorder="1" applyAlignment="1" applyProtection="1">
      <alignment horizontal="left" wrapText="1"/>
      <protection/>
    </xf>
    <xf numFmtId="0" fontId="15" fillId="2" borderId="20" xfId="0" applyFont="1" applyFill="1" applyBorder="1" applyAlignment="1" applyProtection="1">
      <alignment horizontal="left" wrapText="1"/>
      <protection/>
    </xf>
    <xf numFmtId="0" fontId="15" fillId="2" borderId="15" xfId="0" applyFont="1" applyFill="1" applyBorder="1" applyAlignment="1" applyProtection="1">
      <alignment horizontal="left" wrapText="1"/>
      <protection/>
    </xf>
    <xf numFmtId="0" fontId="17" fillId="3" borderId="18" xfId="20" applyFont="1" applyFill="1" applyBorder="1" applyAlignment="1" applyProtection="1">
      <alignment horizontal="center" vertical="center" wrapText="1"/>
      <protection/>
    </xf>
    <xf numFmtId="0" fontId="17" fillId="3" borderId="32" xfId="20" applyFont="1" applyFill="1" applyBorder="1" applyAlignment="1" applyProtection="1">
      <alignment horizontal="center" vertical="center" wrapText="1"/>
      <protection/>
    </xf>
    <xf numFmtId="0" fontId="17" fillId="3" borderId="27" xfId="20" applyFont="1" applyFill="1" applyBorder="1" applyAlignment="1" applyProtection="1">
      <alignment horizontal="center" vertical="center" wrapText="1"/>
      <protection/>
    </xf>
    <xf numFmtId="1" fontId="13" fillId="0" borderId="32" xfId="0" applyNumberFormat="1" applyFont="1" applyBorder="1" applyAlignment="1" applyProtection="1">
      <alignment/>
      <protection locked="0"/>
    </xf>
    <xf numFmtId="0" fontId="13" fillId="0" borderId="20" xfId="0" applyFont="1" applyBorder="1" applyAlignment="1" applyProtection="1">
      <alignment/>
      <protection locked="0"/>
    </xf>
    <xf numFmtId="0" fontId="15" fillId="2" borderId="18" xfId="0" applyFont="1" applyFill="1" applyBorder="1" applyAlignment="1" applyProtection="1">
      <alignment horizontal="left" wrapText="1"/>
      <protection/>
    </xf>
    <xf numFmtId="0" fontId="15" fillId="2" borderId="32" xfId="0" applyFont="1" applyFill="1" applyBorder="1" applyAlignment="1" applyProtection="1">
      <alignment horizontal="left" wrapText="1"/>
      <protection/>
    </xf>
    <xf numFmtId="0" fontId="15" fillId="2" borderId="27" xfId="0" applyFont="1" applyFill="1" applyBorder="1" applyAlignment="1" applyProtection="1">
      <alignment horizontal="left" wrapText="1"/>
      <protection/>
    </xf>
    <xf numFmtId="42" fontId="13" fillId="0" borderId="18" xfId="0" applyNumberFormat="1" applyFont="1" applyBorder="1" applyAlignment="1" applyProtection="1">
      <alignment horizontal="right"/>
      <protection/>
    </xf>
    <xf numFmtId="42" fontId="13" fillId="0" borderId="32" xfId="0" applyNumberFormat="1" applyFont="1" applyBorder="1" applyAlignment="1" applyProtection="1">
      <alignment horizontal="right"/>
      <protection/>
    </xf>
    <xf numFmtId="42" fontId="13" fillId="0" borderId="27" xfId="0" applyNumberFormat="1" applyFont="1" applyBorder="1" applyAlignment="1" applyProtection="1">
      <alignment horizontal="right"/>
      <protection/>
    </xf>
    <xf numFmtId="0" fontId="13" fillId="0" borderId="18"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42" fontId="13" fillId="0" borderId="18" xfId="0" applyNumberFormat="1" applyFont="1" applyBorder="1" applyAlignment="1" applyProtection="1">
      <alignment horizontal="center"/>
      <protection locked="0"/>
    </xf>
    <xf numFmtId="42" fontId="13" fillId="0" borderId="27" xfId="0" applyNumberFormat="1" applyFont="1" applyBorder="1" applyAlignment="1" applyProtection="1">
      <alignment horizontal="center"/>
      <protection locked="0"/>
    </xf>
    <xf numFmtId="42" fontId="13" fillId="0" borderId="33" xfId="0" applyNumberFormat="1" applyFont="1" applyBorder="1" applyAlignment="1" applyProtection="1">
      <alignment horizontal="right"/>
      <protection/>
    </xf>
    <xf numFmtId="42" fontId="13" fillId="0" borderId="34" xfId="0" applyNumberFormat="1" applyFont="1" applyBorder="1" applyAlignment="1" applyProtection="1">
      <alignment horizontal="right"/>
      <protection/>
    </xf>
    <xf numFmtId="42" fontId="13" fillId="0" borderId="17" xfId="0" applyNumberFormat="1" applyFont="1" applyBorder="1" applyAlignment="1" applyProtection="1">
      <alignment horizontal="right"/>
      <protection/>
    </xf>
    <xf numFmtId="0" fontId="13" fillId="0" borderId="18" xfId="0" applyFont="1" applyBorder="1" applyAlignment="1" applyProtection="1">
      <alignment horizontal="center"/>
      <protection/>
    </xf>
    <xf numFmtId="0" fontId="13" fillId="0" borderId="27" xfId="0" applyFont="1" applyBorder="1" applyAlignment="1" applyProtection="1">
      <alignment horizontal="center"/>
      <protection/>
    </xf>
    <xf numFmtId="0" fontId="13" fillId="0" borderId="18" xfId="0" applyFont="1" applyBorder="1" applyAlignment="1" applyProtection="1">
      <alignment horizontal="center" wrapText="1"/>
      <protection/>
    </xf>
    <xf numFmtId="0" fontId="13" fillId="0" borderId="27" xfId="0" applyFont="1" applyBorder="1" applyAlignment="1" applyProtection="1">
      <alignment horizontal="center" wrapText="1"/>
      <protection/>
    </xf>
    <xf numFmtId="0" fontId="19" fillId="3" borderId="18" xfId="0" applyFont="1" applyFill="1" applyBorder="1" applyAlignment="1" applyProtection="1">
      <alignment horizontal="center" vertical="center" wrapText="1"/>
      <protection/>
    </xf>
    <xf numFmtId="0" fontId="19" fillId="3" borderId="32" xfId="0" applyFont="1" applyFill="1" applyBorder="1" applyAlignment="1" applyProtection="1">
      <alignment horizontal="center" vertical="center" wrapText="1"/>
      <protection/>
    </xf>
    <xf numFmtId="0" fontId="19" fillId="3" borderId="27" xfId="0" applyFont="1" applyFill="1" applyBorder="1" applyAlignment="1" applyProtection="1">
      <alignment horizontal="center" vertical="center" wrapText="1"/>
      <protection/>
    </xf>
    <xf numFmtId="0" fontId="15" fillId="2" borderId="33" xfId="0" applyFont="1" applyFill="1" applyBorder="1" applyAlignment="1" applyProtection="1">
      <alignment horizontal="left" wrapText="1"/>
      <protection/>
    </xf>
    <xf numFmtId="0" fontId="15" fillId="2" borderId="34" xfId="0" applyFont="1" applyFill="1" applyBorder="1" applyAlignment="1" applyProtection="1">
      <alignment horizontal="left" wrapText="1"/>
      <protection/>
    </xf>
    <xf numFmtId="0" fontId="15" fillId="2" borderId="17" xfId="0" applyFont="1" applyFill="1" applyBorder="1" applyAlignment="1" applyProtection="1">
      <alignment horizontal="left" wrapText="1"/>
      <protection/>
    </xf>
    <xf numFmtId="0" fontId="15" fillId="3" borderId="13" xfId="0" applyFont="1" applyFill="1" applyBorder="1" applyAlignment="1" applyProtection="1">
      <alignment horizontal="center" vertical="center" wrapText="1"/>
      <protection/>
    </xf>
    <xf numFmtId="0" fontId="15" fillId="3" borderId="16" xfId="0" applyFont="1" applyFill="1" applyBorder="1" applyAlignment="1" applyProtection="1">
      <alignment horizontal="center" vertical="center" wrapText="1"/>
      <protection/>
    </xf>
    <xf numFmtId="42" fontId="13" fillId="0" borderId="13" xfId="0" applyNumberFormat="1" applyFont="1" applyBorder="1" applyAlignment="1" applyProtection="1">
      <alignment horizontal="center"/>
      <protection/>
    </xf>
    <xf numFmtId="42" fontId="13" fillId="0" borderId="14" xfId="0" applyNumberFormat="1" applyFont="1" applyBorder="1" applyAlignment="1" applyProtection="1">
      <alignment horizontal="center"/>
      <protection/>
    </xf>
    <xf numFmtId="0" fontId="13" fillId="0" borderId="20" xfId="0" applyFont="1" applyBorder="1" applyAlignment="1" applyProtection="1">
      <alignment/>
      <protection/>
    </xf>
    <xf numFmtId="0" fontId="15" fillId="2" borderId="0" xfId="0" applyFont="1" applyFill="1" applyBorder="1" applyAlignment="1" applyProtection="1">
      <alignment horizontal="center" vertical="center" wrapText="1"/>
      <protection/>
    </xf>
    <xf numFmtId="42" fontId="13" fillId="0" borderId="16" xfId="0" applyNumberFormat="1" applyFont="1" applyBorder="1" applyAlignment="1" applyProtection="1">
      <alignment horizontal="center"/>
      <protection/>
    </xf>
    <xf numFmtId="0" fontId="13" fillId="2" borderId="27" xfId="0" applyFont="1" applyFill="1" applyBorder="1" applyAlignment="1" applyProtection="1">
      <alignment horizontal="left" wrapText="1"/>
      <protection/>
    </xf>
    <xf numFmtId="0" fontId="15" fillId="2" borderId="35" xfId="0" applyFont="1" applyFill="1" applyBorder="1" applyAlignment="1" applyProtection="1">
      <alignment horizontal="left" wrapText="1"/>
      <protection/>
    </xf>
    <xf numFmtId="0" fontId="13" fillId="2" borderId="33" xfId="0" applyFont="1" applyFill="1" applyBorder="1" applyAlignment="1" applyProtection="1">
      <alignment horizontal="left" wrapText="1"/>
      <protection/>
    </xf>
    <xf numFmtId="0" fontId="13" fillId="2" borderId="34" xfId="0" applyFont="1" applyFill="1" applyBorder="1" applyAlignment="1" applyProtection="1">
      <alignment horizontal="left" wrapText="1"/>
      <protection/>
    </xf>
    <xf numFmtId="0" fontId="13" fillId="2" borderId="17" xfId="0" applyFont="1" applyFill="1" applyBorder="1" applyAlignment="1" applyProtection="1">
      <alignment horizontal="left" wrapText="1"/>
      <protection/>
    </xf>
    <xf numFmtId="0" fontId="13" fillId="0" borderId="0" xfId="0" applyFont="1" applyBorder="1" applyAlignment="1" applyProtection="1">
      <alignment wrapText="1"/>
      <protection/>
    </xf>
    <xf numFmtId="0" fontId="17" fillId="0" borderId="0" xfId="20" applyFont="1" applyBorder="1" applyAlignment="1" applyProtection="1">
      <alignment horizontal="center" vertical="center" wrapText="1"/>
      <protection/>
    </xf>
    <xf numFmtId="0" fontId="26" fillId="2" borderId="0" xfId="0" applyFont="1" applyFill="1" applyBorder="1" applyAlignment="1" applyProtection="1">
      <alignment horizontal="left" vertical="center" wrapText="1"/>
      <protection/>
    </xf>
    <xf numFmtId="0" fontId="26" fillId="2" borderId="21" xfId="0" applyFont="1" applyFill="1" applyBorder="1" applyAlignment="1" applyProtection="1">
      <alignment horizontal="left" vertical="center" wrapText="1"/>
      <protection/>
    </xf>
    <xf numFmtId="0" fontId="29" fillId="0" borderId="29"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13" fillId="0" borderId="34" xfId="0" applyFont="1" applyBorder="1" applyAlignment="1" applyProtection="1">
      <alignment horizontal="justify" wrapText="1"/>
      <protection/>
    </xf>
    <xf numFmtId="0" fontId="13" fillId="0" borderId="17" xfId="0" applyFont="1" applyBorder="1" applyAlignment="1" applyProtection="1">
      <alignment horizontal="justify" wrapText="1"/>
      <protection/>
    </xf>
    <xf numFmtId="0" fontId="15" fillId="0" borderId="37" xfId="0" applyFont="1" applyBorder="1" applyAlignment="1" applyProtection="1">
      <alignment horizontal="justify" wrapText="1"/>
      <protection/>
    </xf>
    <xf numFmtId="0" fontId="15" fillId="0" borderId="0" xfId="0" applyFont="1" applyBorder="1" applyAlignment="1" applyProtection="1">
      <alignment horizontal="justify" wrapText="1"/>
      <protection/>
    </xf>
    <xf numFmtId="0" fontId="15" fillId="0" borderId="21" xfId="0" applyFont="1" applyBorder="1" applyAlignment="1" applyProtection="1">
      <alignment horizontal="justify" wrapText="1"/>
      <protection/>
    </xf>
    <xf numFmtId="0" fontId="15" fillId="0" borderId="38" xfId="0" applyFont="1" applyBorder="1" applyAlignment="1" applyProtection="1">
      <alignment horizontal="justify" wrapText="1"/>
      <protection/>
    </xf>
    <xf numFmtId="0" fontId="15" fillId="0" borderId="20" xfId="0" applyFont="1" applyBorder="1" applyAlignment="1" applyProtection="1">
      <alignment horizontal="justify" wrapText="1"/>
      <protection/>
    </xf>
    <xf numFmtId="0" fontId="15" fillId="0" borderId="15" xfId="0" applyFont="1" applyBorder="1" applyAlignment="1" applyProtection="1">
      <alignment horizontal="justify" wrapText="1"/>
      <protection/>
    </xf>
    <xf numFmtId="0" fontId="13" fillId="0" borderId="18" xfId="0" applyFont="1" applyBorder="1" applyAlignment="1" applyProtection="1">
      <alignment horizontal="left" indent="2"/>
      <protection/>
    </xf>
    <xf numFmtId="0" fontId="13" fillId="0" borderId="32" xfId="0" applyFont="1" applyBorder="1" applyAlignment="1" applyProtection="1">
      <alignment horizontal="left" indent="2"/>
      <protection/>
    </xf>
    <xf numFmtId="0" fontId="13" fillId="0" borderId="27" xfId="0" applyFont="1" applyBorder="1" applyAlignment="1" applyProtection="1">
      <alignment horizontal="left" indent="2"/>
      <protection/>
    </xf>
    <xf numFmtId="0" fontId="13" fillId="2" borderId="19" xfId="0" applyFont="1" applyFill="1" applyBorder="1" applyAlignment="1" applyProtection="1">
      <alignment horizontal="left" wrapText="1"/>
      <protection/>
    </xf>
    <xf numFmtId="0" fontId="13" fillId="2" borderId="0" xfId="0" applyFont="1" applyFill="1" applyBorder="1" applyAlignment="1" applyProtection="1">
      <alignment horizontal="left" wrapText="1"/>
      <protection/>
    </xf>
    <xf numFmtId="0" fontId="13" fillId="2" borderId="21" xfId="0" applyFont="1" applyFill="1" applyBorder="1" applyAlignment="1" applyProtection="1">
      <alignment horizontal="left" wrapText="1"/>
      <protection/>
    </xf>
    <xf numFmtId="0" fontId="15" fillId="2" borderId="34" xfId="0" applyFont="1" applyFill="1" applyBorder="1" applyAlignment="1" applyProtection="1">
      <alignment horizontal="center" vertical="center" wrapText="1"/>
      <protection/>
    </xf>
    <xf numFmtId="0" fontId="19" fillId="3" borderId="33" xfId="20" applyFont="1" applyFill="1" applyBorder="1" applyAlignment="1" applyProtection="1">
      <alignment horizontal="center" vertical="center" wrapText="1"/>
      <protection/>
    </xf>
    <xf numFmtId="0" fontId="19" fillId="3" borderId="34" xfId="20" applyFont="1" applyFill="1" applyBorder="1" applyAlignment="1" applyProtection="1">
      <alignment horizontal="center" vertical="center" wrapText="1"/>
      <protection/>
    </xf>
    <xf numFmtId="0" fontId="19" fillId="3" borderId="17" xfId="20" applyFont="1" applyFill="1" applyBorder="1" applyAlignment="1" applyProtection="1">
      <alignment horizontal="center" vertical="center" wrapText="1"/>
      <protection/>
    </xf>
    <xf numFmtId="0" fontId="13" fillId="2" borderId="18" xfId="0" applyFont="1" applyFill="1" applyBorder="1" applyAlignment="1" applyProtection="1">
      <alignment horizontal="right" wrapText="1"/>
      <protection/>
    </xf>
    <xf numFmtId="0" fontId="13" fillId="2" borderId="32" xfId="0" applyFont="1" applyFill="1" applyBorder="1" applyAlignment="1" applyProtection="1">
      <alignment horizontal="right" wrapText="1"/>
      <protection/>
    </xf>
    <xf numFmtId="0" fontId="13" fillId="2" borderId="27" xfId="0" applyFont="1" applyFill="1" applyBorder="1" applyAlignment="1" applyProtection="1">
      <alignment horizontal="right" wrapText="1"/>
      <protection/>
    </xf>
    <xf numFmtId="0" fontId="13" fillId="2" borderId="33" xfId="0" applyFont="1" applyFill="1" applyBorder="1" applyAlignment="1" applyProtection="1">
      <alignment horizontal="right" wrapText="1"/>
      <protection/>
    </xf>
    <xf numFmtId="0" fontId="13" fillId="2" borderId="34" xfId="0" applyFont="1" applyFill="1" applyBorder="1" applyAlignment="1" applyProtection="1">
      <alignment horizontal="right" wrapText="1"/>
      <protection/>
    </xf>
    <xf numFmtId="0" fontId="13" fillId="2" borderId="17" xfId="0" applyFont="1" applyFill="1" applyBorder="1" applyAlignment="1" applyProtection="1">
      <alignment horizontal="right" wrapText="1"/>
      <protection/>
    </xf>
    <xf numFmtId="0" fontId="15" fillId="3" borderId="13"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4" xfId="20" applyFont="1" applyFill="1" applyBorder="1" applyAlignment="1" applyProtection="1">
      <alignment horizontal="center" vertical="center" wrapText="1"/>
      <protection/>
    </xf>
    <xf numFmtId="0" fontId="15" fillId="2" borderId="33" xfId="0" applyFont="1" applyFill="1" applyBorder="1" applyAlignment="1" applyProtection="1">
      <alignment horizontal="left" vertical="center" wrapText="1"/>
      <protection/>
    </xf>
    <xf numFmtId="0" fontId="15" fillId="2" borderId="34" xfId="0" applyFont="1" applyFill="1" applyBorder="1" applyAlignment="1" applyProtection="1">
      <alignment horizontal="left" vertical="center" wrapText="1"/>
      <protection/>
    </xf>
    <xf numFmtId="0" fontId="15" fillId="2" borderId="17" xfId="0" applyFont="1" applyFill="1" applyBorder="1" applyAlignment="1" applyProtection="1">
      <alignment horizontal="left" vertical="center" wrapText="1"/>
      <protection/>
    </xf>
    <xf numFmtId="0" fontId="13" fillId="0" borderId="20" xfId="0" applyFont="1" applyBorder="1" applyAlignment="1" applyProtection="1">
      <alignment horizontal="right"/>
      <protection locked="0"/>
    </xf>
    <xf numFmtId="0" fontId="13" fillId="0" borderId="15" xfId="0" applyFont="1" applyBorder="1" applyAlignment="1" applyProtection="1">
      <alignment horizontal="right"/>
      <protection locked="0"/>
    </xf>
    <xf numFmtId="0" fontId="15" fillId="2" borderId="18" xfId="0" applyFont="1" applyFill="1" applyBorder="1" applyAlignment="1" applyProtection="1">
      <alignment horizontal="left" wrapText="1"/>
      <protection locked="0"/>
    </xf>
    <xf numFmtId="0" fontId="15" fillId="2" borderId="32" xfId="0" applyFont="1" applyFill="1" applyBorder="1" applyAlignment="1" applyProtection="1">
      <alignment horizontal="left" wrapText="1"/>
      <protection locked="0"/>
    </xf>
    <xf numFmtId="0" fontId="15" fillId="2" borderId="27" xfId="0" applyFont="1" applyFill="1" applyBorder="1" applyAlignment="1" applyProtection="1">
      <alignment horizontal="left" wrapText="1"/>
      <protection locked="0"/>
    </xf>
    <xf numFmtId="0" fontId="15" fillId="0" borderId="18" xfId="0" applyFont="1" applyBorder="1" applyAlignment="1" applyProtection="1">
      <alignment horizontal="right"/>
      <protection/>
    </xf>
    <xf numFmtId="0" fontId="15" fillId="0" borderId="32" xfId="0" applyFont="1" applyBorder="1" applyAlignment="1" applyProtection="1">
      <alignment horizontal="right"/>
      <protection/>
    </xf>
    <xf numFmtId="0" fontId="15" fillId="0" borderId="27" xfId="0" applyFont="1" applyBorder="1" applyAlignment="1" applyProtection="1">
      <alignment horizontal="right"/>
      <protection/>
    </xf>
    <xf numFmtId="0" fontId="19" fillId="3" borderId="18" xfId="20" applyFont="1" applyFill="1" applyBorder="1" applyAlignment="1" applyProtection="1">
      <alignment horizontal="center" vertical="center" wrapText="1"/>
      <protection/>
    </xf>
    <xf numFmtId="0" fontId="19" fillId="3" borderId="32" xfId="20" applyFont="1" applyFill="1" applyBorder="1" applyAlignment="1" applyProtection="1">
      <alignment horizontal="center" vertical="center" wrapText="1"/>
      <protection/>
    </xf>
    <xf numFmtId="0" fontId="19" fillId="3" borderId="27" xfId="20" applyFont="1" applyFill="1" applyBorder="1" applyAlignment="1" applyProtection="1">
      <alignment horizontal="center" vertical="center" wrapText="1"/>
      <protection/>
    </xf>
    <xf numFmtId="0" fontId="15" fillId="2" borderId="18" xfId="0" applyFont="1" applyFill="1" applyBorder="1" applyAlignment="1" applyProtection="1">
      <alignment horizontal="right" wrapText="1"/>
      <protection/>
    </xf>
    <xf numFmtId="0" fontId="15" fillId="2" borderId="32" xfId="0" applyFont="1" applyFill="1" applyBorder="1" applyAlignment="1" applyProtection="1">
      <alignment horizontal="right" wrapText="1"/>
      <protection/>
    </xf>
    <xf numFmtId="0" fontId="15" fillId="2" borderId="27" xfId="0" applyFont="1" applyFill="1" applyBorder="1" applyAlignment="1" applyProtection="1">
      <alignment horizontal="right" wrapText="1"/>
      <protection/>
    </xf>
    <xf numFmtId="42" fontId="13" fillId="2" borderId="39" xfId="0" applyNumberFormat="1" applyFont="1" applyFill="1" applyBorder="1" applyAlignment="1" applyProtection="1">
      <alignment horizontal="left" vertical="center" wrapText="1"/>
      <protection/>
    </xf>
    <xf numFmtId="42" fontId="13" fillId="2" borderId="27" xfId="0" applyNumberFormat="1" applyFont="1" applyFill="1" applyBorder="1" applyAlignment="1" applyProtection="1">
      <alignment horizontal="left" vertical="center" wrapText="1"/>
      <protection/>
    </xf>
    <xf numFmtId="0" fontId="13" fillId="0" borderId="18" xfId="0" applyFont="1" applyBorder="1" applyAlignment="1" applyProtection="1">
      <alignment horizontal="left" wrapText="1"/>
      <protection/>
    </xf>
    <xf numFmtId="0" fontId="13" fillId="0" borderId="32" xfId="0" applyFont="1" applyBorder="1" applyAlignment="1" applyProtection="1">
      <alignment horizontal="left" wrapText="1"/>
      <protection/>
    </xf>
    <xf numFmtId="0" fontId="13" fillId="0" borderId="27" xfId="0" applyFont="1" applyBorder="1" applyAlignment="1" applyProtection="1">
      <alignment horizontal="left" wrapText="1"/>
      <protection/>
    </xf>
    <xf numFmtId="0" fontId="13" fillId="2" borderId="18" xfId="0" applyFont="1" applyFill="1" applyBorder="1" applyAlignment="1" applyProtection="1">
      <alignment horizontal="left" vertical="center" wrapText="1"/>
      <protection/>
    </xf>
    <xf numFmtId="0" fontId="13" fillId="2" borderId="32" xfId="0" applyFont="1" applyFill="1" applyBorder="1" applyAlignment="1" applyProtection="1">
      <alignment horizontal="left" vertical="center" wrapText="1"/>
      <protection/>
    </xf>
    <xf numFmtId="0" fontId="13" fillId="2" borderId="27" xfId="0" applyFont="1" applyFill="1" applyBorder="1" applyAlignment="1" applyProtection="1">
      <alignment horizontal="left" vertical="center" wrapText="1"/>
      <protection/>
    </xf>
    <xf numFmtId="0" fontId="21" fillId="2" borderId="18" xfId="0" applyFont="1" applyFill="1" applyBorder="1" applyAlignment="1" applyProtection="1">
      <alignment horizontal="left" vertical="center" wrapText="1"/>
      <protection/>
    </xf>
    <xf numFmtId="0" fontId="21" fillId="2" borderId="32" xfId="0" applyFont="1" applyFill="1" applyBorder="1" applyAlignment="1" applyProtection="1">
      <alignment horizontal="left" vertical="center" wrapText="1"/>
      <protection/>
    </xf>
    <xf numFmtId="0" fontId="21" fillId="2" borderId="27" xfId="0" applyFont="1" applyFill="1" applyBorder="1" applyAlignment="1" applyProtection="1">
      <alignment horizontal="left" vertical="center" wrapText="1"/>
      <protection/>
    </xf>
    <xf numFmtId="0" fontId="28" fillId="0" borderId="33" xfId="0" applyFont="1" applyBorder="1" applyAlignment="1" applyProtection="1">
      <alignment horizontal="center"/>
      <protection/>
    </xf>
    <xf numFmtId="0" fontId="28" fillId="0" borderId="34" xfId="0" applyFont="1" applyBorder="1" applyAlignment="1" applyProtection="1">
      <alignment horizontal="center"/>
      <protection/>
    </xf>
    <xf numFmtId="0" fontId="28" fillId="0" borderId="17" xfId="0" applyFont="1" applyBorder="1" applyAlignment="1" applyProtection="1">
      <alignment horizontal="center"/>
      <protection/>
    </xf>
    <xf numFmtId="0" fontId="19" fillId="2" borderId="31" xfId="0" applyFont="1" applyFill="1" applyBorder="1" applyAlignment="1" applyProtection="1">
      <alignment horizontal="center" vertical="center" wrapText="1"/>
      <protection/>
    </xf>
    <xf numFmtId="0" fontId="19" fillId="2" borderId="20" xfId="0" applyFont="1" applyFill="1" applyBorder="1" applyAlignment="1" applyProtection="1">
      <alignment horizontal="center" vertical="center" wrapText="1"/>
      <protection/>
    </xf>
    <xf numFmtId="0" fontId="19" fillId="2" borderId="15" xfId="0" applyFont="1" applyFill="1" applyBorder="1" applyAlignment="1" applyProtection="1">
      <alignment horizontal="center" vertical="center" wrapText="1"/>
      <protection/>
    </xf>
    <xf numFmtId="0" fontId="18" fillId="0" borderId="0" xfId="20" applyFont="1" applyBorder="1" applyAlignment="1" applyProtection="1">
      <alignment horizontal="center" vertical="center" wrapText="1"/>
      <protection/>
    </xf>
    <xf numFmtId="0" fontId="13" fillId="0" borderId="0" xfId="0" applyFont="1" applyAlignment="1" applyProtection="1">
      <alignment/>
      <protection/>
    </xf>
    <xf numFmtId="0" fontId="15" fillId="3" borderId="33" xfId="0" applyFont="1" applyFill="1" applyBorder="1" applyAlignment="1" applyProtection="1">
      <alignment horizontal="center" vertical="center" wrapText="1"/>
      <protection/>
    </xf>
    <xf numFmtId="0" fontId="15" fillId="3" borderId="17" xfId="0" applyFont="1" applyFill="1" applyBorder="1" applyAlignment="1" applyProtection="1">
      <alignment horizontal="center" vertical="center" wrapText="1"/>
      <protection/>
    </xf>
    <xf numFmtId="0" fontId="15" fillId="3" borderId="31" xfId="0" applyFont="1" applyFill="1" applyBorder="1" applyAlignment="1" applyProtection="1">
      <alignment horizontal="center" vertical="center" wrapText="1"/>
      <protection/>
    </xf>
    <xf numFmtId="0" fontId="15" fillId="3" borderId="15" xfId="0" applyFont="1" applyFill="1" applyBorder="1" applyAlignment="1" applyProtection="1">
      <alignment horizontal="center" vertical="center" wrapText="1"/>
      <protection/>
    </xf>
    <xf numFmtId="42" fontId="13" fillId="0" borderId="13" xfId="0" applyNumberFormat="1" applyFont="1" applyBorder="1" applyAlignment="1" applyProtection="1">
      <alignment horizontal="center"/>
      <protection locked="0"/>
    </xf>
    <xf numFmtId="42" fontId="13" fillId="0" borderId="16" xfId="0" applyNumberFormat="1" applyFont="1" applyBorder="1" applyAlignment="1" applyProtection="1">
      <alignment horizontal="center"/>
      <protection locked="0"/>
    </xf>
    <xf numFmtId="42" fontId="13" fillId="0" borderId="14" xfId="0" applyNumberFormat="1" applyFont="1" applyBorder="1" applyAlignment="1" applyProtection="1">
      <alignment horizontal="center"/>
      <protection locked="0"/>
    </xf>
    <xf numFmtId="0" fontId="13" fillId="0" borderId="18" xfId="0" applyFont="1" applyBorder="1" applyAlignment="1" applyProtection="1">
      <alignment horizontal="right"/>
      <protection/>
    </xf>
    <xf numFmtId="0" fontId="13" fillId="0" borderId="27" xfId="0" applyFont="1" applyBorder="1" applyAlignment="1" applyProtection="1">
      <alignment horizontal="right"/>
      <protection/>
    </xf>
    <xf numFmtId="42" fontId="13" fillId="0" borderId="18" xfId="0" applyNumberFormat="1" applyFont="1" applyBorder="1" applyAlignment="1" applyProtection="1">
      <alignment horizontal="left"/>
      <protection/>
    </xf>
    <xf numFmtId="42" fontId="13" fillId="0" borderId="32" xfId="0" applyNumberFormat="1" applyFont="1" applyBorder="1" applyAlignment="1" applyProtection="1">
      <alignment horizontal="left"/>
      <protection/>
    </xf>
    <xf numFmtId="42" fontId="13" fillId="0" borderId="27" xfId="0" applyNumberFormat="1" applyFont="1" applyBorder="1" applyAlignment="1" applyProtection="1">
      <alignment horizontal="left"/>
      <protection/>
    </xf>
    <xf numFmtId="0" fontId="15" fillId="2" borderId="18" xfId="0" applyFont="1" applyFill="1" applyBorder="1" applyAlignment="1" applyProtection="1">
      <alignment horizontal="left" vertical="center" wrapText="1"/>
      <protection/>
    </xf>
    <xf numFmtId="0" fontId="15" fillId="2" borderId="32" xfId="0" applyFont="1" applyFill="1" applyBorder="1" applyAlignment="1" applyProtection="1">
      <alignment horizontal="left" vertical="center" wrapText="1"/>
      <protection/>
    </xf>
    <xf numFmtId="0" fontId="15" fillId="2" borderId="35" xfId="0" applyFont="1" applyFill="1" applyBorder="1" applyAlignment="1" applyProtection="1">
      <alignment horizontal="left" vertical="center" wrapText="1"/>
      <protection/>
    </xf>
    <xf numFmtId="0" fontId="15" fillId="2" borderId="27" xfId="0" applyFont="1" applyFill="1" applyBorder="1" applyAlignment="1" applyProtection="1">
      <alignment horizontal="left" vertical="center" wrapText="1"/>
      <protection/>
    </xf>
    <xf numFmtId="0" fontId="17" fillId="3" borderId="18" xfId="0" applyFont="1" applyFill="1" applyBorder="1" applyAlignment="1" applyProtection="1">
      <alignment horizontal="center" vertical="center" wrapText="1"/>
      <protection/>
    </xf>
    <xf numFmtId="0" fontId="17" fillId="3" borderId="32" xfId="0" applyFont="1" applyFill="1" applyBorder="1" applyAlignment="1" applyProtection="1">
      <alignment horizontal="center" vertical="center" wrapText="1"/>
      <protection/>
    </xf>
    <xf numFmtId="0" fontId="17" fillId="3" borderId="27" xfId="0" applyFont="1" applyFill="1" applyBorder="1" applyAlignment="1" applyProtection="1">
      <alignment horizontal="center" vertical="center" wrapText="1"/>
      <protection/>
    </xf>
    <xf numFmtId="0" fontId="13" fillId="0" borderId="32" xfId="0" applyFont="1" applyBorder="1" applyAlignment="1" applyProtection="1">
      <alignment horizontal="center"/>
      <protection/>
    </xf>
    <xf numFmtId="0" fontId="13" fillId="0" borderId="18" xfId="0" applyFont="1" applyBorder="1" applyAlignment="1" applyProtection="1">
      <alignment horizontal="left" indent="2"/>
      <protection locked="0"/>
    </xf>
    <xf numFmtId="0" fontId="13" fillId="0" borderId="32" xfId="0" applyFont="1" applyBorder="1" applyAlignment="1" applyProtection="1">
      <alignment horizontal="left" indent="2"/>
      <protection locked="0"/>
    </xf>
    <xf numFmtId="0" fontId="13" fillId="0" borderId="27" xfId="0" applyFont="1" applyBorder="1" applyAlignment="1" applyProtection="1">
      <alignment horizontal="left" indent="2"/>
      <protection locked="0"/>
    </xf>
    <xf numFmtId="0" fontId="15" fillId="2" borderId="31" xfId="0" applyFont="1" applyFill="1" applyBorder="1" applyAlignment="1" applyProtection="1">
      <alignment horizontal="center" vertical="center" wrapText="1"/>
      <protection/>
    </xf>
    <xf numFmtId="0" fontId="15" fillId="2" borderId="20" xfId="0" applyFont="1" applyFill="1" applyBorder="1" applyAlignment="1" applyProtection="1">
      <alignment horizontal="center" vertical="center" wrapText="1"/>
      <protection/>
    </xf>
    <xf numFmtId="0" fontId="15" fillId="2" borderId="15" xfId="0" applyFont="1" applyFill="1" applyBorder="1" applyAlignment="1" applyProtection="1">
      <alignment horizontal="center" vertical="center" wrapText="1"/>
      <protection/>
    </xf>
    <xf numFmtId="0" fontId="19" fillId="2" borderId="19" xfId="0" applyFont="1" applyFill="1" applyBorder="1" applyAlignment="1" applyProtection="1">
      <alignment horizontal="center" vertical="center" wrapText="1"/>
      <protection/>
    </xf>
    <xf numFmtId="0" fontId="19" fillId="2" borderId="0" xfId="0" applyFont="1" applyFill="1" applyBorder="1" applyAlignment="1" applyProtection="1">
      <alignment horizontal="center" vertical="center" wrapText="1"/>
      <protection/>
    </xf>
    <xf numFmtId="0" fontId="19" fillId="2" borderId="21" xfId="0" applyFont="1" applyFill="1" applyBorder="1" applyAlignment="1" applyProtection="1">
      <alignment horizontal="center" vertical="center" wrapText="1"/>
      <protection/>
    </xf>
    <xf numFmtId="42" fontId="13" fillId="0" borderId="31" xfId="0" applyNumberFormat="1" applyFont="1" applyBorder="1" applyAlignment="1" applyProtection="1">
      <alignment horizontal="left" vertical="center" wrapText="1"/>
      <protection/>
    </xf>
    <xf numFmtId="42" fontId="13" fillId="0" borderId="20" xfId="0" applyNumberFormat="1" applyFont="1" applyBorder="1" applyAlignment="1" applyProtection="1">
      <alignment horizontal="left" vertical="center" wrapText="1"/>
      <protection/>
    </xf>
    <xf numFmtId="42" fontId="13" fillId="0" borderId="15" xfId="0" applyNumberFormat="1" applyFont="1" applyBorder="1" applyAlignment="1" applyProtection="1">
      <alignment horizontal="left" vertical="center" wrapText="1"/>
      <protection/>
    </xf>
    <xf numFmtId="0" fontId="15" fillId="2" borderId="0" xfId="0" applyFont="1" applyFill="1" applyBorder="1" applyAlignment="1" applyProtection="1">
      <alignment horizontal="left" vertical="center" wrapText="1"/>
      <protection/>
    </xf>
    <xf numFmtId="0" fontId="15" fillId="2" borderId="21" xfId="0" applyFont="1" applyFill="1" applyBorder="1" applyAlignment="1" applyProtection="1">
      <alignment horizontal="left" vertical="center" wrapText="1"/>
      <protection/>
    </xf>
    <xf numFmtId="0" fontId="15" fillId="2" borderId="19" xfId="0" applyFont="1" applyFill="1" applyBorder="1" applyAlignment="1" applyProtection="1">
      <alignment horizontal="left" wrapText="1"/>
      <protection/>
    </xf>
    <xf numFmtId="0" fontId="13" fillId="0" borderId="0" xfId="0" applyFont="1" applyBorder="1" applyAlignment="1" applyProtection="1">
      <alignment/>
      <protection/>
    </xf>
    <xf numFmtId="0" fontId="39" fillId="3" borderId="18" xfId="20" applyFont="1" applyFill="1" applyBorder="1" applyAlignment="1" applyProtection="1">
      <alignment horizontal="center" vertical="center" wrapText="1"/>
      <protection/>
    </xf>
    <xf numFmtId="0" fontId="39" fillId="3" borderId="32" xfId="20" applyFont="1" applyFill="1" applyBorder="1" applyAlignment="1" applyProtection="1">
      <alignment horizontal="center" vertical="center" wrapText="1"/>
      <protection/>
    </xf>
    <xf numFmtId="0" fontId="39" fillId="3" borderId="27" xfId="20" applyFont="1" applyFill="1" applyBorder="1" applyAlignment="1" applyProtection="1">
      <alignment horizontal="center" vertical="center" wrapText="1"/>
      <protection/>
    </xf>
    <xf numFmtId="0" fontId="15" fillId="3" borderId="19" xfId="0" applyFont="1" applyFill="1" applyBorder="1" applyAlignment="1" applyProtection="1">
      <alignment horizontal="center" vertical="center" wrapText="1"/>
      <protection/>
    </xf>
    <xf numFmtId="0" fontId="19" fillId="3" borderId="13" xfId="20" applyFont="1" applyFill="1" applyBorder="1" applyAlignment="1" applyProtection="1">
      <alignment horizontal="center" vertical="center" wrapText="1"/>
      <protection/>
    </xf>
    <xf numFmtId="0" fontId="19" fillId="3" borderId="16" xfId="20" applyFont="1" applyFill="1" applyBorder="1" applyAlignment="1" applyProtection="1">
      <alignment horizontal="center" vertical="center" wrapText="1"/>
      <protection/>
    </xf>
    <xf numFmtId="0" fontId="19" fillId="3" borderId="14" xfId="20" applyFont="1" applyFill="1" applyBorder="1" applyAlignment="1" applyProtection="1">
      <alignment horizontal="center" vertical="center" wrapText="1"/>
      <protection/>
    </xf>
    <xf numFmtId="0" fontId="15" fillId="0" borderId="18" xfId="0" applyFont="1" applyBorder="1" applyAlignment="1" applyProtection="1">
      <alignment wrapText="1"/>
      <protection/>
    </xf>
    <xf numFmtId="0" fontId="13" fillId="0" borderId="32" xfId="0" applyFont="1" applyBorder="1" applyAlignment="1" applyProtection="1">
      <alignment/>
      <protection locked="0"/>
    </xf>
    <xf numFmtId="0" fontId="11" fillId="0" borderId="0" xfId="0" applyFont="1" applyAlignment="1">
      <alignment horizontal="center"/>
    </xf>
    <xf numFmtId="0" fontId="10" fillId="0" borderId="0" xfId="0" applyFont="1" applyAlignment="1">
      <alignment/>
    </xf>
    <xf numFmtId="0" fontId="11" fillId="0" borderId="2" xfId="0" applyFont="1" applyBorder="1" applyAlignment="1">
      <alignment horizontal="center"/>
    </xf>
    <xf numFmtId="0" fontId="10" fillId="0" borderId="2" xfId="0" applyFont="1" applyBorder="1" applyAlignment="1">
      <alignment/>
    </xf>
    <xf numFmtId="43" fontId="8" fillId="0" borderId="0" xfId="0" applyNumberFormat="1" applyFont="1" applyBorder="1" applyAlignment="1">
      <alignment horizontal="center"/>
    </xf>
    <xf numFmtId="43" fontId="7" fillId="0" borderId="0" xfId="0" applyNumberFormat="1" applyFont="1" applyBorder="1" applyAlignment="1">
      <alignment horizontal="center" wrapText="1"/>
    </xf>
    <xf numFmtId="43" fontId="8" fillId="0" borderId="0" xfId="0" applyNumberFormat="1" applyFont="1" applyBorder="1" applyAlignment="1">
      <alignment horizontal="center" wrapText="1"/>
    </xf>
    <xf numFmtId="43" fontId="7" fillId="0" borderId="0" xfId="0" applyNumberFormat="1" applyFont="1" applyBorder="1" applyAlignment="1">
      <alignment horizontal="center" vertical="top" wrapText="1"/>
    </xf>
    <xf numFmtId="43" fontId="7" fillId="0" borderId="0" xfId="0" applyNumberFormat="1" applyFont="1" applyBorder="1" applyAlignment="1">
      <alignment horizontal="center"/>
    </xf>
    <xf numFmtId="0" fontId="1" fillId="0" borderId="40" xfId="0" applyFont="1" applyBorder="1" applyAlignment="1">
      <alignment horizontal="center" vertical="top" wrapText="1"/>
    </xf>
    <xf numFmtId="0" fontId="1" fillId="0" borderId="41" xfId="0" applyFont="1" applyBorder="1" applyAlignment="1">
      <alignment horizontal="center" vertical="top" wrapText="1"/>
    </xf>
    <xf numFmtId="0" fontId="1" fillId="0" borderId="42" xfId="0" applyFont="1" applyBorder="1" applyAlignment="1">
      <alignment horizontal="center" vertical="top" wrapText="1"/>
    </xf>
    <xf numFmtId="0" fontId="1" fillId="0" borderId="43" xfId="0" applyFont="1" applyBorder="1" applyAlignment="1">
      <alignment horizontal="left" vertical="top" wrapText="1"/>
    </xf>
    <xf numFmtId="0" fontId="1" fillId="0" borderId="3" xfId="0" applyFont="1" applyBorder="1" applyAlignment="1">
      <alignment horizontal="left" vertical="top" wrapText="1"/>
    </xf>
    <xf numFmtId="0" fontId="1" fillId="0" borderId="44"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center"/>
    </xf>
    <xf numFmtId="0" fontId="0" fillId="0" borderId="2" xfId="0" applyBorder="1" applyAlignment="1">
      <alignment/>
    </xf>
    <xf numFmtId="0" fontId="0" fillId="0" borderId="0" xfId="0" applyAlignment="1">
      <alignment wrapText="1"/>
    </xf>
    <xf numFmtId="0" fontId="0" fillId="0" borderId="45" xfId="0" applyBorder="1" applyAlignment="1">
      <alignment wrapText="1"/>
    </xf>
    <xf numFmtId="0" fontId="1" fillId="0" borderId="0" xfId="0" applyFont="1" applyAlignment="1">
      <alignment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1" fillId="0" borderId="40" xfId="0" applyFont="1" applyBorder="1" applyAlignment="1">
      <alignment horizontal="left" vertical="top" wrapText="1"/>
    </xf>
    <xf numFmtId="0" fontId="1" fillId="0" borderId="42" xfId="0" applyFont="1" applyBorder="1" applyAlignment="1">
      <alignment horizontal="left" vertical="top" wrapText="1"/>
    </xf>
    <xf numFmtId="0" fontId="0" fillId="0" borderId="22" xfId="0" applyBorder="1" applyAlignment="1">
      <alignment horizontal="left" vertical="top" wrapText="1"/>
    </xf>
    <xf numFmtId="0" fontId="0" fillId="0" borderId="46" xfId="0" applyBorder="1" applyAlignment="1">
      <alignment horizontal="left" vertical="top" wrapText="1"/>
    </xf>
    <xf numFmtId="0" fontId="0" fillId="0" borderId="23" xfId="0" applyBorder="1" applyAlignment="1">
      <alignment horizontal="left" vertical="top" wrapText="1"/>
    </xf>
    <xf numFmtId="0" fontId="0" fillId="0" borderId="2" xfId="0" applyBorder="1" applyAlignment="1">
      <alignment horizontal="center" wrapText="1"/>
    </xf>
    <xf numFmtId="0" fontId="2" fillId="0" borderId="0" xfId="0" applyFont="1" applyAlignment="1">
      <alignment horizontal="center" wrapText="1"/>
    </xf>
    <xf numFmtId="0" fontId="4" fillId="0" borderId="0" xfId="20" applyAlignment="1">
      <alignment wrapText="1"/>
    </xf>
    <xf numFmtId="0" fontId="9" fillId="0" borderId="0" xfId="0" applyFont="1" applyAlignment="1">
      <alignment horizontal="center"/>
    </xf>
    <xf numFmtId="42" fontId="4" fillId="0" borderId="19" xfId="20" applyNumberFormat="1" applyBorder="1" applyAlignment="1">
      <alignment wrapText="1"/>
    </xf>
    <xf numFmtId="42" fontId="4" fillId="0" borderId="0" xfId="20" applyNumberFormat="1" applyAlignment="1">
      <alignment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Alignment="1">
      <alignment horizontal="center"/>
    </xf>
    <xf numFmtId="0" fontId="3" fillId="0" borderId="47"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47625</xdr:colOff>
      <xdr:row>0</xdr:row>
      <xdr:rowOff>9525</xdr:rowOff>
    </xdr:to>
    <xdr:pic>
      <xdr:nvPicPr>
        <xdr:cNvPr id="1" name="Picture 1" descr=" "/>
        <xdr:cNvPicPr preferRelativeResize="1">
          <a:picLocks noChangeAspect="1"/>
        </xdr:cNvPicPr>
      </xdr:nvPicPr>
      <xdr:blipFill>
        <a:blip r:embed="rId1"/>
        <a:stretch>
          <a:fillRect/>
        </a:stretch>
      </xdr:blipFill>
      <xdr:spPr>
        <a:xfrm>
          <a:off x="7524750" y="0"/>
          <a:ext cx="47625" cy="9525"/>
        </a:xfrm>
        <a:prstGeom prst="rect">
          <a:avLst/>
        </a:prstGeom>
        <a:noFill/>
        <a:ln w="9525" cmpd="sng">
          <a:noFill/>
        </a:ln>
      </xdr:spPr>
    </xdr:pic>
    <xdr:clientData/>
  </xdr:twoCellAnchor>
  <xdr:twoCellAnchor editAs="oneCell">
    <xdr:from>
      <xdr:col>0</xdr:col>
      <xdr:colOff>0</xdr:colOff>
      <xdr:row>116</xdr:row>
      <xdr:rowOff>0</xdr:rowOff>
    </xdr:from>
    <xdr:to>
      <xdr:col>4</xdr:col>
      <xdr:colOff>1200150</xdr:colOff>
      <xdr:row>116</xdr:row>
      <xdr:rowOff>9525</xdr:rowOff>
    </xdr:to>
    <xdr:pic>
      <xdr:nvPicPr>
        <xdr:cNvPr id="2" name="Picture 2" descr=" "/>
        <xdr:cNvPicPr preferRelativeResize="1">
          <a:picLocks noChangeAspect="1"/>
        </xdr:cNvPicPr>
      </xdr:nvPicPr>
      <xdr:blipFill>
        <a:blip r:embed="rId2"/>
        <a:stretch>
          <a:fillRect/>
        </a:stretch>
      </xdr:blipFill>
      <xdr:spPr>
        <a:xfrm>
          <a:off x="0" y="26593800"/>
          <a:ext cx="72390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rs.gov/businesses/small/article/0,,id=104627,00.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sdoj.gov/ust/bapcpa/bci_data/housing_charts/irs_housing_charts_FL.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rs.gov/businesses/small/article/0,,id=104623,00.html"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sdoj.gov/ust/bapcpa/bci_data/median_income_table.ht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144"/>
  <sheetViews>
    <sheetView tabSelected="1" zoomScaleSheetLayoutView="100" workbookViewId="0" topLeftCell="A1">
      <selection activeCell="B3" sqref="B3:C3"/>
    </sheetView>
  </sheetViews>
  <sheetFormatPr defaultColWidth="9.140625" defaultRowHeight="12.75"/>
  <cols>
    <col min="1" max="1" width="3.8515625" style="50" customWidth="1"/>
    <col min="2" max="2" width="12.57421875" style="50" customWidth="1"/>
    <col min="3" max="3" width="8.421875" style="50" customWidth="1"/>
    <col min="4" max="4" width="10.28125" style="50" customWidth="1"/>
    <col min="5" max="5" width="32.140625" style="50" customWidth="1"/>
    <col min="6" max="6" width="9.421875" style="50" customWidth="1"/>
    <col min="7" max="7" width="9.7109375" style="64" customWidth="1"/>
    <col min="8" max="8" width="10.421875" style="50" customWidth="1"/>
    <col min="9" max="9" width="8.00390625" style="116" bestFit="1" customWidth="1"/>
    <col min="10" max="11" width="8.140625" style="116" customWidth="1"/>
    <col min="12" max="12" width="10.28125" style="116" customWidth="1"/>
    <col min="13" max="13" width="9.57421875" style="116" customWidth="1"/>
    <col min="14" max="14" width="10.140625" style="116" bestFit="1" customWidth="1"/>
    <col min="15" max="16" width="9.140625" style="116" customWidth="1"/>
    <col min="17" max="17" width="9.140625" style="126" customWidth="1"/>
    <col min="18" max="16384" width="9.140625" style="50" customWidth="1"/>
  </cols>
  <sheetData>
    <row r="1" ht="8.25" customHeight="1">
      <c r="A1" s="107" t="s">
        <v>376</v>
      </c>
    </row>
    <row r="2" spans="1:9" ht="12.75">
      <c r="A2" s="137" t="s">
        <v>261</v>
      </c>
      <c r="B2" s="174"/>
      <c r="C2" s="174"/>
      <c r="D2" s="132"/>
      <c r="E2" s="271" t="s">
        <v>354</v>
      </c>
      <c r="F2" s="272"/>
      <c r="G2" s="272"/>
      <c r="H2" s="273"/>
      <c r="I2" s="117"/>
    </row>
    <row r="3" spans="1:11" ht="20.25" customHeight="1">
      <c r="A3" s="137" t="s">
        <v>377</v>
      </c>
      <c r="B3" s="173"/>
      <c r="C3" s="173"/>
      <c r="D3" s="133"/>
      <c r="E3" s="274" t="str">
        <f>IF(B11="x","The presumption does not arise",IF(H122&lt;100,"The presumption does not arise",IF(H122=166.67,"The presumption arises",IF(H122&gt;166.67,"The presumption arises",IF(H122*60=0.25*H126,"The presumption arises",IF(H122*60&gt;0.25*H126,"The presumption arises","The presumption does not arise"))))))</f>
        <v>The presumption does not arise</v>
      </c>
      <c r="F3" s="275"/>
      <c r="G3" s="275"/>
      <c r="H3" s="276"/>
      <c r="I3" s="117"/>
      <c r="J3" s="117"/>
      <c r="K3" s="117"/>
    </row>
    <row r="4" spans="1:11" ht="11.25" customHeight="1">
      <c r="A4" s="278"/>
      <c r="B4" s="278"/>
      <c r="C4" s="278"/>
      <c r="D4" s="278"/>
      <c r="E4" s="278"/>
      <c r="F4" s="278"/>
      <c r="G4" s="278"/>
      <c r="H4" s="278"/>
      <c r="I4" s="117"/>
      <c r="J4" s="117"/>
      <c r="K4" s="117"/>
    </row>
    <row r="5" spans="1:11" ht="13.5" customHeight="1">
      <c r="A5" s="211" t="s">
        <v>264</v>
      </c>
      <c r="B5" s="211"/>
      <c r="C5" s="211"/>
      <c r="D5" s="211"/>
      <c r="E5" s="211"/>
      <c r="F5" s="211"/>
      <c r="G5" s="211"/>
      <c r="H5" s="211"/>
      <c r="I5" s="117"/>
      <c r="J5" s="117"/>
      <c r="K5" s="117"/>
    </row>
    <row r="6" spans="1:11" ht="10.5" customHeight="1">
      <c r="A6" s="277" t="s">
        <v>333</v>
      </c>
      <c r="B6" s="277"/>
      <c r="C6" s="277"/>
      <c r="D6" s="277"/>
      <c r="E6" s="277"/>
      <c r="F6" s="277"/>
      <c r="G6" s="277"/>
      <c r="H6" s="277"/>
      <c r="I6" s="117"/>
      <c r="J6" s="117"/>
      <c r="K6" s="117"/>
    </row>
    <row r="7" spans="1:8" ht="24" customHeight="1">
      <c r="A7" s="210" t="s">
        <v>265</v>
      </c>
      <c r="B7" s="210"/>
      <c r="C7" s="210"/>
      <c r="D7" s="210"/>
      <c r="E7" s="210"/>
      <c r="F7" s="210"/>
      <c r="G7" s="210"/>
      <c r="H7" s="210"/>
    </row>
    <row r="8" spans="1:17" s="60" customFormat="1" ht="17.25" customHeight="1">
      <c r="A8" s="202"/>
      <c r="B8" s="202"/>
      <c r="C8" s="202"/>
      <c r="D8" s="202"/>
      <c r="E8" s="202"/>
      <c r="F8" s="202"/>
      <c r="G8" s="202"/>
      <c r="H8" s="202"/>
      <c r="I8" s="118"/>
      <c r="J8" s="118"/>
      <c r="K8" s="118"/>
      <c r="L8" s="118"/>
      <c r="M8" s="118"/>
      <c r="N8" s="118"/>
      <c r="O8" s="118"/>
      <c r="P8" s="118"/>
      <c r="Q8" s="139"/>
    </row>
    <row r="9" spans="1:8" ht="14.25" customHeight="1">
      <c r="A9" s="170" t="s">
        <v>267</v>
      </c>
      <c r="B9" s="171"/>
      <c r="C9" s="171"/>
      <c r="D9" s="171"/>
      <c r="E9" s="171"/>
      <c r="F9" s="171"/>
      <c r="G9" s="171"/>
      <c r="H9" s="172"/>
    </row>
    <row r="10" spans="1:8" ht="33.75" customHeight="1" thickBot="1">
      <c r="A10" s="198">
        <v>1</v>
      </c>
      <c r="B10" s="216" t="s">
        <v>375</v>
      </c>
      <c r="C10" s="216"/>
      <c r="D10" s="216"/>
      <c r="E10" s="216"/>
      <c r="F10" s="216"/>
      <c r="G10" s="216"/>
      <c r="H10" s="217"/>
    </row>
    <row r="11" spans="1:8" ht="16.5" customHeight="1">
      <c r="A11" s="199"/>
      <c r="B11" s="214"/>
      <c r="C11" s="218" t="s">
        <v>266</v>
      </c>
      <c r="D11" s="219"/>
      <c r="E11" s="219"/>
      <c r="F11" s="219"/>
      <c r="G11" s="219"/>
      <c r="H11" s="220"/>
    </row>
    <row r="12" spans="1:8" ht="30.75" customHeight="1">
      <c r="A12" s="166"/>
      <c r="B12" s="215"/>
      <c r="C12" s="221"/>
      <c r="D12" s="222"/>
      <c r="E12" s="222"/>
      <c r="F12" s="222"/>
      <c r="G12" s="222"/>
      <c r="H12" s="223"/>
    </row>
    <row r="13" spans="2:8" ht="15.75" customHeight="1">
      <c r="B13" s="230"/>
      <c r="C13" s="230"/>
      <c r="D13" s="230"/>
      <c r="E13" s="230"/>
      <c r="F13" s="230"/>
      <c r="G13" s="230"/>
      <c r="H13" s="230"/>
    </row>
    <row r="14" spans="1:8" ht="16.5" customHeight="1">
      <c r="A14" s="170" t="s">
        <v>268</v>
      </c>
      <c r="B14" s="171"/>
      <c r="C14" s="171"/>
      <c r="D14" s="171"/>
      <c r="E14" s="171"/>
      <c r="F14" s="171"/>
      <c r="G14" s="171"/>
      <c r="H14" s="172"/>
    </row>
    <row r="15" spans="1:8" ht="18" customHeight="1">
      <c r="A15" s="199">
        <v>2</v>
      </c>
      <c r="B15" s="212" t="s">
        <v>334</v>
      </c>
      <c r="C15" s="212"/>
      <c r="D15" s="212"/>
      <c r="E15" s="212"/>
      <c r="F15" s="212"/>
      <c r="G15" s="212"/>
      <c r="H15" s="213"/>
    </row>
    <row r="16" spans="1:8" ht="14.25" customHeight="1">
      <c r="A16" s="199"/>
      <c r="B16" s="94"/>
      <c r="C16" s="51" t="s">
        <v>269</v>
      </c>
      <c r="D16" s="268" t="s">
        <v>335</v>
      </c>
      <c r="E16" s="269"/>
      <c r="F16" s="269"/>
      <c r="G16" s="269"/>
      <c r="H16" s="270"/>
    </row>
    <row r="17" spans="1:8" ht="63.75" customHeight="1">
      <c r="A17" s="199"/>
      <c r="B17" s="65"/>
      <c r="C17" s="52" t="s">
        <v>270</v>
      </c>
      <c r="D17" s="265" t="s">
        <v>336</v>
      </c>
      <c r="E17" s="266"/>
      <c r="F17" s="266"/>
      <c r="G17" s="266"/>
      <c r="H17" s="267"/>
    </row>
    <row r="18" spans="1:8" ht="31.5" customHeight="1">
      <c r="A18" s="199"/>
      <c r="B18" s="65"/>
      <c r="C18" s="52" t="s">
        <v>271</v>
      </c>
      <c r="D18" s="265" t="s">
        <v>430</v>
      </c>
      <c r="E18" s="266"/>
      <c r="F18" s="266"/>
      <c r="G18" s="266"/>
      <c r="H18" s="267"/>
    </row>
    <row r="19" spans="1:8" ht="22.5" customHeight="1">
      <c r="A19" s="199"/>
      <c r="B19" s="65"/>
      <c r="C19" s="52" t="s">
        <v>272</v>
      </c>
      <c r="D19" s="265" t="s">
        <v>431</v>
      </c>
      <c r="E19" s="266"/>
      <c r="F19" s="266"/>
      <c r="G19" s="266"/>
      <c r="H19" s="267"/>
    </row>
    <row r="20" spans="1:8" ht="54.75" customHeight="1">
      <c r="A20" s="166"/>
      <c r="B20" s="159" t="s">
        <v>56</v>
      </c>
      <c r="C20" s="157"/>
      <c r="D20" s="157"/>
      <c r="E20" s="157"/>
      <c r="F20" s="205"/>
      <c r="G20" s="41" t="s">
        <v>57</v>
      </c>
      <c r="H20" s="41" t="s">
        <v>58</v>
      </c>
    </row>
    <row r="21" spans="1:8" ht="16.5" customHeight="1">
      <c r="A21" s="42">
        <v>3</v>
      </c>
      <c r="B21" s="159" t="s">
        <v>337</v>
      </c>
      <c r="C21" s="157"/>
      <c r="D21" s="157"/>
      <c r="E21" s="157"/>
      <c r="F21" s="205"/>
      <c r="G21" s="66"/>
      <c r="H21" s="66"/>
    </row>
    <row r="22" spans="1:8" ht="36" customHeight="1">
      <c r="A22" s="198">
        <v>4</v>
      </c>
      <c r="B22" s="227" t="s">
        <v>342</v>
      </c>
      <c r="C22" s="228"/>
      <c r="D22" s="228"/>
      <c r="E22" s="228"/>
      <c r="F22" s="229"/>
      <c r="G22" s="200">
        <f>F23-F24</f>
        <v>0</v>
      </c>
      <c r="H22" s="200"/>
    </row>
    <row r="23" spans="1:8" ht="12.75" customHeight="1">
      <c r="A23" s="199"/>
      <c r="B23" s="37" t="s">
        <v>269</v>
      </c>
      <c r="C23" s="224" t="s">
        <v>338</v>
      </c>
      <c r="D23" s="225"/>
      <c r="E23" s="226"/>
      <c r="F23" s="68"/>
      <c r="G23" s="204"/>
      <c r="H23" s="204"/>
    </row>
    <row r="24" spans="1:8" ht="15.75" customHeight="1">
      <c r="A24" s="199"/>
      <c r="B24" s="37" t="s">
        <v>270</v>
      </c>
      <c r="C24" s="224" t="s">
        <v>339</v>
      </c>
      <c r="D24" s="225"/>
      <c r="E24" s="226"/>
      <c r="F24" s="131"/>
      <c r="G24" s="204"/>
      <c r="H24" s="204"/>
    </row>
    <row r="25" spans="1:8" ht="14.25" customHeight="1">
      <c r="A25" s="199"/>
      <c r="B25" s="37" t="s">
        <v>271</v>
      </c>
      <c r="C25" s="224" t="s">
        <v>340</v>
      </c>
      <c r="D25" s="225"/>
      <c r="E25" s="225"/>
      <c r="F25" s="226"/>
      <c r="G25" s="201"/>
      <c r="H25" s="201"/>
    </row>
    <row r="26" spans="1:8" ht="37.5" customHeight="1">
      <c r="A26" s="198">
        <v>5</v>
      </c>
      <c r="B26" s="159" t="s">
        <v>341</v>
      </c>
      <c r="C26" s="157"/>
      <c r="D26" s="157"/>
      <c r="E26" s="157"/>
      <c r="F26" s="205"/>
      <c r="G26" s="200">
        <f>IF(F27&gt;F28,F27-F28,0)</f>
        <v>0</v>
      </c>
      <c r="H26" s="200"/>
    </row>
    <row r="27" spans="1:8" ht="14.25" customHeight="1">
      <c r="A27" s="199"/>
      <c r="B27" s="37" t="s">
        <v>269</v>
      </c>
      <c r="C27" s="224" t="s">
        <v>338</v>
      </c>
      <c r="D27" s="225"/>
      <c r="E27" s="226"/>
      <c r="F27" s="68"/>
      <c r="G27" s="204"/>
      <c r="H27" s="204"/>
    </row>
    <row r="28" spans="1:8" ht="14.25" customHeight="1">
      <c r="A28" s="199"/>
      <c r="B28" s="37" t="s">
        <v>270</v>
      </c>
      <c r="C28" s="224" t="s">
        <v>339</v>
      </c>
      <c r="D28" s="225" t="s">
        <v>339</v>
      </c>
      <c r="E28" s="226"/>
      <c r="F28" s="131"/>
      <c r="G28" s="204"/>
      <c r="H28" s="204"/>
    </row>
    <row r="29" spans="1:8" ht="14.25" customHeight="1">
      <c r="A29" s="199"/>
      <c r="B29" s="37" t="s">
        <v>271</v>
      </c>
      <c r="C29" s="224" t="s">
        <v>340</v>
      </c>
      <c r="D29" s="225" t="s">
        <v>340</v>
      </c>
      <c r="E29" s="225"/>
      <c r="F29" s="226"/>
      <c r="G29" s="201"/>
      <c r="H29" s="201"/>
    </row>
    <row r="30" spans="1:8" ht="15" customHeight="1">
      <c r="A30" s="42">
        <v>6</v>
      </c>
      <c r="B30" s="159" t="s">
        <v>59</v>
      </c>
      <c r="C30" s="157"/>
      <c r="D30" s="157"/>
      <c r="E30" s="157"/>
      <c r="F30" s="205"/>
      <c r="G30" s="66"/>
      <c r="H30" s="66"/>
    </row>
    <row r="31" spans="1:8" ht="12.75" customHeight="1">
      <c r="A31" s="42">
        <v>7</v>
      </c>
      <c r="B31" s="159" t="s">
        <v>60</v>
      </c>
      <c r="C31" s="157"/>
      <c r="D31" s="157"/>
      <c r="E31" s="157"/>
      <c r="F31" s="205"/>
      <c r="G31" s="66"/>
      <c r="H31" s="66">
        <v>0</v>
      </c>
    </row>
    <row r="32" spans="1:8" ht="31.5" customHeight="1">
      <c r="A32" s="42">
        <v>8</v>
      </c>
      <c r="B32" s="152" t="s">
        <v>282</v>
      </c>
      <c r="C32" s="153"/>
      <c r="D32" s="153"/>
      <c r="E32" s="153"/>
      <c r="F32" s="154"/>
      <c r="G32" s="66"/>
      <c r="H32" s="66"/>
    </row>
    <row r="33" spans="1:8" ht="52.5" customHeight="1">
      <c r="A33" s="198">
        <v>9</v>
      </c>
      <c r="B33" s="159" t="s">
        <v>61</v>
      </c>
      <c r="C33" s="157"/>
      <c r="D33" s="157"/>
      <c r="E33" s="157"/>
      <c r="F33" s="205"/>
      <c r="G33" s="91"/>
      <c r="H33" s="91"/>
    </row>
    <row r="34" spans="1:8" ht="24" customHeight="1">
      <c r="A34" s="199"/>
      <c r="B34" s="159" t="s">
        <v>355</v>
      </c>
      <c r="C34" s="157"/>
      <c r="D34" s="157"/>
      <c r="E34" s="205"/>
      <c r="F34" s="95"/>
      <c r="G34" s="279"/>
      <c r="H34" s="280"/>
    </row>
    <row r="35" spans="1:8" ht="26.25" customHeight="1">
      <c r="A35" s="166"/>
      <c r="B35" s="159" t="s">
        <v>356</v>
      </c>
      <c r="C35" s="157"/>
      <c r="D35" s="157"/>
      <c r="E35" s="205"/>
      <c r="F35" s="95"/>
      <c r="G35" s="281"/>
      <c r="H35" s="282"/>
    </row>
    <row r="36" spans="1:8" ht="52.5" customHeight="1">
      <c r="A36" s="198">
        <v>10</v>
      </c>
      <c r="B36" s="207" t="s">
        <v>343</v>
      </c>
      <c r="C36" s="208"/>
      <c r="D36" s="208"/>
      <c r="E36" s="208"/>
      <c r="F36" s="209"/>
      <c r="G36" s="279"/>
      <c r="H36" s="280"/>
    </row>
    <row r="37" spans="1:8" ht="13.5" customHeight="1">
      <c r="A37" s="199"/>
      <c r="B37" s="49" t="s">
        <v>62</v>
      </c>
      <c r="C37" s="155"/>
      <c r="D37" s="156"/>
      <c r="E37" s="147"/>
      <c r="F37" s="90"/>
      <c r="G37" s="281"/>
      <c r="H37" s="282"/>
    </row>
    <row r="38" spans="1:8" ht="13.5" customHeight="1">
      <c r="A38" s="166"/>
      <c r="B38" s="152" t="s">
        <v>344</v>
      </c>
      <c r="C38" s="153"/>
      <c r="D38" s="153"/>
      <c r="E38" s="153"/>
      <c r="F38" s="154"/>
      <c r="G38" s="66"/>
      <c r="H38" s="66"/>
    </row>
    <row r="39" spans="1:8" ht="13.5" customHeight="1">
      <c r="A39" s="42">
        <v>11</v>
      </c>
      <c r="B39" s="175" t="s">
        <v>63</v>
      </c>
      <c r="C39" s="176"/>
      <c r="D39" s="176"/>
      <c r="E39" s="176"/>
      <c r="F39" s="177"/>
      <c r="G39" s="92">
        <f>SUM(G38,G21:G33)</f>
        <v>0</v>
      </c>
      <c r="H39" s="92">
        <f>SUM(H38,H21:H33)</f>
        <v>0</v>
      </c>
    </row>
    <row r="40" spans="1:8" ht="13.5" customHeight="1">
      <c r="A40" s="42">
        <v>12</v>
      </c>
      <c r="B40" s="175" t="s">
        <v>64</v>
      </c>
      <c r="C40" s="176"/>
      <c r="D40" s="176"/>
      <c r="E40" s="176"/>
      <c r="F40" s="206"/>
      <c r="G40" s="260">
        <f>SUM(G39:H39)</f>
        <v>0</v>
      </c>
      <c r="H40" s="261"/>
    </row>
    <row r="41" spans="1:8" ht="18.75" customHeight="1">
      <c r="A41" s="202"/>
      <c r="B41" s="202"/>
      <c r="C41" s="202"/>
      <c r="D41" s="202"/>
      <c r="E41" s="202"/>
      <c r="F41" s="202"/>
      <c r="G41" s="202"/>
      <c r="H41" s="202"/>
    </row>
    <row r="42" spans="1:9" ht="14.25" customHeight="1">
      <c r="A42" s="170" t="s">
        <v>65</v>
      </c>
      <c r="B42" s="171"/>
      <c r="C42" s="171"/>
      <c r="D42" s="171"/>
      <c r="E42" s="171"/>
      <c r="F42" s="171"/>
      <c r="G42" s="171"/>
      <c r="H42" s="172"/>
      <c r="I42" s="118"/>
    </row>
    <row r="43" spans="1:9" ht="15" customHeight="1">
      <c r="A43" s="42">
        <v>13</v>
      </c>
      <c r="B43" s="175" t="s">
        <v>66</v>
      </c>
      <c r="C43" s="176"/>
      <c r="D43" s="176"/>
      <c r="E43" s="176"/>
      <c r="F43" s="176"/>
      <c r="G43" s="177"/>
      <c r="H43" s="36">
        <f>G40*12</f>
        <v>0</v>
      </c>
      <c r="I43" s="119"/>
    </row>
    <row r="44" spans="1:9" ht="14.25" customHeight="1">
      <c r="A44" s="198">
        <v>14</v>
      </c>
      <c r="B44" s="262" t="s">
        <v>242</v>
      </c>
      <c r="C44" s="263"/>
      <c r="D44" s="263"/>
      <c r="E44" s="263"/>
      <c r="F44" s="264"/>
      <c r="G44" s="96"/>
      <c r="H44" s="43"/>
      <c r="I44" s="119"/>
    </row>
    <row r="45" spans="1:8" ht="12.75" customHeight="1">
      <c r="A45" s="166"/>
      <c r="B45" s="175" t="s">
        <v>68</v>
      </c>
      <c r="C45" s="176"/>
      <c r="D45" s="176"/>
      <c r="E45" s="176"/>
      <c r="F45" s="176"/>
      <c r="G45" s="177"/>
      <c r="H45" s="35">
        <f>IF(G$44=0,0,IF(G$44=1,M!B6,IF(G$44=2,M!C6,IF(G$44=3,M!D6,IF(G$44=4,M!E6,IF(G$44&gt;4,M!E6+((G$44-4)*12*525)))))))</f>
        <v>0</v>
      </c>
    </row>
    <row r="46" spans="1:8" ht="15.75" customHeight="1">
      <c r="A46" s="198">
        <v>15</v>
      </c>
      <c r="B46" s="195" t="s">
        <v>67</v>
      </c>
      <c r="C46" s="196"/>
      <c r="D46" s="196"/>
      <c r="E46" s="196"/>
      <c r="F46" s="196"/>
      <c r="G46" s="196"/>
      <c r="H46" s="197"/>
    </row>
    <row r="47" spans="1:8" ht="30" customHeight="1">
      <c r="A47" s="166"/>
      <c r="B47" s="162" t="str">
        <f>IF(H43-H45&gt;0,"Because your family income exceeds the median income for a family of similar size for your state, you must complete the remaining parts of this statement","Because your family income does not exceed the median income for a family of similar size for your state, the presumption of abuse in your case does not arise; do not complete Parts IV, V, VI, and VII of this form.")</f>
        <v>Because your family income does not exceed the median income for a family of similar size for your state, the presumption of abuse in your case does not arise; do not complete Parts IV, V, VI, and VII of this form.</v>
      </c>
      <c r="C47" s="163"/>
      <c r="D47" s="163"/>
      <c r="E47" s="163"/>
      <c r="F47" s="163"/>
      <c r="G47" s="163"/>
      <c r="H47" s="160"/>
    </row>
    <row r="48" spans="1:8" ht="21.75" customHeight="1">
      <c r="A48" s="203" t="s">
        <v>378</v>
      </c>
      <c r="B48" s="203"/>
      <c r="C48" s="203"/>
      <c r="D48" s="203"/>
      <c r="E48" s="203"/>
      <c r="F48" s="203"/>
      <c r="G48" s="203"/>
      <c r="H48" s="203"/>
    </row>
    <row r="49" spans="1:8" ht="14.25" customHeight="1">
      <c r="A49" s="170" t="s">
        <v>69</v>
      </c>
      <c r="B49" s="171"/>
      <c r="C49" s="171"/>
      <c r="D49" s="171"/>
      <c r="E49" s="171"/>
      <c r="F49" s="171"/>
      <c r="G49" s="171"/>
      <c r="H49" s="172"/>
    </row>
    <row r="50" spans="1:8" ht="15" customHeight="1">
      <c r="A50" s="42">
        <v>16</v>
      </c>
      <c r="B50" s="175" t="s">
        <v>345</v>
      </c>
      <c r="C50" s="176"/>
      <c r="D50" s="176"/>
      <c r="E50" s="176"/>
      <c r="F50" s="176"/>
      <c r="G50" s="177"/>
      <c r="H50" s="35">
        <f>G40</f>
        <v>0</v>
      </c>
    </row>
    <row r="51" spans="1:8" ht="34.5" customHeight="1" thickBot="1">
      <c r="A51" s="42">
        <v>17</v>
      </c>
      <c r="B51" s="195" t="s">
        <v>291</v>
      </c>
      <c r="C51" s="196"/>
      <c r="D51" s="196"/>
      <c r="E51" s="196"/>
      <c r="F51" s="196"/>
      <c r="G51" s="197"/>
      <c r="H51" s="93">
        <v>0</v>
      </c>
    </row>
    <row r="52" spans="1:10" ht="16.5" customHeight="1" thickBot="1">
      <c r="A52" s="42">
        <v>18</v>
      </c>
      <c r="B52" s="175" t="s">
        <v>273</v>
      </c>
      <c r="C52" s="176"/>
      <c r="D52" s="176"/>
      <c r="E52" s="176"/>
      <c r="F52" s="176"/>
      <c r="G52" s="177"/>
      <c r="H52" s="99">
        <f>H50-H51</f>
        <v>0</v>
      </c>
      <c r="I52" s="116">
        <f>IF(H$52&lt;833,N!$B$10,IF(AND(832&lt;H$52,H$52&lt;1249),N!$C$10,IF(AND(1248&lt;H$52,H$52&lt;1666),N!$D$10,IF(AND(1665&lt;H$52,H$52&lt;2499),N!$E$10,IF(AND(2498&lt;H$52,H$52&lt;3333),N!$F$10,IF(AND(3332&lt;H$52,H$52&lt;4166),N!$G$10,IF(AND(4165&lt;H$52,H$52&lt;5833),N!$H$10,IF(H$52&gt;5832,N!$I$10))))))))</f>
        <v>403</v>
      </c>
      <c r="J52" s="116" t="s">
        <v>252</v>
      </c>
    </row>
    <row r="53" spans="1:10" ht="20.25" customHeight="1">
      <c r="A53" s="202"/>
      <c r="B53" s="202"/>
      <c r="C53" s="202"/>
      <c r="D53" s="202"/>
      <c r="E53" s="202"/>
      <c r="F53" s="202"/>
      <c r="G53" s="202"/>
      <c r="H53" s="202"/>
      <c r="I53" s="116">
        <f>IF(H$52&lt;833,N!$B$20,IF(AND(832&lt;H$52,H$52&lt;1249),N!$C$20,IF(AND(1248&lt;H$52,H$52&lt;1666),N!$D$20,IF(AND(1665&lt;H$52,H$52&lt;2499),N!$E$20,IF(AND(2498&lt;H$52,H$52&lt;3333),N!$F$20,IF(AND(3332&lt;H$52,H$52&lt;4166),N!$G$20,IF(AND(4165&lt;H$52,H$52&lt;5833),N!$H$20,IF(H$52&gt;5832,N!$I$20))))))))</f>
        <v>620</v>
      </c>
      <c r="J53" s="116" t="s">
        <v>253</v>
      </c>
    </row>
    <row r="54" spans="1:10" ht="14.25" customHeight="1">
      <c r="A54" s="170" t="s">
        <v>274</v>
      </c>
      <c r="B54" s="171"/>
      <c r="C54" s="171"/>
      <c r="D54" s="171"/>
      <c r="E54" s="171"/>
      <c r="F54" s="171"/>
      <c r="G54" s="171"/>
      <c r="H54" s="172"/>
      <c r="I54" s="116">
        <f>IF(H$52&lt;833,N!$B$30,IF(AND(832&lt;H$52,H$52&lt;1249),N!$C$30,IF(AND(1248&lt;H$52,H$52&lt;1666),N!$D$30,IF(AND(1665&lt;H$52,H$52&lt;2499),N!$E$30,IF(AND(2498&lt;H$52,H$52&lt;3333),N!$F$30,IF(AND(3332&lt;H$52,H$52&lt;4166),N!$G$30,IF(AND(4165&lt;H$52,H$52&lt;5833),N!$H$30,IF(H$52&gt;5832,N!$I$30))))))))</f>
        <v>835</v>
      </c>
      <c r="J54" s="116" t="s">
        <v>254</v>
      </c>
    </row>
    <row r="55" spans="1:10" ht="12.75" customHeight="1">
      <c r="A55" s="254" t="s">
        <v>275</v>
      </c>
      <c r="B55" s="255"/>
      <c r="C55" s="255"/>
      <c r="D55" s="255"/>
      <c r="E55" s="255"/>
      <c r="F55" s="255"/>
      <c r="G55" s="255"/>
      <c r="H55" s="256"/>
      <c r="I55" s="116">
        <f>IF(H$52&lt;833,N!$B$40,IF(AND(832&lt;H$52,H$52&lt;1249),N!$C$40,IF(AND(1248&lt;H$52,H$52&lt;1666),N!$D$40,IF(AND(1665&lt;H$52,H$52&lt;2499),N!$E$40,IF(AND(2498&lt;H$52,H$52&lt;3333),N!$F$40,IF(AND(3332&lt;H$52,H$52&lt;4166),N!$G$40,IF(AND(4165&lt;H$52,H$52&lt;5833),N!$H$40,IF(H$52&gt;5832,N!$I$40))))))))</f>
        <v>881</v>
      </c>
      <c r="J55" s="116" t="s">
        <v>255</v>
      </c>
    </row>
    <row r="56" spans="1:17" s="53" customFormat="1" ht="23.25" customHeight="1" thickBot="1">
      <c r="A56" s="86">
        <v>19</v>
      </c>
      <c r="B56" s="195" t="s">
        <v>379</v>
      </c>
      <c r="C56" s="196"/>
      <c r="D56" s="196"/>
      <c r="E56" s="196"/>
      <c r="F56" s="196"/>
      <c r="G56" s="197"/>
      <c r="H56" s="97">
        <f>IF($G$44=0,0,IF($G$44=1,I52,IF($G$44=2,I53,IF($G$44=3,I54,IF($G$44=4,I55,IF($G$44&gt;4,I56))))))</f>
        <v>0</v>
      </c>
      <c r="I56" s="116">
        <f>(IF(H$52&lt;833,N!$B$40,IF(AND(832&lt;H$52,H$52&lt;1249),N!$C$40,IF(AND(1248&lt;H$52,H$52&lt;1666),N!$D$40,IF(AND(1665&lt;H$52,H$52&lt;2499),N!$E$40,IF(AND(2498&lt;H$52,H$52&lt;3333),N!$F$40,IF(AND(3332&lt;H$52,H$52&lt;4166),N!$G$40,IF(AND(4165&lt;H$52,H$52&lt;5833),N!$H$40,IF(H$52&gt;5832,N!$I$40)))))))))+(IF(H$52&lt;833,N!$B$45,IF(AND(832&lt;H$52,H$52&lt;1249),N!$C$45,IF(AND(1248&lt;H$52,H$52&lt;1666),N!$D$45,IF(AND(1665&lt;H$52,H$52&lt;2499),N!$E$45,IF(AND(2498&lt;H$52,H$52&lt;3333),N!$F$45,IF(AND(3332&lt;H$52,H$52&lt;4166),N!$G$45,IF(AND(4165&lt;H$52,H$52&lt;5833),N!$H$45,IF(H$52&gt;5832,N!$I$45)))))))))*(G$44-4)</f>
        <v>345</v>
      </c>
      <c r="J56" s="120" t="s">
        <v>256</v>
      </c>
      <c r="K56" s="121"/>
      <c r="L56" s="120"/>
      <c r="M56" s="120"/>
      <c r="N56" s="120"/>
      <c r="O56" s="120"/>
      <c r="P56" s="120"/>
      <c r="Q56" s="121"/>
    </row>
    <row r="57" spans="1:8" ht="13.5" customHeight="1" thickBot="1">
      <c r="A57" s="198" t="s">
        <v>347</v>
      </c>
      <c r="B57" s="251" t="s">
        <v>350</v>
      </c>
      <c r="C57" s="252"/>
      <c r="D57" s="252"/>
      <c r="E57" s="252"/>
      <c r="F57" s="252"/>
      <c r="G57" s="253"/>
      <c r="H57" s="138" t="s">
        <v>243</v>
      </c>
    </row>
    <row r="58" spans="1:8" ht="11.25" customHeight="1">
      <c r="A58" s="166"/>
      <c r="B58" s="175" t="s">
        <v>346</v>
      </c>
      <c r="C58" s="176"/>
      <c r="D58" s="176"/>
      <c r="E58" s="176"/>
      <c r="F58" s="176"/>
      <c r="G58" s="177"/>
      <c r="H58" s="39">
        <f>LOOKUP(H57,K62:K128,I62:I128)</f>
        <v>0</v>
      </c>
    </row>
    <row r="59" spans="1:8" ht="32.25" customHeight="1">
      <c r="A59" s="42" t="s">
        <v>348</v>
      </c>
      <c r="B59" s="175" t="s">
        <v>357</v>
      </c>
      <c r="C59" s="176"/>
      <c r="D59" s="176"/>
      <c r="E59" s="176"/>
      <c r="F59" s="176"/>
      <c r="G59" s="177"/>
      <c r="H59" s="39">
        <f>LOOKUP(H57,K62:K128,J62:J128)</f>
        <v>0</v>
      </c>
    </row>
    <row r="60" spans="1:8" ht="43.5" customHeight="1">
      <c r="A60" s="198">
        <v>21</v>
      </c>
      <c r="B60" s="175" t="s">
        <v>349</v>
      </c>
      <c r="C60" s="157"/>
      <c r="D60" s="157"/>
      <c r="E60" s="157"/>
      <c r="F60" s="157"/>
      <c r="G60" s="205"/>
      <c r="H60" s="283"/>
    </row>
    <row r="61" spans="1:11" ht="11.25">
      <c r="A61" s="199"/>
      <c r="B61" s="248"/>
      <c r="C61" s="249"/>
      <c r="D61" s="249"/>
      <c r="E61" s="249"/>
      <c r="F61" s="249"/>
      <c r="G61" s="250"/>
      <c r="H61" s="284"/>
      <c r="I61" s="122" t="s">
        <v>44</v>
      </c>
      <c r="J61" s="123" t="s">
        <v>45</v>
      </c>
      <c r="K61" s="123"/>
    </row>
    <row r="62" spans="1:11" ht="11.25">
      <c r="A62" s="199"/>
      <c r="B62" s="248"/>
      <c r="C62" s="249"/>
      <c r="D62" s="249"/>
      <c r="E62" s="249"/>
      <c r="F62" s="249"/>
      <c r="G62" s="250"/>
      <c r="H62" s="284"/>
      <c r="I62" s="116">
        <f>IF(G$44=0,0,IF(G$44&lt;=2,H!B7,IF(G$44=3,H!D7,IF(G$44=4,H!F7,IF(G$44&gt;4,H!F7)))))</f>
        <v>0</v>
      </c>
      <c r="J62" s="116">
        <f>IF($G$44=0,0,IF($G$44=1,IF(H!C7-($F$98+$F$99)&gt;0,H!C7-($F$98+$F$99),0),IF($G$44=2,IF(H!C7-($F$98+$F$99)&gt;0,H!C7-($F$98+$F$99),0),IF($G$44=3,IF(H!E7-($F$98+$F$99)&gt;0,H!E7-($F$98+$F$99),0),IF($G$44&gt;3,IF(H!G7-($F$98+$F$99)&gt;0,H!G7-($F$98+$F$99),0))))))</f>
        <v>0</v>
      </c>
      <c r="K62" s="116" t="s">
        <v>381</v>
      </c>
    </row>
    <row r="63" spans="1:11" ht="11.25">
      <c r="A63" s="166"/>
      <c r="B63" s="248"/>
      <c r="C63" s="249"/>
      <c r="D63" s="249"/>
      <c r="E63" s="249"/>
      <c r="F63" s="249"/>
      <c r="G63" s="250"/>
      <c r="H63" s="285"/>
      <c r="I63" s="116">
        <f>IF(G$44=0,0,IF(G$44&lt;=2,H!B8,IF(G$44=3,H!D8,IF(G$44=4,H!F8,IF(G$44&gt;4,H!F8)))))</f>
        <v>0</v>
      </c>
      <c r="J63" s="116">
        <f>IF($G$44=0,0,IF($G$44=1,IF(H!C8-($F$98+$F$99)&gt;0,H!C8-($F$98+$F$99),0),IF($G$44=2,IF(H!C8-($F$98+$F$99)&gt;0,H!C8-($F$98+$F$99),0),IF($G$44=3,IF(H!E8-($F$98+$F$99)&gt;0,H!E8-($F$98+$F$99),0),IF($G$44&gt;3,IF(H!G8-($F$98+$F$99)&gt;0,H!G8-($F$98+$F$99),0))))))</f>
        <v>0</v>
      </c>
      <c r="K63" s="116" t="s">
        <v>294</v>
      </c>
    </row>
    <row r="64" spans="1:11" ht="36.75" customHeight="1">
      <c r="A64" s="198">
        <v>22</v>
      </c>
      <c r="B64" s="175" t="s">
        <v>351</v>
      </c>
      <c r="C64" s="176"/>
      <c r="D64" s="176"/>
      <c r="E64" s="176"/>
      <c r="F64" s="176"/>
      <c r="G64" s="177"/>
      <c r="H64" s="158">
        <f>IF(G66="Miami",M67,IF(G66="Tampa",M68,M69))</f>
        <v>0</v>
      </c>
      <c r="I64" s="116">
        <f>IF(G$44=0,0,IF(G$44&lt;=2,H!B9,IF(G$44=3,H!D9,IF(G$44=4,H!F9,IF(G$44&gt;4,H!F9)))))</f>
        <v>0</v>
      </c>
      <c r="J64" s="116">
        <f>IF($G$44=0,0,IF($G$44=1,IF(H!C9-($F$98+$F$99)&gt;0,H!C9-($F$98+$F$99),0),IF($G$44=2,IF(H!C9-($F$98+$F$99)&gt;0,H!C9-($F$98+$F$99),0),IF($G$44=3,IF(H!E9-($F$98+$F$99)&gt;0,H!E9-($F$98+$F$99),0),IF($G$44&gt;3,IF(H!G9-($F$98+$F$99)&gt;0,H!G9-($F$98+$F$99),0))))))</f>
        <v>0</v>
      </c>
      <c r="K64" s="116" t="s">
        <v>382</v>
      </c>
    </row>
    <row r="65" spans="1:11" ht="27" customHeight="1">
      <c r="A65" s="199"/>
      <c r="B65" s="159" t="s">
        <v>352</v>
      </c>
      <c r="C65" s="157"/>
      <c r="D65" s="157"/>
      <c r="E65" s="157"/>
      <c r="F65" s="205"/>
      <c r="G65" s="98"/>
      <c r="H65" s="150"/>
      <c r="I65" s="116">
        <f>IF(G$44=0,0,IF(G$44&lt;=2,H!B10,IF(G$44=3,H!D10,IF(G$44=4,H!F10,IF(G$44&gt;4,H!F10)))))</f>
        <v>0</v>
      </c>
      <c r="J65" s="116">
        <f>IF($G$44=0,0,IF($G$44=1,IF(H!C10-($F$98+$F$99)&gt;0,H!C10-($F$98+$F$99),0),IF($G$44=2,IF(H!C10-($F$98+$F$99)&gt;0,H!C10-($F$98+$F$99),0),IF($G$44=3,IF(H!E10-($F$98+$F$99)&gt;0,H!E10-($F$98+$F$99),0),IF($G$44&gt;3,IF(H!G10-($F$98+$F$99)&gt;0,H!G10-($F$98+$F$99),0))))))</f>
        <v>0</v>
      </c>
      <c r="K65" s="116" t="s">
        <v>295</v>
      </c>
    </row>
    <row r="66" spans="1:11" ht="11.25">
      <c r="A66" s="166"/>
      <c r="B66" s="257" t="s">
        <v>413</v>
      </c>
      <c r="C66" s="258"/>
      <c r="D66" s="258"/>
      <c r="E66" s="258"/>
      <c r="F66" s="259"/>
      <c r="G66" s="74" t="s">
        <v>329</v>
      </c>
      <c r="H66" s="151"/>
      <c r="I66" s="116">
        <f>IF(G$44=0,0,IF(G$44&lt;=2,H!B11,IF(G$44=3,H!D11,IF(G$44=4,H!F11,IF(G$44&gt;4,H!F11)))))</f>
        <v>0</v>
      </c>
      <c r="J66" s="116">
        <f>IF($G$44=0,0,IF($G$44=1,IF(H!C11-($F$98+$F$99)&gt;0,H!C11-($F$98+$F$99),0),IF($G$44=2,IF(H!C11-($F$98+$F$99)&gt;0,H!C11-($F$98+$F$99),0),IF($G$44=3,IF(H!E11-($F$98+$F$99)&gt;0,H!E11-($F$98+$F$99),0),IF($G$44&gt;3,IF(H!G11-($F$98+$F$99)&gt;0,H!G11-($F$98+$F$99),0))))))</f>
        <v>0</v>
      </c>
      <c r="K66" s="116" t="s">
        <v>296</v>
      </c>
    </row>
    <row r="67" spans="1:13" ht="35.25" customHeight="1">
      <c r="A67" s="198">
        <v>23</v>
      </c>
      <c r="B67" s="195" t="s">
        <v>25</v>
      </c>
      <c r="C67" s="196"/>
      <c r="D67" s="196"/>
      <c r="E67" s="196"/>
      <c r="F67" s="196"/>
      <c r="G67" s="197"/>
      <c r="H67" s="200">
        <f>IF(G68=0,0,IF(G68=1,IF(T!C9-$F$100&gt;0,T!C9-$F$100,0),IF(G68&gt;1,IF(T!C9-$F$100&gt;0,T!C9-$F$100,0))))</f>
        <v>0</v>
      </c>
      <c r="I67" s="116">
        <f>IF(G$44=0,0,IF(G$44&lt;=2,H!B12,IF(G$44=3,H!D12,IF(G$44=4,H!F12,IF(G$44&gt;4,H!F12)))))</f>
        <v>0</v>
      </c>
      <c r="J67" s="116">
        <f>IF($G$44=0,0,IF($G$44=1,IF(H!C12-($F$98+$F$99)&gt;0,H!C12-($F$98+$F$99),0),IF($G$44=2,IF(H!C12-($F$98+$F$99)&gt;0,H!C12-($F$98+$F$99),0),IF($G$44=3,IF(H!E12-($F$98+$F$99)&gt;0,H!E12-($F$98+$F$99),0),IF($G$44&gt;3,IF(H!G12-($F$98+$F$99)&gt;0,H!G12-($F$98+$F$99),0))))))</f>
        <v>0</v>
      </c>
      <c r="K67" s="116" t="s">
        <v>383</v>
      </c>
      <c r="L67" s="116" t="s">
        <v>129</v>
      </c>
      <c r="M67" s="124">
        <f>IF(G$44=0,0,IF($G$65=0,T!$B30,IF($G$65=1,T!$C30,IF($G$65&gt;1,T!$D30,0))))</f>
        <v>0</v>
      </c>
    </row>
    <row r="68" spans="1:13" ht="33" customHeight="1">
      <c r="A68" s="199"/>
      <c r="B68" s="159" t="s">
        <v>353</v>
      </c>
      <c r="C68" s="157"/>
      <c r="D68" s="157"/>
      <c r="E68" s="157"/>
      <c r="F68" s="157"/>
      <c r="G68" s="98"/>
      <c r="H68" s="201"/>
      <c r="I68" s="116">
        <f>IF(G$44=0,0,IF(G$44&lt;=2,H!B13,IF(G$44=3,H!D13,IF(G$44=4,H!F13,IF(G$44&gt;4,H!F13)))))</f>
        <v>0</v>
      </c>
      <c r="J68" s="116">
        <f>IF($G$44=0,0,IF($G$44=1,IF(H!C13-($F$98+$F$99)&gt;0,H!C13-($F$98+$F$99),0),IF($G$44=2,IF(H!C13-($F$98+$F$99)&gt;0,H!C13-($F$98+$F$99),0),IF($G$44=3,IF(H!E13-($F$98+$F$99)&gt;0,H!E13-($F$98+$F$99),0),IF($G$44&gt;3,IF(H!G13-($F$98+$F$99)&gt;0,H!G13-($F$98+$F$99),0))))))</f>
        <v>0</v>
      </c>
      <c r="K68" s="116" t="s">
        <v>384</v>
      </c>
      <c r="L68" s="116" t="s">
        <v>130</v>
      </c>
      <c r="M68" s="124">
        <f>IF(G$44=0,0,IF($G$65=0,T!$B31,IF($G$65=1,T!$C31,IF($G$65&gt;1,T!$D31,0))))</f>
        <v>0</v>
      </c>
    </row>
    <row r="69" spans="1:13" ht="33.75" customHeight="1">
      <c r="A69" s="42">
        <v>24</v>
      </c>
      <c r="B69" s="175" t="s">
        <v>26</v>
      </c>
      <c r="C69" s="176"/>
      <c r="D69" s="176"/>
      <c r="E69" s="176"/>
      <c r="F69" s="176"/>
      <c r="G69" s="177"/>
      <c r="H69" s="39">
        <f>IF(G68=0,0,IF(G68=1,0,IF(T!D9-$F$101&gt;0,T!D9-$F$101,0)))</f>
        <v>0</v>
      </c>
      <c r="I69" s="116">
        <f>IF(G$44=0,0,IF(G$44&lt;=2,H!B14,IF(G$44=3,H!D14,IF(G$44=4,H!F14,IF(G$44&gt;4,H!F14)))))</f>
        <v>0</v>
      </c>
      <c r="J69" s="116">
        <f>IF($G$44=0,0,IF($G$44=1,IF(H!C14-($F$98+$F$99)&gt;0,H!C14-($F$98+$F$99),0),IF($G$44=2,IF(H!C14-($F$98+$F$99)&gt;0,H!C14-($F$98+$F$99),0),IF($G$44=3,IF(H!E14-($F$98+$F$99)&gt;0,H!E14-($F$98+$F$99),0),IF($G$44&gt;3,IF(H!G14-($F$98+$F$99)&gt;0,H!G14-($F$98+$F$99),0))))))</f>
        <v>0</v>
      </c>
      <c r="K69" s="116" t="s">
        <v>297</v>
      </c>
      <c r="L69" s="116" t="s">
        <v>329</v>
      </c>
      <c r="M69" s="124">
        <f>IF(G$44=0,0,IF($G$65=0,T!$B$26,IF($G$65=1,T!$C$26,IF($G$65&gt;1,T!$D$26,0))))</f>
        <v>0</v>
      </c>
    </row>
    <row r="70" spans="1:11" ht="12" customHeight="1">
      <c r="A70" s="198">
        <v>25</v>
      </c>
      <c r="B70" s="195" t="s">
        <v>27</v>
      </c>
      <c r="C70" s="196"/>
      <c r="D70" s="196"/>
      <c r="E70" s="196"/>
      <c r="F70" s="196"/>
      <c r="G70" s="197"/>
      <c r="H70" s="148"/>
      <c r="I70" s="116">
        <f>IF(G$44=0,0,IF(G$44&lt;=2,H!B15,IF(G$44=3,H!D15,IF(G$44=4,H!F15,IF(G$44&gt;4,H!F15)))))</f>
        <v>0</v>
      </c>
      <c r="J70" s="116">
        <f>IF($G$44=0,0,IF($G$44=1,IF(H!C15-($F$98+$F$99)&gt;0,H!C15-($F$98+$F$99),0),IF($G$44=2,IF(H!C15-($F$98+$F$99)&gt;0,H!C15-($F$98+$F$99),0),IF($G$44=3,IF(H!E15-($F$98+$F$99)&gt;0,H!E15-($F$98+$F$99),0),IF($G$44&gt;3,IF(H!G15-($F$98+$F$99)&gt;0,H!G15-($F$98+$F$99),0))))))</f>
        <v>0</v>
      </c>
      <c r="K70" s="116" t="s">
        <v>298</v>
      </c>
    </row>
    <row r="71" spans="1:11" ht="29.25" customHeight="1">
      <c r="A71" s="166"/>
      <c r="B71" s="167"/>
      <c r="C71" s="168"/>
      <c r="D71" s="168"/>
      <c r="E71" s="168"/>
      <c r="F71" s="168"/>
      <c r="G71" s="169"/>
      <c r="H71" s="149"/>
      <c r="I71" s="116">
        <f>IF(G$44=0,0,IF(G$44&lt;=2,H!B16,IF(G$44=3,H!D16,IF(G$44=4,H!F16,IF(G$44&gt;4,H!F16)))))</f>
        <v>0</v>
      </c>
      <c r="J71" s="116">
        <f>IF($G$44=0,0,IF($G$44=1,IF(H!C16-($F$98+$F$99)&gt;0,H!C16-($F$98+$F$99),0),IF($G$44=2,IF(H!C16-($F$98+$F$99)&gt;0,H!C16-($F$98+$F$99),0),IF($G$44=3,IF(H!E16-($F$98+$F$99)&gt;0,H!E16-($F$98+$F$99),0),IF($G$44&gt;3,IF(H!G16-($F$98+$F$99)&gt;0,H!G16-($F$98+$F$99),0))))))</f>
        <v>0</v>
      </c>
      <c r="K71" s="116" t="s">
        <v>299</v>
      </c>
    </row>
    <row r="72" spans="1:11" ht="42.75" customHeight="1">
      <c r="A72" s="42">
        <v>26</v>
      </c>
      <c r="B72" s="175" t="s">
        <v>47</v>
      </c>
      <c r="C72" s="176"/>
      <c r="D72" s="176"/>
      <c r="E72" s="176"/>
      <c r="F72" s="176"/>
      <c r="G72" s="177"/>
      <c r="H72" s="67"/>
      <c r="I72" s="116">
        <f>IF(G$44=0,0,IF(G$44&lt;=2,H!B17,IF(G$44=3,H!D17,IF(G$44=4,H!F17,IF(G$44&gt;4,H!F17)))))</f>
        <v>0</v>
      </c>
      <c r="J72" s="116">
        <f>IF($G$44=0,0,IF($G$44=1,IF(H!C17-($F$98+$F$99)&gt;0,H!C17-($F$98+$F$99),0),IF($G$44=2,IF(H!C17-($F$98+$F$99)&gt;0,H!C17-($F$98+$F$99),0),IF($G$44=3,IF(H!E17-($F$98+$F$99)&gt;0,H!E17-($F$98+$F$99),0),IF($G$44&gt;3,IF(H!G17-($F$98+$F$99)&gt;0,H!G17-($F$98+$F$99),0))))))</f>
        <v>0</v>
      </c>
      <c r="K72" s="116" t="s">
        <v>300</v>
      </c>
    </row>
    <row r="73" spans="1:11" ht="33" customHeight="1">
      <c r="A73" s="42">
        <v>27</v>
      </c>
      <c r="B73" s="175" t="s">
        <v>358</v>
      </c>
      <c r="C73" s="176"/>
      <c r="D73" s="176"/>
      <c r="E73" s="176"/>
      <c r="F73" s="176"/>
      <c r="G73" s="177"/>
      <c r="H73" s="67"/>
      <c r="I73" s="116">
        <f>IF(G$44=0,0,IF(G$44&lt;=2,H!B18,IF(G$44=3,H!D18,IF(G$44=4,H!F18,IF(G$44&gt;4,H!F18)))))</f>
        <v>0</v>
      </c>
      <c r="J73" s="116">
        <f>IF($G$44=0,0,IF($G$44=1,IF(H!C18-($F$98+$F$99)&gt;0,H!C18-($F$98+$F$99),0),IF($G$44=2,IF(H!C18-($F$98+$F$99)&gt;0,H!C18-($F$98+$F$99),0),IF($G$44=3,IF(H!E18-($F$98+$F$99)&gt;0,H!E18-($F$98+$F$99),0),IF($G$44&gt;3,IF(H!G18-($F$98+$F$99)&gt;0,H!G18-($F$98+$F$99),0))))))</f>
        <v>0</v>
      </c>
      <c r="K73" s="116" t="s">
        <v>301</v>
      </c>
    </row>
    <row r="74" spans="1:11" ht="33" customHeight="1">
      <c r="A74" s="42">
        <v>28</v>
      </c>
      <c r="B74" s="175" t="s">
        <v>28</v>
      </c>
      <c r="C74" s="176"/>
      <c r="D74" s="176"/>
      <c r="E74" s="176"/>
      <c r="F74" s="176"/>
      <c r="G74" s="177"/>
      <c r="H74" s="67"/>
      <c r="I74" s="116">
        <f>IF(G$44=0,0,IF(G$44&lt;=2,H!B19,IF(G$44=3,H!D19,IF(G$44=4,H!F19,IF(G$44&gt;4,H!F19)))))</f>
        <v>0</v>
      </c>
      <c r="J74" s="116">
        <f>IF($G$44=0,0,IF($G$44=1,IF(H!C19-($F$98+$F$99)&gt;0,H!C19-($F$98+$F$99),0),IF($G$44=2,IF(H!C19-($F$98+$F$99)&gt;0,H!C19-($F$98+$F$99),0),IF($G$44=3,IF(H!E19-($F$98+$F$99)&gt;0,H!E19-($F$98+$F$99),0),IF($G$44&gt;3,IF(H!G19-($F$98+$F$99)&gt;0,H!G19-($F$98+$F$99),0))))))</f>
        <v>0</v>
      </c>
      <c r="K74" s="116" t="s">
        <v>302</v>
      </c>
    </row>
    <row r="75" spans="1:11" ht="45" customHeight="1">
      <c r="A75" s="42">
        <v>29</v>
      </c>
      <c r="B75" s="175" t="s">
        <v>29</v>
      </c>
      <c r="C75" s="176"/>
      <c r="D75" s="176"/>
      <c r="E75" s="176"/>
      <c r="F75" s="176"/>
      <c r="G75" s="177"/>
      <c r="H75" s="67"/>
      <c r="I75" s="116">
        <f>IF(G$44=0,0,IF(G$44&lt;=2,H!B20,IF(G$44=3,H!D20,IF(G$44=4,H!F20,IF(G$44&gt;4,H!F20)))))</f>
        <v>0</v>
      </c>
      <c r="J75" s="116">
        <f>IF($G$44=0,0,IF($G$44=1,IF(H!C20-($F$98+$F$99)&gt;0,H!C20-($F$98+$F$99),0),IF($G$44=2,IF(H!C20-($F$98+$F$99)&gt;0,H!C20-($F$98+$F$99),0),IF($G$44=3,IF(H!E20-($F$98+$F$99)&gt;0,H!E20-($F$98+$F$99),0),IF($G$44&gt;3,IF(H!G20-($F$98+$F$99)&gt;0,H!G20-($F$98+$F$99),0))))))</f>
        <v>0</v>
      </c>
      <c r="K75" s="116" t="s">
        <v>385</v>
      </c>
    </row>
    <row r="76" spans="1:11" ht="24" customHeight="1">
      <c r="A76" s="42">
        <v>30</v>
      </c>
      <c r="B76" s="175" t="s">
        <v>30</v>
      </c>
      <c r="C76" s="176"/>
      <c r="D76" s="176"/>
      <c r="E76" s="176"/>
      <c r="F76" s="176"/>
      <c r="G76" s="177"/>
      <c r="H76" s="67"/>
      <c r="I76" s="116">
        <f>IF(G$44=0,0,IF(G$44&lt;=2,H!B21,IF(G$44=3,H!D21,IF(G$44=4,H!F21,IF(G$44&gt;4,H!F21)))))</f>
        <v>0</v>
      </c>
      <c r="J76" s="116">
        <f>IF($G$44=0,0,IF($G$44=1,IF(H!C21-($F$98+$F$99)&gt;0,H!C21-($F$98+$F$99),0),IF($G$44=2,IF(H!C21-($F$98+$F$99)&gt;0,H!C21-($F$98+$F$99),0),IF($G$44=3,IF(H!E21-($F$98+$F$99)&gt;0,H!E21-($F$98+$F$99),0),IF($G$44&gt;3,IF(H!G21-($F$98+$F$99)&gt;0,H!G21-($F$98+$F$99),0))))))</f>
        <v>0</v>
      </c>
      <c r="K76" s="116" t="s">
        <v>303</v>
      </c>
    </row>
    <row r="77" spans="1:11" ht="33.75" customHeight="1">
      <c r="A77" s="42">
        <v>31</v>
      </c>
      <c r="B77" s="175" t="s">
        <v>359</v>
      </c>
      <c r="C77" s="176"/>
      <c r="D77" s="176"/>
      <c r="E77" s="176"/>
      <c r="F77" s="176"/>
      <c r="G77" s="177"/>
      <c r="H77" s="68"/>
      <c r="I77" s="116">
        <f>IF(G$44=0,0,IF(G$44&lt;=2,H!B22,IF(G$44=3,H!D22,IF(G$44=4,H!F22,IF(G$44&gt;4,H!F22)))))</f>
        <v>0</v>
      </c>
      <c r="J77" s="116">
        <f>IF($G$44=0,0,IF($G$44=1,IF(H!C22-($F$98+$F$99)&gt;0,H!C22-($F$98+$F$99),0),IF($G$44=2,IF(H!C22-($F$98+$F$99)&gt;0,H!C22-($F$98+$F$99),0),IF($G$44=3,IF(H!E22-($F$98+$F$99)&gt;0,H!E22-($F$98+$F$99),0),IF($G$44&gt;3,IF(H!G22-($F$98+$F$99)&gt;0,H!G22-($F$98+$F$99),0))))))</f>
        <v>0</v>
      </c>
      <c r="K77" s="116" t="s">
        <v>386</v>
      </c>
    </row>
    <row r="78" spans="1:11" ht="45.75" customHeight="1">
      <c r="A78" s="42">
        <v>32</v>
      </c>
      <c r="B78" s="175" t="s">
        <v>31</v>
      </c>
      <c r="C78" s="176"/>
      <c r="D78" s="176"/>
      <c r="E78" s="176"/>
      <c r="F78" s="176"/>
      <c r="G78" s="177"/>
      <c r="H78" s="68"/>
      <c r="I78" s="116">
        <f>IF(G$44=0,0,IF(G$44&lt;=2,H!B23,IF(G$44=3,H!D23,IF(G$44=4,H!F23,IF(G$44&gt;4,H!F23)))))</f>
        <v>0</v>
      </c>
      <c r="J78" s="116">
        <f>IF($G$44=0,0,IF($G$44=1,IF(H!C23-($F$98+$F$99)&gt;0,H!C23-($F$98+$F$99),0),IF($G$44=2,IF(H!C23-($F$98+$F$99)&gt;0,H!C23-($F$98+$F$99),0),IF($G$44=3,IF(H!E23-($F$98+$F$99)&gt;0,H!E23-($F$98+$F$99),0),IF($G$44&gt;3,IF(H!G23-($F$98+$F$99)&gt;0,H!G23-($F$98+$F$99),0))))))</f>
        <v>0</v>
      </c>
      <c r="K78" s="116" t="s">
        <v>304</v>
      </c>
    </row>
    <row r="79" spans="1:11" ht="13.5" customHeight="1">
      <c r="A79" s="42">
        <v>33</v>
      </c>
      <c r="B79" s="175" t="s">
        <v>11</v>
      </c>
      <c r="C79" s="176"/>
      <c r="D79" s="176"/>
      <c r="E79" s="176"/>
      <c r="F79" s="176"/>
      <c r="G79" s="177"/>
      <c r="H79" s="35">
        <f>SUM(H56:H78)</f>
        <v>0</v>
      </c>
      <c r="I79" s="116">
        <f>IF(G$44=0,0,IF(G$44&lt;=2,H!B24,IF(G$44=3,H!D24,IF(G$44=4,H!F24,IF(G$44&gt;4,H!F24)))))</f>
        <v>0</v>
      </c>
      <c r="J79" s="116">
        <f>IF($G$44=0,0,IF($G$44=1,IF(H!C24-($F$98+$F$99)&gt;0,H!C24-($F$98+$F$99),0),IF($G$44=2,IF(H!C24-($F$98+$F$99)&gt;0,H!C24-($F$98+$F$99),0),IF($G$44=3,IF(H!E24-($F$98+$F$99)&gt;0,H!E24-($F$98+$F$99),0),IF($G$44&gt;3,IF(H!G24-($F$98+$F$99)&gt;0,H!G24-($F$98+$F$99),0))))))</f>
        <v>0</v>
      </c>
      <c r="K79" s="116" t="s">
        <v>387</v>
      </c>
    </row>
    <row r="80" spans="1:11" ht="30" customHeight="1">
      <c r="A80" s="192" t="s">
        <v>32</v>
      </c>
      <c r="B80" s="193"/>
      <c r="C80" s="193"/>
      <c r="D80" s="193"/>
      <c r="E80" s="193"/>
      <c r="F80" s="193"/>
      <c r="G80" s="193"/>
      <c r="H80" s="194"/>
      <c r="I80" s="116">
        <f>IF(G$44=0,0,IF(G$44&lt;=2,H!B25,IF(G$44=3,H!D25,IF(G$44=4,H!F25,IF(G$44&gt;4,H!F25)))))</f>
        <v>0</v>
      </c>
      <c r="J80" s="116">
        <f>IF($G$44=0,0,IF($G$44=1,IF(H!C25-($F$98+$F$99)&gt;0,H!C25-($F$98+$F$99),0),IF($G$44=2,IF(H!C25-($F$98+$F$99)&gt;0,H!C25-($F$98+$F$99),0),IF($G$44=3,IF(H!E25-($F$98+$F$99)&gt;0,H!E25-($F$98+$F$99),0),IF($G$44&gt;3,IF(H!G25-($F$98+$F$99)&gt;0,H!G25-($F$98+$F$99),0))))))</f>
        <v>0</v>
      </c>
      <c r="K80" s="116" t="s">
        <v>388</v>
      </c>
    </row>
    <row r="81" spans="1:11" ht="32.25" customHeight="1">
      <c r="A81" s="198">
        <v>34</v>
      </c>
      <c r="B81" s="161" t="s">
        <v>48</v>
      </c>
      <c r="C81" s="161"/>
      <c r="D81" s="161"/>
      <c r="E81" s="161"/>
      <c r="F81" s="161"/>
      <c r="G81" s="161"/>
      <c r="H81" s="200">
        <f>SUM(G82:G84)</f>
        <v>0</v>
      </c>
      <c r="I81" s="116">
        <f>IF(G$44=0,0,IF(G$44&lt;=2,H!B26,IF(G$44=3,H!D26,IF(G$44=4,H!F26,IF(G$44&gt;4,H!F26)))))</f>
        <v>0</v>
      </c>
      <c r="J81" s="116">
        <f>IF($G$44=0,0,IF($G$44=1,IF(H!C26-($F$98+$F$99)&gt;0,H!C26-($F$98+$F$99),0),IF($G$44=2,IF(H!C26-($F$98+$F$99)&gt;0,H!C26-($F$98+$F$99),0),IF($G$44=3,IF(H!E26-($F$98+$F$99)&gt;0,H!E26-($F$98+$F$99),0),IF($G$44&gt;3,IF(H!G26-($F$98+$F$99)&gt;0,H!G26-($F$98+$F$99),0))))))</f>
        <v>0</v>
      </c>
      <c r="K81" s="116" t="s">
        <v>389</v>
      </c>
    </row>
    <row r="82" spans="1:11" ht="10.5" customHeight="1">
      <c r="A82" s="199"/>
      <c r="B82" s="100" t="s">
        <v>269</v>
      </c>
      <c r="C82" s="224" t="s">
        <v>49</v>
      </c>
      <c r="D82" s="225"/>
      <c r="E82" s="225"/>
      <c r="F82" s="226"/>
      <c r="G82" s="101"/>
      <c r="H82" s="204"/>
      <c r="I82" s="116">
        <f>IF(G$44=0,0,IF(G$44&lt;=2,H!B27,IF(G$44=3,H!D27,IF(G$44=4,H!F27,IF(G$44&gt;4,H!F27)))))</f>
        <v>0</v>
      </c>
      <c r="J82" s="116">
        <f>IF($G$44=0,0,IF($G$44=1,IF(H!C27-($F$98+$F$99)&gt;0,H!C27-($F$98+$F$99),0),IF($G$44=2,IF(H!C27-($F$98+$F$99)&gt;0,H!C27-($F$98+$F$99),0),IF($G$44=3,IF(H!E27-($F$98+$F$99)&gt;0,H!E27-($F$98+$F$99),0),IF($G$44&gt;3,IF(H!G27-($F$98+$F$99)&gt;0,H!G27-($F$98+$F$99),0))))))</f>
        <v>0</v>
      </c>
      <c r="K82" s="116" t="s">
        <v>305</v>
      </c>
    </row>
    <row r="83" spans="1:11" ht="10.5" customHeight="1">
      <c r="A83" s="199"/>
      <c r="B83" s="100" t="s">
        <v>270</v>
      </c>
      <c r="C83" s="224" t="s">
        <v>50</v>
      </c>
      <c r="D83" s="225"/>
      <c r="E83" s="225"/>
      <c r="F83" s="226"/>
      <c r="G83" s="101"/>
      <c r="H83" s="204"/>
      <c r="I83" s="116">
        <f>IF(G$44=0,0,IF(G$44&lt;=2,H!B28,IF(G$44=3,H!D28,IF(G$44=4,H!F28,IF(G$44&gt;4,H!F28)))))</f>
        <v>0</v>
      </c>
      <c r="J83" s="116">
        <f>IF($G$44=0,0,IF($G$44=1,IF(H!C28-($F$98+$F$99)&gt;0,H!C28-($F$98+$F$99),0),IF($G$44=2,IF(H!C28-($F$98+$F$99)&gt;0,H!C28-($F$98+$F$99),0),IF($G$44=3,IF(H!E28-($F$98+$F$99)&gt;0,H!E28-($F$98+$F$99),0),IF($G$44&gt;3,IF(H!G28-($F$98+$F$99)&gt;0,H!G28-($F$98+$F$99),0))))))</f>
        <v>0</v>
      </c>
      <c r="K83" s="116" t="s">
        <v>390</v>
      </c>
    </row>
    <row r="84" spans="1:11" ht="10.5" customHeight="1">
      <c r="A84" s="199"/>
      <c r="B84" s="100" t="s">
        <v>271</v>
      </c>
      <c r="C84" s="224" t="s">
        <v>51</v>
      </c>
      <c r="D84" s="225"/>
      <c r="E84" s="225"/>
      <c r="F84" s="226"/>
      <c r="G84" s="101"/>
      <c r="H84" s="204"/>
      <c r="I84" s="116">
        <f>IF(G$44=0,0,IF(G$44&lt;=2,H!B29,IF(G$44=3,H!D29,IF(G$44=4,H!F29,IF(G$44&gt;4,H!F29)))))</f>
        <v>0</v>
      </c>
      <c r="J84" s="116">
        <f>IF($G$44=0,0,IF($G$44=1,IF(H!C29-($F$98+$F$99)&gt;0,H!C29-($F$98+$F$99),0),IF($G$44=2,IF(H!C29-($F$98+$F$99)&gt;0,H!C29-($F$98+$F$99),0),IF($G$44=3,IF(H!E29-($F$98+$F$99)&gt;0,H!E29-($F$98+$F$99),0),IF($G$44&gt;3,IF(H!G29-($F$98+$F$99)&gt;0,H!G29-($F$98+$F$99),0))))))</f>
        <v>0</v>
      </c>
      <c r="K84" s="116" t="s">
        <v>306</v>
      </c>
    </row>
    <row r="85" spans="1:11" ht="10.5" customHeight="1">
      <c r="A85" s="166"/>
      <c r="B85" s="178" t="s">
        <v>360</v>
      </c>
      <c r="C85" s="179"/>
      <c r="D85" s="179"/>
      <c r="E85" s="179"/>
      <c r="F85" s="179"/>
      <c r="G85" s="180"/>
      <c r="H85" s="201"/>
      <c r="I85" s="116">
        <f>IF(G$44=0,0,IF(G$44&lt;=2,H!B30,IF(G$44=3,H!D30,IF(G$44=4,H!F30,IF(G$44&gt;4,H!F30)))))</f>
        <v>0</v>
      </c>
      <c r="J85" s="116">
        <f>IF($G$44=0,0,IF($G$44=1,IF(H!C30-($F$98+$F$99)&gt;0,H!C30-($F$98+$F$99),0),IF($G$44=2,IF(H!C30-($F$98+$F$99)&gt;0,H!C30-($F$98+$F$99),0),IF($G$44=3,IF(H!E30-($F$98+$F$99)&gt;0,H!E30-($F$98+$F$99),0),IF($G$44&gt;3,IF(H!G30-($F$98+$F$99)&gt;0,H!G30-($F$98+$F$99),0))))))</f>
        <v>0</v>
      </c>
      <c r="K85" s="116" t="s">
        <v>246</v>
      </c>
    </row>
    <row r="86" spans="1:11" ht="42.75" customHeight="1">
      <c r="A86" s="42">
        <v>35</v>
      </c>
      <c r="B86" s="175" t="s">
        <v>52</v>
      </c>
      <c r="C86" s="176"/>
      <c r="D86" s="176"/>
      <c r="E86" s="176"/>
      <c r="F86" s="176"/>
      <c r="G86" s="177"/>
      <c r="H86" s="67"/>
      <c r="I86" s="116">
        <f>IF(G$44=0,0,IF(G$44&lt;=2,H!B31,IF(G$44=3,H!D31,IF(G$44=4,H!F31,IF(G$44&gt;4,H!F31)))))</f>
        <v>0</v>
      </c>
      <c r="J86" s="116">
        <f>IF($G$44=0,0,IF($G$44=1,IF(H!C31-($F$98+$F$99)&gt;0,H!C31-($F$98+$F$99),0),IF($G$44=2,IF(H!C31-($F$98+$F$99)&gt;0,H!C31-($F$98+$F$99),0),IF($G$44=3,IF(H!E31-($F$98+$F$99)&gt;0,H!E31-($F$98+$F$99),0),IF($G$44&gt;3,IF(H!G31-($F$98+$F$99)&gt;0,H!G31-($F$98+$F$99),0))))))</f>
        <v>0</v>
      </c>
      <c r="K86" s="116" t="s">
        <v>307</v>
      </c>
    </row>
    <row r="87" spans="1:16" ht="32.25" customHeight="1">
      <c r="A87" s="42">
        <v>36</v>
      </c>
      <c r="B87" s="175" t="s">
        <v>53</v>
      </c>
      <c r="C87" s="176"/>
      <c r="D87" s="176"/>
      <c r="E87" s="176"/>
      <c r="F87" s="176"/>
      <c r="G87" s="177"/>
      <c r="H87" s="67"/>
      <c r="I87" s="116">
        <f>IF(G$44=0,0,IF(G$44&lt;=2,H!B32,IF(G$44=3,H!D32,IF(G$44=4,H!F32,IF(G$44&gt;4,H!F32)))))</f>
        <v>0</v>
      </c>
      <c r="J87" s="116">
        <f>IF($G$44=0,0,IF($G$44=1,IF(H!C32-($F$98+$F$99)&gt;0,H!C32-($F$98+$F$99),0),IF($G$44=2,IF(H!C32-($F$98+$F$99)&gt;0,H!C32-($F$98+$F$99),0),IF($G$44=3,IF(H!E32-($F$98+$F$99)&gt;0,H!E32-($F$98+$F$99),0),IF($G$44&gt;3,IF(H!G32-($F$98+$F$99)&gt;0,H!G32-($F$98+$F$99),0))))))</f>
        <v>0</v>
      </c>
      <c r="K87" s="116" t="s">
        <v>247</v>
      </c>
      <c r="L87" s="123" t="s">
        <v>85</v>
      </c>
      <c r="M87" s="123" t="s">
        <v>415</v>
      </c>
      <c r="N87" s="123" t="s">
        <v>46</v>
      </c>
      <c r="O87" s="123" t="s">
        <v>414</v>
      </c>
      <c r="P87" s="116" t="s">
        <v>416</v>
      </c>
    </row>
    <row r="88" spans="1:16" ht="53.25" customHeight="1">
      <c r="A88" s="42">
        <v>37</v>
      </c>
      <c r="B88" s="175" t="s">
        <v>54</v>
      </c>
      <c r="C88" s="176"/>
      <c r="D88" s="176"/>
      <c r="E88" s="176"/>
      <c r="F88" s="176"/>
      <c r="G88" s="177"/>
      <c r="H88" s="68"/>
      <c r="I88" s="116">
        <f>IF(G$44=0,0,IF(G$44&lt;=2,H!B33,IF(G$44=3,H!D33,IF(G$44=4,H!F33,IF(G$44&gt;4,H!F33)))))</f>
        <v>0</v>
      </c>
      <c r="J88" s="116">
        <f>IF($G$44=0,0,IF($G$44=1,IF(H!C33-($F$98+$F$99)&gt;0,H!C33-($F$98+$F$99),0),IF($G$44=2,IF(H!C33-($F$98+$F$99)&gt;0,H!C33-($F$98+$F$99),0),IF($G$44=3,IF(H!E33-($F$98+$F$99)&gt;0,H!E33-($F$98+$F$99),0),IF($G$44&gt;3,IF(H!G33-($F$98+$F$99)&gt;0,H!G33-($F$98+$F$99),0))))))</f>
        <v>0</v>
      </c>
      <c r="K88" s="116" t="s">
        <v>391</v>
      </c>
      <c r="L88" s="116">
        <f>IF($G$40&lt;833,N!$B$5,IF(AND(832&lt;$G$40,$G$40&lt;1249),N!$C$5,IF(AND(1248&lt;$G$40,$G$40&lt;1666),N!$D$5,IF(AND(1665&lt;$G$40,$G$40&lt;2499),N!$E$5,IF(AND(2498&lt;$G$40,$G$40&lt;3333),N!$F$5,IF(AND(3332&lt;$G$40,$G$40&lt;4166),N!$G$5,IF(AND(4165&lt;$G$40,$G$40&lt;5833),N!$H$5,IF($G$40&gt;5832,N!$I$5))))))))</f>
        <v>197</v>
      </c>
      <c r="M88" s="116">
        <f>IF($G$40&lt;833,N!$B$7,IF(AND(832&lt;$G$40,$G$40&lt;1249),N!$C$7,IF(AND(1248&lt;$G$40,$G$40&lt;1666),N!$D$7,IF(AND(1665&lt;$G$40,$G$40&lt;2499),N!$E$7,IF(AND(2498&lt;$G$40,$G$40&lt;3333),N!$F$7,IF(AND(3332&lt;$G$40,$G$40&lt;4166),N!$G$7,IF(AND(4165&lt;$G$40,$G$40&lt;5833),N!$H$7,IF($G$40&gt;5832,N!$I$7))))))))</f>
        <v>60</v>
      </c>
      <c r="N88" s="125">
        <f>IF($G$91&gt;$L88,IF($G$91-$L88&gt;0.05*$L$88,0.05*$L$88,$G$91-$L88),0)</f>
        <v>0</v>
      </c>
      <c r="O88" s="125">
        <f>IF($G$92&gt;$M88,IF($G$92-$M88&gt;0.05*$M88,0.05*$M88,$G$92-$M88),0)</f>
        <v>0</v>
      </c>
      <c r="P88" s="125">
        <f>SUM(N88:O88)</f>
        <v>0</v>
      </c>
    </row>
    <row r="89" spans="1:16" ht="57" customHeight="1">
      <c r="A89" s="42">
        <v>38</v>
      </c>
      <c r="B89" s="175" t="s">
        <v>55</v>
      </c>
      <c r="C89" s="176"/>
      <c r="D89" s="176"/>
      <c r="E89" s="176"/>
      <c r="F89" s="176"/>
      <c r="G89" s="177"/>
      <c r="H89" s="67"/>
      <c r="I89" s="116">
        <f>IF(G$44=0,0,IF(G$44&lt;=2,H!B34,IF(G$44=3,H!D34,IF(G$44=4,H!F34,IF(G$44&gt;4,H!F34)))))</f>
        <v>0</v>
      </c>
      <c r="J89" s="116">
        <f>IF($G$44=0,0,IF($G$44=1,IF(H!C34-($F$98+$F$99)&gt;0,H!C34-($F$98+$F$99),0),IF($G$44=2,IF(H!C34-($F$98+$F$99)&gt;0,H!C34-($F$98+$F$99),0),IF($G$44=3,IF(H!E34-($F$98+$F$99)&gt;0,H!E34-($F$98+$F$99),0),IF($G$44&gt;3,IF(H!G34-($F$98+$F$99)&gt;0,H!G34-($F$98+$F$99),0))))))</f>
        <v>0</v>
      </c>
      <c r="K89" s="116" t="s">
        <v>243</v>
      </c>
      <c r="L89" s="116">
        <f>IF($G$40&lt;833,N!$B$15,IF(AND(832&lt;$G$40,$G$40&lt;1249),N!$C$15,IF(AND(1248&lt;$G$40,$G$40&lt;1666),N!$D$15,IF(AND(1665&lt;$G$40,$G$40&lt;2499),N!$E$15,IF(AND(2498&lt;$G$40,$G$40&lt;3333),N!$F$15,IF(AND(3332&lt;$G$40,$G$40&lt;4166),N!$G$15,IF(AND(4165&lt;$G$40,$G$40&lt;5833),N!$H$15,IF($G$40&gt;5832,N!$I$15))))))))</f>
        <v>336</v>
      </c>
      <c r="M89" s="116">
        <f>IF($G$40&lt;833,N!$B$17,IF(AND(832&lt;$G$40,$G$40&lt;1249),N!$C$17,IF(AND(1248&lt;$G$40,$G$40&lt;1666),N!$D$17,IF(AND(1665&lt;$G$40,$G$40&lt;2499),N!$E$17,IF(AND(2498&lt;$G$40,$G$40&lt;3333),N!$F$17,IF(AND(3332&lt;$G$40,$G$40&lt;4166),N!$G$17,IF(AND(4165&lt;$G$40,$G$40&lt;5833),N!$H$17,IF($G$40&gt;5832,N!$I$17))))))))</f>
        <v>81</v>
      </c>
      <c r="N89" s="125">
        <f>IF($G$91&gt;$L89,IF($G$91-$L89&gt;0.05*$L89,0.05*$L89,$G$91-$L89),0)</f>
        <v>0</v>
      </c>
      <c r="O89" s="125">
        <f>IF($G$92&gt;$M89,IF($G$92-$M89&gt;0.05*$M89,0.05*$M89,$G$92-$M89),0)</f>
        <v>0</v>
      </c>
      <c r="P89" s="125">
        <f>SUM(N89:O89)</f>
        <v>0</v>
      </c>
    </row>
    <row r="90" spans="1:16" ht="45.75" customHeight="1" thickBot="1">
      <c r="A90" s="198">
        <v>39</v>
      </c>
      <c r="B90" s="195" t="s">
        <v>36</v>
      </c>
      <c r="C90" s="196"/>
      <c r="D90" s="196"/>
      <c r="E90" s="196"/>
      <c r="F90" s="196"/>
      <c r="G90" s="197"/>
      <c r="H90" s="45">
        <f>IF($G$44=0,0,IF($G$44=1,P88,IF($G$44=2,P89,IF($G$44=3,P90,IF($G$44=4,P91,IF($G$44&gt;4,P92))))))</f>
        <v>0</v>
      </c>
      <c r="I90" s="116">
        <f>IF(G$44=0,0,IF(G$44&lt;=2,H!B35,IF(G$44=3,H!D35,IF(G$44=4,H!F35,IF(G$44&gt;4,H!F35)))))</f>
        <v>0</v>
      </c>
      <c r="J90" s="116">
        <f>IF($G$44=0,0,IF($G$44=1,IF(H!C35-($F$98+$F$99)&gt;0,H!C35-($F$98+$F$99),0),IF($G$44=2,IF(H!C35-($F$98+$F$99)&gt;0,H!C35-($F$98+$F$99),0),IF($G$44=3,IF(H!E35-($F$98+$F$99)&gt;0,H!E35-($F$98+$F$99),0),IF($G$44&gt;3,IF(H!G35-($F$98+$F$99)&gt;0,H!G35-($F$98+$F$99),0))))))</f>
        <v>0</v>
      </c>
      <c r="K90" s="116" t="s">
        <v>392</v>
      </c>
      <c r="L90" s="116">
        <f>IF($G$40&lt;833,N!$B$25,IF(AND(832&lt;$G$40,$G$40&lt;1249),N!$E$315,IF(AND(1248&lt;$G$40,$G$40&lt;1666),N!$D$25,IF(AND(1665&lt;$G$40,$G$40&lt;2499),N!$E$25,IF(AND(2498&lt;$G$40,$G$40&lt;3333),N!$F$25,IF(AND(3332&lt;$G$40,$G$40&lt;4166),N!$G$25,IF(AND(4165&lt;$G$40,$G$40&lt;5833),N!$H$25,IF($G$40&gt;5832,N!$I$25))))))))</f>
        <v>467</v>
      </c>
      <c r="M90" s="116">
        <f>IF($G$40&lt;833,N!$B$27,IF(AND(832&lt;$G$40,$G$40&lt;1249),N!$C$27,IF(AND(1248&lt;$G$40,$G$40&lt;1666),N!$D$27,IF(AND(1665&lt;$G$40,$G$40&lt;2499),N!$E$27,IF(AND(2498&lt;$G$40,$G$40&lt;3333),N!$F$27,IF(AND(3332&lt;$G$40,$G$40&lt;4166),N!$G$27,IF(AND(4165&lt;$G$40,$G$40&lt;5833),N!$H$27,IF($G$40&gt;5832,N!$I$27))))))))</f>
        <v>132</v>
      </c>
      <c r="N90" s="125">
        <f>IF($G$91&gt;$L90,IF($G$91-$L90&gt;0.05*$L90,0.05*$L90,$G$91-$L90),0)</f>
        <v>0</v>
      </c>
      <c r="O90" s="125">
        <f>IF($G$92&gt;$M90,IF($G$92-$M90&gt;0.05*$M90,0.05*$M90,$G$92-$M90),0)</f>
        <v>0</v>
      </c>
      <c r="P90" s="125">
        <f>SUM(N90:O90)</f>
        <v>0</v>
      </c>
    </row>
    <row r="91" spans="1:16" ht="12" customHeight="1" thickBot="1">
      <c r="A91" s="199"/>
      <c r="B91" s="234" t="s">
        <v>259</v>
      </c>
      <c r="C91" s="235"/>
      <c r="D91" s="235"/>
      <c r="E91" s="235"/>
      <c r="F91" s="236"/>
      <c r="G91" s="102"/>
      <c r="H91" s="47"/>
      <c r="I91" s="116">
        <f>IF(G$44=0,0,IF(G$44&lt;=2,H!B36,IF(G$44=3,H!D36,IF(G$44=4,H!F36,IF(G$44&gt;4,H!F36)))))</f>
        <v>0</v>
      </c>
      <c r="J91" s="116">
        <f>IF($G$44=0,0,IF($G$44=1,IF(H!C36-($F$98+$F$99)&gt;0,H!C36-($F$98+$F$99),0),IF($G$44=2,IF(H!C36-($F$98+$F$99)&gt;0,H!C36-($F$98+$F$99),0),IF($G$44=3,IF(H!E36-($F$98+$F$99)&gt;0,H!E36-($F$98+$F$99),0),IF($G$44&gt;3,IF(H!G36-($F$98+$F$99)&gt;0,H!G36-($F$98+$F$99),0))))))</f>
        <v>0</v>
      </c>
      <c r="K91" s="116" t="s">
        <v>393</v>
      </c>
      <c r="L91" s="116">
        <f>IF($G$40&lt;833,N!$B$35,IF(AND(832&lt;$G$40,$G$40&lt;1249),N!$C$35,IF(AND(1248&lt;$G$40,$G$40&lt;1666),N!$D$35,IF(AND(1665&lt;$G$40,$G$40&lt;2499),N!$E$35,IF(AND(2498&lt;$G$40,$G$40&lt;3333),N!$F$35,IF(AND(3332&lt;$G$40,$G$40&lt;4166),N!$G$35,IF(AND(4165&lt;$G$40,$G$40&lt;5833),N!$H$35,IF($G$40&gt;5832,N!$I$35))))))))</f>
        <v>468</v>
      </c>
      <c r="M91" s="116">
        <f>IF($G$40&lt;833,N!$B$37,IF(AND(832&lt;$G$40,$G$40&lt;1249),N!$C$37,IF(AND(1248&lt;$G$40,$G$40&lt;1666),N!$D$37,IF(AND(1665&lt;$G$40,$G$40&lt;2499),N!$E$37,IF(AND(2498&lt;$G$40,$G$40&lt;3333),N!$F$37,IF(AND(3332&lt;$G$40,$G$40&lt;4166),N!$G$37,IF(AND(4165&lt;$G$40,$G$40&lt;5833),N!$H$37,IF($G$40&gt;5832,N!$I$37))))))))</f>
        <v>146</v>
      </c>
      <c r="N91" s="125">
        <f>IF($G$91&gt;$L91,IF($G$91-$L91&gt;0.05*$L91,0.05*$L91,$G$91-$L91),0)</f>
        <v>0</v>
      </c>
      <c r="O91" s="125">
        <f>IF($G$92&gt;$M91,IF($G$92-$M91&gt;0.05*$M91,0.05*$M91,$G$92-$M91),0)</f>
        <v>0</v>
      </c>
      <c r="P91" s="125">
        <f>SUM(N91:O91)</f>
        <v>0</v>
      </c>
    </row>
    <row r="92" spans="1:16" ht="12" customHeight="1">
      <c r="A92" s="166"/>
      <c r="B92" s="237" t="s">
        <v>260</v>
      </c>
      <c r="C92" s="238"/>
      <c r="D92" s="238"/>
      <c r="E92" s="238"/>
      <c r="F92" s="239"/>
      <c r="G92" s="103"/>
      <c r="H92" s="44"/>
      <c r="I92" s="116">
        <f>IF(G$44=0,0,IF(G$44&lt;=2,H!B37,IF(G$44=3,H!D37,IF(G$44=4,H!F37,IF(G$44&gt;4,H!F37)))))</f>
        <v>0</v>
      </c>
      <c r="J92" s="116">
        <f>IF($G$44=0,0,IF($G$44=1,IF(H!C37-($F$98+$F$99)&gt;0,H!C37-($F$98+$F$99),0),IF($G$44=2,IF(H!C37-($F$98+$F$99)&gt;0,H!C37-($F$98+$F$99),0),IF($G$44=3,IF(H!E37-($F$98+$F$99)&gt;0,H!E37-($F$98+$F$99),0),IF($G$44&gt;3,IF(H!G37-($F$98+$F$99)&gt;0,H!G37-($F$98+$F$99),0))))))</f>
        <v>0</v>
      </c>
      <c r="K92" s="116" t="s">
        <v>394</v>
      </c>
      <c r="L92" s="125">
        <f>(IF($G$40&lt;833,N!$B$35,IF(AND(832&lt;$G$40,$G$40&lt;1249),N!$C$35,IF(AND(1248&lt;$G$40,$G$40&lt;1666),N!$D$35,IF(AND(1665&lt;$G$40,$G$40&lt;2499),N!$E$35,IF(AND(2498&lt;$G$40,$G$40&lt;3333),N!$F$35,IF(AND(3332&lt;$G$40,$G$40&lt;4166),N!$G$35,IF(AND(4165&lt;$G$40,$G$40&lt;5833),N!$H$35,IF($G$40&gt;5832,N!$I$35)))))))))+(IF($G$40&lt;833,N!$B$46,IF(AND(832&lt;$G$40,$G$40&lt;1249),N!$C$46,IF(AND(1248&lt;$G$40,$G$40&lt;1666),N!$D$46,IF(AND(1665&lt;$G$40,$G$40&lt;2499),N!$E$46,IF(AND(2498&lt;$G$40,$G$40&lt;3333),N!$F$46,IF(AND(3332&lt;$G$40,$G$40&lt;4166),N!$G$46,IF(AND(4165&lt;$G$40,$G$40&lt;5833),N!$H$46,IF($G$40&gt;5832,N!$I$46)))))))))*($G$44-4)</f>
        <v>183.26901248581157</v>
      </c>
      <c r="M92" s="125">
        <f>(IF($G$40&lt;833,N!$B$37,IF(AND(832&lt;$G$40,$G$40&lt;1249),N!$C$37,IF(AND(1248&lt;$G$40,$G$40&lt;1666),N!$D$37,IF(AND(1665&lt;$G$40,$G$40&lt;2499),N!$E$37,IF(AND(2498&lt;$G$40,$G$40&lt;3333),N!$F$37,IF(AND(3332&lt;$G$40,$G$40&lt;4166),N!$G$37,IF(AND(4165&lt;$G$40,$G$40&lt;5833),N!$H$37,IF($G$40&gt;5832,N!$I$37)))))))))+(IF($G$40&lt;833,N!$B$47,IF(AND(832&lt;$G$40,$G$40&lt;1249),N!$C$47,IF(AND(1248&lt;$G$40,$G$40&lt;1666),N!$D$47,IF(AND(1665&lt;$G$40,$G$40&lt;2499),N!$E$47,IF(AND(2498&lt;$G$40,$G$40&lt;3333),N!$F$47,IF(AND(3332&lt;$G$40,$G$40&lt;4166),N!$G$47,IF(AND(4165&lt;$G$40,$G$40&lt;5833),N!$H$47,IF($G$40&gt;5832,N!$I$47)))))))))*($G$44-4)</f>
        <v>57.17366628830874</v>
      </c>
      <c r="N92" s="125">
        <f>IF($G$92&gt;$L92,IF($G$92-$L92&gt;0.05*$L92,0.05*$L92,$G$92-$L92),0)</f>
        <v>0</v>
      </c>
      <c r="O92" s="125">
        <f>IF($G$92&gt;$M92,IF($G$92-$M92&gt;0.05*$M92,0.05*$M92,$G$92-$M92),0)</f>
        <v>0</v>
      </c>
      <c r="P92" s="125">
        <f>SUM(N92:O92)</f>
        <v>0</v>
      </c>
    </row>
    <row r="93" spans="1:11" ht="33" customHeight="1">
      <c r="A93" s="42">
        <v>40</v>
      </c>
      <c r="B93" s="175" t="s">
        <v>37</v>
      </c>
      <c r="C93" s="176"/>
      <c r="D93" s="176"/>
      <c r="E93" s="176"/>
      <c r="F93" s="176"/>
      <c r="G93" s="177"/>
      <c r="H93" s="67"/>
      <c r="I93" s="116">
        <f>IF(G$44=0,0,IF(G$44&lt;=2,H!B38,IF(G$44=3,H!D38,IF(G$44=4,H!F38,IF(G$44&gt;4,H!F38)))))</f>
        <v>0</v>
      </c>
      <c r="J93" s="116">
        <f>IF($G$44=0,0,IF($G$44=1,IF(H!C38-($F$98+$F$99)&gt;0,H!C38-($F$98+$F$99),0),IF($G$44=2,IF(H!C38-($F$98+$F$99)&gt;0,H!C38-($F$98+$F$99),0),IF($G$44=3,IF(H!E38-($F$98+$F$99)&gt;0,H!E38-($F$98+$F$99),0),IF($G$44&gt;3,IF(H!G38-($F$98+$F$99)&gt;0,H!G38-($F$98+$F$99),0))))))</f>
        <v>0</v>
      </c>
      <c r="K93" s="116" t="s">
        <v>395</v>
      </c>
    </row>
    <row r="94" spans="1:11" ht="14.25" customHeight="1">
      <c r="A94" s="42">
        <v>41</v>
      </c>
      <c r="B94" s="175" t="s">
        <v>38</v>
      </c>
      <c r="C94" s="176"/>
      <c r="D94" s="176"/>
      <c r="E94" s="176"/>
      <c r="F94" s="176"/>
      <c r="G94" s="177"/>
      <c r="H94" s="39">
        <f>SUM(H93,H81:H90)</f>
        <v>0</v>
      </c>
      <c r="I94" s="116">
        <f>IF(G$44=0,0,IF(G$44&lt;=2,H!B39,IF(G$44=3,H!D39,IF(G$44=4,H!F39,IF(G$44&gt;4,H!F39)))))</f>
        <v>0</v>
      </c>
      <c r="J94" s="116">
        <f>IF($G$44=0,0,IF($G$44=1,IF(H!C39-($F$98+$F$99)&gt;0,H!C39-($F$98+$F$99),0),IF($G$44=2,IF(H!C39-($F$98+$F$99)&gt;0,H!C39-($F$98+$F$99),0),IF($G$44=3,IF(H!E39-($F$98+$F$99)&gt;0,H!E39-($F$98+$F$99),0),IF($G$44&gt;3,IF(H!G39-($F$98+$F$99)&gt;0,H!G39-($F$98+$F$99),0))))))</f>
        <v>0</v>
      </c>
      <c r="K94" s="116" t="s">
        <v>396</v>
      </c>
    </row>
    <row r="95" spans="1:11" ht="16.5" customHeight="1">
      <c r="A95" s="192" t="s">
        <v>39</v>
      </c>
      <c r="B95" s="193"/>
      <c r="C95" s="193"/>
      <c r="D95" s="193"/>
      <c r="E95" s="193"/>
      <c r="F95" s="193"/>
      <c r="G95" s="193"/>
      <c r="H95" s="194"/>
      <c r="I95" s="116">
        <f>IF(G$44=0,0,IF(G$44&lt;=2,H!B40,IF(G$44=3,H!D40,IF(G$44=4,H!F40,IF(G$44&gt;4,H!F40)))))</f>
        <v>0</v>
      </c>
      <c r="J95" s="116">
        <f>IF($G$44=0,0,IF($G$44=1,IF(H!C40-($F$98+$F$99)&gt;0,H!C40-($F$98+$F$99),0),IF($G$44=2,IF(H!C40-($F$98+$F$99)&gt;0,H!C40-($F$98+$F$99),0),IF($G$44=3,IF(H!E40-($F$98+$F$99)&gt;0,H!E40-($F$98+$F$99),0),IF($G$44&gt;3,IF(H!G40-($F$98+$F$99)&gt;0,H!G40-($F$98+$F$99),0))))))</f>
        <v>0</v>
      </c>
      <c r="K95" s="116" t="s">
        <v>308</v>
      </c>
    </row>
    <row r="96" spans="1:11" ht="66" customHeight="1">
      <c r="A96" s="199">
        <v>42</v>
      </c>
      <c r="B96" s="175" t="s">
        <v>33</v>
      </c>
      <c r="C96" s="176"/>
      <c r="D96" s="176"/>
      <c r="E96" s="176"/>
      <c r="F96" s="176"/>
      <c r="G96" s="177"/>
      <c r="H96" s="204">
        <f>SUM(F98:G102)</f>
        <v>0</v>
      </c>
      <c r="I96" s="116">
        <f>IF(G$44=0,0,IF(G$44&lt;=2,H!B41,IF(G$44=3,H!D41,IF(G$44=4,H!F41,IF(G$44&gt;4,H!F41)))))</f>
        <v>0</v>
      </c>
      <c r="J96" s="116">
        <f>IF($G$44=0,0,IF($G$44=1,IF(H!C41-($F$98+$F$99)&gt;0,H!C41-($F$98+$F$99),0),IF($G$44=2,IF(H!C41-($F$98+$F$99)&gt;0,H!C41-($F$98+$F$99),0),IF($G$44=3,IF(H!E41-($F$98+$F$99)&gt;0,H!E41-($F$98+$F$99),0),IF($G$44&gt;3,IF(H!G41-($F$98+$F$99)&gt;0,H!G41-($F$98+$F$99),0))))))</f>
        <v>0</v>
      </c>
      <c r="K96" s="116" t="s">
        <v>309</v>
      </c>
    </row>
    <row r="97" spans="1:11" ht="22.5" customHeight="1">
      <c r="A97" s="199"/>
      <c r="C97" s="188" t="s">
        <v>40</v>
      </c>
      <c r="D97" s="189"/>
      <c r="E97" s="105" t="s">
        <v>41</v>
      </c>
      <c r="F97" s="286" t="s">
        <v>42</v>
      </c>
      <c r="G97" s="287"/>
      <c r="H97" s="204"/>
      <c r="I97" s="116">
        <f>IF(G$44=0,0,IF(G$44&lt;=2,H!B42,IF(G$44=3,H!D42,IF(G$44=4,H!F42,IF(G$44&gt;4,H!F42)))))</f>
        <v>0</v>
      </c>
      <c r="J97" s="116">
        <f>IF($G$44=0,0,IF($G$44=1,IF(H!C42-($F$98+$F$99)&gt;0,H!C42-($F$98+$F$99),0),IF($G$44=2,IF(H!C42-($F$98+$F$99)&gt;0,H!C42-($F$98+$F$99),0),IF($G$44=3,IF(H!E42-($F$98+$F$99)&gt;0,H!E42-($F$98+$F$99),0),IF($G$44&gt;3,IF(H!G42-($F$98+$F$99)&gt;0,H!G42-($F$98+$F$99),0))))))</f>
        <v>0</v>
      </c>
      <c r="K97" s="116" t="s">
        <v>397</v>
      </c>
    </row>
    <row r="98" spans="1:11" ht="12.75" customHeight="1">
      <c r="A98" s="199"/>
      <c r="B98" s="100" t="s">
        <v>269</v>
      </c>
      <c r="C98" s="181"/>
      <c r="D98" s="182"/>
      <c r="E98" s="104" t="s">
        <v>262</v>
      </c>
      <c r="F98" s="183"/>
      <c r="G98" s="184"/>
      <c r="H98" s="204"/>
      <c r="I98" s="116">
        <f>IF(G$44=0,0,IF(G$44&lt;=2,H!B43,IF(G$44=3,H!D43,IF(G$44=4,H!F43,IF(G$44&gt;4,H!F43)))))</f>
        <v>0</v>
      </c>
      <c r="J98" s="116">
        <f>IF($G$44=0,0,IF($G$44=1,IF(H!C43-($F$98+$F$99)&gt;0,H!C43-($F$98+$F$99),0),IF($G$44=2,IF(H!C43-($F$98+$F$99)&gt;0,H!C43-($F$98+$F$99),0),IF($G$44=3,IF(H!E43-($F$98+$F$99)&gt;0,H!E43-($F$98+$F$99),0),IF($G$44&gt;3,IF(H!G43-($F$98+$F$99)&gt;0,H!G43-($F$98+$F$99),0))))))</f>
        <v>0</v>
      </c>
      <c r="K98" s="116" t="s">
        <v>398</v>
      </c>
    </row>
    <row r="99" spans="1:11" ht="12.75" customHeight="1">
      <c r="A99" s="199"/>
      <c r="B99" s="100" t="s">
        <v>270</v>
      </c>
      <c r="C99" s="181"/>
      <c r="D99" s="182"/>
      <c r="E99" s="40" t="s">
        <v>263</v>
      </c>
      <c r="F99" s="183"/>
      <c r="G99" s="184"/>
      <c r="H99" s="204"/>
      <c r="I99" s="116">
        <f>IF(G$44=0,0,IF(G$44&lt;=2,H!B44,IF(G$44=3,H!D44,IF(G$44=4,H!F44,IF(G$44&gt;4,H!F44)))))</f>
        <v>0</v>
      </c>
      <c r="J99" s="116">
        <f>IF($G$44=0,0,IF($G$44=1,IF(H!C44-($F$98+$F$99)&gt;0,H!C44-($F$98+$F$99),0),IF($G$44=2,IF(H!C44-($F$98+$F$99)&gt;0,H!C44-($F$98+$F$99),0),IF($G$44=3,IF(H!E44-($F$98+$F$99)&gt;0,H!E44-($F$98+$F$99),0),IF($G$44&gt;3,IF(H!G44-($F$98+$F$99)&gt;0,H!G44-($F$98+$F$99),0))))))</f>
        <v>0</v>
      </c>
      <c r="K99" s="116" t="s">
        <v>399</v>
      </c>
    </row>
    <row r="100" spans="1:11" ht="12.75" customHeight="1">
      <c r="A100" s="199"/>
      <c r="B100" s="100" t="s">
        <v>271</v>
      </c>
      <c r="C100" s="181"/>
      <c r="D100" s="182"/>
      <c r="E100" s="40" t="s">
        <v>240</v>
      </c>
      <c r="F100" s="183"/>
      <c r="G100" s="184"/>
      <c r="H100" s="204"/>
      <c r="I100" s="116">
        <f>IF(G$44=0,0,IF(G$44&lt;=2,H!B45,IF(G$44=3,H!D45,IF(G$44=4,H!F45,IF(G$44&gt;4,H!F45)))))</f>
        <v>0</v>
      </c>
      <c r="J100" s="116">
        <f>IF($G$44=0,0,IF($G$44=1,IF(H!C45-($F$98+$F$99)&gt;0,H!C45-($F$98+$F$99),0),IF($G$44=2,IF(H!C45-($F$98+$F$99)&gt;0,H!C45-($F$98+$F$99),0),IF($G$44=3,IF(H!E45-($F$98+$F$99)&gt;0,H!E45-($F$98+$F$99),0),IF($G$44&gt;3,IF(H!G45-($F$98+$F$99)&gt;0,H!G45-($F$98+$F$99),0))))))</f>
        <v>0</v>
      </c>
      <c r="K100" s="116" t="s">
        <v>400</v>
      </c>
    </row>
    <row r="101" spans="1:11" ht="12.75" customHeight="1">
      <c r="A101" s="199"/>
      <c r="B101" s="100" t="s">
        <v>272</v>
      </c>
      <c r="C101" s="181"/>
      <c r="D101" s="182"/>
      <c r="E101" s="40" t="s">
        <v>241</v>
      </c>
      <c r="F101" s="183"/>
      <c r="G101" s="184"/>
      <c r="H101" s="204"/>
      <c r="I101" s="116">
        <f>IF(G$44=0,0,IF(G$44&lt;=2,H!B46,IF(G$44=3,H!D46,IF(G$44=4,H!F46,IF(G$44&gt;4,H!F46)))))</f>
        <v>0</v>
      </c>
      <c r="J101" s="116">
        <f>IF($G$44=0,0,IF($G$44=1,IF(H!C46-($F$98+$F$99)&gt;0,H!C46-($F$98+$F$99),0),IF($G$44=2,IF(H!C46-($F$98+$F$99)&gt;0,H!C46-($F$98+$F$99),0),IF($G$44=3,IF(H!E46-($F$98+$F$99)&gt;0,H!E46-($F$98+$F$99),0),IF($G$44&gt;3,IF(H!G46-($F$98+$F$99)&gt;0,H!G46-($F$98+$F$99),0))))))</f>
        <v>0</v>
      </c>
      <c r="K101" s="116" t="s">
        <v>248</v>
      </c>
    </row>
    <row r="102" spans="1:11" ht="13.5" customHeight="1">
      <c r="A102" s="199"/>
      <c r="B102" s="100" t="s">
        <v>43</v>
      </c>
      <c r="C102" s="181"/>
      <c r="D102" s="182"/>
      <c r="E102" s="38"/>
      <c r="F102" s="183">
        <v>0</v>
      </c>
      <c r="G102" s="184"/>
      <c r="H102" s="204"/>
      <c r="I102" s="116">
        <f>IF(G$44=0,0,IF(G$44&lt;=2,H!B47,IF(G$44=3,H!D47,IF(G$44=4,H!F47,IF(G$44&gt;4,H!F47)))))</f>
        <v>0</v>
      </c>
      <c r="J102" s="116">
        <f>IF($G$44=0,0,IF($G$44=1,IF(H!C47-($F$98+$F$99)&gt;0,H!C47-($F$98+$F$99),0),IF($G$44=2,IF(H!C47-($F$98+$F$99)&gt;0,H!C47-($F$98+$F$99),0),IF($G$44=3,IF(H!E47-($F$98+$F$99)&gt;0,H!E47-($F$98+$F$99),0),IF($G$44&gt;3,IF(H!G47-($F$98+$F$99)&gt;0,H!G47-($F$98+$F$99),0))))))</f>
        <v>0</v>
      </c>
      <c r="K102" s="116" t="s">
        <v>310</v>
      </c>
    </row>
    <row r="103" spans="1:16" ht="12.75" customHeight="1">
      <c r="A103" s="166"/>
      <c r="B103" s="185" t="s">
        <v>361</v>
      </c>
      <c r="C103" s="186"/>
      <c r="D103" s="186"/>
      <c r="E103" s="186"/>
      <c r="F103" s="186"/>
      <c r="G103" s="187"/>
      <c r="H103" s="201"/>
      <c r="I103" s="116">
        <f>IF(G$44=0,0,IF(G$44&lt;=2,H!B48,IF(G$44=3,H!D48,IF(G$44=4,H!F48,IF(G$44&gt;4,H!F48)))))</f>
        <v>0</v>
      </c>
      <c r="J103" s="116">
        <f>IF($G$44=0,0,IF($G$44=1,IF(H!C48-($F$98+$F$99)&gt;0,H!C48-($F$98+$F$99),0),IF($G$44=2,IF(H!C48-($F$98+$F$99)&gt;0,H!C48-($F$98+$F$99),0),IF($G$44=3,IF(H!E48-($F$98+$F$99)&gt;0,H!E48-($F$98+$F$99),0),IF($G$44&gt;3,IF(H!G48-($F$98+$F$99)&gt;0,H!G48-($F$98+$F$99),0))))))</f>
        <v>0</v>
      </c>
      <c r="K103" s="116" t="s">
        <v>401</v>
      </c>
      <c r="L103" s="126"/>
      <c r="M103" s="126"/>
      <c r="N103" s="126"/>
      <c r="O103" s="126"/>
      <c r="P103" s="126"/>
    </row>
    <row r="104" spans="1:11" ht="66" customHeight="1">
      <c r="A104" s="198">
        <v>43</v>
      </c>
      <c r="B104" s="175" t="s">
        <v>34</v>
      </c>
      <c r="C104" s="176"/>
      <c r="D104" s="176"/>
      <c r="E104" s="176"/>
      <c r="F104" s="176"/>
      <c r="G104" s="177"/>
      <c r="H104" s="200">
        <f>SUM(F106:G108)</f>
        <v>0</v>
      </c>
      <c r="I104" s="116">
        <f>IF(G$44=0,0,IF(G$44&lt;=2,H!B49,IF(G$44=3,H!D49,IF(G$44=4,H!F49,IF(G$44&gt;4,H!F49)))))</f>
        <v>0</v>
      </c>
      <c r="J104" s="116">
        <f>IF($G$44=0,0,IF($G$44=1,IF(H!C49-($F$98+$F$99)&gt;0,H!C49-($F$98+$F$99),0),IF($G$44=2,IF(H!C49-($F$98+$F$99)&gt;0,H!C49-($F$98+$F$99),0),IF($G$44=3,IF(H!E49-($F$98+$F$99)&gt;0,H!E49-($F$98+$F$99),0),IF($G$44&gt;3,IF(H!G49-($F$98+$F$99)&gt;0,H!G49-($F$98+$F$99),0))))))</f>
        <v>0</v>
      </c>
      <c r="K104" s="116" t="s">
        <v>402</v>
      </c>
    </row>
    <row r="105" spans="1:11" ht="24" customHeight="1">
      <c r="A105" s="199"/>
      <c r="B105" s="85"/>
      <c r="C105" s="188" t="s">
        <v>40</v>
      </c>
      <c r="D105" s="189"/>
      <c r="E105" s="105" t="s">
        <v>41</v>
      </c>
      <c r="F105" s="190" t="s">
        <v>35</v>
      </c>
      <c r="G105" s="191"/>
      <c r="H105" s="204"/>
      <c r="I105" s="116">
        <f>IF(G$44=0,0,IF(G$44&lt;=2,H!B50,IF(G$44=3,H!D50,IF(G$44=4,H!F50,IF(G$44&gt;4,H!F50)))))</f>
        <v>0</v>
      </c>
      <c r="J105" s="116">
        <f>IF($G$44=0,0,IF($G$44=1,IF(H!C50-($F$98+$F$99)&gt;0,H!C50-($F$98+$F$99),0),IF($G$44=2,IF(H!C50-($F$98+$F$99)&gt;0,H!C50-($F$98+$F$99),0),IF($G$44=3,IF(H!E50-($F$98+$F$99)&gt;0,H!E50-($F$98+$F$99),0),IF($G$44&gt;3,IF(H!G50-($F$98+$F$99)&gt;0,H!G50-($F$98+$F$99),0))))))</f>
        <v>0</v>
      </c>
      <c r="K105" s="116" t="s">
        <v>403</v>
      </c>
    </row>
    <row r="106" spans="1:11" ht="11.25">
      <c r="A106" s="199"/>
      <c r="B106" s="100" t="s">
        <v>269</v>
      </c>
      <c r="C106" s="181"/>
      <c r="D106" s="182"/>
      <c r="E106" s="134"/>
      <c r="F106" s="183"/>
      <c r="G106" s="184"/>
      <c r="H106" s="204"/>
      <c r="I106" s="116">
        <f>IF(G$44=0,0,IF(G$44&lt;=2,H!B51,IF(G$44=3,H!D51,IF(G$44=4,H!F51,IF(G$44&gt;4,H!F51)))))</f>
        <v>0</v>
      </c>
      <c r="J106" s="116">
        <f>IF($G$44=0,0,IF($G$44=1,IF(H!C51-($F$98+$F$99)&gt;0,H!C51-($F$98+$F$99),0),IF($G$44=2,IF(H!C51-($F$98+$F$99)&gt;0,H!C51-($F$98+$F$99),0),IF($G$44=3,IF(H!E51-($F$98+$F$99)&gt;0,H!E51-($F$98+$F$99),0),IF($G$44&gt;3,IF(H!G51-($F$98+$F$99)&gt;0,H!G51-($F$98+$F$99),0))))))</f>
        <v>0</v>
      </c>
      <c r="K106" s="116" t="s">
        <v>311</v>
      </c>
    </row>
    <row r="107" spans="1:11" ht="11.25">
      <c r="A107" s="199"/>
      <c r="B107" s="100" t="s">
        <v>270</v>
      </c>
      <c r="C107" s="181"/>
      <c r="D107" s="182"/>
      <c r="E107" s="135"/>
      <c r="F107" s="183"/>
      <c r="G107" s="184"/>
      <c r="H107" s="204"/>
      <c r="I107" s="116">
        <f>IF(G$44=0,0,IF(G$44&lt;=2,H!B52,IF(G$44=3,H!D52,IF(G$44=4,H!F52,IF(G$44&gt;4,H!F52)))))</f>
        <v>0</v>
      </c>
      <c r="J107" s="116">
        <f>IF($G$44=0,0,IF($G$44=1,IF(H!C52-($F$98+$F$99)&gt;0,H!C52-($F$98+$F$99),0),IF($G$44=2,IF(H!C52-($F$98+$F$99)&gt;0,H!C52-($F$98+$F$99),0),IF($G$44=3,IF(H!E52-($F$98+$F$99)&gt;0,H!E52-($F$98+$F$99),0),IF($G$44&gt;3,IF(H!G52-($F$98+$F$99)&gt;0,H!G52-($F$98+$F$99),0))))))</f>
        <v>0</v>
      </c>
      <c r="K107" s="116" t="s">
        <v>404</v>
      </c>
    </row>
    <row r="108" spans="1:11" ht="11.25">
      <c r="A108" s="199"/>
      <c r="B108" s="100" t="s">
        <v>271</v>
      </c>
      <c r="C108" s="181"/>
      <c r="D108" s="182"/>
      <c r="E108" s="135"/>
      <c r="F108" s="183">
        <v>0</v>
      </c>
      <c r="G108" s="184"/>
      <c r="H108" s="204"/>
      <c r="I108" s="116">
        <f>IF(G$44=0,0,IF(G$44&lt;=2,H!B53,IF(G$44=3,H!D53,IF(G$44=4,H!F53,IF(G$44&gt;4,H!F53)))))</f>
        <v>0</v>
      </c>
      <c r="J108" s="116">
        <f>IF($G$44=0,0,IF($G$44=1,IF(H!C53-($F$98+$F$99)&gt;0,H!C53-($F$98+$F$99),0),IF($G$44=2,IF(H!C53-($F$98+$F$99)&gt;0,H!C53-($F$98+$F$99),0),IF($G$44=3,IF(H!E53-($F$98+$F$99)&gt;0,H!E53-($F$98+$F$99),0),IF($G$44&gt;3,IF(H!G53-($F$98+$F$99)&gt;0,H!G53-($F$98+$F$99),0))))))</f>
        <v>0</v>
      </c>
      <c r="K108" s="116" t="s">
        <v>405</v>
      </c>
    </row>
    <row r="109" spans="1:11" ht="12.75" customHeight="1">
      <c r="A109" s="166"/>
      <c r="B109" s="178" t="s">
        <v>362</v>
      </c>
      <c r="C109" s="179"/>
      <c r="D109" s="179"/>
      <c r="E109" s="179"/>
      <c r="F109" s="179"/>
      <c r="G109" s="180"/>
      <c r="H109" s="201"/>
      <c r="I109" s="116">
        <f>IF(G$44=0,0,IF(G$44&lt;=2,H!B54,IF(G$44=3,H!D54,IF(G$44=4,H!F54,IF(G$44&gt;4,H!F54)))))</f>
        <v>0</v>
      </c>
      <c r="J109" s="116">
        <f>IF($G$44=0,0,IF($G$44=1,IF(H!C54-($F$98+$F$99)&gt;0,H!C54-($F$98+$F$99),0),IF($G$44=2,IF(H!C54-($F$98+$F$99)&gt;0,H!C54-($F$98+$F$99),0),IF($G$44=3,IF(H!E54-($F$98+$F$99)&gt;0,H!E54-($F$98+$F$99),0),IF($G$44&gt;3,IF(H!G54-($F$98+$F$99)&gt;0,H!G54-($F$98+$F$99),0))))))</f>
        <v>0</v>
      </c>
      <c r="K109" s="116" t="s">
        <v>312</v>
      </c>
    </row>
    <row r="110" spans="1:11" ht="22.5" customHeight="1">
      <c r="A110" s="46">
        <v>44</v>
      </c>
      <c r="B110" s="175" t="s">
        <v>363</v>
      </c>
      <c r="C110" s="176"/>
      <c r="D110" s="176"/>
      <c r="E110" s="176"/>
      <c r="F110" s="176"/>
      <c r="G110" s="177"/>
      <c r="H110" s="69"/>
      <c r="I110" s="116">
        <f>IF(G$44=0,0,IF(G$44&lt;=2,H!B55,IF(G$44=3,H!D55,IF(G$44=4,H!F55,IF(G$44&gt;4,H!F55)))))</f>
        <v>0</v>
      </c>
      <c r="J110" s="116">
        <f>IF($G$44=0,0,IF($G$44=1,IF(H!C55-($F$98+$F$99)&gt;0,H!C55-($F$98+$F$99),0),IF($G$44=2,IF(H!C55-($F$98+$F$99)&gt;0,H!C55-($F$98+$F$99),0),IF($G$44=3,IF(H!E55-($F$98+$F$99)&gt;0,H!E55-($F$98+$F$99),0),IF($G$44&gt;3,IF(H!G55-($F$98+$F$99)&gt;0,H!G55-($F$98+$F$99),0))))))</f>
        <v>0</v>
      </c>
      <c r="K110" s="116" t="s">
        <v>313</v>
      </c>
    </row>
    <row r="111" spans="1:11" ht="25.5" customHeight="1">
      <c r="A111" s="198">
        <v>45</v>
      </c>
      <c r="B111" s="195" t="s">
        <v>364</v>
      </c>
      <c r="C111" s="196"/>
      <c r="D111" s="196"/>
      <c r="E111" s="196"/>
      <c r="F111" s="196"/>
      <c r="G111" s="197"/>
      <c r="H111" s="200">
        <f>IF(G113*G112&gt;0,G113*G112,0)</f>
        <v>0</v>
      </c>
      <c r="I111" s="116">
        <f>IF(G$44=0,0,IF(G$44&lt;=2,H!B56,IF(G$44=3,H!D56,IF(G$44=4,H!F56,IF(G$44&gt;4,H!F56)))))</f>
        <v>0</v>
      </c>
      <c r="J111" s="116">
        <f>IF($G$44=0,0,IF($G$44=1,IF(H!C56-($F$98+$F$99)&gt;0,H!C56-($F$98+$F$99),0),IF($G$44=2,IF(H!C56-($F$98+$F$99)&gt;0,H!C56-($F$98+$F$99),0),IF($G$44=3,IF(H!E56-($F$98+$F$99)&gt;0,H!E56-($F$98+$F$99),0),IF($G$44&gt;3,IF(H!G56-($F$98+$F$99)&gt;0,H!G56-($F$98+$F$99),0))))))</f>
        <v>0</v>
      </c>
      <c r="K111" s="116" t="s">
        <v>406</v>
      </c>
    </row>
    <row r="112" spans="1:14" ht="15.75" customHeight="1">
      <c r="A112" s="199"/>
      <c r="B112" s="100" t="s">
        <v>269</v>
      </c>
      <c r="C112" s="288" t="s">
        <v>289</v>
      </c>
      <c r="D112" s="289"/>
      <c r="E112" s="289"/>
      <c r="F112" s="290"/>
      <c r="G112" s="54">
        <f>SUM(H110,H104,H96)+0.1*H126/60</f>
        <v>0</v>
      </c>
      <c r="H112" s="204"/>
      <c r="I112" s="116">
        <f>IF(G$44=0,0,IF(G$44&lt;=2,H!B57,IF(G$44=3,H!D57,IF(G$44=4,H!F57,IF(G$44&gt;4,H!F57)))))</f>
        <v>0</v>
      </c>
      <c r="J112" s="116">
        <f>IF($G$44=0,0,IF($G$44=1,IF(H!C57-($F$98+$F$99)&gt;0,H!C57-($F$98+$F$99),0),IF($G$44=2,IF(H!C57-($F$98+$F$99)&gt;0,H!C57-($F$98+$F$99),0),IF($G$44=3,IF(H!E57-($F$98+$F$99)&gt;0,H!E57-($F$98+$F$99),0),IF($G$44&gt;3,IF(H!G57-($F$98+$F$99)&gt;0,H!G57-($F$98+$F$99),0))))))</f>
        <v>0</v>
      </c>
      <c r="K112" s="116" t="s">
        <v>249</v>
      </c>
      <c r="M112" s="143" t="s">
        <v>419</v>
      </c>
      <c r="N112" s="143" t="s">
        <v>420</v>
      </c>
    </row>
    <row r="113" spans="1:14" ht="15.75" customHeight="1">
      <c r="A113" s="199"/>
      <c r="B113" s="100" t="s">
        <v>270</v>
      </c>
      <c r="C113" s="288" t="s">
        <v>424</v>
      </c>
      <c r="D113" s="289"/>
      <c r="E113" s="289" t="s">
        <v>421</v>
      </c>
      <c r="F113" s="290"/>
      <c r="G113" s="145">
        <f>LOOKUP(E113,M113:M115,N113:N115)</f>
        <v>0.1</v>
      </c>
      <c r="H113" s="204"/>
      <c r="I113" s="116">
        <f>IF(G$44=0,0,IF(G$44&lt;=2,H!B58,IF(G$44=3,H!D58,IF(G$44=4,H!F58,IF(G$44&gt;4,H!F58)))))</f>
        <v>0</v>
      </c>
      <c r="J113" s="116">
        <f>IF($G$44=0,0,IF($G$44=1,IF(H!C58-($F$98+$F$99)&gt;0,H!C58-($F$98+$F$99),0),IF($G$44=2,IF(H!C58-($F$98+$F$99)&gt;0,H!C58-($F$98+$F$99),0),IF($G$44=3,IF(H!E58-($F$98+$F$99)&gt;0,H!E58-($F$98+$F$99),0),IF($G$44&gt;3,IF(H!G58-($F$98+$F$99)&gt;0,H!G58-($F$98+$F$99),0))))))</f>
        <v>0</v>
      </c>
      <c r="K113" s="116" t="s">
        <v>244</v>
      </c>
      <c r="M113" s="122" t="s">
        <v>421</v>
      </c>
      <c r="N113" s="144">
        <v>0.1</v>
      </c>
    </row>
    <row r="114" spans="1:14" ht="15.75" customHeight="1">
      <c r="A114" s="166"/>
      <c r="B114" s="100" t="s">
        <v>271</v>
      </c>
      <c r="C114" s="288" t="s">
        <v>290</v>
      </c>
      <c r="D114" s="289"/>
      <c r="E114" s="289"/>
      <c r="F114" s="289"/>
      <c r="G114" s="290"/>
      <c r="H114" s="201"/>
      <c r="I114" s="116">
        <f>IF(G$44=0,0,IF(G$44&lt;=2,H!B59,IF(G$44=3,H!D59,IF(G$44=4,H!F59,IF(G$44&gt;4,H!F59)))))</f>
        <v>0</v>
      </c>
      <c r="J114" s="116">
        <f>IF($G$44=0,0,IF($G$44=1,IF(H!C59-($F$98+$F$99)&gt;0,H!C59-($F$98+$F$99),0),IF($G$44=2,IF(H!C59-($F$98+$F$99)&gt;0,H!C59-($F$98+$F$99),0),IF($G$44=3,IF(H!E59-($F$98+$F$99)&gt;0,H!E59-($F$98+$F$99),0),IF($G$44&gt;3,IF(H!G59-($F$98+$F$99)&gt;0,H!G59-($F$98+$F$99),0))))))</f>
        <v>0</v>
      </c>
      <c r="K114" s="116" t="s">
        <v>250</v>
      </c>
      <c r="M114" s="122" t="s">
        <v>422</v>
      </c>
      <c r="N114" s="144">
        <v>0.1</v>
      </c>
    </row>
    <row r="115" spans="1:14" ht="11.25" customHeight="1">
      <c r="A115" s="42">
        <v>46</v>
      </c>
      <c r="B115" s="175" t="s">
        <v>276</v>
      </c>
      <c r="C115" s="176"/>
      <c r="D115" s="176"/>
      <c r="E115" s="176"/>
      <c r="F115" s="176"/>
      <c r="G115" s="177"/>
      <c r="H115" s="39">
        <f>SUM(H96:H114)</f>
        <v>0</v>
      </c>
      <c r="I115" s="116">
        <f>IF(G$44=0,0,IF(G$44&lt;=2,H!B60,IF(G$44=3,H!D60,IF(G$44=4,H!F60,IF(G$44&gt;4,H!F60)))))</f>
        <v>0</v>
      </c>
      <c r="J115" s="116">
        <f>IF($G$44=0,0,IF($G$44=1,IF(H!C60-($F$98+$F$99)&gt;0,H!C60-($F$98+$F$99),0),IF($G$44=2,IF(H!C60-($F$98+$F$99)&gt;0,H!C60-($F$98+$F$99),0),IF($G$44=3,IF(H!E60-($F$98+$F$99)&gt;0,H!E60-($F$98+$F$99),0),IF($G$44&gt;3,IF(H!G60-($F$98+$F$99)&gt;0,H!G60-($F$98+$F$99),0))))))</f>
        <v>0</v>
      </c>
      <c r="K115" s="116" t="s">
        <v>314</v>
      </c>
      <c r="M115" s="122" t="s">
        <v>423</v>
      </c>
      <c r="N115" s="144">
        <v>0.1</v>
      </c>
    </row>
    <row r="116" spans="1:11" ht="12.75" customHeight="1" thickBot="1">
      <c r="A116" s="231" t="s">
        <v>277</v>
      </c>
      <c r="B116" s="232"/>
      <c r="C116" s="232"/>
      <c r="D116" s="232"/>
      <c r="E116" s="232"/>
      <c r="F116" s="232"/>
      <c r="G116" s="232"/>
      <c r="H116" s="233"/>
      <c r="I116" s="116">
        <f>IF(G$44=0,0,IF(G$44&lt;=2,H!B61,IF(G$44=3,H!D61,IF(G$44=4,H!F61,IF(G$44&gt;4,H!F61)))))</f>
        <v>0</v>
      </c>
      <c r="J116" s="116">
        <f>IF($G$44=0,0,IF($G$44=1,IF(H!C61-($F$98+$F$99)&gt;0,H!C61-($F$98+$F$99),0),IF($G$44=2,IF(H!C61-($F$98+$F$99)&gt;0,H!C61-($F$98+$F$99),0),IF($G$44=3,IF(H!E61-($F$98+$F$99)&gt;0,H!E61-($F$98+$F$99),0),IF($G$44&gt;3,IF(H!G61-($F$98+$F$99)&gt;0,H!G61-($F$98+$F$99),0))))))</f>
        <v>0</v>
      </c>
      <c r="K116" s="116" t="s">
        <v>407</v>
      </c>
    </row>
    <row r="117" spans="1:11" ht="15" customHeight="1" thickBot="1">
      <c r="A117" s="108">
        <v>47</v>
      </c>
      <c r="B117" s="291" t="s">
        <v>278</v>
      </c>
      <c r="C117" s="292"/>
      <c r="D117" s="292"/>
      <c r="E117" s="292"/>
      <c r="F117" s="292"/>
      <c r="G117" s="293"/>
      <c r="H117" s="109">
        <f>SUM(H115,H94,H79)</f>
        <v>0</v>
      </c>
      <c r="I117" s="116">
        <f>IF(G$44=0,0,IF(G$44&lt;=2,H!B62,IF(G$44=3,H!D62,IF(G$44=4,H!F62,IF(G$44&gt;4,H!F62)))))</f>
        <v>0</v>
      </c>
      <c r="J117" s="116">
        <f>IF($G$44=0,0,IF($G$44=1,IF(H!C62-($F$98+$F$99)&gt;0,H!C62-($F$98+$F$99),0),IF($G$44=2,IF(H!C62-($F$98+$F$99)&gt;0,H!C62-($F$98+$F$99),0),IF($G$44=3,IF(H!E62-($F$98+$F$99)&gt;0,H!E62-($F$98+$F$99),0),IF($G$44&gt;3,IF(H!G62-($F$98+$F$99)&gt;0,H!G62-($F$98+$F$99),0))))))</f>
        <v>0</v>
      </c>
      <c r="K117" s="116" t="s">
        <v>245</v>
      </c>
    </row>
    <row r="118" spans="1:11" ht="11.25">
      <c r="A118" s="60"/>
      <c r="B118" s="203"/>
      <c r="C118" s="203"/>
      <c r="D118" s="203"/>
      <c r="E118" s="203"/>
      <c r="F118" s="203"/>
      <c r="G118" s="203"/>
      <c r="H118" s="203"/>
      <c r="I118" s="116">
        <f>IF(G$44=0,0,IF(G$44&lt;=2,H!B63,IF(G$44=3,H!D63,IF(G$44=4,H!F63,IF(G$44&gt;4,H!F63)))))</f>
        <v>0</v>
      </c>
      <c r="J118" s="116">
        <f>IF($G$44=0,0,IF($G$44=1,IF(H!C63-($F$98+$F$99)&gt;0,H!C63-($F$98+$F$99),0),IF($G$44=2,IF(H!C63-($F$98+$F$99)&gt;0,H!C63-($F$98+$F$99),0),IF($G$44=3,IF(H!E63-($F$98+$F$99)&gt;0,H!E63-($F$98+$F$99),0),IF($G$44&gt;3,IF(H!G63-($F$98+$F$99)&gt;0,H!G63-($F$98+$F$99),0))))))</f>
        <v>0</v>
      </c>
      <c r="K118" s="116" t="s">
        <v>316</v>
      </c>
    </row>
    <row r="119" spans="1:11" ht="14.25" customHeight="1">
      <c r="A119" s="170" t="s">
        <v>279</v>
      </c>
      <c r="B119" s="171"/>
      <c r="C119" s="171"/>
      <c r="D119" s="171"/>
      <c r="E119" s="171"/>
      <c r="F119" s="171"/>
      <c r="G119" s="171"/>
      <c r="H119" s="172"/>
      <c r="I119" s="116">
        <f>IF(G$44=0,0,IF(G$44&lt;=2,H!B64,IF(G$44=3,H!D64,IF(G$44=4,H!F64,IF(G$44&gt;4,H!F64)))))</f>
        <v>0</v>
      </c>
      <c r="J119" s="116">
        <f>IF($G$44=0,0,IF($G$44=1,IF(H!C64-($F$98+$F$99)&gt;0,H!C64-($F$98+$F$99),0),IF($G$44=2,IF(H!C64-($F$98+$F$99)&gt;0,H!C64-($F$98+$F$99),0),IF($G$44=3,IF(H!E64-($F$98+$F$99)&gt;0,H!E64-($F$98+$F$99),0),IF($G$44&gt;3,IF(H!G64-($F$98+$F$99)&gt;0,H!G64-($F$98+$F$99),0))))))</f>
        <v>0</v>
      </c>
      <c r="K119" s="116" t="s">
        <v>315</v>
      </c>
    </row>
    <row r="120" spans="1:11" ht="12.75" customHeight="1">
      <c r="A120" s="108">
        <v>48</v>
      </c>
      <c r="B120" s="291" t="s">
        <v>280</v>
      </c>
      <c r="C120" s="292"/>
      <c r="D120" s="292"/>
      <c r="E120" s="292"/>
      <c r="F120" s="292"/>
      <c r="G120" s="294"/>
      <c r="H120" s="48">
        <f>H52</f>
        <v>0</v>
      </c>
      <c r="I120" s="116">
        <f>IF(G$44=0,0,IF(G$44&lt;=2,H!B65,IF(G$44=3,H!D65,IF(G$44=4,H!F65,IF(G$44&gt;4,H!F65)))))</f>
        <v>0</v>
      </c>
      <c r="J120" s="116">
        <f>IF($G$44=0,0,IF($G$44=1,IF(H!C65-($F$98+$F$99)&gt;0,H!C65-($F$98+$F$99),0),IF($G$44=2,IF(H!C65-($F$98+$F$99)&gt;0,H!C65-($F$98+$F$99),0),IF($G$44=3,IF(H!E65-($F$98+$F$99)&gt;0,H!E65-($F$98+$F$99),0),IF($G$44&gt;3,IF(H!G65-($F$98+$F$99)&gt;0,H!G65-($F$98+$F$99),0))))))</f>
        <v>0</v>
      </c>
      <c r="K120" s="116" t="s">
        <v>408</v>
      </c>
    </row>
    <row r="121" spans="1:11" ht="12.75" customHeight="1">
      <c r="A121" s="108">
        <v>49</v>
      </c>
      <c r="B121" s="291" t="s">
        <v>278</v>
      </c>
      <c r="C121" s="292"/>
      <c r="D121" s="292"/>
      <c r="E121" s="292"/>
      <c r="F121" s="292"/>
      <c r="G121" s="294"/>
      <c r="H121" s="48">
        <f>H117</f>
        <v>0</v>
      </c>
      <c r="I121" s="116">
        <f>IF(G$44=0,0,IF(G$44&lt;=2,H!B66,IF(G$44=3,H!D66,IF(G$44=4,H!F66,IF(G$44&gt;4,H!F66)))))</f>
        <v>0</v>
      </c>
      <c r="J121" s="116">
        <f>IF($G$44=0,0,IF($G$44=1,IF(H!C66-($F$98+$F$99)&gt;0,H!C66-($F$98+$F$99),0),IF($G$44=2,IF(H!C66-($F$98+$F$99)&gt;0,H!C66-($F$98+$F$99),0),IF($G$44=3,IF(H!E66-($F$98+$F$99)&gt;0,H!E66-($F$98+$F$99),0),IF($G$44&gt;3,IF(H!G66-($F$98+$F$99)&gt;0,H!G66-($F$98+$F$99),0))))))</f>
        <v>0</v>
      </c>
      <c r="K121" s="116" t="s">
        <v>317</v>
      </c>
    </row>
    <row r="122" spans="1:11" ht="12.75" customHeight="1">
      <c r="A122" s="108">
        <v>50</v>
      </c>
      <c r="B122" s="291" t="s">
        <v>281</v>
      </c>
      <c r="C122" s="292"/>
      <c r="D122" s="292"/>
      <c r="E122" s="292"/>
      <c r="F122" s="292"/>
      <c r="G122" s="294"/>
      <c r="H122" s="48">
        <f>H120-H121</f>
        <v>0</v>
      </c>
      <c r="I122" s="116">
        <f>IF(G$44=0,0,IF(G$44&lt;=2,H!B67,IF(G$44=3,H!D67,IF(G$44=4,H!F67,IF(G$44&gt;4,H!F67)))))</f>
        <v>0</v>
      </c>
      <c r="J122" s="116">
        <f>IF($G$44=0,0,IF($G$44=1,IF(H!C67-($F$98+$F$99)&gt;0,H!C67-($F$98+$F$99),0),IF($G$44=2,IF(H!C67-($F$98+$F$99)&gt;0,H!C67-($F$98+$F$99),0),IF($G$44=3,IF(H!E67-($F$98+$F$99)&gt;0,H!E67-($F$98+$F$99),0),IF($G$44&gt;3,IF(H!G67-($F$98+$F$99)&gt;0,H!G67-($F$98+$F$99),0))))))</f>
        <v>0</v>
      </c>
      <c r="K122" s="116" t="s">
        <v>318</v>
      </c>
    </row>
    <row r="123" spans="1:17" ht="12.75" customHeight="1">
      <c r="A123" s="108">
        <v>51</v>
      </c>
      <c r="B123" s="291" t="s">
        <v>380</v>
      </c>
      <c r="C123" s="292"/>
      <c r="D123" s="292"/>
      <c r="E123" s="292"/>
      <c r="F123" s="292"/>
      <c r="G123" s="294"/>
      <c r="H123" s="110">
        <f>H122*60</f>
        <v>0</v>
      </c>
      <c r="I123" s="116">
        <f>IF(G$44=0,0,IF(G$44&lt;=2,H!B68,IF(G$44=3,H!D68,IF(G$44=4,H!F68,IF(G$44&gt;4,H!F68)))))</f>
        <v>0</v>
      </c>
      <c r="J123" s="116">
        <f>IF($G$44=0,0,IF($G$44=1,IF(H!C68-($F$98+$F$99)&gt;0,H!C68-($F$98+$F$99),0),IF($G$44=2,IF(H!C68-($F$98+$F$99)&gt;0,H!C68-($F$98+$F$99),0),IF($G$44=3,IF(H!E68-($F$98+$F$99)&gt;0,H!E68-($F$98+$F$99),0),IF($G$44&gt;3,IF(H!G68-($F$98+$F$99)&gt;0,H!G68-($F$98+$F$99),0))))))</f>
        <v>0</v>
      </c>
      <c r="K123" s="116" t="s">
        <v>409</v>
      </c>
      <c r="L123" s="126"/>
      <c r="M123" s="126"/>
      <c r="N123" s="126"/>
      <c r="O123" s="127"/>
      <c r="P123" s="127"/>
      <c r="Q123" s="140"/>
    </row>
    <row r="124" spans="1:17" ht="12.75" customHeight="1">
      <c r="A124" s="240">
        <v>52</v>
      </c>
      <c r="B124" s="243" t="s">
        <v>418</v>
      </c>
      <c r="C124" s="244"/>
      <c r="D124" s="244"/>
      <c r="E124" s="244"/>
      <c r="F124" s="244"/>
      <c r="G124" s="244"/>
      <c r="H124" s="245"/>
      <c r="I124" s="116">
        <f>IF(G$44=0,0,IF(G$44&lt;=2,H!B69,IF(G$44=3,H!D69,IF(G$44=4,H!F69,IF(G$44&gt;4,H!F69)))))</f>
        <v>0</v>
      </c>
      <c r="J124" s="116">
        <f>IF($G$44=0,0,IF($G$44=1,IF(H!C69-($F$98+$F$99)&gt;0,H!C69-($F$98+$F$99),0),IF($G$44=2,IF(H!C69-($F$98+$F$99)&gt;0,H!C69-($F$98+$F$99),0),IF($G$44=3,IF(H!E69-($F$98+$F$99)&gt;0,H!E69-($F$98+$F$99),0),IF($G$44&gt;3,IF(H!G69-($F$98+$F$99)&gt;0,H!G69-($F$98+$F$99),0))))))</f>
        <v>0</v>
      </c>
      <c r="K124" s="116" t="s">
        <v>319</v>
      </c>
      <c r="L124" s="128" t="s">
        <v>371</v>
      </c>
      <c r="M124" s="127"/>
      <c r="N124" s="127"/>
      <c r="O124" s="127"/>
      <c r="P124" s="127"/>
      <c r="Q124" s="140"/>
    </row>
    <row r="125" spans="1:17" s="55" customFormat="1" ht="23.25" customHeight="1">
      <c r="A125" s="242"/>
      <c r="B125" s="302" t="str">
        <f>IF(H123&lt;6000,L124,IF(H123&gt;10000,L125,L126))</f>
        <v>Because the amount on Line 51 is less than $6,000, the presumption does not arise. Complete the verification in Part VIII. Do not complete the remainder of Part VI.</v>
      </c>
      <c r="C125" s="303"/>
      <c r="D125" s="303"/>
      <c r="E125" s="303"/>
      <c r="F125" s="303"/>
      <c r="G125" s="303"/>
      <c r="H125" s="304"/>
      <c r="I125" s="116">
        <f>IF(G$44=0,0,IF(G$44&lt;=2,H!B70,IF(G$44=3,H!D70,IF(G$44=4,H!F70,IF(G$44&gt;4,H!F70)))))</f>
        <v>0</v>
      </c>
      <c r="J125" s="116">
        <f>IF($G$44=0,0,IF($G$44=1,IF(H!C70-($F$98+$F$99)&gt;0,H!C70-($F$98+$F$99),0),IF($G$44=2,IF(H!C70-($F$98+$F$99)&gt;0,H!C70-($F$98+$F$99),0),IF($G$44=3,IF(H!E70-($F$98+$F$99)&gt;0,H!E70-($F$98+$F$99),0),IF($G$44&gt;3,IF(H!G70-($F$98+$F$99)&gt;0,H!G70-($F$98+$F$99),0))))))</f>
        <v>0</v>
      </c>
      <c r="K125" s="116" t="s">
        <v>320</v>
      </c>
      <c r="L125" s="129" t="s">
        <v>372</v>
      </c>
      <c r="M125" s="130"/>
      <c r="N125" s="130"/>
      <c r="O125" s="130"/>
      <c r="P125" s="130"/>
      <c r="Q125" s="141"/>
    </row>
    <row r="126" spans="1:17" ht="12.75" customHeight="1">
      <c r="A126" s="108">
        <v>53</v>
      </c>
      <c r="B126" s="291" t="s">
        <v>283</v>
      </c>
      <c r="C126" s="292"/>
      <c r="D126" s="292"/>
      <c r="E126" s="292"/>
      <c r="F126" s="292"/>
      <c r="G126" s="294"/>
      <c r="H126" s="142"/>
      <c r="I126" s="116">
        <f>IF(G$44=0,0,IF(G$44&lt;=2,H!B71,IF(G$44=3,H!D71,IF(G$44=4,H!F71,IF(G$44&gt;4,H!F71)))))</f>
        <v>0</v>
      </c>
      <c r="J126" s="116">
        <f>IF($G$44=0,0,IF($G$44=1,IF(H!C71-($F$98+$F$99)&gt;0,H!C71-($F$98+$F$99),0),IF($G$44=2,IF(H!C71-($F$98+$F$99)&gt;0,H!C71-($F$98+$F$99),0),IF($G$44=3,IF(H!E71-($F$98+$F$99)&gt;0,H!E71-($F$98+$F$99),0),IF($G$44&gt;3,IF(H!G71-($F$98+$F$99)&gt;0,H!G71-($F$98+$F$99),0))))))</f>
        <v>0</v>
      </c>
      <c r="K126" s="116" t="s">
        <v>410</v>
      </c>
      <c r="L126" s="128" t="s">
        <v>370</v>
      </c>
      <c r="M126" s="127"/>
      <c r="N126" s="127"/>
      <c r="O126" s="127"/>
      <c r="P126" s="127"/>
      <c r="Q126" s="140"/>
    </row>
    <row r="127" spans="1:12" ht="12.75" customHeight="1">
      <c r="A127" s="108">
        <v>54</v>
      </c>
      <c r="B127" s="291" t="s">
        <v>284</v>
      </c>
      <c r="C127" s="292"/>
      <c r="D127" s="292"/>
      <c r="E127" s="292"/>
      <c r="F127" s="292"/>
      <c r="G127" s="294"/>
      <c r="H127" s="110">
        <f>IF(H126=0,0,H126*0.25)</f>
        <v>0</v>
      </c>
      <c r="I127" s="116">
        <f>IF(G$44=0,0,IF(G$44&lt;=2,H!B72,IF(G$44=3,H!D72,IF(G$44=4,H!F72,IF(G$44&gt;4,H!F72)))))</f>
        <v>0</v>
      </c>
      <c r="J127" s="116">
        <f>IF($G$44=0,0,IF($G$44=1,IF(H!C72-($F$98+$F$99)&gt;0,H!C72-($F$98+$F$99),0),IF($G$44=2,IF(H!C72-($F$98+$F$99)&gt;0,H!C72-($F$98+$F$99),0),IF($G$44=3,IF(H!E72-($F$98+$F$99)&gt;0,H!E72-($F$98+$F$99),0),IF($G$44&gt;3,IF(H!G72-($F$98+$F$99)&gt;0,H!G72-($F$98+$F$99),0))))))</f>
        <v>0</v>
      </c>
      <c r="K127" s="116" t="s">
        <v>411</v>
      </c>
      <c r="L127" s="128" t="s">
        <v>374</v>
      </c>
    </row>
    <row r="128" spans="1:12" ht="12.75" customHeight="1">
      <c r="A128" s="240">
        <v>55</v>
      </c>
      <c r="B128" s="243" t="s">
        <v>417</v>
      </c>
      <c r="C128" s="244"/>
      <c r="D128" s="244"/>
      <c r="E128" s="244"/>
      <c r="F128" s="244"/>
      <c r="G128" s="244"/>
      <c r="H128" s="245"/>
      <c r="I128" s="116">
        <f>IF(G$44=0,0,IF(G$44&lt;=2,H!B73,IF(G$44=3,H!D73,IF(G$44=4,H!F73,IF(G$44&gt;4,H!F73)))))</f>
        <v>0</v>
      </c>
      <c r="J128" s="116">
        <f>IF($G$44=0,0,IF($G$44=1,IF(H!C73-($F$98+$F$99)&gt;0,H!C73-($F$98+$F$99),0),IF($G$44=2,IF(H!C73-($F$98+$F$99)&gt;0,H!C73-($F$98+$F$99),0),IF($G$44=3,IF(H!E73-($F$98+$F$99)&gt;0,H!E73-($F$98+$F$99),0),IF($G$44&gt;3,IF(H!G73-($F$98+$F$99)&gt;0,H!G73-($F$98+$F$99),0))))))</f>
        <v>0</v>
      </c>
      <c r="K128" s="116" t="s">
        <v>412</v>
      </c>
      <c r="L128" s="128" t="s">
        <v>373</v>
      </c>
    </row>
    <row r="129" spans="1:8" ht="24.75" customHeight="1">
      <c r="A129" s="242"/>
      <c r="B129" s="302" t="str">
        <f>IF(H126=0,"Threshold Debt Calculation Not Applicable",IF(H123&lt;H127,L127,L128))</f>
        <v>Threshold Debt Calculation Not Applicable</v>
      </c>
      <c r="C129" s="303"/>
      <c r="D129" s="303"/>
      <c r="E129" s="303"/>
      <c r="F129" s="303"/>
      <c r="G129" s="303"/>
      <c r="H129" s="304"/>
    </row>
    <row r="130" spans="2:8" ht="11.25">
      <c r="B130" s="230"/>
      <c r="C130" s="203"/>
      <c r="D130" s="203"/>
      <c r="E130" s="203"/>
      <c r="F130" s="203"/>
      <c r="G130" s="203"/>
      <c r="H130" s="203"/>
    </row>
    <row r="131" spans="1:9" ht="14.25">
      <c r="A131" s="295" t="s">
        <v>365</v>
      </c>
      <c r="B131" s="296"/>
      <c r="C131" s="296"/>
      <c r="D131" s="296"/>
      <c r="E131" s="296"/>
      <c r="F131" s="296"/>
      <c r="G131" s="296"/>
      <c r="H131" s="297"/>
      <c r="I131" s="118"/>
    </row>
    <row r="132" spans="1:9" ht="56.25" customHeight="1">
      <c r="A132" s="198">
        <v>56</v>
      </c>
      <c r="B132" s="161" t="s">
        <v>369</v>
      </c>
      <c r="C132" s="228"/>
      <c r="D132" s="228"/>
      <c r="E132" s="228"/>
      <c r="F132" s="228"/>
      <c r="G132" s="228"/>
      <c r="H132" s="62"/>
      <c r="I132" s="118"/>
    </row>
    <row r="133" spans="1:9" ht="21.75">
      <c r="A133" s="199"/>
      <c r="B133" s="60"/>
      <c r="C133" s="188" t="s">
        <v>366</v>
      </c>
      <c r="D133" s="298"/>
      <c r="E133" s="298"/>
      <c r="F133" s="189"/>
      <c r="G133" s="113" t="s">
        <v>367</v>
      </c>
      <c r="H133" s="111"/>
      <c r="I133" s="118"/>
    </row>
    <row r="134" spans="1:9" ht="11.25">
      <c r="A134" s="199"/>
      <c r="B134" s="60"/>
      <c r="C134" s="100" t="s">
        <v>269</v>
      </c>
      <c r="D134" s="299"/>
      <c r="E134" s="300"/>
      <c r="F134" s="301"/>
      <c r="G134" s="68"/>
      <c r="H134" s="111"/>
      <c r="I134" s="118"/>
    </row>
    <row r="135" spans="1:9" ht="11.25">
      <c r="A135" s="199"/>
      <c r="B135" s="60"/>
      <c r="C135" s="100" t="s">
        <v>270</v>
      </c>
      <c r="D135" s="299"/>
      <c r="E135" s="300"/>
      <c r="F135" s="301"/>
      <c r="G135" s="68"/>
      <c r="H135" s="111"/>
      <c r="I135" s="118"/>
    </row>
    <row r="136" spans="1:9" ht="11.25">
      <c r="A136" s="199"/>
      <c r="B136" s="60"/>
      <c r="C136" s="100" t="s">
        <v>271</v>
      </c>
      <c r="D136" s="299"/>
      <c r="E136" s="300"/>
      <c r="F136" s="301"/>
      <c r="G136" s="68"/>
      <c r="H136" s="111"/>
      <c r="I136" s="118"/>
    </row>
    <row r="137" spans="1:9" ht="11.25">
      <c r="A137" s="166"/>
      <c r="B137" s="115"/>
      <c r="C137" s="54"/>
      <c r="D137" s="114"/>
      <c r="E137" s="179" t="s">
        <v>360</v>
      </c>
      <c r="F137" s="180"/>
      <c r="G137" s="35">
        <f>SUM(G134:G136)</f>
        <v>0</v>
      </c>
      <c r="H137" s="112"/>
      <c r="I137" s="118"/>
    </row>
    <row r="138" spans="2:8" ht="11.25">
      <c r="B138" s="106"/>
      <c r="C138" s="106"/>
      <c r="D138" s="106"/>
      <c r="E138" s="106"/>
      <c r="F138" s="106"/>
      <c r="G138" s="106"/>
      <c r="H138" s="106"/>
    </row>
    <row r="139" spans="1:8" ht="14.25" customHeight="1">
      <c r="A139" s="170" t="s">
        <v>368</v>
      </c>
      <c r="B139" s="171"/>
      <c r="C139" s="171"/>
      <c r="D139" s="171"/>
      <c r="E139" s="171"/>
      <c r="F139" s="171"/>
      <c r="G139" s="171"/>
      <c r="H139" s="172"/>
    </row>
    <row r="140" spans="1:8" ht="30.75" customHeight="1">
      <c r="A140" s="240">
        <v>57</v>
      </c>
      <c r="B140" s="243" t="s">
        <v>285</v>
      </c>
      <c r="C140" s="244"/>
      <c r="D140" s="244"/>
      <c r="E140" s="244"/>
      <c r="F140" s="244"/>
      <c r="G140" s="244"/>
      <c r="H140" s="245"/>
    </row>
    <row r="141" spans="1:8" ht="12.75" customHeight="1">
      <c r="A141" s="241"/>
      <c r="B141" s="56" t="s">
        <v>286</v>
      </c>
      <c r="C141" s="246"/>
      <c r="D141" s="246"/>
      <c r="E141" s="57" t="s">
        <v>287</v>
      </c>
      <c r="F141" s="246"/>
      <c r="G141" s="246"/>
      <c r="H141" s="247"/>
    </row>
    <row r="142" spans="1:8" ht="12.75" customHeight="1">
      <c r="A142" s="241"/>
      <c r="B142" s="60"/>
      <c r="C142" s="60"/>
      <c r="D142" s="60"/>
      <c r="E142" s="60"/>
      <c r="F142" s="60"/>
      <c r="G142" s="61"/>
      <c r="H142" s="62"/>
    </row>
    <row r="143" spans="1:8" ht="12.75" customHeight="1">
      <c r="A143" s="241"/>
      <c r="B143" s="56" t="s">
        <v>286</v>
      </c>
      <c r="C143" s="246"/>
      <c r="D143" s="246"/>
      <c r="E143" s="57" t="s">
        <v>288</v>
      </c>
      <c r="F143" s="246"/>
      <c r="G143" s="246"/>
      <c r="H143" s="247"/>
    </row>
    <row r="144" spans="1:8" ht="11.25">
      <c r="A144" s="242"/>
      <c r="B144" s="63"/>
      <c r="C144" s="63"/>
      <c r="D144" s="63"/>
      <c r="E144" s="63"/>
      <c r="F144" s="63"/>
      <c r="G144" s="58"/>
      <c r="H144" s="59"/>
    </row>
  </sheetData>
  <sheetProtection password="C488" sheet="1" objects="1" scenarios="1" selectLockedCells="1"/>
  <mergeCells count="191">
    <mergeCell ref="B121:G121"/>
    <mergeCell ref="B122:G122"/>
    <mergeCell ref="B123:G123"/>
    <mergeCell ref="B124:H124"/>
    <mergeCell ref="B125:H125"/>
    <mergeCell ref="B128:H128"/>
    <mergeCell ref="B129:H129"/>
    <mergeCell ref="B126:G126"/>
    <mergeCell ref="B127:G127"/>
    <mergeCell ref="B120:G120"/>
    <mergeCell ref="E137:F137"/>
    <mergeCell ref="A131:H131"/>
    <mergeCell ref="A132:A137"/>
    <mergeCell ref="B132:G132"/>
    <mergeCell ref="C133:F133"/>
    <mergeCell ref="D134:F134"/>
    <mergeCell ref="D135:F135"/>
    <mergeCell ref="D136:F136"/>
    <mergeCell ref="A124:A125"/>
    <mergeCell ref="A128:A129"/>
    <mergeCell ref="H111:H114"/>
    <mergeCell ref="A111:A114"/>
    <mergeCell ref="B118:H118"/>
    <mergeCell ref="B111:G111"/>
    <mergeCell ref="C112:F112"/>
    <mergeCell ref="C114:G114"/>
    <mergeCell ref="B117:G117"/>
    <mergeCell ref="C113:D113"/>
    <mergeCell ref="E113:F113"/>
    <mergeCell ref="A104:A109"/>
    <mergeCell ref="B86:G86"/>
    <mergeCell ref="B87:G87"/>
    <mergeCell ref="B88:G88"/>
    <mergeCell ref="B89:G89"/>
    <mergeCell ref="B94:G94"/>
    <mergeCell ref="A95:H95"/>
    <mergeCell ref="B96:G96"/>
    <mergeCell ref="C97:D97"/>
    <mergeCell ref="F97:G97"/>
    <mergeCell ref="A44:A45"/>
    <mergeCell ref="H60:H63"/>
    <mergeCell ref="B46:H46"/>
    <mergeCell ref="H81:H85"/>
    <mergeCell ref="A81:A85"/>
    <mergeCell ref="C83:F83"/>
    <mergeCell ref="C84:F84"/>
    <mergeCell ref="B85:G85"/>
    <mergeCell ref="C82:F82"/>
    <mergeCell ref="B56:G56"/>
    <mergeCell ref="A15:A20"/>
    <mergeCell ref="A36:A38"/>
    <mergeCell ref="G34:H35"/>
    <mergeCell ref="A33:A35"/>
    <mergeCell ref="G36:H37"/>
    <mergeCell ref="D19:H19"/>
    <mergeCell ref="A22:A25"/>
    <mergeCell ref="H22:H25"/>
    <mergeCell ref="G22:G25"/>
    <mergeCell ref="C23:E23"/>
    <mergeCell ref="E2:H2"/>
    <mergeCell ref="E3:H3"/>
    <mergeCell ref="A6:H6"/>
    <mergeCell ref="A4:H4"/>
    <mergeCell ref="B13:H13"/>
    <mergeCell ref="B66:F66"/>
    <mergeCell ref="G40:H40"/>
    <mergeCell ref="B43:G43"/>
    <mergeCell ref="B44:F44"/>
    <mergeCell ref="B45:G45"/>
    <mergeCell ref="D17:H17"/>
    <mergeCell ref="B63:G63"/>
    <mergeCell ref="D18:H18"/>
    <mergeCell ref="D16:H16"/>
    <mergeCell ref="B57:G57"/>
    <mergeCell ref="G26:G29"/>
    <mergeCell ref="B26:F26"/>
    <mergeCell ref="C27:E27"/>
    <mergeCell ref="B33:F33"/>
    <mergeCell ref="A54:H54"/>
    <mergeCell ref="A55:H55"/>
    <mergeCell ref="B50:G50"/>
    <mergeCell ref="B51:G51"/>
    <mergeCell ref="B32:F32"/>
    <mergeCell ref="B59:G59"/>
    <mergeCell ref="B65:F65"/>
    <mergeCell ref="A64:A66"/>
    <mergeCell ref="B64:G64"/>
    <mergeCell ref="B60:G60"/>
    <mergeCell ref="A60:A63"/>
    <mergeCell ref="B61:G61"/>
    <mergeCell ref="B62:G62"/>
    <mergeCell ref="A140:A144"/>
    <mergeCell ref="B140:H140"/>
    <mergeCell ref="F143:H143"/>
    <mergeCell ref="F141:H141"/>
    <mergeCell ref="C141:D141"/>
    <mergeCell ref="C143:D143"/>
    <mergeCell ref="B130:H130"/>
    <mergeCell ref="A90:A92"/>
    <mergeCell ref="A96:A103"/>
    <mergeCell ref="H96:H103"/>
    <mergeCell ref="H104:H109"/>
    <mergeCell ref="A116:H116"/>
    <mergeCell ref="B90:G90"/>
    <mergeCell ref="B91:F91"/>
    <mergeCell ref="B92:F92"/>
    <mergeCell ref="B93:G93"/>
    <mergeCell ref="C24:E24"/>
    <mergeCell ref="C25:F25"/>
    <mergeCell ref="B20:F20"/>
    <mergeCell ref="B21:F21"/>
    <mergeCell ref="B22:F22"/>
    <mergeCell ref="B31:F31"/>
    <mergeCell ref="B30:F30"/>
    <mergeCell ref="C29:F29"/>
    <mergeCell ref="C28:E28"/>
    <mergeCell ref="A7:H7"/>
    <mergeCell ref="A5:H5"/>
    <mergeCell ref="A14:H14"/>
    <mergeCell ref="B15:H15"/>
    <mergeCell ref="A8:H8"/>
    <mergeCell ref="A10:A12"/>
    <mergeCell ref="B11:B12"/>
    <mergeCell ref="B10:H10"/>
    <mergeCell ref="C11:H12"/>
    <mergeCell ref="A9:H9"/>
    <mergeCell ref="A46:A47"/>
    <mergeCell ref="A26:A29"/>
    <mergeCell ref="H26:H29"/>
    <mergeCell ref="A42:H42"/>
    <mergeCell ref="B34:E34"/>
    <mergeCell ref="B35:E35"/>
    <mergeCell ref="B39:F39"/>
    <mergeCell ref="B40:F40"/>
    <mergeCell ref="A41:H41"/>
    <mergeCell ref="B36:F36"/>
    <mergeCell ref="B38:F38"/>
    <mergeCell ref="C37:E37"/>
    <mergeCell ref="H70:H71"/>
    <mergeCell ref="B72:G72"/>
    <mergeCell ref="B52:G52"/>
    <mergeCell ref="A53:H53"/>
    <mergeCell ref="A49:H49"/>
    <mergeCell ref="A48:H48"/>
    <mergeCell ref="A57:A58"/>
    <mergeCell ref="B58:G58"/>
    <mergeCell ref="B81:G81"/>
    <mergeCell ref="B47:H47"/>
    <mergeCell ref="B68:F68"/>
    <mergeCell ref="B76:G76"/>
    <mergeCell ref="B77:G77"/>
    <mergeCell ref="B78:G78"/>
    <mergeCell ref="B79:G79"/>
    <mergeCell ref="H64:H66"/>
    <mergeCell ref="B73:G73"/>
    <mergeCell ref="B74:G74"/>
    <mergeCell ref="A80:H80"/>
    <mergeCell ref="B75:G75"/>
    <mergeCell ref="B67:G67"/>
    <mergeCell ref="A67:A68"/>
    <mergeCell ref="H67:H68"/>
    <mergeCell ref="B69:G69"/>
    <mergeCell ref="A70:A71"/>
    <mergeCell ref="B70:G71"/>
    <mergeCell ref="F98:G98"/>
    <mergeCell ref="C98:D98"/>
    <mergeCell ref="F99:G99"/>
    <mergeCell ref="F100:G100"/>
    <mergeCell ref="F101:G101"/>
    <mergeCell ref="F102:G102"/>
    <mergeCell ref="C99:D99"/>
    <mergeCell ref="C100:D100"/>
    <mergeCell ref="C101:D101"/>
    <mergeCell ref="C102:D102"/>
    <mergeCell ref="F106:G106"/>
    <mergeCell ref="C107:D107"/>
    <mergeCell ref="F107:G107"/>
    <mergeCell ref="B103:G103"/>
    <mergeCell ref="B104:G104"/>
    <mergeCell ref="C105:D105"/>
    <mergeCell ref="F105:G105"/>
    <mergeCell ref="A139:H139"/>
    <mergeCell ref="B3:C3"/>
    <mergeCell ref="B2:C2"/>
    <mergeCell ref="A119:H119"/>
    <mergeCell ref="B115:G115"/>
    <mergeCell ref="B109:G109"/>
    <mergeCell ref="B110:G110"/>
    <mergeCell ref="C108:D108"/>
    <mergeCell ref="F108:G108"/>
    <mergeCell ref="C106:D106"/>
  </mergeCells>
  <dataValidations count="3">
    <dataValidation type="list" allowBlank="1" showInputMessage="1" showErrorMessage="1" prompt="Select Tampa for Hernando, Hillsborough, Pasco, or Pinellas; Miami for Broward or Miami-Dade; or Other" sqref="G66">
      <formula1>$L$67:$L$69</formula1>
    </dataValidation>
    <dataValidation type="list" allowBlank="1" showInputMessage="1" showErrorMessage="1" prompt="Select County from Dropdown List" sqref="H57">
      <formula1>$K$62:$K$128</formula1>
    </dataValidation>
    <dataValidation type="list" allowBlank="1" showInputMessage="1" showErrorMessage="1" prompt="Select Applicable District" sqref="E113">
      <formula1>$M$113:$M$115</formula1>
    </dataValidation>
  </dataValidations>
  <printOptions/>
  <pageMargins left="0.5" right="0.5" top="0.64" bottom="0.75" header="0.5" footer="0.5"/>
  <pageSetup horizontalDpi="600" verticalDpi="600" orientation="portrait" r:id="rId1"/>
  <headerFooter alignWithMargins="0">
    <oddFooter>&amp;LForm B22A (Ch. 7)&amp;CPage &amp;P of &amp;N&amp;RFla. M.D., S.D., N.D.</oddFooter>
  </headerFooter>
  <rowBreaks count="3" manualBreakCount="3">
    <brk id="32" max="255" man="1"/>
    <brk id="63" max="7" man="1"/>
    <brk id="118" max="7" man="1"/>
  </rowBreaks>
</worksheet>
</file>

<file path=xl/worksheets/sheet2.xml><?xml version="1.0" encoding="utf-8"?>
<worksheet xmlns="http://schemas.openxmlformats.org/spreadsheetml/2006/main" xmlns:r="http://schemas.openxmlformats.org/officeDocument/2006/relationships">
  <dimension ref="A1:U148"/>
  <sheetViews>
    <sheetView workbookViewId="0" topLeftCell="A1">
      <selection activeCell="B2" sqref="B2:C2"/>
    </sheetView>
  </sheetViews>
  <sheetFormatPr defaultColWidth="9.140625" defaultRowHeight="12.75"/>
  <cols>
    <col min="1" max="1" width="3.7109375" style="50" customWidth="1"/>
    <col min="2" max="2" width="9.00390625" style="50" customWidth="1"/>
    <col min="3" max="3" width="8.421875" style="50" customWidth="1"/>
    <col min="4" max="4" width="9.00390625" style="50" customWidth="1"/>
    <col min="5" max="5" width="31.7109375" style="50" customWidth="1"/>
    <col min="6" max="6" width="9.00390625" style="50" customWidth="1"/>
    <col min="7" max="7" width="9.8515625" style="64" customWidth="1"/>
    <col min="8" max="8" width="10.28125" style="50" customWidth="1"/>
    <col min="9" max="9" width="8.00390625" style="116" bestFit="1" customWidth="1"/>
    <col min="10" max="11" width="8.140625" style="116" customWidth="1"/>
    <col min="12" max="12" width="10.28125" style="116" customWidth="1"/>
    <col min="13" max="13" width="9.57421875" style="116" customWidth="1"/>
    <col min="14" max="14" width="10.140625" style="116" bestFit="1" customWidth="1"/>
    <col min="15" max="16" width="9.140625" style="116" customWidth="1"/>
    <col min="17" max="21" width="9.140625" style="126" customWidth="1"/>
    <col min="22" max="16384" width="9.140625" style="50" customWidth="1"/>
  </cols>
  <sheetData>
    <row r="1" spans="1:9" ht="15" customHeight="1">
      <c r="A1" s="137" t="s">
        <v>261</v>
      </c>
      <c r="B1" s="174"/>
      <c r="C1" s="174"/>
      <c r="D1" s="132"/>
      <c r="E1" s="271" t="s">
        <v>354</v>
      </c>
      <c r="F1" s="272"/>
      <c r="G1" s="272"/>
      <c r="H1" s="273"/>
      <c r="I1" s="117"/>
    </row>
    <row r="2" spans="1:11" ht="19.5" customHeight="1">
      <c r="A2" s="137" t="s">
        <v>377</v>
      </c>
      <c r="B2" s="323"/>
      <c r="C2" s="323"/>
      <c r="D2" s="133"/>
      <c r="E2" s="305" t="str">
        <f>IF(H39-H41&gt;0,"The applicable commitment period is 5 years"," The applicable commitment period is 3 years.")</f>
        <v> The applicable commitment period is 3 years.</v>
      </c>
      <c r="F2" s="306"/>
      <c r="G2" s="306"/>
      <c r="H2" s="307"/>
      <c r="I2" s="117"/>
      <c r="J2" s="117"/>
      <c r="K2" s="117"/>
    </row>
    <row r="3" spans="1:11" ht="15.75" customHeight="1">
      <c r="A3" s="137"/>
      <c r="B3" s="60"/>
      <c r="C3" s="60"/>
      <c r="D3" s="133"/>
      <c r="E3" s="274" t="str">
        <f>IF(H49&gt;H51,"Disposable income is determined under § 1325(b)(3).","Disposable income is not determined under § 1325(b)(3).")</f>
        <v>Disposable income is not determined under § 1325(b)(3).</v>
      </c>
      <c r="F3" s="275"/>
      <c r="G3" s="275"/>
      <c r="H3" s="276"/>
      <c r="I3" s="117"/>
      <c r="J3" s="117"/>
      <c r="K3" s="117"/>
    </row>
    <row r="4" spans="1:11" ht="11.25" customHeight="1">
      <c r="A4" s="278"/>
      <c r="B4" s="278"/>
      <c r="C4" s="278"/>
      <c r="D4" s="278"/>
      <c r="E4" s="278"/>
      <c r="F4" s="278"/>
      <c r="G4" s="278"/>
      <c r="H4" s="278"/>
      <c r="I4" s="117"/>
      <c r="J4" s="117"/>
      <c r="K4" s="117"/>
    </row>
    <row r="5" spans="1:11" ht="13.5" customHeight="1">
      <c r="A5" s="211" t="s">
        <v>264</v>
      </c>
      <c r="B5" s="211"/>
      <c r="C5" s="211"/>
      <c r="D5" s="211"/>
      <c r="E5" s="211"/>
      <c r="F5" s="211"/>
      <c r="G5" s="211"/>
      <c r="H5" s="211"/>
      <c r="I5" s="117"/>
      <c r="J5" s="117"/>
      <c r="K5" s="117"/>
    </row>
    <row r="6" spans="1:11" ht="13.5" customHeight="1">
      <c r="A6" s="211" t="s">
        <v>426</v>
      </c>
      <c r="B6" s="211"/>
      <c r="C6" s="211"/>
      <c r="D6" s="211"/>
      <c r="E6" s="211"/>
      <c r="F6" s="211"/>
      <c r="G6" s="211"/>
      <c r="H6" s="211"/>
      <c r="I6" s="117"/>
      <c r="J6" s="117"/>
      <c r="K6" s="117"/>
    </row>
    <row r="7" spans="1:11" ht="10.5" customHeight="1">
      <c r="A7" s="277" t="s">
        <v>425</v>
      </c>
      <c r="B7" s="277"/>
      <c r="C7" s="277"/>
      <c r="D7" s="277"/>
      <c r="E7" s="277"/>
      <c r="F7" s="277"/>
      <c r="G7" s="277"/>
      <c r="H7" s="277"/>
      <c r="I7" s="117"/>
      <c r="J7" s="117"/>
      <c r="K7" s="117"/>
    </row>
    <row r="8" spans="1:8" ht="22.5" customHeight="1">
      <c r="A8" s="210" t="s">
        <v>427</v>
      </c>
      <c r="B8" s="210"/>
      <c r="C8" s="210"/>
      <c r="D8" s="210"/>
      <c r="E8" s="210"/>
      <c r="F8" s="210"/>
      <c r="G8" s="210"/>
      <c r="H8" s="210"/>
    </row>
    <row r="9" spans="1:8" ht="16.5" customHeight="1">
      <c r="A9" s="170" t="s">
        <v>428</v>
      </c>
      <c r="B9" s="171"/>
      <c r="C9" s="171"/>
      <c r="D9" s="171"/>
      <c r="E9" s="171"/>
      <c r="F9" s="171"/>
      <c r="G9" s="171"/>
      <c r="H9" s="172"/>
    </row>
    <row r="10" spans="1:8" ht="23.25" customHeight="1">
      <c r="A10" s="199">
        <v>1</v>
      </c>
      <c r="B10" s="311" t="s">
        <v>6</v>
      </c>
      <c r="C10" s="311"/>
      <c r="D10" s="311"/>
      <c r="E10" s="311"/>
      <c r="F10" s="311"/>
      <c r="G10" s="311"/>
      <c r="H10" s="312"/>
    </row>
    <row r="11" spans="1:8" ht="14.25" customHeight="1">
      <c r="A11" s="199"/>
      <c r="B11" s="94"/>
      <c r="C11" s="51" t="s">
        <v>269</v>
      </c>
      <c r="D11" s="265" t="s">
        <v>440</v>
      </c>
      <c r="E11" s="266"/>
      <c r="F11" s="266"/>
      <c r="G11" s="266"/>
      <c r="H11" s="267"/>
    </row>
    <row r="12" spans="1:8" ht="22.5" customHeight="1">
      <c r="A12" s="199"/>
      <c r="B12" s="65"/>
      <c r="C12" s="52" t="s">
        <v>270</v>
      </c>
      <c r="D12" s="265" t="s">
        <v>429</v>
      </c>
      <c r="E12" s="266"/>
      <c r="F12" s="266"/>
      <c r="G12" s="266"/>
      <c r="H12" s="267"/>
    </row>
    <row r="13" spans="1:8" ht="52.5" customHeight="1">
      <c r="A13" s="166"/>
      <c r="B13" s="159" t="s">
        <v>56</v>
      </c>
      <c r="C13" s="157"/>
      <c r="D13" s="157"/>
      <c r="E13" s="157"/>
      <c r="F13" s="205"/>
      <c r="G13" s="41" t="s">
        <v>57</v>
      </c>
      <c r="H13" s="41" t="s">
        <v>58</v>
      </c>
    </row>
    <row r="14" spans="1:8" ht="11.25" customHeight="1">
      <c r="A14" s="42">
        <v>2</v>
      </c>
      <c r="B14" s="175" t="s">
        <v>337</v>
      </c>
      <c r="C14" s="176"/>
      <c r="D14" s="176"/>
      <c r="E14" s="176"/>
      <c r="F14" s="177"/>
      <c r="G14" s="66"/>
      <c r="H14" s="66"/>
    </row>
    <row r="15" spans="1:8" ht="42" customHeight="1">
      <c r="A15" s="198">
        <v>3</v>
      </c>
      <c r="B15" s="313" t="s">
        <v>432</v>
      </c>
      <c r="C15" s="228"/>
      <c r="D15" s="228"/>
      <c r="E15" s="228"/>
      <c r="F15" s="229"/>
      <c r="G15" s="200">
        <f>F16-F17</f>
        <v>0</v>
      </c>
      <c r="H15" s="200"/>
    </row>
    <row r="16" spans="1:8" ht="12" customHeight="1">
      <c r="A16" s="199"/>
      <c r="B16" s="37" t="s">
        <v>269</v>
      </c>
      <c r="C16" s="224" t="s">
        <v>338</v>
      </c>
      <c r="D16" s="225"/>
      <c r="E16" s="226"/>
      <c r="F16" s="68"/>
      <c r="G16" s="204"/>
      <c r="H16" s="204"/>
    </row>
    <row r="17" spans="1:8" ht="12" customHeight="1">
      <c r="A17" s="199"/>
      <c r="B17" s="37" t="s">
        <v>270</v>
      </c>
      <c r="C17" s="224" t="s">
        <v>339</v>
      </c>
      <c r="D17" s="225"/>
      <c r="E17" s="226"/>
      <c r="F17" s="131"/>
      <c r="G17" s="204"/>
      <c r="H17" s="204"/>
    </row>
    <row r="18" spans="1:8" ht="12" customHeight="1">
      <c r="A18" s="199"/>
      <c r="B18" s="37" t="s">
        <v>271</v>
      </c>
      <c r="C18" s="224" t="s">
        <v>340</v>
      </c>
      <c r="D18" s="225"/>
      <c r="E18" s="225"/>
      <c r="F18" s="226"/>
      <c r="G18" s="201"/>
      <c r="H18" s="201"/>
    </row>
    <row r="19" spans="1:8" ht="41.25" customHeight="1">
      <c r="A19" s="198">
        <v>4</v>
      </c>
      <c r="B19" s="175" t="s">
        <v>433</v>
      </c>
      <c r="C19" s="157"/>
      <c r="D19" s="157"/>
      <c r="E19" s="157"/>
      <c r="F19" s="205"/>
      <c r="G19" s="200">
        <f>IF(F20&gt;F21,F20-F21,0)</f>
        <v>0</v>
      </c>
      <c r="H19" s="200"/>
    </row>
    <row r="20" spans="1:8" ht="12.75" customHeight="1">
      <c r="A20" s="199"/>
      <c r="B20" s="37" t="s">
        <v>269</v>
      </c>
      <c r="C20" s="224" t="s">
        <v>338</v>
      </c>
      <c r="D20" s="225"/>
      <c r="E20" s="226"/>
      <c r="F20" s="68"/>
      <c r="G20" s="204"/>
      <c r="H20" s="204"/>
    </row>
    <row r="21" spans="1:8" ht="11.25">
      <c r="A21" s="199"/>
      <c r="B21" s="37" t="s">
        <v>270</v>
      </c>
      <c r="C21" s="224" t="s">
        <v>339</v>
      </c>
      <c r="D21" s="225" t="s">
        <v>339</v>
      </c>
      <c r="E21" s="226"/>
      <c r="F21" s="131"/>
      <c r="G21" s="204"/>
      <c r="H21" s="204"/>
    </row>
    <row r="22" spans="1:8" ht="11.25">
      <c r="A22" s="199"/>
      <c r="B22" s="37" t="s">
        <v>271</v>
      </c>
      <c r="C22" s="224" t="s">
        <v>340</v>
      </c>
      <c r="D22" s="225" t="s">
        <v>340</v>
      </c>
      <c r="E22" s="225"/>
      <c r="F22" s="226"/>
      <c r="G22" s="201"/>
      <c r="H22" s="201"/>
    </row>
    <row r="23" spans="1:8" ht="11.25">
      <c r="A23" s="42">
        <v>5</v>
      </c>
      <c r="B23" s="175" t="s">
        <v>59</v>
      </c>
      <c r="C23" s="176"/>
      <c r="D23" s="176"/>
      <c r="E23" s="176"/>
      <c r="F23" s="177"/>
      <c r="G23" s="66"/>
      <c r="H23" s="66"/>
    </row>
    <row r="24" spans="1:8" ht="11.25">
      <c r="A24" s="42">
        <v>6</v>
      </c>
      <c r="B24" s="175" t="s">
        <v>60</v>
      </c>
      <c r="C24" s="176"/>
      <c r="D24" s="176"/>
      <c r="E24" s="176"/>
      <c r="F24" s="177"/>
      <c r="G24" s="66"/>
      <c r="H24" s="66">
        <v>0</v>
      </c>
    </row>
    <row r="25" spans="1:8" ht="33" customHeight="1">
      <c r="A25" s="42">
        <v>7</v>
      </c>
      <c r="B25" s="167" t="s">
        <v>434</v>
      </c>
      <c r="C25" s="153"/>
      <c r="D25" s="153"/>
      <c r="E25" s="153"/>
      <c r="F25" s="154"/>
      <c r="G25" s="66"/>
      <c r="H25" s="66"/>
    </row>
    <row r="26" spans="1:8" ht="51.75" customHeight="1">
      <c r="A26" s="198">
        <v>8</v>
      </c>
      <c r="B26" s="175" t="s">
        <v>435</v>
      </c>
      <c r="C26" s="157"/>
      <c r="D26" s="157"/>
      <c r="E26" s="157"/>
      <c r="F26" s="205"/>
      <c r="G26" s="91"/>
      <c r="H26" s="91"/>
    </row>
    <row r="27" spans="1:8" ht="21.75" customHeight="1">
      <c r="A27" s="199"/>
      <c r="B27" s="159" t="s">
        <v>355</v>
      </c>
      <c r="C27" s="157"/>
      <c r="D27" s="157"/>
      <c r="E27" s="205"/>
      <c r="F27" s="95"/>
      <c r="G27" s="279"/>
      <c r="H27" s="280"/>
    </row>
    <row r="28" spans="1:8" ht="22.5" customHeight="1">
      <c r="A28" s="166"/>
      <c r="B28" s="159" t="s">
        <v>356</v>
      </c>
      <c r="C28" s="157"/>
      <c r="D28" s="157"/>
      <c r="E28" s="205"/>
      <c r="F28" s="95"/>
      <c r="G28" s="281"/>
      <c r="H28" s="282"/>
    </row>
    <row r="29" spans="1:8" ht="43.5" customHeight="1">
      <c r="A29" s="198">
        <v>9</v>
      </c>
      <c r="B29" s="195" t="s">
        <v>436</v>
      </c>
      <c r="C29" s="208"/>
      <c r="D29" s="208"/>
      <c r="E29" s="208"/>
      <c r="F29" s="209"/>
      <c r="G29" s="279"/>
      <c r="H29" s="280"/>
    </row>
    <row r="30" spans="1:8" ht="11.25">
      <c r="A30" s="199"/>
      <c r="B30" s="49" t="s">
        <v>62</v>
      </c>
      <c r="C30" s="155"/>
      <c r="D30" s="156"/>
      <c r="E30" s="147"/>
      <c r="F30" s="90"/>
      <c r="G30" s="281"/>
      <c r="H30" s="282"/>
    </row>
    <row r="31" spans="1:8" ht="11.25">
      <c r="A31" s="166"/>
      <c r="B31" s="152" t="s">
        <v>344</v>
      </c>
      <c r="C31" s="153"/>
      <c r="D31" s="153"/>
      <c r="E31" s="153"/>
      <c r="F31" s="154"/>
      <c r="G31" s="66"/>
      <c r="H31" s="66"/>
    </row>
    <row r="32" spans="1:8" ht="11.25">
      <c r="A32" s="42">
        <v>10</v>
      </c>
      <c r="B32" s="175" t="s">
        <v>437</v>
      </c>
      <c r="C32" s="176"/>
      <c r="D32" s="176"/>
      <c r="E32" s="176"/>
      <c r="F32" s="177"/>
      <c r="G32" s="92">
        <f>SUM(G31,G14:G26)</f>
        <v>0</v>
      </c>
      <c r="H32" s="92">
        <f>SUM(H31,H14:H26)</f>
        <v>0</v>
      </c>
    </row>
    <row r="33" spans="1:8" ht="11.25">
      <c r="A33" s="42">
        <v>11</v>
      </c>
      <c r="B33" s="175" t="s">
        <v>438</v>
      </c>
      <c r="C33" s="176"/>
      <c r="D33" s="176"/>
      <c r="E33" s="176"/>
      <c r="F33" s="206"/>
      <c r="G33" s="260">
        <f>SUM(G32:H32)</f>
        <v>0</v>
      </c>
      <c r="H33" s="261"/>
    </row>
    <row r="34" spans="1:8" ht="11.25">
      <c r="A34" s="314"/>
      <c r="B34" s="314"/>
      <c r="C34" s="314"/>
      <c r="D34" s="314"/>
      <c r="E34" s="314"/>
      <c r="F34" s="314"/>
      <c r="G34" s="314"/>
      <c r="H34" s="314"/>
    </row>
    <row r="35" spans="1:9" ht="14.25" customHeight="1">
      <c r="A35" s="170" t="s">
        <v>439</v>
      </c>
      <c r="B35" s="171"/>
      <c r="C35" s="171"/>
      <c r="D35" s="171"/>
      <c r="E35" s="171"/>
      <c r="F35" s="171"/>
      <c r="G35" s="171"/>
      <c r="H35" s="172"/>
      <c r="I35" s="118"/>
    </row>
    <row r="36" spans="1:9" ht="14.25" customHeight="1">
      <c r="A36" s="42">
        <v>12</v>
      </c>
      <c r="B36" s="175" t="s">
        <v>441</v>
      </c>
      <c r="C36" s="176"/>
      <c r="D36" s="176"/>
      <c r="E36" s="176"/>
      <c r="F36" s="176"/>
      <c r="G36" s="177"/>
      <c r="H36" s="35">
        <f>G33</f>
        <v>0</v>
      </c>
      <c r="I36" s="118"/>
    </row>
    <row r="37" spans="1:9" ht="55.5" customHeight="1" thickBot="1">
      <c r="A37" s="42">
        <v>13</v>
      </c>
      <c r="B37" s="195" t="s">
        <v>442</v>
      </c>
      <c r="C37" s="196"/>
      <c r="D37" s="196"/>
      <c r="E37" s="196"/>
      <c r="F37" s="196"/>
      <c r="G37" s="197"/>
      <c r="H37" s="93">
        <v>0</v>
      </c>
      <c r="I37" s="118"/>
    </row>
    <row r="38" spans="1:9" ht="14.25" customHeight="1" thickBot="1">
      <c r="A38" s="42">
        <v>14</v>
      </c>
      <c r="B38" s="175" t="s">
        <v>443</v>
      </c>
      <c r="C38" s="176"/>
      <c r="D38" s="176"/>
      <c r="E38" s="176"/>
      <c r="F38" s="176"/>
      <c r="G38" s="177"/>
      <c r="H38" s="99">
        <f>H36-H37</f>
        <v>0</v>
      </c>
      <c r="I38" s="118"/>
    </row>
    <row r="39" spans="1:9" ht="15" customHeight="1">
      <c r="A39" s="42">
        <v>15</v>
      </c>
      <c r="B39" s="175" t="s">
        <v>444</v>
      </c>
      <c r="C39" s="176"/>
      <c r="D39" s="176"/>
      <c r="E39" s="176"/>
      <c r="F39" s="176"/>
      <c r="G39" s="177"/>
      <c r="H39" s="36">
        <f>H38*12</f>
        <v>0</v>
      </c>
      <c r="I39" s="119"/>
    </row>
    <row r="40" spans="1:9" ht="14.25" customHeight="1">
      <c r="A40" s="198">
        <v>16</v>
      </c>
      <c r="B40" s="262" t="s">
        <v>242</v>
      </c>
      <c r="C40" s="263"/>
      <c r="D40" s="263"/>
      <c r="E40" s="263"/>
      <c r="F40" s="264"/>
      <c r="G40" s="96"/>
      <c r="H40" s="43"/>
      <c r="I40" s="119"/>
    </row>
    <row r="41" spans="1:8" ht="12.75" customHeight="1">
      <c r="A41" s="166"/>
      <c r="B41" s="175" t="s">
        <v>68</v>
      </c>
      <c r="C41" s="176"/>
      <c r="D41" s="176"/>
      <c r="E41" s="176"/>
      <c r="F41" s="176"/>
      <c r="G41" s="177"/>
      <c r="H41" s="35">
        <f>IF(G$40=0,0,IF(G$40=1,M!B6,IF(G$40=2,M!C6,IF(G$40=3,M!D6,IF(G$40=4,M!E6,IF(G$40&gt;4,M!E6+((G$40-4)*12*525)))))))</f>
        <v>0</v>
      </c>
    </row>
    <row r="42" spans="1:8" ht="12.75" customHeight="1">
      <c r="A42" s="198">
        <v>17</v>
      </c>
      <c r="B42" s="195" t="s">
        <v>445</v>
      </c>
      <c r="C42" s="196"/>
      <c r="D42" s="196"/>
      <c r="E42" s="196"/>
      <c r="F42" s="196"/>
      <c r="G42" s="196"/>
      <c r="H42" s="197"/>
    </row>
    <row r="43" spans="1:8" ht="23.25" customHeight="1">
      <c r="A43" s="166"/>
      <c r="B43" s="162" t="str">
        <f>IF(H39-H41&gt;0,"The amount on Line 15 is not less than the amount on Line 16. The applicable commitment period is 5 years. Continue with Part III of this statement.","The amount on Line 15 is less than the amount on Line 16. The applicable commitment period is 3 years. Do not complete Parts III, IV, V or VI.")</f>
        <v>The amount on Line 15 is less than the amount on Line 16. The applicable commitment period is 3 years. Do not complete Parts III, IV, V or VI.</v>
      </c>
      <c r="C43" s="163"/>
      <c r="D43" s="163"/>
      <c r="E43" s="163"/>
      <c r="F43" s="163"/>
      <c r="G43" s="163"/>
      <c r="H43" s="160"/>
    </row>
    <row r="44" spans="1:8" ht="11.25">
      <c r="A44" s="203"/>
      <c r="B44" s="203"/>
      <c r="C44" s="203"/>
      <c r="D44" s="203"/>
      <c r="E44" s="203"/>
      <c r="F44" s="203"/>
      <c r="G44" s="203"/>
      <c r="H44" s="203"/>
    </row>
    <row r="45" spans="1:8" ht="14.25" customHeight="1">
      <c r="A45" s="315" t="s">
        <v>446</v>
      </c>
      <c r="B45" s="316"/>
      <c r="C45" s="316"/>
      <c r="D45" s="316"/>
      <c r="E45" s="316"/>
      <c r="F45" s="316"/>
      <c r="G45" s="316"/>
      <c r="H45" s="317"/>
    </row>
    <row r="46" spans="1:8" ht="14.25" customHeight="1">
      <c r="A46" s="42">
        <v>18</v>
      </c>
      <c r="B46" s="175" t="s">
        <v>441</v>
      </c>
      <c r="C46" s="176"/>
      <c r="D46" s="176"/>
      <c r="E46" s="176"/>
      <c r="F46" s="176"/>
      <c r="G46" s="177"/>
      <c r="H46" s="35">
        <f>G33</f>
        <v>0</v>
      </c>
    </row>
    <row r="47" spans="1:8" ht="45.75" customHeight="1" thickBot="1">
      <c r="A47" s="42">
        <v>19</v>
      </c>
      <c r="B47" s="195" t="s">
        <v>447</v>
      </c>
      <c r="C47" s="196"/>
      <c r="D47" s="196"/>
      <c r="E47" s="196"/>
      <c r="F47" s="196"/>
      <c r="G47" s="197"/>
      <c r="H47" s="93">
        <v>0</v>
      </c>
    </row>
    <row r="48" spans="1:8" ht="14.25" customHeight="1" thickBot="1">
      <c r="A48" s="42">
        <v>20</v>
      </c>
      <c r="B48" s="175" t="s">
        <v>448</v>
      </c>
      <c r="C48" s="176"/>
      <c r="D48" s="176"/>
      <c r="E48" s="176"/>
      <c r="F48" s="176"/>
      <c r="G48" s="177"/>
      <c r="H48" s="99">
        <f>H46-H47</f>
        <v>0</v>
      </c>
    </row>
    <row r="49" spans="1:8" ht="14.25" customHeight="1">
      <c r="A49" s="42">
        <v>21</v>
      </c>
      <c r="B49" s="175" t="s">
        <v>0</v>
      </c>
      <c r="C49" s="176"/>
      <c r="D49" s="176"/>
      <c r="E49" s="176"/>
      <c r="F49" s="176"/>
      <c r="G49" s="177"/>
      <c r="H49" s="36">
        <f>H48*12</f>
        <v>0</v>
      </c>
    </row>
    <row r="50" spans="1:8" ht="14.25" customHeight="1">
      <c r="A50" s="198">
        <v>22</v>
      </c>
      <c r="B50" s="262" t="s">
        <v>242</v>
      </c>
      <c r="C50" s="263"/>
      <c r="D50" s="263"/>
      <c r="E50" s="263"/>
      <c r="F50" s="264"/>
      <c r="G50" s="96"/>
      <c r="H50" s="43"/>
    </row>
    <row r="51" spans="1:8" ht="14.25" customHeight="1">
      <c r="A51" s="166"/>
      <c r="B51" s="175" t="s">
        <v>68</v>
      </c>
      <c r="C51" s="176"/>
      <c r="D51" s="176"/>
      <c r="E51" s="176"/>
      <c r="F51" s="176"/>
      <c r="G51" s="177"/>
      <c r="H51" s="35">
        <f>IF(G$40=0,0,IF(G$40=1,M!B6,IF(G$40=2,M!C6,IF(G$40=3,M!D6,IF(G$40=4,M!E6,IF(G$40&gt;4,M!E6+((G$40-4)*12*525)))))))</f>
        <v>0</v>
      </c>
    </row>
    <row r="52" spans="1:8" ht="14.25" customHeight="1">
      <c r="A52" s="198">
        <v>23</v>
      </c>
      <c r="B52" s="195" t="s">
        <v>1</v>
      </c>
      <c r="C52" s="196"/>
      <c r="D52" s="196"/>
      <c r="E52" s="196"/>
      <c r="F52" s="196"/>
      <c r="G52" s="196"/>
      <c r="H52" s="197"/>
    </row>
    <row r="53" spans="1:9" ht="28.5" customHeight="1">
      <c r="A53" s="166"/>
      <c r="B53" s="308" t="str">
        <f>IF(H49&gt;H51,"The amount on Line 21 is more than the amount on Line 22. Disposable income is determined under § 1325(b)(3). Complete the remaining part of this statement","The amount on Line 21 is not more than the amount on Line 22. Disposable income is not determined under § 1325(b)(3). Complete Part VII of this statement. Do not complete Parts IV, V, or VI.")</f>
        <v>The amount on Line 21 is not more than the amount on Line 22. Disposable income is not determined under § 1325(b)(3). Complete Part VII of this statement. Do not complete Parts IV, V, or VI.</v>
      </c>
      <c r="C53" s="309"/>
      <c r="D53" s="309"/>
      <c r="E53" s="309"/>
      <c r="F53" s="309"/>
      <c r="G53" s="309"/>
      <c r="H53" s="310"/>
      <c r="I53" s="116">
        <f>IF(H$38&lt;833,N!$B$10,IF(AND(832&lt;H$38,H$38&lt;1249),N!$C$10,IF(AND(1248&lt;H$38,H$38&lt;1666),N!$D$10,IF(AND(1665&lt;H$38,H$38&lt;2499),N!$E$10,IF(AND(2498&lt;H$38,H$38&lt;3333),N!$F$10,IF(AND(3332&lt;H$38,H$38&lt;4166),N!$G$10,IF(AND(4165&lt;H$38,H$38&lt;5833),N!$H$10,IF(H$38&gt;5832,N!$I$10))))))))</f>
        <v>403</v>
      </c>
    </row>
    <row r="54" spans="1:10" ht="11.25">
      <c r="A54" s="202"/>
      <c r="B54" s="202"/>
      <c r="C54" s="202"/>
      <c r="D54" s="202"/>
      <c r="E54" s="202"/>
      <c r="F54" s="202"/>
      <c r="G54" s="202"/>
      <c r="H54" s="202"/>
      <c r="I54" s="116">
        <f>IF(H$38&lt;833,N!$B$20,IF(AND(832&lt;H$38,H$38&lt;1249),N!$C$20,IF(AND(1248&lt;H$38,H$38&lt;1666),N!$D$20,IF(AND(1665&lt;H$38,H$38&lt;2499),N!$E$20,IF(AND(2498&lt;H$38,H$38&lt;3333),N!$F$20,IF(AND(3332&lt;H$38,H$38&lt;4166),N!$G$20,IF(AND(4165&lt;H$38,H$38&lt;5833),N!$H$20,IF(H$38&gt;5832,N!$I$20))))))))</f>
        <v>620</v>
      </c>
      <c r="J54" s="116" t="s">
        <v>253</v>
      </c>
    </row>
    <row r="55" spans="1:10" ht="14.25" customHeight="1">
      <c r="A55" s="170" t="s">
        <v>2</v>
      </c>
      <c r="B55" s="171"/>
      <c r="C55" s="171"/>
      <c r="D55" s="171"/>
      <c r="E55" s="171"/>
      <c r="F55" s="171"/>
      <c r="G55" s="171"/>
      <c r="H55" s="172"/>
      <c r="I55" s="116">
        <f>IF(H$38&lt;833,N!$B$30,IF(AND(832&lt;H$38,H$38&lt;1249),N!$C$30,IF(AND(1248&lt;H$38,H$38&lt;1666),N!$D$30,IF(AND(1665&lt;H$38,H$38&lt;2499),N!$E$30,IF(AND(2498&lt;H$38,H$38&lt;3333),N!$F$30,IF(AND(3332&lt;H$38,H$38&lt;4166),N!$G$30,IF(AND(4165&lt;H$38,H$38&lt;5833),N!$H$30,IF(H$38&gt;5832,N!$I$30))))))))</f>
        <v>835</v>
      </c>
      <c r="J55" s="116" t="s">
        <v>254</v>
      </c>
    </row>
    <row r="56" spans="1:10" ht="12.75" customHeight="1">
      <c r="A56" s="254" t="s">
        <v>275</v>
      </c>
      <c r="B56" s="255"/>
      <c r="C56" s="255"/>
      <c r="D56" s="255"/>
      <c r="E56" s="255"/>
      <c r="F56" s="255"/>
      <c r="G56" s="255"/>
      <c r="H56" s="256"/>
      <c r="I56" s="116">
        <f>IF(H$38&lt;833,N!$B$40,IF(AND(832&lt;H$38,H$38&lt;1249),N!$C$40,IF(AND(1248&lt;H$38,H$38&lt;1666),N!$D$40,IF(AND(1665&lt;H$38,H$38&lt;2499),N!$E$40,IF(AND(2498&lt;H$38,H$38&lt;3333),N!$F$40,IF(AND(3332&lt;H$38,H$38&lt;4166),N!$G$40,IF(AND(4165&lt;H$38,H$38&lt;5833),N!$H$40,IF(H$38&gt;5832,N!$I$40))))))))</f>
        <v>881</v>
      </c>
      <c r="J56" s="116" t="s">
        <v>255</v>
      </c>
    </row>
    <row r="57" spans="1:21" s="53" customFormat="1" ht="23.25" customHeight="1" thickBot="1">
      <c r="A57" s="86">
        <v>24</v>
      </c>
      <c r="B57" s="195" t="s">
        <v>379</v>
      </c>
      <c r="C57" s="196"/>
      <c r="D57" s="196"/>
      <c r="E57" s="196"/>
      <c r="F57" s="196"/>
      <c r="G57" s="197"/>
      <c r="H57" s="97">
        <f>IF($G$40=0,0,IF($G$40=1,I53,IF($G$40=2,I54,IF($G$40=3,I55,IF($G$40=4,I56,IF($G$40&gt;4,I57))))))</f>
        <v>0</v>
      </c>
      <c r="I57" s="116">
        <f>(IF(H$38&lt;833,N!$B$40,IF(AND(832&lt;H$38,H$38&lt;1249),N!$C$40,IF(AND(1248&lt;H$38,H$38&lt;1666),N!$D$40,IF(AND(1665&lt;H$38,H$38&lt;2499),N!$E$40,IF(AND(2498&lt;H$38,H$38&lt;3333),N!$F$40,IF(AND(3332&lt;H$38,H$38&lt;4166),N!$G$40,IF(AND(4165&lt;H$38,H$38&lt;5833),N!$H$40,IF(H$38&gt;5832,N!$I$40)))))))))+(IF(H$38&lt;833,N!$B$45,IF(AND(832&lt;H$38,H$38&lt;1249),N!$C$45,IF(AND(1248&lt;H$38,H$38&lt;1666),N!$D$45,IF(AND(1665&lt;H$38,H$38&lt;2499),N!$E$45,IF(AND(2498&lt;H$38,H$38&lt;3333),N!$F$45,IF(AND(3332&lt;H$38,H$38&lt;4166),N!$G$45,IF(AND(4165&lt;H$38,H$38&lt;5833),N!$H$45,IF(H$38&gt;5832,N!$I$45)))))))))*(G$40-4)</f>
        <v>345</v>
      </c>
      <c r="J57" s="120" t="s">
        <v>256</v>
      </c>
      <c r="K57" s="121"/>
      <c r="L57" s="120"/>
      <c r="M57" s="120"/>
      <c r="N57" s="120"/>
      <c r="O57" s="120"/>
      <c r="P57" s="120"/>
      <c r="Q57" s="121"/>
      <c r="R57" s="121"/>
      <c r="S57" s="121"/>
      <c r="T57" s="121"/>
      <c r="U57" s="121"/>
    </row>
    <row r="58" spans="1:8" ht="13.5" customHeight="1" thickBot="1">
      <c r="A58" s="198" t="s">
        <v>3</v>
      </c>
      <c r="B58" s="251" t="s">
        <v>350</v>
      </c>
      <c r="C58" s="252"/>
      <c r="D58" s="252"/>
      <c r="E58" s="252"/>
      <c r="F58" s="252"/>
      <c r="G58" s="253"/>
      <c r="H58" s="138" t="s">
        <v>393</v>
      </c>
    </row>
    <row r="59" spans="1:8" ht="11.25" customHeight="1">
      <c r="A59" s="166"/>
      <c r="B59" s="175" t="s">
        <v>346</v>
      </c>
      <c r="C59" s="176"/>
      <c r="D59" s="176"/>
      <c r="E59" s="176"/>
      <c r="F59" s="176"/>
      <c r="G59" s="177"/>
      <c r="H59" s="39">
        <f>LOOKUP(H58,K63:K130,I63:I130)</f>
        <v>0</v>
      </c>
    </row>
    <row r="60" spans="1:8" ht="32.25" customHeight="1">
      <c r="A60" s="42" t="s">
        <v>4</v>
      </c>
      <c r="B60" s="175" t="s">
        <v>5</v>
      </c>
      <c r="C60" s="176"/>
      <c r="D60" s="176"/>
      <c r="E60" s="176"/>
      <c r="F60" s="176"/>
      <c r="G60" s="177"/>
      <c r="H60" s="39">
        <f>LOOKUP(H58,K63:K130,J63:J130)</f>
        <v>0</v>
      </c>
    </row>
    <row r="61" spans="1:8" ht="43.5" customHeight="1">
      <c r="A61" s="198">
        <v>26</v>
      </c>
      <c r="B61" s="175" t="s">
        <v>7</v>
      </c>
      <c r="C61" s="157"/>
      <c r="D61" s="157"/>
      <c r="E61" s="157"/>
      <c r="F61" s="157"/>
      <c r="G61" s="205"/>
      <c r="H61" s="283"/>
    </row>
    <row r="62" spans="1:11" ht="11.25">
      <c r="A62" s="199"/>
      <c r="B62" s="248"/>
      <c r="C62" s="249"/>
      <c r="D62" s="249"/>
      <c r="E62" s="249"/>
      <c r="F62" s="249"/>
      <c r="G62" s="250"/>
      <c r="H62" s="284"/>
      <c r="I62" s="122" t="s">
        <v>44</v>
      </c>
      <c r="J62" s="123" t="s">
        <v>45</v>
      </c>
      <c r="K62" s="123"/>
    </row>
    <row r="63" spans="1:11" ht="11.25">
      <c r="A63" s="199"/>
      <c r="B63" s="248"/>
      <c r="C63" s="249"/>
      <c r="D63" s="249"/>
      <c r="E63" s="249"/>
      <c r="F63" s="249"/>
      <c r="G63" s="250"/>
      <c r="H63" s="284"/>
      <c r="I63" s="116">
        <f>IF(G$40=0,0,IF(G$40&lt;=2,H!B7,IF(G$40=3,H!D7,IF(G$40=4,H!F7,IF(G$40&gt;4,H!F7)))))</f>
        <v>0</v>
      </c>
      <c r="J63" s="116">
        <f>IF($G$40=0,0,IF($G$40=1,IF(H!C7-($F$99+$F$100)&gt;0,H!C7-($F$99+$F$100),0),IF($G$40=2,IF(H!C7-($F$99+$F$100)&gt;0,H!C7-($F$99+$F$100),0),IF($G$40=3,IF(H!E7-($F$99+$F$100)&gt;0,H!E7-($F$99+$F$100),0),IF($G$40&gt;3,IF(H!G7-($F$99+$F$100)&gt;0,H!G7-($F$99+$F$100),0))))))</f>
        <v>0</v>
      </c>
      <c r="K63" s="116" t="s">
        <v>381</v>
      </c>
    </row>
    <row r="64" spans="1:11" ht="11.25">
      <c r="A64" s="166"/>
      <c r="B64" s="248"/>
      <c r="C64" s="249"/>
      <c r="D64" s="249"/>
      <c r="E64" s="249"/>
      <c r="F64" s="249"/>
      <c r="G64" s="250"/>
      <c r="H64" s="285"/>
      <c r="I64" s="116">
        <f>IF(G$40=0,0,IF(G$40&lt;=2,H!B8,IF(G$40=3,H!D8,IF(G$40=4,H!F8,IF(G$40&gt;4,H!F8)))))</f>
        <v>0</v>
      </c>
      <c r="J64" s="116">
        <f>IF($G$40=0,0,IF($G$40=1,IF(H!C8-($F$99+$F$100)&gt;0,H!C8-($F$99+$F$100),0),IF($G$40=2,IF(H!C8-($F$99+$F$100)&gt;0,H!C8-($F$99+$F$100),0),IF($G$40=3,IF(H!E8-($F$99+$F$100)&gt;0,H!E8-($F$99+$F$100),0),IF($G$40&gt;3,IF(H!G8-($F$99+$F$100)&gt;0,H!G8-($F$99+$F$100),0))))))</f>
        <v>0</v>
      </c>
      <c r="K64" s="116" t="s">
        <v>294</v>
      </c>
    </row>
    <row r="65" spans="1:11" ht="36.75" customHeight="1">
      <c r="A65" s="279">
        <v>27</v>
      </c>
      <c r="B65" s="195" t="s">
        <v>351</v>
      </c>
      <c r="C65" s="196"/>
      <c r="D65" s="196"/>
      <c r="E65" s="196"/>
      <c r="F65" s="196"/>
      <c r="G65" s="177"/>
      <c r="H65" s="158">
        <f>IF(G67="Miami",M68,IF(G67="Tampa",M69,M70))</f>
        <v>0</v>
      </c>
      <c r="I65" s="116">
        <f>IF(G$40=0,0,IF(G$40&lt;=2,H!B9,IF(G$40=3,H!D9,IF(G$40=4,H!F9,IF(G$40&gt;4,H!F9)))))</f>
        <v>0</v>
      </c>
      <c r="J65" s="116">
        <f>IF($G$40=0,0,IF($G$40=1,IF(H!C9-($F$99+$F$100)&gt;0,H!C9-($F$99+$F$100),0),IF($G$40=2,IF(H!C9-($F$99+$F$100)&gt;0,H!C9-($F$99+$F$100),0),IF($G$40=3,IF(H!E9-($F$99+$F$100)&gt;0,H!E9-($F$99+$F$100),0),IF($G$40&gt;3,IF(H!G9-($F$99+$F$100)&gt;0,H!G9-($F$99+$F$100),0))))))</f>
        <v>0</v>
      </c>
      <c r="K65" s="116" t="s">
        <v>382</v>
      </c>
    </row>
    <row r="66" spans="1:11" ht="33" customHeight="1">
      <c r="A66" s="318"/>
      <c r="B66" s="159" t="s">
        <v>8</v>
      </c>
      <c r="C66" s="157"/>
      <c r="D66" s="157"/>
      <c r="E66" s="157"/>
      <c r="F66" s="205"/>
      <c r="G66" s="98"/>
      <c r="H66" s="150"/>
      <c r="I66" s="116">
        <f>IF(G$40=0,0,IF(G$40&lt;=2,H!B10,IF(G$40=3,H!D10,IF(G$40=4,H!F10,IF(G$40&gt;4,H!F10)))))</f>
        <v>0</v>
      </c>
      <c r="J66" s="116">
        <f>IF($G$40=0,0,IF($G$40=1,IF(H!C10-($F$99+$F$100)&gt;0,H!C10-($F$99+$F$100),0),IF($G$40=2,IF(H!C10-($F$99+$F$100)&gt;0,H!C10-($F$99+$F$100),0),IF($G$40=3,IF(H!E10-($F$99+$F$100)&gt;0,H!E10-($F$99+$F$100),0),IF($G$40&gt;3,IF(H!G10-($F$99+$F$100)&gt;0,H!G10-($F$99+$F$100),0))))))</f>
        <v>0</v>
      </c>
      <c r="K66" s="116" t="s">
        <v>295</v>
      </c>
    </row>
    <row r="67" spans="1:11" ht="11.25">
      <c r="A67" s="166"/>
      <c r="B67" s="167" t="s">
        <v>413</v>
      </c>
      <c r="C67" s="168"/>
      <c r="D67" s="168"/>
      <c r="E67" s="168"/>
      <c r="F67" s="169"/>
      <c r="G67" s="146" t="s">
        <v>329</v>
      </c>
      <c r="H67" s="151"/>
      <c r="I67" s="116">
        <f>IF(G$40=0,0,IF(G$40&lt;=2,H!B11,IF(G$40=3,H!D11,IF(G$40=4,H!F11,IF(G$40&gt;4,H!F11)))))</f>
        <v>0</v>
      </c>
      <c r="J67" s="116">
        <f>IF($G$40=0,0,IF($G$40=1,IF(H!C11-($F$99+$F$100)&gt;0,H!C11-($F$99+$F$100),0),IF($G$40=2,IF(H!C11-($F$99+$F$100)&gt;0,H!C11-($F$99+$F$100),0),IF($G$40=3,IF(H!E11-($F$99+$F$100)&gt;0,H!E11-($F$99+$F$100),0),IF($G$40&gt;3,IF(H!G11-($F$99+$F$100)&gt;0,H!G11-($F$99+$F$100),0))))))</f>
        <v>0</v>
      </c>
      <c r="K67" s="116" t="s">
        <v>296</v>
      </c>
    </row>
    <row r="68" spans="1:13" ht="35.25" customHeight="1">
      <c r="A68" s="198">
        <v>28</v>
      </c>
      <c r="B68" s="195" t="s">
        <v>9</v>
      </c>
      <c r="C68" s="196"/>
      <c r="D68" s="196"/>
      <c r="E68" s="196"/>
      <c r="F68" s="196"/>
      <c r="G68" s="197"/>
      <c r="H68" s="200">
        <f>IF(G69=0,0,IF(G69=1,IF(T!C9-$F$101&gt;0,T!C9-$F$101,0),IF(G69&gt;1,IF(T!C9-$F$101&gt;0,T!C9-$F$101,0))))</f>
        <v>0</v>
      </c>
      <c r="I68" s="116">
        <f>IF(G$40=0,0,IF(G$40&lt;=2,H!B12,IF(G$40=3,H!D12,IF(G$40=4,H!F12,IF(G$40&gt;4,H!F12)))))</f>
        <v>0</v>
      </c>
      <c r="J68" s="116">
        <f>IF($G$40=0,0,IF($G$40=1,IF(H!C12-($F$99+$F$100)&gt;0,H!C12-($F$99+$F$100),0),IF($G$40=2,IF(H!C12-($F$99+$F$100)&gt;0,H!C12-($F$99+$F$100),0),IF($G$40=3,IF(H!E12-($F$99+$F$100)&gt;0,H!E12-($F$99+$F$100),0),IF($G$40&gt;3,IF(H!G12-($F$99+$F$100)&gt;0,H!G12-($F$99+$F$100),0))))))</f>
        <v>0</v>
      </c>
      <c r="K68" s="116" t="s">
        <v>383</v>
      </c>
      <c r="L68" s="116" t="s">
        <v>129</v>
      </c>
      <c r="M68" s="124">
        <f>IF(G$40=0,0,IF($G$66=0,T!$B30,IF($G$66=1,T!$C30,IF($G$66&gt;1,T!$D30,0))))</f>
        <v>0</v>
      </c>
    </row>
    <row r="69" spans="1:13" ht="33" customHeight="1">
      <c r="A69" s="199"/>
      <c r="B69" s="159" t="s">
        <v>353</v>
      </c>
      <c r="C69" s="157"/>
      <c r="D69" s="157"/>
      <c r="E69" s="157"/>
      <c r="F69" s="157"/>
      <c r="G69" s="98"/>
      <c r="H69" s="201"/>
      <c r="I69" s="116">
        <f>IF(G$40=0,0,IF(G$40&lt;=2,H!B13,IF(G$40=3,H!D13,IF(G$40=4,H!F13,IF(G$40&gt;4,H!F13)))))</f>
        <v>0</v>
      </c>
      <c r="J69" s="116">
        <f>IF($G$40=0,0,IF($G$40=1,IF(H!C13-($F$99+$F$100)&gt;0,H!C13-($F$99+$F$100),0),IF($G$40=2,IF(H!C13-($F$99+$F$100)&gt;0,H!C13-($F$99+$F$100),0),IF($G$40=3,IF(H!E13-($F$99+$F$100)&gt;0,H!E13-($F$99+$F$100),0),IF($G$40&gt;3,IF(H!G13-($F$99+$F$100)&gt;0,H!G13-($F$99+$F$100),0))))))</f>
        <v>0</v>
      </c>
      <c r="K69" s="116" t="s">
        <v>384</v>
      </c>
      <c r="L69" s="116" t="s">
        <v>130</v>
      </c>
      <c r="M69" s="124">
        <f>IF(G$40=0,0,IF($G$66=0,T!$B31,IF($G$66=1,T!$C31,IF($G$66&gt;1,T!$D31,0))))</f>
        <v>0</v>
      </c>
    </row>
    <row r="70" spans="1:13" ht="33.75" customHeight="1">
      <c r="A70" s="42">
        <v>29</v>
      </c>
      <c r="B70" s="175" t="s">
        <v>26</v>
      </c>
      <c r="C70" s="176"/>
      <c r="D70" s="176"/>
      <c r="E70" s="176"/>
      <c r="F70" s="176"/>
      <c r="G70" s="177"/>
      <c r="H70" s="39">
        <f>IF(G69=0,0,IF(G69=1,0,IF(T!D9-$F$102&gt;0,T!D9-$F$102,0)))</f>
        <v>0</v>
      </c>
      <c r="I70" s="116">
        <f>IF(G$40=0,0,IF(G$40&lt;=2,H!B14,IF(G$40=3,H!D14,IF(G$40=4,H!F14,IF(G$40&gt;4,H!F14)))))</f>
        <v>0</v>
      </c>
      <c r="J70" s="116">
        <f>IF($G$40=0,0,IF($G$40=1,IF(H!C14-($F$99+$F$100)&gt;0,H!C14-($F$99+$F$100),0),IF($G$40=2,IF(H!C14-($F$99+$F$100)&gt;0,H!C14-($F$99+$F$100),0),IF($G$40=3,IF(H!E14-($F$99+$F$100)&gt;0,H!E14-($F$99+$F$100),0),IF($G$40&gt;3,IF(H!G14-($F$99+$F$100)&gt;0,H!G14-($F$99+$F$100),0))))))</f>
        <v>0</v>
      </c>
      <c r="K70" s="116" t="s">
        <v>297</v>
      </c>
      <c r="L70" s="116" t="s">
        <v>329</v>
      </c>
      <c r="M70" s="124">
        <f>IF(G$40=0,0,IF($G$66=0,T!$B$26,IF($G$66=1,T!$C$26,IF($G$66&gt;1,T!$D$26,0))))</f>
        <v>0</v>
      </c>
    </row>
    <row r="71" spans="1:11" ht="18" customHeight="1">
      <c r="A71" s="198">
        <v>30</v>
      </c>
      <c r="B71" s="195" t="s">
        <v>27</v>
      </c>
      <c r="C71" s="196"/>
      <c r="D71" s="196"/>
      <c r="E71" s="196"/>
      <c r="F71" s="196"/>
      <c r="G71" s="197"/>
      <c r="H71" s="148"/>
      <c r="I71" s="116">
        <f>IF(G$40=0,0,IF(G$40&lt;=2,H!B15,IF(G$40=3,H!D15,IF(G$40=4,H!F15,IF(G$40&gt;4,H!F15)))))</f>
        <v>0</v>
      </c>
      <c r="J71" s="116">
        <f>IF($G$40=0,0,IF($G$40=1,IF(H!C15-($F$99+$F$100)&gt;0,H!C15-($F$99+$F$100),0),IF($G$40=2,IF(H!C15-($F$99+$F$100)&gt;0,H!C15-($F$99+$F$100),0),IF($G$40=3,IF(H!E15-($F$99+$F$100)&gt;0,H!E15-($F$99+$F$100),0),IF($G$40&gt;3,IF(H!G15-($F$99+$F$100)&gt;0,H!G15-($F$99+$F$100),0))))))</f>
        <v>0</v>
      </c>
      <c r="K71" s="116" t="s">
        <v>298</v>
      </c>
    </row>
    <row r="72" spans="1:11" ht="27.75" customHeight="1">
      <c r="A72" s="166"/>
      <c r="B72" s="167"/>
      <c r="C72" s="168"/>
      <c r="D72" s="168"/>
      <c r="E72" s="168"/>
      <c r="F72" s="168"/>
      <c r="G72" s="169"/>
      <c r="H72" s="149"/>
      <c r="I72" s="116">
        <f>IF(G$40=0,0,IF(G$40&lt;=2,H!B16,IF(G$40=3,H!D16,IF(G$40=4,H!F16,IF(G$40&gt;4,H!F16)))))</f>
        <v>0</v>
      </c>
      <c r="J72" s="116">
        <f>IF($G$40=0,0,IF($G$40=1,IF(H!C16-($F$99+$F$100)&gt;0,H!C16-($F$99+$F$100),0),IF($G$40=2,IF(H!C16-($F$99+$F$100)&gt;0,H!C16-($F$99+$F$100),0),IF($G$40=3,IF(H!E16-($F$99+$F$100)&gt;0,H!E16-($F$99+$F$100),0),IF($G$40&gt;3,IF(H!G16-($F$99+$F$100)&gt;0,H!G16-($F$99+$F$100),0))))))</f>
        <v>0</v>
      </c>
      <c r="K72" s="116" t="s">
        <v>299</v>
      </c>
    </row>
    <row r="73" spans="1:11" ht="42.75" customHeight="1">
      <c r="A73" s="42">
        <v>31</v>
      </c>
      <c r="B73" s="175" t="s">
        <v>47</v>
      </c>
      <c r="C73" s="176"/>
      <c r="D73" s="176"/>
      <c r="E73" s="176"/>
      <c r="F73" s="176"/>
      <c r="G73" s="177"/>
      <c r="H73" s="67"/>
      <c r="I73" s="116">
        <f>IF(G$40=0,0,IF(G$40&lt;=2,H!B17,IF(G$40=3,H!D17,IF(G$40=4,H!F17,IF(G$40&gt;4,H!F17)))))</f>
        <v>0</v>
      </c>
      <c r="J73" s="116">
        <f>IF($G$40=0,0,IF($G$40=1,IF(H!C17-($F$99+$F$100)&gt;0,H!C17-($F$99+$F$100),0),IF($G$40=2,IF(H!C17-($F$99+$F$100)&gt;0,H!C17-($F$99+$F$100),0),IF($G$40=3,IF(H!E17-($F$99+$F$100)&gt;0,H!E17-($F$99+$F$100),0),IF($G$40&gt;3,IF(H!G17-($F$99+$F$100)&gt;0,H!G17-($F$99+$F$100),0))))))</f>
        <v>0</v>
      </c>
      <c r="K73" s="116" t="s">
        <v>300</v>
      </c>
    </row>
    <row r="74" spans="1:11" ht="33" customHeight="1">
      <c r="A74" s="42">
        <v>32</v>
      </c>
      <c r="B74" s="175" t="s">
        <v>358</v>
      </c>
      <c r="C74" s="176"/>
      <c r="D74" s="176"/>
      <c r="E74" s="176"/>
      <c r="F74" s="176"/>
      <c r="G74" s="177"/>
      <c r="H74" s="67"/>
      <c r="I74" s="116">
        <f>IF(G$40=0,0,IF(G$40&lt;=2,H!B18,IF(G$40=3,H!D18,IF(G$40=4,H!F18,IF(G$40&gt;4,H!F18)))))</f>
        <v>0</v>
      </c>
      <c r="J74" s="116">
        <f>IF($G$40=0,0,IF($G$40=1,IF(H!C18-($F$99+$F$100)&gt;0,H!C18-($F$99+$F$100),0),IF($G$40=2,IF(H!C18-($F$99+$F$100)&gt;0,H!C18-($F$99+$F$100),0),IF($G$40=3,IF(H!E18-($F$99+$F$100)&gt;0,H!E18-($F$99+$F$100),0),IF($G$40&gt;3,IF(H!G18-($F$99+$F$100)&gt;0,H!G18-($F$99+$F$100),0))))))</f>
        <v>0</v>
      </c>
      <c r="K74" s="116" t="s">
        <v>301</v>
      </c>
    </row>
    <row r="75" spans="1:11" ht="33" customHeight="1">
      <c r="A75" s="42">
        <v>33</v>
      </c>
      <c r="B75" s="175" t="s">
        <v>28</v>
      </c>
      <c r="C75" s="176"/>
      <c r="D75" s="176"/>
      <c r="E75" s="176"/>
      <c r="F75" s="176"/>
      <c r="G75" s="177"/>
      <c r="H75" s="67"/>
      <c r="I75" s="116">
        <f>IF(G$40=0,0,IF(G$40&lt;=2,H!B19,IF(G$40=3,H!D19,IF(G$40=4,H!F19,IF(G$40&gt;4,H!F19)))))</f>
        <v>0</v>
      </c>
      <c r="J75" s="116">
        <f>IF($G$40=0,0,IF($G$40=1,IF(H!C19-($F$99+$F$100)&gt;0,H!C19-($F$99+$F$100),0),IF($G$40=2,IF(H!C19-($F$99+$F$100)&gt;0,H!C19-($F$99+$F$100),0),IF($G$40=3,IF(H!E19-($F$99+$F$100)&gt;0,H!E19-($F$99+$F$100),0),IF($G$40&gt;3,IF(H!G19-($F$99+$F$100)&gt;0,H!G19-($F$99+$F$100),0))))))</f>
        <v>0</v>
      </c>
      <c r="K75" s="116" t="s">
        <v>302</v>
      </c>
    </row>
    <row r="76" spans="1:11" ht="51.75" customHeight="1">
      <c r="A76" s="42">
        <v>34</v>
      </c>
      <c r="B76" s="175" t="s">
        <v>29</v>
      </c>
      <c r="C76" s="176"/>
      <c r="D76" s="176"/>
      <c r="E76" s="176"/>
      <c r="F76" s="176"/>
      <c r="G76" s="177"/>
      <c r="H76" s="67"/>
      <c r="I76" s="116">
        <f>IF(G$40=0,0,IF(G$40&lt;=2,H!B20,IF(G$40=3,H!D20,IF(G$40=4,H!F20,IF(G$40&gt;4,H!F20)))))</f>
        <v>0</v>
      </c>
      <c r="J76" s="116">
        <f>IF($G$40=0,0,IF($G$40=1,IF(H!C20-($F$99+$F$100)&gt;0,H!C20-($F$99+$F$100),0),IF($G$40=2,IF(H!C20-($F$99+$F$100)&gt;0,H!C20-($F$99+$F$100),0),IF($G$40=3,IF(H!E20-($F$99+$F$100)&gt;0,H!E20-($F$99+$F$100),0),IF($G$40&gt;3,IF(H!G20-($F$99+$F$100)&gt;0,H!G20-($F$99+$F$100),0))))))</f>
        <v>0</v>
      </c>
      <c r="K76" s="116" t="s">
        <v>385</v>
      </c>
    </row>
    <row r="77" spans="1:11" ht="24" customHeight="1">
      <c r="A77" s="42">
        <v>35</v>
      </c>
      <c r="B77" s="175" t="s">
        <v>30</v>
      </c>
      <c r="C77" s="176"/>
      <c r="D77" s="176"/>
      <c r="E77" s="176"/>
      <c r="F77" s="176"/>
      <c r="G77" s="177"/>
      <c r="H77" s="67"/>
      <c r="I77" s="116">
        <f>IF(G$40=0,0,IF(G$40&lt;=2,H!B21,IF(G$40=3,H!D21,IF(G$40=4,H!F21,IF(G$40&gt;4,H!F21)))))</f>
        <v>0</v>
      </c>
      <c r="J77" s="116">
        <f>IF($G$40=0,0,IF($G$40=1,IF(H!C21-($F$99+$F$100)&gt;0,H!C21-($F$99+$F$100),0),IF($G$40=2,IF(H!C21-($F$99+$F$100)&gt;0,H!C21-($F$99+$F$100),0),IF($G$40=3,IF(H!E21-($F$99+$F$100)&gt;0,H!E21-($F$99+$F$100),0),IF($G$40&gt;3,IF(H!G21-($F$99+$F$100)&gt;0,H!G21-($F$99+$F$100),0))))))</f>
        <v>0</v>
      </c>
      <c r="K77" s="116" t="s">
        <v>303</v>
      </c>
    </row>
    <row r="78" spans="1:11" ht="44.25" customHeight="1">
      <c r="A78" s="42">
        <v>36</v>
      </c>
      <c r="B78" s="175" t="s">
        <v>10</v>
      </c>
      <c r="C78" s="176"/>
      <c r="D78" s="176"/>
      <c r="E78" s="176"/>
      <c r="F78" s="176"/>
      <c r="G78" s="177"/>
      <c r="H78" s="68"/>
      <c r="I78" s="116">
        <f>IF(G$40=0,0,IF(G$40&lt;=2,H!B22,IF(G$40=3,H!D22,IF(G$40=4,H!F22,IF(G$40&gt;4,H!F22)))))</f>
        <v>0</v>
      </c>
      <c r="J78" s="116">
        <f>IF($G$40=0,0,IF($G$40=1,IF(H!C22-($F$99+$F$100)&gt;0,H!C22-($F$99+$F$100),0),IF($G$40=2,IF(H!C22-($F$99+$F$100)&gt;0,H!C22-($F$99+$F$100),0),IF($G$40=3,IF(H!E22-($F$99+$F$100)&gt;0,H!E22-($F$99+$F$100),0),IF($G$40&gt;3,IF(H!G22-($F$99+$F$100)&gt;0,H!G22-($F$99+$F$100),0))))))</f>
        <v>0</v>
      </c>
      <c r="K78" s="116" t="s">
        <v>386</v>
      </c>
    </row>
    <row r="79" spans="1:11" ht="45.75" customHeight="1">
      <c r="A79" s="42">
        <v>37</v>
      </c>
      <c r="B79" s="175" t="s">
        <v>31</v>
      </c>
      <c r="C79" s="176"/>
      <c r="D79" s="176"/>
      <c r="E79" s="176"/>
      <c r="F79" s="176"/>
      <c r="G79" s="177"/>
      <c r="H79" s="68"/>
      <c r="I79" s="116">
        <f>IF(G$40=0,0,IF(G$40&lt;=2,H!B23,IF(G$40=3,H!D23,IF(G$40=4,H!F23,IF(G$40&gt;4,H!F23)))))</f>
        <v>0</v>
      </c>
      <c r="J79" s="116">
        <f>IF($G$40=0,0,IF($G$40=1,IF(H!C23-($F$99+$F$100)&gt;0,H!C23-($F$99+$F$100),0),IF($G$40=2,IF(H!C23-($F$99+$F$100)&gt;0,H!C23-($F$99+$F$100),0),IF($G$40=3,IF(H!E23-($F$99+$F$100)&gt;0,H!E23-($F$99+$F$100),0),IF($G$40&gt;3,IF(H!G23-($F$99+$F$100)&gt;0,H!G23-($F$99+$F$100),0))))))</f>
        <v>0</v>
      </c>
      <c r="K79" s="116" t="s">
        <v>304</v>
      </c>
    </row>
    <row r="80" spans="1:11" ht="13.5" customHeight="1">
      <c r="A80" s="42">
        <v>38</v>
      </c>
      <c r="B80" s="175" t="s">
        <v>11</v>
      </c>
      <c r="C80" s="176"/>
      <c r="D80" s="176"/>
      <c r="E80" s="176"/>
      <c r="F80" s="176"/>
      <c r="G80" s="177"/>
      <c r="H80" s="35">
        <f>SUM(H57:H79)</f>
        <v>0</v>
      </c>
      <c r="I80" s="116">
        <f>IF(G$40=0,0,IF(G$40&lt;=2,H!B24,IF(G$40=3,H!D24,IF(G$40=4,H!F24,IF(G$40&gt;4,H!F24)))))</f>
        <v>0</v>
      </c>
      <c r="J80" s="116">
        <f>IF($G$40=0,0,IF($G$40=1,IF(H!C24-($F$99+$F$100)&gt;0,H!C24-($F$99+$F$100),0),IF($G$40=2,IF(H!C24-($F$99+$F$100)&gt;0,H!C24-($F$99+$F$100),0),IF($G$40=3,IF(H!E24-($F$99+$F$100)&gt;0,H!E24-($F$99+$F$100),0),IF($G$40&gt;3,IF(H!G24-($F$99+$F$100)&gt;0,H!G24-($F$99+$F$100),0))))))</f>
        <v>0</v>
      </c>
      <c r="K80" s="116" t="s">
        <v>387</v>
      </c>
    </row>
    <row r="81" spans="1:11" ht="30" customHeight="1">
      <c r="A81" s="192" t="s">
        <v>12</v>
      </c>
      <c r="B81" s="193"/>
      <c r="C81" s="193"/>
      <c r="D81" s="193"/>
      <c r="E81" s="193"/>
      <c r="F81" s="193"/>
      <c r="G81" s="193"/>
      <c r="H81" s="194"/>
      <c r="I81" s="116">
        <f>IF(G$40=0,0,IF(G$40&lt;=2,H!B25,IF(G$40=3,H!D25,IF(G$40=4,H!F25,IF(G$40&gt;4,H!F25)))))</f>
        <v>0</v>
      </c>
      <c r="J81" s="116">
        <f>IF($G$40=0,0,IF($G$40=1,IF(H!C25-($F$99+$F$100)&gt;0,H!C25-($F$99+$F$100),0),IF($G$40=2,IF(H!C25-($F$99+$F$100)&gt;0,H!C25-($F$99+$F$100),0),IF($G$40=3,IF(H!E25-($F$99+$F$100)&gt;0,H!E25-($F$99+$F$100),0),IF($G$40&gt;3,IF(H!G25-($F$99+$F$100)&gt;0,H!G25-($F$99+$F$100),0))))))</f>
        <v>0</v>
      </c>
      <c r="K81" s="116" t="s">
        <v>388</v>
      </c>
    </row>
    <row r="82" spans="1:11" ht="32.25" customHeight="1">
      <c r="A82" s="198">
        <v>39</v>
      </c>
      <c r="B82" s="161" t="s">
        <v>48</v>
      </c>
      <c r="C82" s="161"/>
      <c r="D82" s="161"/>
      <c r="E82" s="161"/>
      <c r="F82" s="161"/>
      <c r="G82" s="161"/>
      <c r="H82" s="200">
        <f>SUM(G83:G85)</f>
        <v>0</v>
      </c>
      <c r="I82" s="116">
        <f>IF(G$40=0,0,IF(G$40&lt;=2,H!B26,IF(G$40=3,H!D26,IF(G$40=4,H!F26,IF(G$40&gt;4,H!F26)))))</f>
        <v>0</v>
      </c>
      <c r="J82" s="116">
        <f>IF($G$40=0,0,IF($G$40=1,IF(H!C26-($F$99+$F$100)&gt;0,H!C26-($F$99+$F$100),0),IF($G$40=2,IF(H!C26-($F$99+$F$100)&gt;0,H!C26-($F$99+$F$100),0),IF($G$40=3,IF(H!E26-($F$99+$F$100)&gt;0,H!E26-($F$99+$F$100),0),IF($G$40&gt;3,IF(H!G26-($F$99+$F$100)&gt;0,H!G26-($F$99+$F$100),0))))))</f>
        <v>0</v>
      </c>
      <c r="K82" s="116" t="s">
        <v>389</v>
      </c>
    </row>
    <row r="83" spans="1:11" ht="10.5" customHeight="1">
      <c r="A83" s="199"/>
      <c r="B83" s="100" t="s">
        <v>269</v>
      </c>
      <c r="C83" s="224" t="s">
        <v>49</v>
      </c>
      <c r="D83" s="225"/>
      <c r="E83" s="225"/>
      <c r="F83" s="226"/>
      <c r="G83" s="101"/>
      <c r="H83" s="204"/>
      <c r="I83" s="116">
        <f>IF(G$40=0,0,IF(G$40&lt;=2,H!B27,IF(G$40=3,H!D27,IF(G$40=4,H!F27,IF(G$40&gt;4,H!F27)))))</f>
        <v>0</v>
      </c>
      <c r="J83" s="116">
        <f>IF($G$40=0,0,IF($G$40=1,IF(H!C27-($F$99+$F$100)&gt;0,H!C27-($F$99+$F$100),0),IF($G$40=2,IF(H!C27-($F$99+$F$100)&gt;0,H!C27-($F$99+$F$100),0),IF($G$40=3,IF(H!E27-($F$99+$F$100)&gt;0,H!E27-($F$99+$F$100),0),IF($G$40&gt;3,IF(H!G27-($F$99+$F$100)&gt;0,H!G27-($F$99+$F$100),0))))))</f>
        <v>0</v>
      </c>
      <c r="K83" s="116" t="s">
        <v>305</v>
      </c>
    </row>
    <row r="84" spans="1:11" ht="10.5" customHeight="1">
      <c r="A84" s="199"/>
      <c r="B84" s="100" t="s">
        <v>270</v>
      </c>
      <c r="C84" s="224" t="s">
        <v>50</v>
      </c>
      <c r="D84" s="225"/>
      <c r="E84" s="225"/>
      <c r="F84" s="226"/>
      <c r="G84" s="101"/>
      <c r="H84" s="204"/>
      <c r="I84" s="116">
        <f>IF(G$40=0,0,IF(G$40&lt;=2,H!B28,IF(G$40=3,H!D28,IF(G$40=4,H!F28,IF(G$40&gt;4,H!F28)))))</f>
        <v>0</v>
      </c>
      <c r="J84" s="116">
        <f>IF($G$40=0,0,IF($G$40=1,IF(H!C28-($F$99+$F$100)&gt;0,H!C28-($F$99+$F$100),0),IF($G$40=2,IF(H!C28-($F$99+$F$100)&gt;0,H!C28-($F$99+$F$100),0),IF($G$40=3,IF(H!E28-($F$99+$F$100)&gt;0,H!E28-($F$99+$F$100),0),IF($G$40&gt;3,IF(H!G28-($F$99+$F$100)&gt;0,H!G28-($F$99+$F$100),0))))))</f>
        <v>0</v>
      </c>
      <c r="K84" s="116" t="s">
        <v>390</v>
      </c>
    </row>
    <row r="85" spans="1:11" ht="10.5" customHeight="1">
      <c r="A85" s="199"/>
      <c r="B85" s="100" t="s">
        <v>271</v>
      </c>
      <c r="C85" s="224" t="s">
        <v>51</v>
      </c>
      <c r="D85" s="225"/>
      <c r="E85" s="225"/>
      <c r="F85" s="226"/>
      <c r="G85" s="101"/>
      <c r="H85" s="204"/>
      <c r="I85" s="116">
        <f>IF(G$40=0,0,IF(G$40&lt;=2,H!B29,IF(G$40=3,H!D29,IF(G$40=4,H!F29,IF(G$40&gt;4,H!F29)))))</f>
        <v>0</v>
      </c>
      <c r="J85" s="116">
        <f>IF($G$40=0,0,IF($G$40=1,IF(H!C29-($F$99+$F$100)&gt;0,H!C29-($F$99+$F$100),0),IF($G$40=2,IF(H!C29-($F$99+$F$100)&gt;0,H!C29-($F$99+$F$100),0),IF($G$40=3,IF(H!E29-($F$99+$F$100)&gt;0,H!E29-($F$99+$F$100),0),IF($G$40&gt;3,IF(H!G29-($F$99+$F$100)&gt;0,H!G29-($F$99+$F$100),0))))))</f>
        <v>0</v>
      </c>
      <c r="K85" s="116" t="s">
        <v>306</v>
      </c>
    </row>
    <row r="86" spans="1:11" ht="10.5" customHeight="1">
      <c r="A86" s="166"/>
      <c r="B86" s="178" t="s">
        <v>360</v>
      </c>
      <c r="C86" s="179"/>
      <c r="D86" s="179"/>
      <c r="E86" s="179"/>
      <c r="F86" s="179"/>
      <c r="G86" s="180"/>
      <c r="H86" s="201"/>
      <c r="I86" s="116">
        <f>IF(G$40=0,0,IF(G$40&lt;=2,H!B30,IF(G$40=3,H!D30,IF(G$40=4,H!F30,IF(G$40&gt;4,H!F30)))))</f>
        <v>0</v>
      </c>
      <c r="J86" s="116">
        <f>IF($G$40=0,0,IF($G$40=1,IF(H!C30-($F$99+$F$100)&gt;0,H!C30-($F$99+$F$100),0),IF($G$40=2,IF(H!C30-($F$99+$F$100)&gt;0,H!C30-($F$99+$F$100),0),IF($G$40=3,IF(H!E30-($F$99+$F$100)&gt;0,H!E30-($F$99+$F$100),0),IF($G$40&gt;3,IF(H!G30-($F$99+$F$100)&gt;0,H!G30-($F$99+$F$100),0))))))</f>
        <v>0</v>
      </c>
      <c r="K86" s="116" t="s">
        <v>246</v>
      </c>
    </row>
    <row r="87" spans="1:11" ht="54" customHeight="1">
      <c r="A87" s="42">
        <v>40</v>
      </c>
      <c r="B87" s="175" t="s">
        <v>13</v>
      </c>
      <c r="C87" s="176"/>
      <c r="D87" s="176"/>
      <c r="E87" s="176"/>
      <c r="F87" s="176"/>
      <c r="G87" s="177"/>
      <c r="H87" s="67"/>
      <c r="I87" s="116">
        <f>IF(G$40=0,0,IF(G$40&lt;=2,H!B31,IF(G$40=3,H!D31,IF(G$40=4,H!F31,IF(G$40&gt;4,H!F31)))))</f>
        <v>0</v>
      </c>
      <c r="J87" s="116">
        <f>IF($G$40=0,0,IF($G$40=1,IF(H!C31-($F$99+$F$100)&gt;0,H!C31-($F$99+$F$100),0),IF($G$40=2,IF(H!C31-($F$99+$F$100)&gt;0,H!C31-($F$99+$F$100),0),IF($G$40=3,IF(H!E31-($F$99+$F$100)&gt;0,H!E31-($F$99+$F$100),0),IF($G$40&gt;3,IF(H!G31-($F$99+$F$100)&gt;0,H!G31-($F$99+$F$100),0))))))</f>
        <v>0</v>
      </c>
      <c r="K87" s="116" t="s">
        <v>307</v>
      </c>
    </row>
    <row r="88" spans="1:16" ht="32.25" customHeight="1">
      <c r="A88" s="42">
        <v>41</v>
      </c>
      <c r="B88" s="175" t="s">
        <v>53</v>
      </c>
      <c r="C88" s="176"/>
      <c r="D88" s="176"/>
      <c r="E88" s="176"/>
      <c r="F88" s="176"/>
      <c r="G88" s="177"/>
      <c r="H88" s="67"/>
      <c r="I88" s="116">
        <f>IF(G$40=0,0,IF(G$40&lt;=2,H!B32,IF(G$40=3,H!D32,IF(G$40=4,H!F32,IF(G$40&gt;4,H!F32)))))</f>
        <v>0</v>
      </c>
      <c r="J88" s="116">
        <f>IF($G$40=0,0,IF($G$40=1,IF(H!C32-($F$99+$F$100)&gt;0,H!C32-($F$99+$F$100),0),IF($G$40=2,IF(H!C32-($F$99+$F$100)&gt;0,H!C32-($F$99+$F$100),0),IF($G$40=3,IF(H!E32-($F$99+$F$100)&gt;0,H!E32-($F$99+$F$100),0),IF($G$40&gt;3,IF(H!G32-($F$99+$F$100)&gt;0,H!G32-($F$99+$F$100),0))))))</f>
        <v>0</v>
      </c>
      <c r="K88" s="116" t="s">
        <v>247</v>
      </c>
      <c r="L88" s="123" t="s">
        <v>85</v>
      </c>
      <c r="M88" s="123" t="s">
        <v>415</v>
      </c>
      <c r="N88" s="123" t="s">
        <v>46</v>
      </c>
      <c r="O88" s="123" t="s">
        <v>414</v>
      </c>
      <c r="P88" s="116" t="s">
        <v>416</v>
      </c>
    </row>
    <row r="89" spans="1:16" ht="53.25" customHeight="1">
      <c r="A89" s="42">
        <v>42</v>
      </c>
      <c r="B89" s="175" t="s">
        <v>54</v>
      </c>
      <c r="C89" s="176"/>
      <c r="D89" s="176"/>
      <c r="E89" s="176"/>
      <c r="F89" s="176"/>
      <c r="G89" s="177"/>
      <c r="H89" s="68"/>
      <c r="I89" s="116">
        <f>IF(G$40=0,0,IF(G$40&lt;=2,H!B33,IF(G$40=3,H!D33,IF(G$40=4,H!F33,IF(G$40&gt;4,H!F33)))))</f>
        <v>0</v>
      </c>
      <c r="J89" s="116">
        <f>IF($G$40=0,0,IF($G$40=1,IF(H!C33-($F$99+$F$100)&gt;0,H!C33-($F$99+$F$100),0),IF($G$40=2,IF(H!C33-($F$99+$F$100)&gt;0,H!C33-($F$99+$F$100),0),IF($G$40=3,IF(H!E33-($F$99+$F$100)&gt;0,H!E33-($F$99+$F$100),0),IF($G$40&gt;3,IF(H!G33-($F$99+$F$100)&gt;0,H!G33-($F$99+$F$100),0))))))</f>
        <v>0</v>
      </c>
      <c r="K89" s="116" t="s">
        <v>391</v>
      </c>
      <c r="L89" s="116">
        <f>IF($G$33&lt;833,N!$B$5,IF(AND(832&lt;$G$33,$G$33&lt;1249),N!$C$5,IF(AND(1248&lt;$G$33,$G$33&lt;1666),N!$D$5,IF(AND(1665&lt;$G$33,$G$33&lt;2499),N!$E$5,IF(AND(2498&lt;$G$33,$G$33&lt;3333),N!$F$5,IF(AND(3332&lt;$G$33,$G$33&lt;4166),N!$G$5,IF(AND(4165&lt;$G$33,$G$33&lt;5833),N!$H$5,IF($G$33&gt;5832,N!$I$5))))))))</f>
        <v>197</v>
      </c>
      <c r="M89" s="116">
        <f>IF($G$33&lt;833,N!$B$7,IF(AND(832&lt;$G$33,$G$33&lt;1249),N!$C$7,IF(AND(1248&lt;$G$33,$G$33&lt;1666),N!$D$7,IF(AND(1665&lt;$G$33,$G$33&lt;2499),N!$E$7,IF(AND(2498&lt;$G$33,$G$33&lt;3333),N!$F$7,IF(AND(3332&lt;$G$33,$G$33&lt;4166),N!$G$7,IF(AND(4165&lt;$G$33,$G$33&lt;5833),N!$H$7,IF($G$33&gt;5832,N!$I$7))))))))</f>
        <v>60</v>
      </c>
      <c r="N89" s="125">
        <f>IF($G$92&gt;$L89,IF($G$92-$L89&gt;0.05*$L$89,0.05*$L$89,$G$92-$L89),0)</f>
        <v>0</v>
      </c>
      <c r="O89" s="125">
        <f>IF($G$93&gt;$M89,IF($G$93-$M89&gt;0.05*$M89,0.05*$M89,$G$93-$M89),0)</f>
        <v>0</v>
      </c>
      <c r="P89" s="125">
        <f>SUM(N89:O89)</f>
        <v>0</v>
      </c>
    </row>
    <row r="90" spans="1:16" ht="62.25" customHeight="1">
      <c r="A90" s="42">
        <v>43</v>
      </c>
      <c r="B90" s="175" t="s">
        <v>55</v>
      </c>
      <c r="C90" s="176"/>
      <c r="D90" s="176"/>
      <c r="E90" s="176"/>
      <c r="F90" s="176"/>
      <c r="G90" s="177"/>
      <c r="H90" s="67"/>
      <c r="I90" s="116">
        <f>IF(G$40=0,0,IF(G$40&lt;=2,H!B34,IF(G$40=3,H!D34,IF(G$40=4,H!F34,IF(G$40&gt;4,H!F34)))))</f>
        <v>0</v>
      </c>
      <c r="J90" s="116">
        <f>IF($G$40=0,0,IF($G$40=1,IF(H!C34-($F$99+$F$100)&gt;0,H!C34-($F$99+$F$100),0),IF($G$40=2,IF(H!C34-($F$99+$F$100)&gt;0,H!C34-($F$99+$F$100),0),IF($G$40=3,IF(H!E34-($F$99+$F$100)&gt;0,H!E34-($F$99+$F$100),0),IF($G$40&gt;3,IF(H!G34-($F$99+$F$100)&gt;0,H!G34-($F$99+$F$100),0))))))</f>
        <v>0</v>
      </c>
      <c r="K90" s="116" t="s">
        <v>243</v>
      </c>
      <c r="L90" s="116">
        <f>IF($G$33&lt;833,N!$B$15,IF(AND(832&lt;$G$33,$G$33&lt;1249),N!$C$15,IF(AND(1248&lt;$G$33,$G$33&lt;1666),N!$D$15,IF(AND(1665&lt;$G$33,$G$33&lt;2499),N!$E$15,IF(AND(2498&lt;$G$33,$G$33&lt;3333),N!$F$15,IF(AND(3332&lt;$G$33,$G$33&lt;4166),N!$G$15,IF(AND(4165&lt;$G$33,$G$33&lt;5833),N!$H$15,IF($G$33&gt;5832,N!$I$15))))))))</f>
        <v>336</v>
      </c>
      <c r="M90" s="116">
        <f>IF($G$33&lt;833,N!$B$17,IF(AND(832&lt;$G$33,$G$33&lt;1249),N!$C$17,IF(AND(1248&lt;$G$33,$G$33&lt;1666),N!$D$17,IF(AND(1665&lt;$G$33,$G$33&lt;2499),N!$E$17,IF(AND(2498&lt;$G$33,$G$33&lt;3333),N!$F$17,IF(AND(3332&lt;$G$33,$G$33&lt;4166),N!$G$17,IF(AND(4165&lt;$G$33,$G$33&lt;5833),N!$H$17,IF($G$33&gt;5832,N!$I$17))))))))</f>
        <v>81</v>
      </c>
      <c r="N90" s="125">
        <f>IF($G$92&gt;$L90,IF($G$92-$L90&gt;0.05*$L90,0.05*$L90,$G$92-$L90),0)</f>
        <v>0</v>
      </c>
      <c r="O90" s="125">
        <f>IF($G$93&gt;$M90,IF($G$93-$M90&gt;0.05*$M90,0.05*$M90,$G$93-$M90),0)</f>
        <v>0</v>
      </c>
      <c r="P90" s="125">
        <f>SUM(N90:O90)</f>
        <v>0</v>
      </c>
    </row>
    <row r="91" spans="1:16" ht="45.75" customHeight="1" thickBot="1">
      <c r="A91" s="198">
        <v>44</v>
      </c>
      <c r="B91" s="195" t="s">
        <v>14</v>
      </c>
      <c r="C91" s="196"/>
      <c r="D91" s="196"/>
      <c r="E91" s="196"/>
      <c r="F91" s="196"/>
      <c r="G91" s="197"/>
      <c r="H91" s="45">
        <f>IF($G$40=0,0,IF($G$40=1,P89,IF($G$40=2,P90,IF($G$40=3,P91,IF($G$40=4,P92,IF($G$40&gt;4,P93))))))</f>
        <v>0</v>
      </c>
      <c r="I91" s="116">
        <f>IF(G$40=0,0,IF(G$40&lt;=2,H!B35,IF(G$40=3,H!D35,IF(G$40=4,H!F35,IF(G$40&gt;4,H!F35)))))</f>
        <v>0</v>
      </c>
      <c r="J91" s="116">
        <f>IF($G$40=0,0,IF($G$40=1,IF(H!C35-($F$99+$F$100)&gt;0,H!C35-($F$99+$F$100),0),IF($G$40=2,IF(H!C35-($F$99+$F$100)&gt;0,H!C35-($F$99+$F$100),0),IF($G$40=3,IF(H!E35-($F$99+$F$100)&gt;0,H!E35-($F$99+$F$100),0),IF($G$40&gt;3,IF(H!G35-($F$99+$F$100)&gt;0,H!G35-($F$99+$F$100),0))))))</f>
        <v>0</v>
      </c>
      <c r="K91" s="116" t="s">
        <v>392</v>
      </c>
      <c r="L91" s="116">
        <f>IF($G$33&lt;833,N!$B$25,IF(AND(832&lt;$G$33,$G$33&lt;1249),N!$E$315,IF(AND(1248&lt;$G$33,$G$33&lt;1666),N!$D$25,IF(AND(1665&lt;$G$33,$G$33&lt;2499),N!$E$25,IF(AND(2498&lt;$G$33,$G$33&lt;3333),N!$F$25,IF(AND(3332&lt;$G$33,$G$33&lt;4166),N!$G$25,IF(AND(4165&lt;$G$33,$G$33&lt;5833),N!$H$25,IF($G$33&gt;5832,N!$I$25))))))))</f>
        <v>467</v>
      </c>
      <c r="M91" s="116">
        <f>IF($G$33&lt;833,N!$B$27,IF(AND(832&lt;$G$33,$G$33&lt;1249),N!$C$27,IF(AND(1248&lt;$G$33,$G$33&lt;1666),N!$D$27,IF(AND(1665&lt;$G$33,$G$33&lt;2499),N!$E$27,IF(AND(2498&lt;$G$33,$G$33&lt;3333),N!$F$27,IF(AND(3332&lt;$G$33,$G$33&lt;4166),N!$G$27,IF(AND(4165&lt;$G$33,$G$33&lt;5833),N!$H$27,IF($G$33&gt;5832,N!$I$27))))))))</f>
        <v>132</v>
      </c>
      <c r="N91" s="125">
        <f>IF($G$92&gt;$L91,IF($G$92-$L91&gt;0.05*$L91,0.05*$L91,$G$92-$L91),0)</f>
        <v>0</v>
      </c>
      <c r="O91" s="125">
        <f>IF($G$93&gt;$M91,IF($G$93-$M91&gt;0.05*$M91,0.05*$M91,$G$93-$M91),0)</f>
        <v>0</v>
      </c>
      <c r="P91" s="125">
        <f>SUM(N91:O91)</f>
        <v>0</v>
      </c>
    </row>
    <row r="92" spans="1:16" ht="12" customHeight="1" thickBot="1">
      <c r="A92" s="199"/>
      <c r="B92" s="234" t="s">
        <v>259</v>
      </c>
      <c r="C92" s="235"/>
      <c r="D92" s="235"/>
      <c r="E92" s="235"/>
      <c r="F92" s="236"/>
      <c r="G92" s="102"/>
      <c r="H92" s="47"/>
      <c r="I92" s="116">
        <f>IF(G$40=0,0,IF(G$40&lt;=2,H!B36,IF(G$40=3,H!D36,IF(G$40=4,H!F36,IF(G$40&gt;4,H!F36)))))</f>
        <v>0</v>
      </c>
      <c r="J92" s="116">
        <f>IF($G$40=0,0,IF($G$40=1,IF(H!C36-($F$99+$F$100)&gt;0,H!C36-($F$99+$F$100),0),IF($G$40=2,IF(H!C36-($F$99+$F$100)&gt;0,H!C36-($F$99+$F$100),0),IF($G$40=3,IF(H!E36-($F$99+$F$100)&gt;0,H!E36-($F$99+$F$100),0),IF($G$40&gt;3,IF(H!G36-($F$99+$F$100)&gt;0,H!G36-($F$99+$F$100),0))))))</f>
        <v>0</v>
      </c>
      <c r="K92" s="116" t="s">
        <v>393</v>
      </c>
      <c r="L92" s="116">
        <f>IF($G$33&lt;833,N!$B$35,IF(AND(832&lt;$G$33,$G$33&lt;1249),N!$C$35,IF(AND(1248&lt;$G$33,$G$33&lt;1666),N!$D$35,IF(AND(1665&lt;$G$33,$G$33&lt;2499),N!$E$35,IF(AND(2498&lt;$G$33,$G$33&lt;3333),N!$F$35,IF(AND(3332&lt;$G$33,$G$33&lt;4166),N!$G$35,IF(AND(4165&lt;$G$33,$G$33&lt;5833),N!$H$35,IF($G$33&gt;5832,N!$I$35))))))))</f>
        <v>468</v>
      </c>
      <c r="M92" s="116">
        <f>IF($G$33&lt;833,N!$B$37,IF(AND(832&lt;$G$33,$G$33&lt;1249),N!$C$37,IF(AND(1248&lt;$G$33,$G$33&lt;1666),N!$D$37,IF(AND(1665&lt;$G$33,$G$33&lt;2499),N!$E$37,IF(AND(2498&lt;$G$33,$G$33&lt;3333),N!$F$37,IF(AND(3332&lt;$G$33,$G$33&lt;4166),N!$G$37,IF(AND(4165&lt;$G$33,$G$33&lt;5833),N!$H$37,IF($G$33&gt;5832,N!$I$37))))))))</f>
        <v>146</v>
      </c>
      <c r="N92" s="125">
        <f>IF($G$92&gt;$L92,IF($G$92-$L92&gt;0.05*$L92,0.05*$L92,$G$92-$L92),0)</f>
        <v>0</v>
      </c>
      <c r="O92" s="125">
        <f>IF($G$93&gt;$M92,IF($G$93-$M92&gt;0.05*$M92,0.05*$M92,$G$93-$M92),0)</f>
        <v>0</v>
      </c>
      <c r="P92" s="125">
        <f>SUM(N92:O92)</f>
        <v>0</v>
      </c>
    </row>
    <row r="93" spans="1:16" ht="12" customHeight="1">
      <c r="A93" s="166"/>
      <c r="B93" s="237" t="s">
        <v>260</v>
      </c>
      <c r="C93" s="238"/>
      <c r="D93" s="238"/>
      <c r="E93" s="238"/>
      <c r="F93" s="239"/>
      <c r="G93" s="103"/>
      <c r="H93" s="44"/>
      <c r="I93" s="116">
        <f>IF(G$40=0,0,IF(G$40&lt;=2,H!B37,IF(G$40=3,H!D37,IF(G$40=4,H!F37,IF(G$40&gt;4,H!F37)))))</f>
        <v>0</v>
      </c>
      <c r="J93" s="116">
        <f>IF($G$40=0,0,IF($G$40=1,IF(H!C37-($F$99+$F$100)&gt;0,H!C37-($F$99+$F$100),0),IF($G$40=2,IF(H!C37-($F$99+$F$100)&gt;0,H!C37-($F$99+$F$100),0),IF($G$40=3,IF(H!E37-($F$99+$F$100)&gt;0,H!E37-($F$99+$F$100),0),IF($G$40&gt;3,IF(H!G37-($F$99+$F$100)&gt;0,H!G37-($F$99+$F$100),0))))))</f>
        <v>0</v>
      </c>
      <c r="K93" s="116" t="s">
        <v>394</v>
      </c>
      <c r="L93" s="125">
        <f>(IF($G$33&lt;833,N!$B$35,IF(AND(832&lt;$G$33,$G$33&lt;1249),N!$C$35,IF(AND(1248&lt;$G$33,$G$33&lt;1666),N!$D$35,IF(AND(1665&lt;$G$33,$G$33&lt;2499),N!$E$35,IF(AND(2498&lt;$G$33,$G$33&lt;3333),N!$F$35,IF(AND(3332&lt;$G$33,$G$33&lt;4166),N!$G$35,IF(AND(4165&lt;$G$33,$G$33&lt;5833),N!$H$35,IF($G$33&gt;5832,N!$I$35)))))))))+(IF($G$33&lt;833,N!$B$46,IF(AND(832&lt;$G$33,$G$33&lt;1249),N!$C$46,IF(AND(1248&lt;$G$33,$G$33&lt;1666),N!$D$46,IF(AND(1665&lt;$G$33,$G$33&lt;2499),N!$E$46,IF(AND(2498&lt;$G$33,$G$33&lt;3333),N!$F$46,IF(AND(3332&lt;$G$33,$G$33&lt;4166),N!$G$46,IF(AND(4165&lt;$G$33,$G$33&lt;5833),N!$H$46,IF($G$33&gt;5832,N!$I$46)))))))))*($G$40-4)</f>
        <v>183.26901248581157</v>
      </c>
      <c r="M93" s="125">
        <f>(IF($G$33&lt;833,N!$B$37,IF(AND(832&lt;$G$33,$G$33&lt;1249),N!$C$37,IF(AND(1248&lt;$G$33,$G$33&lt;1666),N!$D$37,IF(AND(1665&lt;$G$33,$G$33&lt;2499),N!$E$37,IF(AND(2498&lt;$G$33,$G$33&lt;3333),N!$F$37,IF(AND(3332&lt;$G$33,$G$33&lt;4166),N!$G$37,IF(AND(4165&lt;$G$33,$G$33&lt;5833),N!$H$37,IF($G$33&gt;5832,N!$I$37)))))))))+(IF($G$33&lt;833,N!$B$47,IF(AND(832&lt;$G$33,$G$33&lt;1249),N!$C$47,IF(AND(1248&lt;$G$33,$G$33&lt;1666),N!$D$47,IF(AND(1665&lt;$G$33,$G$33&lt;2499),N!$E$47,IF(AND(2498&lt;$G$33,$G$33&lt;3333),N!$F$47,IF(AND(3332&lt;$G$33,$G$33&lt;4166),N!$G$47,IF(AND(4165&lt;$G$33,$G$33&lt;5833),N!$H$47,IF($G$33&gt;5832,N!$I$47)))))))))*($G$40-4)</f>
        <v>57.17366628830874</v>
      </c>
      <c r="N93" s="125">
        <f>IF($G$93&gt;$L93,IF($G$93-$L93&gt;0.05*$L93,0.05*$L93,$G$93-$L93),0)</f>
        <v>0</v>
      </c>
      <c r="O93" s="125">
        <f>IF($G$93&gt;$M93,IF($G$93-$M93&gt;0.05*$M93,0.05*$M93,$G$93-$M93),0)</f>
        <v>0</v>
      </c>
      <c r="P93" s="125">
        <f>SUM(N93:O93)</f>
        <v>0</v>
      </c>
    </row>
    <row r="94" spans="1:11" ht="33" customHeight="1">
      <c r="A94" s="42">
        <v>45</v>
      </c>
      <c r="B94" s="175" t="s">
        <v>37</v>
      </c>
      <c r="C94" s="176"/>
      <c r="D94" s="176"/>
      <c r="E94" s="176"/>
      <c r="F94" s="176"/>
      <c r="G94" s="177"/>
      <c r="H94" s="67"/>
      <c r="I94" s="116">
        <f>IF(G$40=0,0,IF(G$40&lt;=2,H!B38,IF(G$40=3,H!D38,IF(G$40=4,H!F38,IF(G$40&gt;4,H!F38)))))</f>
        <v>0</v>
      </c>
      <c r="J94" s="116">
        <f>IF($G$40=0,0,IF($G$40=1,IF(H!C38-($F$99+$F$100)&gt;0,H!C38-($F$99+$F$100),0),IF($G$40=2,IF(H!C38-($F$99+$F$100)&gt;0,H!C38-($F$99+$F$100),0),IF($G$40=3,IF(H!E38-($F$99+$F$100)&gt;0,H!E38-($F$99+$F$100),0),IF($G$40&gt;3,IF(H!G38-($F$99+$F$100)&gt;0,H!G38-($F$99+$F$100),0))))))</f>
        <v>0</v>
      </c>
      <c r="K94" s="116" t="s">
        <v>395</v>
      </c>
    </row>
    <row r="95" spans="1:11" ht="14.25" customHeight="1">
      <c r="A95" s="42">
        <v>46</v>
      </c>
      <c r="B95" s="175" t="s">
        <v>38</v>
      </c>
      <c r="C95" s="176"/>
      <c r="D95" s="176"/>
      <c r="E95" s="176"/>
      <c r="F95" s="176"/>
      <c r="G95" s="177"/>
      <c r="H95" s="39">
        <f>SUM(H94,H82:H91)</f>
        <v>0</v>
      </c>
      <c r="I95" s="116">
        <f>IF(G$40=0,0,IF(G$40&lt;=2,H!B39,IF(G$40=3,H!D39,IF(G$40=4,H!F39,IF(G$40&gt;4,H!F39)))))</f>
        <v>0</v>
      </c>
      <c r="J95" s="116">
        <f>IF($G$40=0,0,IF($G$40=1,IF(H!C39-($F$99+$F$100)&gt;0,H!C39-($F$99+$F$100),0),IF($G$40=2,IF(H!C39-($F$99+$F$100)&gt;0,H!C39-($F$99+$F$100),0),IF($G$40=3,IF(H!E39-($F$99+$F$100)&gt;0,H!E39-($F$99+$F$100),0),IF($G$40&gt;3,IF(H!G39-($F$99+$F$100)&gt;0,H!G39-($F$99+$F$100),0))))))</f>
        <v>0</v>
      </c>
      <c r="K95" s="116" t="s">
        <v>396</v>
      </c>
    </row>
    <row r="96" spans="1:11" ht="16.5" customHeight="1">
      <c r="A96" s="192" t="s">
        <v>39</v>
      </c>
      <c r="B96" s="193"/>
      <c r="C96" s="193"/>
      <c r="D96" s="193"/>
      <c r="E96" s="193"/>
      <c r="F96" s="193"/>
      <c r="G96" s="193"/>
      <c r="H96" s="194"/>
      <c r="I96" s="116">
        <f>IF(G$40=0,0,IF(G$40&lt;=2,H!B40,IF(G$40=3,H!D40,IF(G$40=4,H!F40,IF(G$40&gt;4,H!F40)))))</f>
        <v>0</v>
      </c>
      <c r="J96" s="116">
        <f>IF($G$40=0,0,IF($G$40=1,IF(H!C40-($F$99+$F$100)&gt;0,H!C40-($F$99+$F$100),0),IF($G$40=2,IF(H!C40-($F$99+$F$100)&gt;0,H!C40-($F$99+$F$100),0),IF($G$40=3,IF(H!E40-($F$99+$F$100)&gt;0,H!E40-($F$99+$F$100),0),IF($G$40&gt;3,IF(H!G40-($F$99+$F$100)&gt;0,H!G40-($F$99+$F$100),0))))))</f>
        <v>0</v>
      </c>
      <c r="K96" s="116" t="s">
        <v>308</v>
      </c>
    </row>
    <row r="97" spans="1:11" ht="66" customHeight="1">
      <c r="A97" s="199">
        <v>47</v>
      </c>
      <c r="B97" s="175" t="s">
        <v>33</v>
      </c>
      <c r="C97" s="176"/>
      <c r="D97" s="176"/>
      <c r="E97" s="176"/>
      <c r="F97" s="176"/>
      <c r="G97" s="177"/>
      <c r="H97" s="204">
        <f>SUM(F99:G103)</f>
        <v>0</v>
      </c>
      <c r="I97" s="116">
        <f>IF(G$40=0,0,IF(G$40&lt;=2,H!B41,IF(G$40=3,H!D41,IF(G$40=4,H!F41,IF(G$40&gt;4,H!F41)))))</f>
        <v>0</v>
      </c>
      <c r="J97" s="116">
        <f>IF($G$40=0,0,IF($G$40=1,IF(H!C41-($F$99+$F$100)&gt;0,H!C41-($F$99+$F$100),0),IF($G$40=2,IF(H!C41-($F$99+$F$100)&gt;0,H!C41-($F$99+$F$100),0),IF($G$40=3,IF(H!E41-($F$99+$F$100)&gt;0,H!E41-($F$99+$F$100),0),IF($G$40&gt;3,IF(H!G41-($F$99+$F$100)&gt;0,H!G41-($F$99+$F$100),0))))))</f>
        <v>0</v>
      </c>
      <c r="K97" s="116" t="s">
        <v>309</v>
      </c>
    </row>
    <row r="98" spans="1:11" ht="22.5" customHeight="1">
      <c r="A98" s="199"/>
      <c r="C98" s="188" t="s">
        <v>40</v>
      </c>
      <c r="D98" s="189"/>
      <c r="E98" s="105" t="s">
        <v>41</v>
      </c>
      <c r="F98" s="190" t="s">
        <v>42</v>
      </c>
      <c r="G98" s="191"/>
      <c r="H98" s="204"/>
      <c r="I98" s="116">
        <f>IF(G$40=0,0,IF(G$40&lt;=2,H!B42,IF(G$40=3,H!D42,IF(G$40=4,H!F42,IF(G$40&gt;4,H!F42)))))</f>
        <v>0</v>
      </c>
      <c r="J98" s="116">
        <f>IF($G$40=0,0,IF($G$40=1,IF(H!C42-($F$99+$F$100)&gt;0,H!C42-($F$99+$F$100),0),IF($G$40=2,IF(H!C42-($F$99+$F$100)&gt;0,H!C42-($F$99+$F$100),0),IF($G$40=3,IF(H!E42-($F$99+$F$100)&gt;0,H!E42-($F$99+$F$100),0),IF($G$40&gt;3,IF(H!G42-($F$99+$F$100)&gt;0,H!G42-($F$99+$F$100),0))))))</f>
        <v>0</v>
      </c>
      <c r="K98" s="116" t="s">
        <v>397</v>
      </c>
    </row>
    <row r="99" spans="1:11" ht="12.75" customHeight="1">
      <c r="A99" s="199"/>
      <c r="B99" s="100" t="s">
        <v>269</v>
      </c>
      <c r="C99" s="181"/>
      <c r="D99" s="182"/>
      <c r="E99" s="104" t="s">
        <v>262</v>
      </c>
      <c r="F99" s="183"/>
      <c r="G99" s="184"/>
      <c r="H99" s="204"/>
      <c r="I99" s="116">
        <f>IF(G$40=0,0,IF(G$40&lt;=2,H!B43,IF(G$40=3,H!D43,IF(G$40=4,H!F43,IF(G$40&gt;4,H!F43)))))</f>
        <v>0</v>
      </c>
      <c r="J99" s="116">
        <f>IF($G$40=0,0,IF($G$40=1,IF(H!C43-($F$99+$F$100)&gt;0,H!C43-($F$99+$F$100),0),IF($G$40=2,IF(H!C43-($F$99+$F$100)&gt;0,H!C43-($F$99+$F$100),0),IF($G$40=3,IF(H!E43-($F$99+$F$100)&gt;0,H!E43-($F$99+$F$100),0),IF($G$40&gt;3,IF(H!G43-($F$99+$F$100)&gt;0,H!G43-($F$99+$F$100),0))))))</f>
        <v>0</v>
      </c>
      <c r="K99" s="116" t="s">
        <v>398</v>
      </c>
    </row>
    <row r="100" spans="1:11" ht="12.75" customHeight="1">
      <c r="A100" s="199"/>
      <c r="B100" s="100" t="s">
        <v>270</v>
      </c>
      <c r="C100" s="181"/>
      <c r="D100" s="182"/>
      <c r="E100" s="40" t="s">
        <v>263</v>
      </c>
      <c r="F100" s="183"/>
      <c r="G100" s="184"/>
      <c r="H100" s="204"/>
      <c r="I100" s="116">
        <f>IF(G$40=0,0,IF(G$40&lt;=2,H!B44,IF(G$40=3,H!D44,IF(G$40=4,H!F44,IF(G$40&gt;4,H!F44)))))</f>
        <v>0</v>
      </c>
      <c r="J100" s="116">
        <f>IF($G$40=0,0,IF($G$40=1,IF(H!C44-($F$99+$F$100)&gt;0,H!C44-($F$99+$F$100),0),IF($G$40=2,IF(H!C44-($F$99+$F$100)&gt;0,H!C44-($F$99+$F$100),0),IF($G$40=3,IF(H!E44-($F$99+$F$100)&gt;0,H!E44-($F$99+$F$100),0),IF($G$40&gt;3,IF(H!G44-($F$99+$F$100)&gt;0,H!G44-($F$99+$F$100),0))))))</f>
        <v>0</v>
      </c>
      <c r="K100" s="116" t="s">
        <v>399</v>
      </c>
    </row>
    <row r="101" spans="1:11" ht="12.75" customHeight="1">
      <c r="A101" s="199"/>
      <c r="B101" s="100" t="s">
        <v>271</v>
      </c>
      <c r="C101" s="181"/>
      <c r="D101" s="182"/>
      <c r="E101" s="40" t="s">
        <v>240</v>
      </c>
      <c r="F101" s="183"/>
      <c r="G101" s="184"/>
      <c r="H101" s="204"/>
      <c r="I101" s="116">
        <f>IF(G$40=0,0,IF(G$40&lt;=2,H!B45,IF(G$40=3,H!D45,IF(G$40=4,H!F45,IF(G$40&gt;4,H!F45)))))</f>
        <v>0</v>
      </c>
      <c r="J101" s="116">
        <f>IF($G$40=0,0,IF($G$40=1,IF(H!C45-($F$99+$F$100)&gt;0,H!C45-($F$99+$F$100),0),IF($G$40=2,IF(H!C45-($F$99+$F$100)&gt;0,H!C45-($F$99+$F$100),0),IF($G$40=3,IF(H!E45-($F$99+$F$100)&gt;0,H!E45-($F$99+$F$100),0),IF($G$40&gt;3,IF(H!G45-($F$99+$F$100)&gt;0,H!G45-($F$99+$F$100),0))))))</f>
        <v>0</v>
      </c>
      <c r="K101" s="116" t="s">
        <v>400</v>
      </c>
    </row>
    <row r="102" spans="1:11" ht="12.75" customHeight="1">
      <c r="A102" s="199"/>
      <c r="B102" s="100" t="s">
        <v>272</v>
      </c>
      <c r="C102" s="181"/>
      <c r="D102" s="182"/>
      <c r="E102" s="40" t="s">
        <v>241</v>
      </c>
      <c r="F102" s="183"/>
      <c r="G102" s="184"/>
      <c r="H102" s="204"/>
      <c r="I102" s="116">
        <f>IF(G$40=0,0,IF(G$40&lt;=2,H!B46,IF(G$40=3,H!D46,IF(G$40=4,H!F46,IF(G$40&gt;4,H!F46)))))</f>
        <v>0</v>
      </c>
      <c r="J102" s="116">
        <f>IF($G$40=0,0,IF($G$40=1,IF(H!C46-($F$99+$F$100)&gt;0,H!C46-($F$99+$F$100),0),IF($G$40=2,IF(H!C46-($F$99+$F$100)&gt;0,H!C46-($F$99+$F$100),0),IF($G$40=3,IF(H!E46-($F$99+$F$100)&gt;0,H!E46-($F$99+$F$100),0),IF($G$40&gt;3,IF(H!G46-($F$99+$F$100)&gt;0,H!G46-($F$99+$F$100),0))))))</f>
        <v>0</v>
      </c>
      <c r="K102" s="116" t="s">
        <v>248</v>
      </c>
    </row>
    <row r="103" spans="1:11" ht="13.5" customHeight="1">
      <c r="A103" s="199"/>
      <c r="B103" s="100" t="s">
        <v>43</v>
      </c>
      <c r="C103" s="181"/>
      <c r="D103" s="182"/>
      <c r="E103" s="38"/>
      <c r="F103" s="183">
        <v>0</v>
      </c>
      <c r="G103" s="184"/>
      <c r="H103" s="204"/>
      <c r="I103" s="116">
        <f>IF(G$40=0,0,IF(G$40&lt;=2,H!B47,IF(G$40=3,H!D47,IF(G$40=4,H!F47,IF(G$40&gt;4,H!F47)))))</f>
        <v>0</v>
      </c>
      <c r="J103" s="116">
        <f>IF($G$40=0,0,IF($G$40=1,IF(H!C47-($F$99+$F$100)&gt;0,H!C47-($F$99+$F$100),0),IF($G$40=2,IF(H!C47-($F$99+$F$100)&gt;0,H!C47-($F$99+$F$100),0),IF($G$40=3,IF(H!E47-($F$99+$F$100)&gt;0,H!E47-($F$99+$F$100),0),IF($G$40&gt;3,IF(H!G47-($F$99+$F$100)&gt;0,H!G47-($F$99+$F$100),0))))))</f>
        <v>0</v>
      </c>
      <c r="K103" s="116" t="s">
        <v>310</v>
      </c>
    </row>
    <row r="104" spans="1:16" ht="12.75" customHeight="1">
      <c r="A104" s="166"/>
      <c r="B104" s="185" t="s">
        <v>361</v>
      </c>
      <c r="C104" s="186"/>
      <c r="D104" s="186"/>
      <c r="E104" s="186"/>
      <c r="F104" s="186"/>
      <c r="G104" s="187"/>
      <c r="H104" s="201"/>
      <c r="I104" s="116">
        <f>IF(G$40=0,0,IF(G$40&lt;=2,H!B48,IF(G$40=3,H!D48,IF(G$40=4,H!F48,IF(G$40&gt;4,H!F48)))))</f>
        <v>0</v>
      </c>
      <c r="J104" s="116">
        <f>IF($G$40=0,0,IF($G$40=1,IF(H!C48-($F$99+$F$100)&gt;0,H!C48-($F$99+$F$100),0),IF($G$40=2,IF(H!C48-($F$99+$F$100)&gt;0,H!C48-($F$99+$F$100),0),IF($G$40=3,IF(H!E48-($F$99+$F$100)&gt;0,H!E48-($F$99+$F$100),0),IF($G$40&gt;3,IF(H!G48-($F$99+$F$100)&gt;0,H!G48-($F$99+$F$100),0))))))</f>
        <v>0</v>
      </c>
      <c r="K104" s="116" t="s">
        <v>401</v>
      </c>
      <c r="L104" s="126"/>
      <c r="M104" s="126"/>
      <c r="N104" s="126"/>
      <c r="O104" s="126"/>
      <c r="P104" s="126"/>
    </row>
    <row r="105" spans="1:11" ht="65.25" customHeight="1">
      <c r="A105" s="198">
        <v>48</v>
      </c>
      <c r="B105" s="175" t="s">
        <v>15</v>
      </c>
      <c r="C105" s="176"/>
      <c r="D105" s="176"/>
      <c r="E105" s="176"/>
      <c r="F105" s="176"/>
      <c r="G105" s="177"/>
      <c r="H105" s="200">
        <f>SUM(F107:G109)</f>
        <v>0</v>
      </c>
      <c r="I105" s="116">
        <f>IF(G$40=0,0,IF(G$40&lt;=2,H!B49,IF(G$40=3,H!D49,IF(G$40=4,H!F49,IF(G$40&gt;4,H!F49)))))</f>
        <v>0</v>
      </c>
      <c r="J105" s="116">
        <f>IF($G$40=0,0,IF($G$40=1,IF(H!C49-($F$99+$F$100)&gt;0,H!C49-($F$99+$F$100),0),IF($G$40=2,IF(H!C49-($F$99+$F$100)&gt;0,H!C49-($F$99+$F$100),0),IF($G$40=3,IF(H!E49-($F$99+$F$100)&gt;0,H!E49-($F$99+$F$100),0),IF($G$40&gt;3,IF(H!G49-($F$99+$F$100)&gt;0,H!G49-($F$99+$F$100),0))))))</f>
        <v>0</v>
      </c>
      <c r="K105" s="116" t="s">
        <v>402</v>
      </c>
    </row>
    <row r="106" spans="1:11" ht="24" customHeight="1">
      <c r="A106" s="199"/>
      <c r="B106" s="85"/>
      <c r="C106" s="188" t="s">
        <v>40</v>
      </c>
      <c r="D106" s="189"/>
      <c r="E106" s="105" t="s">
        <v>41</v>
      </c>
      <c r="F106" s="190" t="s">
        <v>35</v>
      </c>
      <c r="G106" s="191"/>
      <c r="H106" s="204"/>
      <c r="I106" s="116">
        <f>IF(G$40=0,0,IF(G$40&lt;=2,H!B50,IF(G$40=3,H!D50,IF(G$40=4,H!F50,IF(G$40&gt;4,H!F50)))))</f>
        <v>0</v>
      </c>
      <c r="J106" s="116">
        <f>IF($G$40=0,0,IF($G$40=1,IF(H!C50-($F$99+$F$100)&gt;0,H!C50-($F$99+$F$100),0),IF($G$40=2,IF(H!C50-($F$99+$F$100)&gt;0,H!C50-($F$99+$F$100),0),IF($G$40=3,IF(H!E50-($F$99+$F$100)&gt;0,H!E50-($F$99+$F$100),0),IF($G$40&gt;3,IF(H!G50-($F$99+$F$100)&gt;0,H!G50-($F$99+$F$100),0))))))</f>
        <v>0</v>
      </c>
      <c r="K106" s="116" t="s">
        <v>403</v>
      </c>
    </row>
    <row r="107" spans="1:11" ht="11.25">
      <c r="A107" s="199"/>
      <c r="B107" s="100" t="s">
        <v>269</v>
      </c>
      <c r="C107" s="181"/>
      <c r="D107" s="182"/>
      <c r="E107" s="134"/>
      <c r="F107" s="183"/>
      <c r="G107" s="184"/>
      <c r="H107" s="204"/>
      <c r="I107" s="116">
        <f>IF(G$40=0,0,IF(G$40&lt;=2,H!B51,IF(G$40=3,H!D51,IF(G$40=4,H!F51,IF(G$40&gt;4,H!F51)))))</f>
        <v>0</v>
      </c>
      <c r="J107" s="116">
        <f>IF($G$40=0,0,IF($G$40=1,IF(H!C51-($F$99+$F$100)&gt;0,H!C51-($F$99+$F$100),0),IF($G$40=2,IF(H!C51-($F$99+$F$100)&gt;0,H!C51-($F$99+$F$100),0),IF($G$40=3,IF(H!E51-($F$99+$F$100)&gt;0,H!E51-($F$99+$F$100),0),IF($G$40&gt;3,IF(H!G51-($F$99+$F$100)&gt;0,H!G51-($F$99+$F$100),0))))))</f>
        <v>0</v>
      </c>
      <c r="K107" s="116" t="s">
        <v>311</v>
      </c>
    </row>
    <row r="108" spans="1:11" ht="11.25">
      <c r="A108" s="199"/>
      <c r="B108" s="100" t="s">
        <v>270</v>
      </c>
      <c r="C108" s="181"/>
      <c r="D108" s="182"/>
      <c r="E108" s="135"/>
      <c r="F108" s="183"/>
      <c r="G108" s="184"/>
      <c r="H108" s="204"/>
      <c r="I108" s="116">
        <f>IF(G$40=0,0,IF(G$40&lt;=2,H!B52,IF(G$40=3,H!D52,IF(G$40=4,H!F52,IF(G$40&gt;4,H!F52)))))</f>
        <v>0</v>
      </c>
      <c r="J108" s="116">
        <f>IF($G$40=0,0,IF($G$40=1,IF(H!C52-($F$99+$F$100)&gt;0,H!C52-($F$99+$F$100),0),IF($G$40=2,IF(H!C52-($F$99+$F$100)&gt;0,H!C52-($F$99+$F$100),0),IF($G$40=3,IF(H!E52-($F$99+$F$100)&gt;0,H!E52-($F$99+$F$100),0),IF($G$40&gt;3,IF(H!G52-($F$99+$F$100)&gt;0,H!G52-($F$99+$F$100),0))))))</f>
        <v>0</v>
      </c>
      <c r="K108" s="116" t="s">
        <v>404</v>
      </c>
    </row>
    <row r="109" spans="1:11" ht="11.25">
      <c r="A109" s="199"/>
      <c r="B109" s="100" t="s">
        <v>271</v>
      </c>
      <c r="C109" s="181"/>
      <c r="D109" s="182"/>
      <c r="E109" s="135"/>
      <c r="F109" s="183">
        <v>0</v>
      </c>
      <c r="G109" s="184"/>
      <c r="H109" s="204"/>
      <c r="I109" s="116">
        <f>IF(G$40=0,0,IF(G$40&lt;=2,H!B53,IF(G$40=3,H!D53,IF(G$40=4,H!F53,IF(G$40&gt;4,H!F53)))))</f>
        <v>0</v>
      </c>
      <c r="J109" s="116">
        <f>IF($G$40=0,0,IF($G$40=1,IF(H!C53-($F$99+$F$100)&gt;0,H!C53-($F$99+$F$100),0),IF($G$40=2,IF(H!C53-($F$99+$F$100)&gt;0,H!C53-($F$99+$F$100),0),IF($G$40=3,IF(H!E53-($F$99+$F$100)&gt;0,H!E53-($F$99+$F$100),0),IF($G$40&gt;3,IF(H!G53-($F$99+$F$100)&gt;0,H!G53-($F$99+$F$100),0))))))</f>
        <v>0</v>
      </c>
      <c r="K109" s="116" t="s">
        <v>405</v>
      </c>
    </row>
    <row r="110" spans="1:11" ht="12.75" customHeight="1">
      <c r="A110" s="166"/>
      <c r="B110" s="178" t="s">
        <v>362</v>
      </c>
      <c r="C110" s="179"/>
      <c r="D110" s="179"/>
      <c r="E110" s="179"/>
      <c r="F110" s="179"/>
      <c r="G110" s="180"/>
      <c r="H110" s="201"/>
      <c r="I110" s="116">
        <f>IF(G$40=0,0,IF(G$40&lt;=2,H!B54,IF(G$40=3,H!D54,IF(G$40=4,H!F54,IF(G$40&gt;4,H!F54)))))</f>
        <v>0</v>
      </c>
      <c r="J110" s="116">
        <f>IF($G$40=0,0,IF($G$40=1,IF(H!C54-($F$99+$F$100)&gt;0,H!C54-($F$99+$F$100),0),IF($G$40=2,IF(H!C54-($F$99+$F$100)&gt;0,H!C54-($F$99+$F$100),0),IF($G$40=3,IF(H!E54-($F$99+$F$100)&gt;0,H!E54-($F$99+$F$100),0),IF($G$40&gt;3,IF(H!G54-($F$99+$F$100)&gt;0,H!G54-($F$99+$F$100),0))))))</f>
        <v>0</v>
      </c>
      <c r="K110" s="116" t="s">
        <v>312</v>
      </c>
    </row>
    <row r="111" spans="1:11" ht="22.5" customHeight="1">
      <c r="A111" s="46">
        <v>49</v>
      </c>
      <c r="B111" s="175" t="s">
        <v>363</v>
      </c>
      <c r="C111" s="176"/>
      <c r="D111" s="176"/>
      <c r="E111" s="176"/>
      <c r="F111" s="176"/>
      <c r="G111" s="177"/>
      <c r="H111" s="69"/>
      <c r="I111" s="116">
        <f>IF(G$40=0,0,IF(G$40&lt;=2,H!B55,IF(G$40=3,H!D55,IF(G$40=4,H!F55,IF(G$40&gt;4,H!F55)))))</f>
        <v>0</v>
      </c>
      <c r="J111" s="116">
        <f>IF($G$40=0,0,IF($G$40=1,IF(H!C55-($F$99+$F$100)&gt;0,H!C55-($F$99+$F$100),0),IF($G$40=2,IF(H!C55-($F$99+$F$100)&gt;0,H!C55-($F$99+$F$100),0),IF($G$40=3,IF(H!E55-($F$99+$F$100)&gt;0,H!E55-($F$99+$F$100),0),IF($G$40&gt;3,IF(H!G55-($F$99+$F$100)&gt;0,H!G55-($F$99+$F$100),0))))))</f>
        <v>0</v>
      </c>
      <c r="K111" s="116" t="s">
        <v>313</v>
      </c>
    </row>
    <row r="112" spans="1:11" ht="11.25">
      <c r="A112" s="198">
        <v>50</v>
      </c>
      <c r="B112" s="195" t="s">
        <v>16</v>
      </c>
      <c r="C112" s="196"/>
      <c r="D112" s="196"/>
      <c r="E112" s="196"/>
      <c r="F112" s="196"/>
      <c r="G112" s="197"/>
      <c r="H112" s="200">
        <f>IF(G114*G113&gt;0,G114*G113,0)</f>
        <v>0</v>
      </c>
      <c r="I112" s="116">
        <f>IF(G$40=0,0,IF(G$40&lt;=2,H!B56,IF(G$40=3,H!D56,IF(G$40=4,H!F56,IF(G$40&gt;4,H!F56)))))</f>
        <v>0</v>
      </c>
      <c r="J112" s="116">
        <f>IF($G$40=0,0,IF($G$40=1,IF(H!C56-($F$99+$F$100)&gt;0,H!C56-($F$99+$F$100),0),IF($G$40=2,IF(H!C56-($F$99+$F$100)&gt;0,H!C56-($F$99+$F$100),0),IF($G$40=3,IF(H!E56-($F$99+$F$100)&gt;0,H!E56-($F$99+$F$100),0),IF($G$40&gt;3,IF(H!G56-($F$99+$F$100)&gt;0,H!G56-($F$99+$F$100),0))))))</f>
        <v>0</v>
      </c>
      <c r="K112" s="116" t="s">
        <v>406</v>
      </c>
    </row>
    <row r="113" spans="1:14" ht="15.75" customHeight="1">
      <c r="A113" s="199"/>
      <c r="B113" s="100" t="s">
        <v>269</v>
      </c>
      <c r="C113" s="288" t="s">
        <v>289</v>
      </c>
      <c r="D113" s="289"/>
      <c r="E113" s="289"/>
      <c r="F113" s="290"/>
      <c r="G113" s="54">
        <f>SUM(H111,H105,H97)</f>
        <v>0</v>
      </c>
      <c r="H113" s="204"/>
      <c r="I113" s="116">
        <f>IF(G$40=0,0,IF(G$40&lt;=2,H!B57,IF(G$40=3,H!D57,IF(G$40=4,H!F57,IF(G$40&gt;4,H!F57)))))</f>
        <v>0</v>
      </c>
      <c r="J113" s="116">
        <f>IF($G$40=0,0,IF($G$40=1,IF(H!C57-($F$99+$F$100)&gt;0,H!C57-($F$99+$F$100),0),IF($G$40=2,IF(H!C57-($F$99+$F$100)&gt;0,H!C57-($F$99+$F$100),0),IF($G$40=3,IF(H!E57-($F$99+$F$100)&gt;0,H!E57-($F$99+$F$100),0),IF($G$40&gt;3,IF(H!G57-($F$99+$F$100)&gt;0,H!G57-($F$99+$F$100),0))))))</f>
        <v>0</v>
      </c>
      <c r="K113" s="116" t="s">
        <v>249</v>
      </c>
      <c r="M113" s="143" t="s">
        <v>419</v>
      </c>
      <c r="N113" s="143" t="s">
        <v>420</v>
      </c>
    </row>
    <row r="114" spans="1:14" ht="15.75" customHeight="1">
      <c r="A114" s="199"/>
      <c r="B114" s="100" t="s">
        <v>270</v>
      </c>
      <c r="C114" s="288" t="s">
        <v>424</v>
      </c>
      <c r="D114" s="289"/>
      <c r="E114" s="289" t="s">
        <v>421</v>
      </c>
      <c r="F114" s="290"/>
      <c r="G114" s="145">
        <f>LOOKUP(E114,M114:M116,N114:N116)</f>
        <v>0.1</v>
      </c>
      <c r="H114" s="204"/>
      <c r="I114" s="116">
        <f>IF(G$40=0,0,IF(G$40&lt;=2,H!B58,IF(G$40=3,H!D58,IF(G$40=4,H!F58,IF(G$40&gt;4,H!F58)))))</f>
        <v>0</v>
      </c>
      <c r="J114" s="116">
        <f>IF($G$40=0,0,IF($G$40=1,IF(H!C58-($F$99+$F$100)&gt;0,H!C58-($F$99+$F$100),0),IF($G$40=2,IF(H!C58-($F$99+$F$100)&gt;0,H!C58-($F$99+$F$100),0),IF($G$40=3,IF(H!E58-($F$99+$F$100)&gt;0,H!E58-($F$99+$F$100),0),IF($G$40&gt;3,IF(H!G58-($F$99+$F$100)&gt;0,H!G58-($F$99+$F$100),0))))))</f>
        <v>0</v>
      </c>
      <c r="K114" s="116" t="s">
        <v>244</v>
      </c>
      <c r="M114" s="122" t="s">
        <v>421</v>
      </c>
      <c r="N114" s="144">
        <v>0.1</v>
      </c>
    </row>
    <row r="115" spans="1:14" ht="15.75" customHeight="1">
      <c r="A115" s="166"/>
      <c r="B115" s="100" t="s">
        <v>271</v>
      </c>
      <c r="C115" s="288" t="s">
        <v>290</v>
      </c>
      <c r="D115" s="289"/>
      <c r="E115" s="289"/>
      <c r="F115" s="289"/>
      <c r="G115" s="290"/>
      <c r="H115" s="201"/>
      <c r="I115" s="116">
        <f>IF(G$40=0,0,IF(G$40&lt;=2,H!B59,IF(G$40=3,H!D59,IF(G$40=4,H!F59,IF(G$40&gt;4,H!F59)))))</f>
        <v>0</v>
      </c>
      <c r="J115" s="116">
        <f>IF($G$40=0,0,IF($G$40=1,IF(H!C59-($F$99+$F$100)&gt;0,H!C59-($F$99+$F$100),0),IF($G$40=2,IF(H!C59-($F$99+$F$100)&gt;0,H!C59-($F$99+$F$100),0),IF($G$40=3,IF(H!E59-($F$99+$F$100)&gt;0,H!E59-($F$99+$F$100),0),IF($G$40&gt;3,IF(H!G59-($F$99+$F$100)&gt;0,H!G59-($F$99+$F$100),0))))))</f>
        <v>0</v>
      </c>
      <c r="K115" s="116" t="s">
        <v>250</v>
      </c>
      <c r="M115" s="122" t="s">
        <v>422</v>
      </c>
      <c r="N115" s="144">
        <v>0.1</v>
      </c>
    </row>
    <row r="116" spans="1:14" ht="11.25" customHeight="1">
      <c r="A116" s="42">
        <v>51</v>
      </c>
      <c r="B116" s="175" t="s">
        <v>276</v>
      </c>
      <c r="C116" s="176"/>
      <c r="D116" s="176"/>
      <c r="E116" s="176"/>
      <c r="F116" s="176"/>
      <c r="G116" s="177"/>
      <c r="H116" s="39">
        <f>SUM(H97:H115)</f>
        <v>0</v>
      </c>
      <c r="I116" s="116">
        <f>IF(G$40=0,0,IF(G$40&lt;=2,H!B60,IF(G$40=3,H!D60,IF(G$40=4,H!F60,IF(G$40&gt;4,H!F60)))))</f>
        <v>0</v>
      </c>
      <c r="J116" s="116">
        <f>IF($G$40=0,0,IF($G$40=1,IF(H!C60-($F$99+$F$100)&gt;0,H!C60-($F$99+$F$100),0),IF($G$40=2,IF(H!C60-($F$99+$F$100)&gt;0,H!C60-($F$99+$F$100),0),IF($G$40=3,IF(H!E60-($F$99+$F$100)&gt;0,H!E60-($F$99+$F$100),0),IF($G$40&gt;3,IF(H!G60-($F$99+$F$100)&gt;0,H!G60-($F$99+$F$100),0))))))</f>
        <v>0</v>
      </c>
      <c r="K116" s="116" t="s">
        <v>314</v>
      </c>
      <c r="M116" s="122" t="s">
        <v>423</v>
      </c>
      <c r="N116" s="144">
        <v>0.1</v>
      </c>
    </row>
    <row r="117" spans="1:11" ht="12.75" customHeight="1" thickBot="1">
      <c r="A117" s="231" t="s">
        <v>277</v>
      </c>
      <c r="B117" s="232"/>
      <c r="C117" s="232"/>
      <c r="D117" s="232"/>
      <c r="E117" s="232"/>
      <c r="F117" s="232"/>
      <c r="G117" s="232"/>
      <c r="H117" s="233"/>
      <c r="I117" s="116">
        <f>IF(G$40=0,0,IF(G$40&lt;=2,H!B61,IF(G$40=3,H!D61,IF(G$40=4,H!F61,IF(G$40&gt;4,H!F61)))))</f>
        <v>0</v>
      </c>
      <c r="J117" s="116">
        <f>IF($G$40=0,0,IF($G$40=1,IF(H!C61-($F$99+$F$100)&gt;0,H!C61-($F$99+$F$100),0),IF($G$40=2,IF(H!C61-($F$99+$F$100)&gt;0,H!C61-($F$99+$F$100),0),IF($G$40=3,IF(H!E61-($F$99+$F$100)&gt;0,H!E61-($F$99+$F$100),0),IF($G$40&gt;3,IF(H!G61-($F$99+$F$100)&gt;0,H!G61-($F$99+$F$100),0))))))</f>
        <v>0</v>
      </c>
      <c r="K117" s="116" t="s">
        <v>407</v>
      </c>
    </row>
    <row r="118" spans="1:11" ht="15" customHeight="1" thickBot="1">
      <c r="A118" s="108">
        <v>52</v>
      </c>
      <c r="B118" s="291" t="s">
        <v>278</v>
      </c>
      <c r="C118" s="292"/>
      <c r="D118" s="292"/>
      <c r="E118" s="292"/>
      <c r="F118" s="292"/>
      <c r="G118" s="293"/>
      <c r="H118" s="109">
        <f>SUM(H116,H95,H80)</f>
        <v>0</v>
      </c>
      <c r="I118" s="116">
        <f>IF(G$40=0,0,IF(G$40&lt;=2,H!B62,IF(G$40=3,H!D62,IF(G$40=4,H!F62,IF(G$40&gt;4,H!F62)))))</f>
        <v>0</v>
      </c>
      <c r="J118" s="116">
        <f>IF($G$40=0,0,IF($G$40=1,IF(H!C62-($F$99+$F$100)&gt;0,H!C62-($F$99+$F$100),0),IF($G$40=2,IF(H!C62-($F$99+$F$100)&gt;0,H!C62-($F$99+$F$100),0),IF($G$40=3,IF(H!E62-($F$99+$F$100)&gt;0,H!E62-($F$99+$F$100),0),IF($G$40&gt;3,IF(H!G62-($F$99+$F$100)&gt;0,H!G62-($F$99+$F$100),0))))))</f>
        <v>0</v>
      </c>
      <c r="K118" s="116" t="s">
        <v>245</v>
      </c>
    </row>
    <row r="119" spans="1:11" ht="11.25">
      <c r="A119" s="202"/>
      <c r="B119" s="202"/>
      <c r="C119" s="202"/>
      <c r="D119" s="202"/>
      <c r="E119" s="202"/>
      <c r="F119" s="202"/>
      <c r="G119" s="202"/>
      <c r="H119" s="202"/>
      <c r="I119" s="116">
        <f>IF(G$40=0,0,IF(G$40&lt;=2,H!B63,IF(G$40=3,H!D63,IF(G$40=4,H!F63,IF(G$40&gt;4,H!F63)))))</f>
        <v>0</v>
      </c>
      <c r="J119" s="116">
        <f>IF($G$40=0,0,IF($G$40=1,IF(H!C63-($F$99+$F$100)&gt;0,H!C63-($F$99+$F$100),0),IF($G$40=2,IF(H!C63-($F$99+$F$100)&gt;0,H!C63-($F$99+$F$100),0),IF($G$40=3,IF(H!E63-($F$99+$F$100)&gt;0,H!E63-($F$99+$F$100),0),IF($G$40&gt;3,IF(H!G63-($F$99+$F$100)&gt;0,H!G63-($F$99+$F$100),0))))))</f>
        <v>0</v>
      </c>
      <c r="K119" s="116" t="s">
        <v>316</v>
      </c>
    </row>
    <row r="120" spans="1:11" ht="14.25" customHeight="1">
      <c r="A120" s="170" t="s">
        <v>17</v>
      </c>
      <c r="B120" s="171"/>
      <c r="C120" s="171"/>
      <c r="D120" s="171"/>
      <c r="E120" s="171"/>
      <c r="F120" s="171"/>
      <c r="G120" s="171"/>
      <c r="H120" s="172"/>
      <c r="I120" s="116">
        <f>IF(G$40=0,0,IF(G$40&lt;=2,H!B64,IF(G$40=3,H!D64,IF(G$40=4,H!F64,IF(G$40&gt;4,H!F64)))))</f>
        <v>0</v>
      </c>
      <c r="J120" s="116">
        <f>IF($G$40=0,0,IF($G$40=1,IF(H!C64-($F$99+$F$100)&gt;0,H!C64-($F$99+$F$100),0),IF($G$40=2,IF(H!C64-($F$99+$F$100)&gt;0,H!C64-($F$99+$F$100),0),IF($G$40=3,IF(H!E64-($F$99+$F$100)&gt;0,H!E64-($F$99+$F$100),0),IF($G$40&gt;3,IF(H!G64-($F$99+$F$100)&gt;0,H!G64-($F$99+$F$100),0))))))</f>
        <v>0</v>
      </c>
      <c r="K120" s="116" t="s">
        <v>315</v>
      </c>
    </row>
    <row r="121" spans="1:11" ht="12.75" customHeight="1">
      <c r="A121" s="108">
        <v>53</v>
      </c>
      <c r="B121" s="291" t="s">
        <v>18</v>
      </c>
      <c r="C121" s="292"/>
      <c r="D121" s="292"/>
      <c r="E121" s="292"/>
      <c r="F121" s="292"/>
      <c r="G121" s="294"/>
      <c r="H121" s="48">
        <f>H48</f>
        <v>0</v>
      </c>
      <c r="I121" s="116">
        <f>IF(G$40=0,0,IF(G$40&lt;=2,H!B65,IF(G$40=3,H!D65,IF(G$40=4,H!F65,IF(G$40&gt;4,H!F65)))))</f>
        <v>0</v>
      </c>
      <c r="J121" s="116">
        <f>IF($G$40=0,0,IF($G$40=1,IF(H!C65-($F$99+$F$100)&gt;0,H!C65-($F$99+$F$100),0),IF($G$40=2,IF(H!C65-($F$99+$F$100)&gt;0,H!C65-($F$99+$F$100),0),IF($G$40=3,IF(H!E65-($F$99+$F$100)&gt;0,H!E65-($F$99+$F$100),0),IF($G$40&gt;3,IF(H!G65-($F$99+$F$100)&gt;0,H!G65-($F$99+$F$100),0))))))</f>
        <v>0</v>
      </c>
      <c r="K121" s="116" t="s">
        <v>408</v>
      </c>
    </row>
    <row r="122" spans="1:11" ht="44.25" customHeight="1">
      <c r="A122" s="108">
        <v>54</v>
      </c>
      <c r="B122" s="291" t="s">
        <v>19</v>
      </c>
      <c r="C122" s="292"/>
      <c r="D122" s="292"/>
      <c r="E122" s="292"/>
      <c r="F122" s="292"/>
      <c r="G122" s="294"/>
      <c r="H122" s="68">
        <v>0</v>
      </c>
      <c r="I122" s="116">
        <f>IF(G$40=0,0,IF(G$40&lt;=2,H!B66,IF(G$40=3,H!D66,IF(G$40=4,H!F66,IF(G$40&gt;4,H!F66)))))</f>
        <v>0</v>
      </c>
      <c r="J122" s="116">
        <f>IF($G$40=0,0,IF($G$40=1,IF(H!C66-($F$99+$F$100)&gt;0,H!C66-($F$99+$F$100),0),IF($G$40=2,IF(H!C66-($F$99+$F$100)&gt;0,H!C66-($F$99+$F$100),0),IF($G$40=3,IF(H!E66-($F$99+$F$100)&gt;0,H!E66-($F$99+$F$100),0),IF($G$40&gt;3,IF(H!G66-($F$99+$F$100)&gt;0,H!G66-($F$99+$F$100),0))))))</f>
        <v>0</v>
      </c>
      <c r="K122" s="116" t="s">
        <v>317</v>
      </c>
    </row>
    <row r="123" spans="1:11" ht="33.75" customHeight="1">
      <c r="A123" s="108">
        <v>55</v>
      </c>
      <c r="B123" s="291" t="s">
        <v>20</v>
      </c>
      <c r="C123" s="292"/>
      <c r="D123" s="292"/>
      <c r="E123" s="292"/>
      <c r="F123" s="292"/>
      <c r="G123" s="294"/>
      <c r="H123" s="68">
        <v>0</v>
      </c>
      <c r="I123" s="116">
        <f>IF(G$40=0,0,IF(G$40&lt;=2,H!B67,IF(G$40=3,H!D67,IF(G$40=4,H!F67,IF(G$40&gt;4,H!F67)))))</f>
        <v>0</v>
      </c>
      <c r="J123" s="116">
        <f>IF($G$40=0,0,IF($G$40=1,IF(H!C67-($F$99+$F$100)&gt;0,H!C67-($F$99+$F$100),0),IF($G$40=2,IF(H!C67-($F$99+$F$100)&gt;0,H!C67-($F$99+$F$100),0),IF($G$40=3,IF(H!E67-($F$99+$F$100)&gt;0,H!E67-($F$99+$F$100),0),IF($G$40&gt;3,IF(H!G67-($F$99+$F$100)&gt;0,H!G67-($F$99+$F$100),0))))))</f>
        <v>0</v>
      </c>
      <c r="K123" s="116" t="s">
        <v>318</v>
      </c>
    </row>
    <row r="124" spans="1:12" ht="12.75" customHeight="1">
      <c r="A124" s="108">
        <v>56</v>
      </c>
      <c r="B124" s="291" t="s">
        <v>278</v>
      </c>
      <c r="C124" s="292"/>
      <c r="D124" s="292"/>
      <c r="E124" s="292"/>
      <c r="F124" s="292"/>
      <c r="G124" s="294"/>
      <c r="H124" s="48">
        <f>H118</f>
        <v>0</v>
      </c>
      <c r="I124" s="116">
        <f>IF(G$40=0,0,IF(G$40&lt;=2,H!B68,IF(G$40=3,H!D68,IF(G$40=4,H!F68,IF(G$40&gt;4,H!F68)))))</f>
        <v>0</v>
      </c>
      <c r="J124" s="116">
        <f>IF($G$40=0,0,IF($G$40=1,IF(H!C68-($F$99+$F$100)&gt;0,H!C68-($F$99+$F$100),0),IF($G$40=2,IF(H!C68-($F$99+$F$100)&gt;0,H!C68-($F$99+$F$100),0),IF($G$40=3,IF(H!E68-($F$99+$F$100)&gt;0,H!E68-($F$99+$F$100),0),IF($G$40&gt;3,IF(H!G68-($F$99+$F$100)&gt;0,H!G68-($F$99+$F$100),0))))))</f>
        <v>0</v>
      </c>
      <c r="K124" s="116" t="s">
        <v>409</v>
      </c>
      <c r="L124" s="126"/>
    </row>
    <row r="125" spans="1:13" ht="21.75" customHeight="1">
      <c r="A125" s="108">
        <v>57</v>
      </c>
      <c r="B125" s="322" t="s">
        <v>21</v>
      </c>
      <c r="C125" s="156"/>
      <c r="D125" s="156"/>
      <c r="E125" s="156"/>
      <c r="F125" s="156"/>
      <c r="G125" s="156"/>
      <c r="H125" s="165">
        <f>SUM(H122:H124)</f>
        <v>0</v>
      </c>
      <c r="L125" s="126"/>
      <c r="M125" s="126"/>
    </row>
    <row r="126" spans="1:13" ht="12.75" customHeight="1">
      <c r="A126" s="108">
        <v>58</v>
      </c>
      <c r="B126" s="291" t="s">
        <v>22</v>
      </c>
      <c r="C126" s="292"/>
      <c r="D126" s="292"/>
      <c r="E126" s="292"/>
      <c r="F126" s="292"/>
      <c r="G126" s="294"/>
      <c r="H126" s="164">
        <f>H121-H125</f>
        <v>0</v>
      </c>
      <c r="I126" s="116">
        <f>IF(G$40=0,0,IF(G$40&lt;=2,H!B69,IF(G$40=3,H!D69,IF(G$40=4,H!F69,IF(G$40&gt;4,H!F69)))))</f>
        <v>0</v>
      </c>
      <c r="J126" s="116">
        <f>IF($G$40=0,0,IF($G$40=1,IF(H!C69-($F$99+$F$100)&gt;0,H!C69-($F$99+$F$100),0),IF($G$40=2,IF(H!C69-($F$99+$F$100)&gt;0,H!C69-($F$99+$F$100),0),IF($G$40=3,IF(H!E69-($F$99+$F$100)&gt;0,H!E69-($F$99+$F$100),0),IF($G$40&gt;3,IF(H!G69-($F$99+$F$100)&gt;0,H!G69-($F$99+$F$100),0))))))</f>
        <v>0</v>
      </c>
      <c r="K126" s="116" t="s">
        <v>319</v>
      </c>
      <c r="L126" s="128" t="s">
        <v>371</v>
      </c>
      <c r="M126" s="126"/>
    </row>
    <row r="127" spans="1:17" ht="12.75" customHeight="1">
      <c r="A127" s="202"/>
      <c r="B127" s="202"/>
      <c r="C127" s="202"/>
      <c r="D127" s="202"/>
      <c r="E127" s="202"/>
      <c r="F127" s="202"/>
      <c r="G127" s="202"/>
      <c r="H127" s="202"/>
      <c r="I127" s="202"/>
      <c r="J127" s="202"/>
      <c r="K127" s="202"/>
      <c r="L127" s="202"/>
      <c r="M127" s="127"/>
      <c r="N127" s="126"/>
      <c r="O127" s="127"/>
      <c r="P127" s="127"/>
      <c r="Q127" s="140"/>
    </row>
    <row r="128" spans="1:17" ht="12.75" customHeight="1">
      <c r="A128" s="295" t="s">
        <v>23</v>
      </c>
      <c r="B128" s="296"/>
      <c r="C128" s="296"/>
      <c r="D128" s="296"/>
      <c r="E128" s="296"/>
      <c r="F128" s="296"/>
      <c r="G128" s="296"/>
      <c r="H128" s="297"/>
      <c r="I128" s="116">
        <f>IF(G$40=0,0,IF(G$40&lt;=2,H!B71,IF(G$40=3,H!D71,IF(G$40=4,H!F71,IF(G$40&gt;4,H!F71)))))</f>
        <v>0</v>
      </c>
      <c r="J128" s="116">
        <f>IF($G$40=0,0,IF($G$40=1,IF(H!C71-($F$99+$F$100)&gt;0,H!C71-($F$99+$F$100),0),IF($G$40=2,IF(H!C71-($F$99+$F$100)&gt;0,H!C71-($F$99+$F$100),0),IF($G$40=3,IF(H!E71-($F$99+$F$100)&gt;0,H!E71-($F$99+$F$100),0),IF($G$40&gt;3,IF(H!G71-($F$99+$F$100)&gt;0,H!G71-($F$99+$F$100),0))))))</f>
        <v>0</v>
      </c>
      <c r="K128" s="116" t="s">
        <v>410</v>
      </c>
      <c r="L128" s="128" t="s">
        <v>370</v>
      </c>
      <c r="M128" s="130"/>
      <c r="N128" s="127"/>
      <c r="O128" s="127"/>
      <c r="P128" s="127"/>
      <c r="Q128" s="140"/>
    </row>
    <row r="129" spans="1:21" s="55" customFormat="1" ht="55.5" customHeight="1">
      <c r="A129" s="198">
        <v>59</v>
      </c>
      <c r="B129" s="195" t="s">
        <v>369</v>
      </c>
      <c r="C129" s="196"/>
      <c r="D129" s="196"/>
      <c r="E129" s="196"/>
      <c r="F129" s="196"/>
      <c r="G129" s="196"/>
      <c r="H129" s="197"/>
      <c r="I129" s="116">
        <f>IF(G$40=0,0,IF(G$40&lt;=2,H!B72,IF(G$40=3,H!D72,IF(G$40=4,H!F72,IF(G$40&gt;4,H!F72)))))</f>
        <v>0</v>
      </c>
      <c r="J129" s="116">
        <f>IF($G$40=0,0,IF($G$40=1,IF(H!C72-($F$99+$F$100)&gt;0,H!C72-($F$99+$F$100),0),IF($G$40=2,IF(H!C72-($F$99+$F$100)&gt;0,H!C72-($F$99+$F$100),0),IF($G$40=3,IF(H!E72-($F$99+$F$100)&gt;0,H!E72-($F$99+$F$100),0),IF($G$40&gt;3,IF(H!G72-($F$99+$F$100)&gt;0,H!G72-($F$99+$F$100),0))))))</f>
        <v>0</v>
      </c>
      <c r="K129" s="116" t="s">
        <v>411</v>
      </c>
      <c r="L129" s="128" t="s">
        <v>374</v>
      </c>
      <c r="M129" s="127"/>
      <c r="N129" s="130"/>
      <c r="O129" s="130"/>
      <c r="P129" s="130"/>
      <c r="Q129" s="141"/>
      <c r="R129" s="141"/>
      <c r="S129" s="141"/>
      <c r="T129" s="141"/>
      <c r="U129" s="141"/>
    </row>
    <row r="130" spans="1:17" ht="12.75" customHeight="1">
      <c r="A130" s="199"/>
      <c r="B130" s="60"/>
      <c r="C130" s="188" t="s">
        <v>366</v>
      </c>
      <c r="D130" s="298"/>
      <c r="E130" s="298"/>
      <c r="F130" s="189"/>
      <c r="G130" s="113" t="s">
        <v>367</v>
      </c>
      <c r="H130" s="111"/>
      <c r="I130" s="116">
        <f>IF(G$40=0,0,IF(G$40&lt;=2,H!B73,IF(G$40=3,H!D73,IF(G$40=4,H!F73,IF(G$40&gt;4,H!F73)))))</f>
        <v>0</v>
      </c>
      <c r="J130" s="116">
        <f>IF($G$40=0,0,IF($G$40=1,IF(H!C73-($F$99+$F$100)&gt;0,H!C73-($F$99+$F$100),0),IF($G$40=2,IF(H!C73-($F$99+$F$100)&gt;0,H!C73-($F$99+$F$100),0),IF($G$40=3,IF(H!E73-($F$99+$F$100)&gt;0,H!E73-($F$99+$F$100),0),IF($G$40&gt;3,IF(H!G73-($F$99+$F$100)&gt;0,H!G73-($F$99+$F$100),0))))))</f>
        <v>0</v>
      </c>
      <c r="K130" s="116" t="s">
        <v>412</v>
      </c>
      <c r="L130" s="128" t="s">
        <v>373</v>
      </c>
      <c r="N130" s="127"/>
      <c r="O130" s="127"/>
      <c r="P130" s="127"/>
      <c r="Q130" s="140"/>
    </row>
    <row r="131" spans="1:12" ht="12.75" customHeight="1">
      <c r="A131" s="199"/>
      <c r="B131" s="60"/>
      <c r="C131" s="100" t="s">
        <v>269</v>
      </c>
      <c r="D131" s="299"/>
      <c r="E131" s="300"/>
      <c r="F131" s="301"/>
      <c r="G131" s="68"/>
      <c r="H131" s="111"/>
      <c r="I131" s="126"/>
      <c r="J131" s="126"/>
      <c r="K131" s="126"/>
      <c r="L131" s="126"/>
    </row>
    <row r="132" spans="1:8" ht="12.75" customHeight="1">
      <c r="A132" s="199"/>
      <c r="B132" s="60"/>
      <c r="C132" s="100" t="s">
        <v>270</v>
      </c>
      <c r="D132" s="299"/>
      <c r="E132" s="300"/>
      <c r="F132" s="301"/>
      <c r="G132" s="68"/>
      <c r="H132" s="111"/>
    </row>
    <row r="133" spans="1:13" ht="24.75" customHeight="1">
      <c r="A133" s="199"/>
      <c r="B133" s="60"/>
      <c r="C133" s="100" t="s">
        <v>271</v>
      </c>
      <c r="D133" s="299"/>
      <c r="E133" s="300"/>
      <c r="F133" s="301"/>
      <c r="G133" s="68"/>
      <c r="H133" s="111"/>
      <c r="I133" s="126"/>
      <c r="J133" s="126"/>
      <c r="K133" s="126"/>
      <c r="L133" s="126"/>
      <c r="M133" s="126"/>
    </row>
    <row r="134" spans="1:8" ht="11.25">
      <c r="A134" s="166"/>
      <c r="B134" s="115"/>
      <c r="C134" s="54"/>
      <c r="D134" s="114"/>
      <c r="E134" s="179" t="s">
        <v>360</v>
      </c>
      <c r="F134" s="180"/>
      <c r="G134" s="35">
        <f>SUM(G131:G133)</f>
        <v>0</v>
      </c>
      <c r="H134" s="112"/>
    </row>
    <row r="135" spans="1:9" ht="11.25">
      <c r="A135" s="156"/>
      <c r="B135" s="156"/>
      <c r="C135" s="156"/>
      <c r="D135" s="156"/>
      <c r="E135" s="156"/>
      <c r="F135" s="156"/>
      <c r="G135" s="156"/>
      <c r="H135" s="156"/>
      <c r="I135" s="118"/>
    </row>
    <row r="136" spans="1:9" ht="14.25">
      <c r="A136" s="170" t="s">
        <v>24</v>
      </c>
      <c r="B136" s="171"/>
      <c r="C136" s="171"/>
      <c r="D136" s="171"/>
      <c r="E136" s="171"/>
      <c r="F136" s="171"/>
      <c r="G136" s="171"/>
      <c r="H136" s="172"/>
      <c r="I136" s="118"/>
    </row>
    <row r="137" spans="1:9" ht="11.25">
      <c r="A137" s="319">
        <v>60</v>
      </c>
      <c r="B137" s="243" t="s">
        <v>285</v>
      </c>
      <c r="C137" s="244"/>
      <c r="D137" s="244"/>
      <c r="E137" s="244"/>
      <c r="F137" s="244"/>
      <c r="G137" s="244"/>
      <c r="H137" s="245"/>
      <c r="I137" s="118"/>
    </row>
    <row r="138" spans="1:9" ht="11.25">
      <c r="A138" s="320"/>
      <c r="B138" s="56" t="s">
        <v>286</v>
      </c>
      <c r="C138" s="246"/>
      <c r="D138" s="246"/>
      <c r="E138" s="57" t="s">
        <v>287</v>
      </c>
      <c r="F138" s="246"/>
      <c r="G138" s="246"/>
      <c r="H138" s="247"/>
      <c r="I138" s="118"/>
    </row>
    <row r="139" spans="1:9" ht="11.25">
      <c r="A139" s="320"/>
      <c r="B139" s="60"/>
      <c r="C139" s="60"/>
      <c r="D139" s="60"/>
      <c r="E139" s="60"/>
      <c r="F139" s="60"/>
      <c r="G139" s="61"/>
      <c r="H139" s="62"/>
      <c r="I139" s="118"/>
    </row>
    <row r="140" spans="1:9" ht="11.25">
      <c r="A140" s="320"/>
      <c r="B140" s="56" t="s">
        <v>286</v>
      </c>
      <c r="C140" s="246"/>
      <c r="D140" s="246"/>
      <c r="E140" s="57" t="s">
        <v>288</v>
      </c>
      <c r="F140" s="246"/>
      <c r="G140" s="246"/>
      <c r="H140" s="247"/>
      <c r="I140" s="118"/>
    </row>
    <row r="141" spans="1:9" ht="11.25">
      <c r="A141" s="321"/>
      <c r="B141" s="63"/>
      <c r="C141" s="63"/>
      <c r="D141" s="63"/>
      <c r="E141" s="63"/>
      <c r="F141" s="63"/>
      <c r="G141" s="58"/>
      <c r="H141" s="59"/>
      <c r="I141" s="118"/>
    </row>
    <row r="142" spans="2:8" ht="11.25">
      <c r="B142" s="106"/>
      <c r="C142" s="106"/>
      <c r="D142" s="106"/>
      <c r="E142" s="106"/>
      <c r="F142" s="106"/>
      <c r="G142" s="106"/>
      <c r="H142" s="106"/>
    </row>
    <row r="143" ht="14.25" customHeight="1">
      <c r="G143" s="50"/>
    </row>
    <row r="144" ht="30.75" customHeight="1">
      <c r="G144" s="50"/>
    </row>
    <row r="145" ht="12.75" customHeight="1">
      <c r="G145" s="50"/>
    </row>
    <row r="146" ht="12.75" customHeight="1">
      <c r="G146" s="50"/>
    </row>
    <row r="147" ht="12.75" customHeight="1">
      <c r="G147" s="50"/>
    </row>
    <row r="148" ht="11.25">
      <c r="G148" s="50"/>
    </row>
  </sheetData>
  <sheetProtection password="C488" sheet="1" objects="1" scenarios="1" selectLockedCells="1"/>
  <mergeCells count="190">
    <mergeCell ref="B125:G125"/>
    <mergeCell ref="B129:H129"/>
    <mergeCell ref="E3:H3"/>
    <mergeCell ref="B2:C2"/>
    <mergeCell ref="B46:G46"/>
    <mergeCell ref="B47:G47"/>
    <mergeCell ref="A128:H128"/>
    <mergeCell ref="A129:A134"/>
    <mergeCell ref="C130:F130"/>
    <mergeCell ref="D131:F131"/>
    <mergeCell ref="D133:F133"/>
    <mergeCell ref="E134:F134"/>
    <mergeCell ref="A136:H136"/>
    <mergeCell ref="A137:A141"/>
    <mergeCell ref="B137:H137"/>
    <mergeCell ref="C138:D138"/>
    <mergeCell ref="F138:H138"/>
    <mergeCell ref="C140:D140"/>
    <mergeCell ref="F140:H140"/>
    <mergeCell ref="B116:G116"/>
    <mergeCell ref="A117:H117"/>
    <mergeCell ref="B118:G118"/>
    <mergeCell ref="A120:H120"/>
    <mergeCell ref="A112:A115"/>
    <mergeCell ref="B112:G112"/>
    <mergeCell ref="H112:H115"/>
    <mergeCell ref="C113:F113"/>
    <mergeCell ref="C114:D114"/>
    <mergeCell ref="E114:F114"/>
    <mergeCell ref="C115:G115"/>
    <mergeCell ref="C109:D109"/>
    <mergeCell ref="F109:G109"/>
    <mergeCell ref="B110:G110"/>
    <mergeCell ref="B111:G111"/>
    <mergeCell ref="B104:G104"/>
    <mergeCell ref="A105:A110"/>
    <mergeCell ref="B105:G105"/>
    <mergeCell ref="H105:H110"/>
    <mergeCell ref="C106:D106"/>
    <mergeCell ref="F106:G106"/>
    <mergeCell ref="C107:D107"/>
    <mergeCell ref="F107:G107"/>
    <mergeCell ref="C108:D108"/>
    <mergeCell ref="F108:G108"/>
    <mergeCell ref="C102:D102"/>
    <mergeCell ref="F102:G102"/>
    <mergeCell ref="C103:D103"/>
    <mergeCell ref="F103:G103"/>
    <mergeCell ref="C100:D100"/>
    <mergeCell ref="F100:G100"/>
    <mergeCell ref="C101:D101"/>
    <mergeCell ref="F101:G101"/>
    <mergeCell ref="B94:G94"/>
    <mergeCell ref="B95:G95"/>
    <mergeCell ref="A96:H96"/>
    <mergeCell ref="A97:A104"/>
    <mergeCell ref="B97:G97"/>
    <mergeCell ref="H97:H104"/>
    <mergeCell ref="C98:D98"/>
    <mergeCell ref="F98:G98"/>
    <mergeCell ref="C99:D99"/>
    <mergeCell ref="F99:G99"/>
    <mergeCell ref="A91:A93"/>
    <mergeCell ref="B91:G91"/>
    <mergeCell ref="B92:F92"/>
    <mergeCell ref="B93:F93"/>
    <mergeCell ref="B87:G87"/>
    <mergeCell ref="B88:G88"/>
    <mergeCell ref="B89:G89"/>
    <mergeCell ref="B90:G90"/>
    <mergeCell ref="A81:H81"/>
    <mergeCell ref="A82:A86"/>
    <mergeCell ref="B82:G82"/>
    <mergeCell ref="H82:H86"/>
    <mergeCell ref="C83:F83"/>
    <mergeCell ref="C84:F84"/>
    <mergeCell ref="C85:F85"/>
    <mergeCell ref="B86:G86"/>
    <mergeCell ref="B77:G77"/>
    <mergeCell ref="B78:G78"/>
    <mergeCell ref="B79:G79"/>
    <mergeCell ref="B80:G80"/>
    <mergeCell ref="B73:G73"/>
    <mergeCell ref="B74:G74"/>
    <mergeCell ref="B75:G75"/>
    <mergeCell ref="B76:G76"/>
    <mergeCell ref="B70:G70"/>
    <mergeCell ref="A71:A72"/>
    <mergeCell ref="B71:G72"/>
    <mergeCell ref="H71:H72"/>
    <mergeCell ref="A68:A69"/>
    <mergeCell ref="B68:G68"/>
    <mergeCell ref="H68:H69"/>
    <mergeCell ref="B69:F69"/>
    <mergeCell ref="A65:A67"/>
    <mergeCell ref="B65:G65"/>
    <mergeCell ref="H65:H67"/>
    <mergeCell ref="B66:F66"/>
    <mergeCell ref="B67:F67"/>
    <mergeCell ref="A61:A64"/>
    <mergeCell ref="B61:G61"/>
    <mergeCell ref="H61:H64"/>
    <mergeCell ref="B62:G62"/>
    <mergeCell ref="B63:G63"/>
    <mergeCell ref="B64:G64"/>
    <mergeCell ref="A58:A59"/>
    <mergeCell ref="B58:G58"/>
    <mergeCell ref="B59:G59"/>
    <mergeCell ref="B60:G60"/>
    <mergeCell ref="A54:H54"/>
    <mergeCell ref="A55:H55"/>
    <mergeCell ref="A56:H56"/>
    <mergeCell ref="B57:G57"/>
    <mergeCell ref="A45:H45"/>
    <mergeCell ref="B36:G36"/>
    <mergeCell ref="B37:G37"/>
    <mergeCell ref="B38:G38"/>
    <mergeCell ref="A42:A43"/>
    <mergeCell ref="B42:H42"/>
    <mergeCell ref="B43:H43"/>
    <mergeCell ref="A44:H44"/>
    <mergeCell ref="A35:H35"/>
    <mergeCell ref="B39:G39"/>
    <mergeCell ref="A40:A41"/>
    <mergeCell ref="B40:F40"/>
    <mergeCell ref="B41:G41"/>
    <mergeCell ref="B32:F32"/>
    <mergeCell ref="B33:F33"/>
    <mergeCell ref="G33:H33"/>
    <mergeCell ref="A34:H34"/>
    <mergeCell ref="G27:H28"/>
    <mergeCell ref="B28:E28"/>
    <mergeCell ref="A29:A31"/>
    <mergeCell ref="B29:F29"/>
    <mergeCell ref="G29:H30"/>
    <mergeCell ref="C30:E30"/>
    <mergeCell ref="B31:F31"/>
    <mergeCell ref="B23:F23"/>
    <mergeCell ref="B24:F24"/>
    <mergeCell ref="B25:F25"/>
    <mergeCell ref="A26:A28"/>
    <mergeCell ref="B26:F26"/>
    <mergeCell ref="B27:E27"/>
    <mergeCell ref="A19:A22"/>
    <mergeCell ref="B19:F19"/>
    <mergeCell ref="G19:G22"/>
    <mergeCell ref="H19:H22"/>
    <mergeCell ref="C20:E20"/>
    <mergeCell ref="C21:E21"/>
    <mergeCell ref="C22:F22"/>
    <mergeCell ref="D12:H12"/>
    <mergeCell ref="B13:F13"/>
    <mergeCell ref="B14:F14"/>
    <mergeCell ref="A15:A18"/>
    <mergeCell ref="B15:F15"/>
    <mergeCell ref="G15:G18"/>
    <mergeCell ref="H15:H18"/>
    <mergeCell ref="C16:E16"/>
    <mergeCell ref="C17:E17"/>
    <mergeCell ref="C18:F18"/>
    <mergeCell ref="A6:H6"/>
    <mergeCell ref="B48:G48"/>
    <mergeCell ref="B49:G49"/>
    <mergeCell ref="A50:A51"/>
    <mergeCell ref="B50:F50"/>
    <mergeCell ref="B51:G51"/>
    <mergeCell ref="A9:H9"/>
    <mergeCell ref="A10:A13"/>
    <mergeCell ref="B10:H10"/>
    <mergeCell ref="D11:H11"/>
    <mergeCell ref="B1:C1"/>
    <mergeCell ref="E1:H1"/>
    <mergeCell ref="E2:H2"/>
    <mergeCell ref="A52:A53"/>
    <mergeCell ref="B52:H52"/>
    <mergeCell ref="B53:H53"/>
    <mergeCell ref="A4:H4"/>
    <mergeCell ref="A5:H5"/>
    <mergeCell ref="A7:H7"/>
    <mergeCell ref="A8:H8"/>
    <mergeCell ref="A135:H135"/>
    <mergeCell ref="A119:H119"/>
    <mergeCell ref="A127:H127"/>
    <mergeCell ref="I127:L127"/>
    <mergeCell ref="B121:G121"/>
    <mergeCell ref="B124:G124"/>
    <mergeCell ref="B126:G126"/>
    <mergeCell ref="B122:G122"/>
    <mergeCell ref="B123:G123"/>
    <mergeCell ref="D132:F132"/>
  </mergeCells>
  <dataValidations count="3">
    <dataValidation type="list" allowBlank="1" showInputMessage="1" showErrorMessage="1" prompt="Select Applicable District" sqref="E114">
      <formula1>$M$114:$M$116</formula1>
    </dataValidation>
    <dataValidation type="list" allowBlank="1" showInputMessage="1" showErrorMessage="1" prompt="Select County from Dropdown List" sqref="H58">
      <formula1>$K$63:$K$130</formula1>
    </dataValidation>
    <dataValidation type="list" allowBlank="1" showInputMessage="1" showErrorMessage="1" prompt="Select Tampa for Hernando, Hillsborough, Pasco, or Pinellas; Miami for Broward or Miami-Dade; or Other" sqref="G67">
      <formula1>$L$68:$L$70</formula1>
    </dataValidation>
  </dataValidations>
  <printOptions/>
  <pageMargins left="0.75" right="0.75" top="1" bottom="1" header="0.5" footer="0.5"/>
  <pageSetup horizontalDpi="600" verticalDpi="600" orientation="portrait" r:id="rId1"/>
  <headerFooter alignWithMargins="0">
    <oddHeader>&amp;L&amp;"Verdana,Bold"&amp;8Form B 22C (Chapter 13)(10/05)&amp;R&amp;P</oddHeader>
  </headerFooter>
  <rowBreaks count="1" manualBreakCount="1">
    <brk id="116" max="7" man="1"/>
  </rowBreaks>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C49" sqref="C49:F54"/>
    </sheetView>
  </sheetViews>
  <sheetFormatPr defaultColWidth="9.140625" defaultRowHeight="12.75"/>
  <cols>
    <col min="1" max="1" width="15.421875" style="14" customWidth="1"/>
    <col min="2" max="16384" width="9.140625" style="14" customWidth="1"/>
  </cols>
  <sheetData>
    <row r="1" spans="1:4" ht="12.75">
      <c r="A1" s="28" t="s">
        <v>251</v>
      </c>
      <c r="D1" s="25" t="s">
        <v>70</v>
      </c>
    </row>
    <row r="2" spans="1:9" ht="12.75">
      <c r="A2" s="324" t="s">
        <v>74</v>
      </c>
      <c r="B2" s="325"/>
      <c r="C2" s="325"/>
      <c r="D2" s="325"/>
      <c r="E2" s="325"/>
      <c r="F2" s="325"/>
      <c r="G2" s="325"/>
      <c r="H2" s="325"/>
      <c r="I2" s="325"/>
    </row>
    <row r="3" spans="1:9" ht="12.75">
      <c r="A3" s="326" t="s">
        <v>75</v>
      </c>
      <c r="B3" s="327"/>
      <c r="C3" s="327"/>
      <c r="D3" s="327"/>
      <c r="E3" s="327"/>
      <c r="F3" s="327"/>
      <c r="G3" s="327"/>
      <c r="H3" s="327"/>
      <c r="I3" s="327"/>
    </row>
    <row r="4" spans="1:9" ht="25.5">
      <c r="A4" s="29" t="s">
        <v>76</v>
      </c>
      <c r="B4" s="30" t="s">
        <v>77</v>
      </c>
      <c r="C4" s="30" t="s">
        <v>78</v>
      </c>
      <c r="D4" s="30" t="s">
        <v>79</v>
      </c>
      <c r="E4" s="30" t="s">
        <v>80</v>
      </c>
      <c r="F4" s="30" t="s">
        <v>81</v>
      </c>
      <c r="G4" s="30" t="s">
        <v>82</v>
      </c>
      <c r="H4" s="30" t="s">
        <v>83</v>
      </c>
      <c r="I4" s="30" t="s">
        <v>84</v>
      </c>
    </row>
    <row r="5" spans="1:9" ht="12.75">
      <c r="A5" s="26" t="s">
        <v>85</v>
      </c>
      <c r="B5" s="27">
        <v>197</v>
      </c>
      <c r="C5" s="27">
        <v>215</v>
      </c>
      <c r="D5" s="27">
        <v>231</v>
      </c>
      <c r="E5" s="27">
        <v>258</v>
      </c>
      <c r="F5" s="27">
        <v>300</v>
      </c>
      <c r="G5" s="27">
        <v>339</v>
      </c>
      <c r="H5" s="27">
        <v>369</v>
      </c>
      <c r="I5" s="27">
        <v>543</v>
      </c>
    </row>
    <row r="6" spans="1:9" ht="25.5">
      <c r="A6" s="26" t="s">
        <v>86</v>
      </c>
      <c r="B6" s="27">
        <v>19</v>
      </c>
      <c r="C6" s="27">
        <v>20</v>
      </c>
      <c r="D6" s="27">
        <v>25</v>
      </c>
      <c r="E6" s="27">
        <v>26</v>
      </c>
      <c r="F6" s="27">
        <v>29</v>
      </c>
      <c r="G6" s="27">
        <v>36</v>
      </c>
      <c r="H6" s="27">
        <v>37</v>
      </c>
      <c r="I6" s="27">
        <v>51</v>
      </c>
    </row>
    <row r="7" spans="1:9" ht="25.5">
      <c r="A7" s="26" t="s">
        <v>87</v>
      </c>
      <c r="B7" s="27">
        <v>60</v>
      </c>
      <c r="C7" s="27">
        <v>61</v>
      </c>
      <c r="D7" s="27">
        <v>70</v>
      </c>
      <c r="E7" s="27">
        <v>75</v>
      </c>
      <c r="F7" s="27">
        <v>100</v>
      </c>
      <c r="G7" s="27">
        <v>124</v>
      </c>
      <c r="H7" s="27">
        <v>134</v>
      </c>
      <c r="I7" s="27">
        <v>207</v>
      </c>
    </row>
    <row r="8" spans="1:9" ht="38.25">
      <c r="A8" s="26" t="s">
        <v>88</v>
      </c>
      <c r="B8" s="27">
        <v>19</v>
      </c>
      <c r="C8" s="27">
        <v>24</v>
      </c>
      <c r="D8" s="27">
        <v>26</v>
      </c>
      <c r="E8" s="27">
        <v>27</v>
      </c>
      <c r="F8" s="27">
        <v>40</v>
      </c>
      <c r="G8" s="27">
        <v>42</v>
      </c>
      <c r="H8" s="27">
        <v>43</v>
      </c>
      <c r="I8" s="27">
        <v>44</v>
      </c>
    </row>
    <row r="9" spans="1:9" ht="12.75">
      <c r="A9" s="26" t="s">
        <v>89</v>
      </c>
      <c r="B9" s="27">
        <v>108</v>
      </c>
      <c r="C9" s="27">
        <v>108</v>
      </c>
      <c r="D9" s="27">
        <v>108</v>
      </c>
      <c r="E9" s="27">
        <v>108</v>
      </c>
      <c r="F9" s="27">
        <v>108</v>
      </c>
      <c r="G9" s="27">
        <v>108</v>
      </c>
      <c r="H9" s="27">
        <v>108</v>
      </c>
      <c r="I9" s="27">
        <v>108</v>
      </c>
    </row>
    <row r="10" spans="1:9" ht="12.75">
      <c r="A10" s="31" t="s">
        <v>90</v>
      </c>
      <c r="B10" s="32">
        <v>403</v>
      </c>
      <c r="C10" s="32">
        <v>428</v>
      </c>
      <c r="D10" s="32">
        <v>460</v>
      </c>
      <c r="E10" s="32">
        <v>494</v>
      </c>
      <c r="F10" s="32">
        <v>577</v>
      </c>
      <c r="G10" s="32">
        <v>649</v>
      </c>
      <c r="H10" s="32">
        <v>691</v>
      </c>
      <c r="I10" s="32">
        <v>953</v>
      </c>
    </row>
    <row r="11" ht="12.75">
      <c r="A11" s="33"/>
    </row>
    <row r="12" spans="1:9" ht="12.75">
      <c r="A12" s="324" t="s">
        <v>91</v>
      </c>
      <c r="B12" s="325"/>
      <c r="C12" s="325"/>
      <c r="D12" s="325"/>
      <c r="E12" s="325"/>
      <c r="F12" s="325"/>
      <c r="G12" s="325"/>
      <c r="H12" s="325"/>
      <c r="I12" s="325"/>
    </row>
    <row r="13" spans="1:9" ht="12.75">
      <c r="A13" s="326" t="s">
        <v>75</v>
      </c>
      <c r="B13" s="327"/>
      <c r="C13" s="327"/>
      <c r="D13" s="327"/>
      <c r="E13" s="327"/>
      <c r="F13" s="327"/>
      <c r="G13" s="327"/>
      <c r="H13" s="327"/>
      <c r="I13" s="327"/>
    </row>
    <row r="14" spans="1:9" ht="25.5">
      <c r="A14" s="29" t="s">
        <v>76</v>
      </c>
      <c r="B14" s="30" t="s">
        <v>77</v>
      </c>
      <c r="C14" s="30" t="s">
        <v>78</v>
      </c>
      <c r="D14" s="30" t="s">
        <v>79</v>
      </c>
      <c r="E14" s="30" t="s">
        <v>80</v>
      </c>
      <c r="F14" s="30" t="s">
        <v>81</v>
      </c>
      <c r="G14" s="30" t="s">
        <v>82</v>
      </c>
      <c r="H14" s="30" t="s">
        <v>83</v>
      </c>
      <c r="I14" s="30" t="s">
        <v>84</v>
      </c>
    </row>
    <row r="15" spans="1:9" ht="12.75">
      <c r="A15" s="26" t="s">
        <v>85</v>
      </c>
      <c r="B15" s="27">
        <v>336</v>
      </c>
      <c r="C15" s="27">
        <v>337</v>
      </c>
      <c r="D15" s="27">
        <v>338</v>
      </c>
      <c r="E15" s="27">
        <v>424</v>
      </c>
      <c r="F15" s="27">
        <v>439</v>
      </c>
      <c r="G15" s="27">
        <v>487</v>
      </c>
      <c r="H15" s="27">
        <v>559</v>
      </c>
      <c r="I15" s="27">
        <v>691</v>
      </c>
    </row>
    <row r="16" spans="1:9" ht="25.5">
      <c r="A16" s="26" t="s">
        <v>86</v>
      </c>
      <c r="B16" s="27">
        <v>36</v>
      </c>
      <c r="C16" s="27">
        <v>37</v>
      </c>
      <c r="D16" s="27">
        <v>38</v>
      </c>
      <c r="E16" s="27">
        <v>48</v>
      </c>
      <c r="F16" s="27">
        <v>52</v>
      </c>
      <c r="G16" s="27">
        <v>53</v>
      </c>
      <c r="H16" s="27">
        <v>107</v>
      </c>
      <c r="I16" s="27">
        <v>108</v>
      </c>
    </row>
    <row r="17" spans="1:9" ht="25.5">
      <c r="A17" s="26" t="s">
        <v>87</v>
      </c>
      <c r="B17" s="27">
        <v>81</v>
      </c>
      <c r="C17" s="27">
        <v>88</v>
      </c>
      <c r="D17" s="27">
        <v>91</v>
      </c>
      <c r="E17" s="27">
        <v>95</v>
      </c>
      <c r="F17" s="27">
        <v>125</v>
      </c>
      <c r="G17" s="27">
        <v>132</v>
      </c>
      <c r="H17" s="27">
        <v>164</v>
      </c>
      <c r="I17" s="27">
        <v>276</v>
      </c>
    </row>
    <row r="18" spans="1:9" ht="38.25">
      <c r="A18" s="26" t="s">
        <v>88</v>
      </c>
      <c r="B18" s="27">
        <v>33</v>
      </c>
      <c r="C18" s="27">
        <v>34</v>
      </c>
      <c r="D18" s="27">
        <v>35</v>
      </c>
      <c r="E18" s="27">
        <v>43</v>
      </c>
      <c r="F18" s="27">
        <v>44</v>
      </c>
      <c r="G18" s="27">
        <v>51</v>
      </c>
      <c r="H18" s="27">
        <v>56</v>
      </c>
      <c r="I18" s="27">
        <v>71</v>
      </c>
    </row>
    <row r="19" spans="1:9" ht="12.75">
      <c r="A19" s="26" t="s">
        <v>89</v>
      </c>
      <c r="B19" s="27">
        <v>134</v>
      </c>
      <c r="C19" s="27">
        <v>134</v>
      </c>
      <c r="D19" s="27">
        <v>134</v>
      </c>
      <c r="E19" s="27">
        <v>134</v>
      </c>
      <c r="F19" s="27">
        <v>134</v>
      </c>
      <c r="G19" s="27">
        <v>134</v>
      </c>
      <c r="H19" s="27">
        <v>134</v>
      </c>
      <c r="I19" s="27">
        <v>134</v>
      </c>
    </row>
    <row r="20" spans="1:9" ht="12.75">
      <c r="A20" s="31" t="s">
        <v>90</v>
      </c>
      <c r="B20" s="32">
        <v>620</v>
      </c>
      <c r="C20" s="32">
        <v>630</v>
      </c>
      <c r="D20" s="32">
        <v>636</v>
      </c>
      <c r="E20" s="32">
        <v>744</v>
      </c>
      <c r="F20" s="32">
        <v>794</v>
      </c>
      <c r="G20" s="32">
        <v>857</v>
      </c>
      <c r="H20" s="32">
        <v>1020</v>
      </c>
      <c r="I20" s="32">
        <v>1280</v>
      </c>
    </row>
    <row r="21" ht="12.75">
      <c r="A21" s="33"/>
    </row>
    <row r="22" spans="1:9" ht="12.75">
      <c r="A22" s="324" t="s">
        <v>92</v>
      </c>
      <c r="B22" s="325"/>
      <c r="C22" s="325"/>
      <c r="D22" s="325"/>
      <c r="E22" s="325"/>
      <c r="F22" s="325"/>
      <c r="G22" s="325"/>
      <c r="H22" s="325"/>
      <c r="I22" s="325"/>
    </row>
    <row r="23" spans="1:9" ht="12.75">
      <c r="A23" s="326" t="s">
        <v>75</v>
      </c>
      <c r="B23" s="327"/>
      <c r="C23" s="327"/>
      <c r="D23" s="327"/>
      <c r="E23" s="327"/>
      <c r="F23" s="327"/>
      <c r="G23" s="327"/>
      <c r="H23" s="327"/>
      <c r="I23" s="327"/>
    </row>
    <row r="24" spans="1:9" ht="25.5">
      <c r="A24" s="29" t="s">
        <v>76</v>
      </c>
      <c r="B24" s="30" t="s">
        <v>77</v>
      </c>
      <c r="C24" s="30" t="s">
        <v>78</v>
      </c>
      <c r="D24" s="30" t="s">
        <v>79</v>
      </c>
      <c r="E24" s="30" t="s">
        <v>80</v>
      </c>
      <c r="F24" s="30" t="s">
        <v>81</v>
      </c>
      <c r="G24" s="30" t="s">
        <v>82</v>
      </c>
      <c r="H24" s="30" t="s">
        <v>83</v>
      </c>
      <c r="I24" s="30" t="s">
        <v>84</v>
      </c>
    </row>
    <row r="25" spans="1:9" ht="12.75">
      <c r="A25" s="26" t="s">
        <v>85</v>
      </c>
      <c r="B25" s="27">
        <v>467</v>
      </c>
      <c r="C25" s="27">
        <v>468</v>
      </c>
      <c r="D25" s="27">
        <v>469</v>
      </c>
      <c r="E25" s="27">
        <v>470</v>
      </c>
      <c r="F25" s="27">
        <v>490</v>
      </c>
      <c r="G25" s="27">
        <v>546</v>
      </c>
      <c r="H25" s="27">
        <v>622</v>
      </c>
      <c r="I25" s="27">
        <v>778</v>
      </c>
    </row>
    <row r="26" spans="1:9" ht="25.5">
      <c r="A26" s="26" t="s">
        <v>86</v>
      </c>
      <c r="B26" s="27">
        <v>41</v>
      </c>
      <c r="C26" s="27">
        <v>42</v>
      </c>
      <c r="D26" s="27">
        <v>43</v>
      </c>
      <c r="E26" s="27">
        <v>49</v>
      </c>
      <c r="F26" s="27">
        <v>53</v>
      </c>
      <c r="G26" s="27">
        <v>55</v>
      </c>
      <c r="H26" s="27">
        <v>108</v>
      </c>
      <c r="I26" s="27">
        <v>109</v>
      </c>
    </row>
    <row r="27" spans="1:9" ht="25.5">
      <c r="A27" s="26" t="s">
        <v>87</v>
      </c>
      <c r="B27" s="27">
        <v>132</v>
      </c>
      <c r="C27" s="27">
        <v>144</v>
      </c>
      <c r="D27" s="27">
        <v>157</v>
      </c>
      <c r="E27" s="27">
        <v>158</v>
      </c>
      <c r="F27" s="27">
        <v>159</v>
      </c>
      <c r="G27" s="27">
        <v>188</v>
      </c>
      <c r="H27" s="27">
        <v>204</v>
      </c>
      <c r="I27" s="27">
        <v>303</v>
      </c>
    </row>
    <row r="28" spans="1:9" ht="38.25">
      <c r="A28" s="26" t="s">
        <v>88</v>
      </c>
      <c r="B28" s="27">
        <v>34</v>
      </c>
      <c r="C28" s="27">
        <v>36</v>
      </c>
      <c r="D28" s="27">
        <v>37</v>
      </c>
      <c r="E28" s="27">
        <v>44</v>
      </c>
      <c r="F28" s="27">
        <v>45</v>
      </c>
      <c r="G28" s="27">
        <v>52</v>
      </c>
      <c r="H28" s="27">
        <v>61</v>
      </c>
      <c r="I28" s="27">
        <v>79</v>
      </c>
    </row>
    <row r="29" spans="1:9" ht="12.75">
      <c r="A29" s="26" t="s">
        <v>89</v>
      </c>
      <c r="B29" s="27">
        <v>161</v>
      </c>
      <c r="C29" s="27">
        <v>161</v>
      </c>
      <c r="D29" s="27">
        <v>161</v>
      </c>
      <c r="E29" s="27">
        <v>161</v>
      </c>
      <c r="F29" s="27">
        <v>161</v>
      </c>
      <c r="G29" s="27">
        <v>161</v>
      </c>
      <c r="H29" s="27">
        <v>161</v>
      </c>
      <c r="I29" s="27">
        <v>161</v>
      </c>
    </row>
    <row r="30" spans="1:9" ht="12.75">
      <c r="A30" s="31" t="s">
        <v>90</v>
      </c>
      <c r="B30" s="32">
        <v>835</v>
      </c>
      <c r="C30" s="32">
        <v>851</v>
      </c>
      <c r="D30" s="32">
        <v>867</v>
      </c>
      <c r="E30" s="32">
        <v>882</v>
      </c>
      <c r="F30" s="32">
        <v>908</v>
      </c>
      <c r="G30" s="32">
        <v>1002</v>
      </c>
      <c r="H30" s="32">
        <v>1156</v>
      </c>
      <c r="I30" s="32">
        <v>1430</v>
      </c>
    </row>
    <row r="31" ht="12.75">
      <c r="A31" s="33"/>
    </row>
    <row r="32" spans="1:9" ht="12.75">
      <c r="A32" s="324" t="s">
        <v>93</v>
      </c>
      <c r="B32" s="325"/>
      <c r="C32" s="325"/>
      <c r="D32" s="325"/>
      <c r="E32" s="325"/>
      <c r="F32" s="325"/>
      <c r="G32" s="325"/>
      <c r="H32" s="325"/>
      <c r="I32" s="325"/>
    </row>
    <row r="33" spans="1:9" ht="12.75">
      <c r="A33" s="326" t="s">
        <v>75</v>
      </c>
      <c r="B33" s="327"/>
      <c r="C33" s="327"/>
      <c r="D33" s="327"/>
      <c r="E33" s="327"/>
      <c r="F33" s="327"/>
      <c r="G33" s="327"/>
      <c r="H33" s="327"/>
      <c r="I33" s="327"/>
    </row>
    <row r="34" spans="1:9" ht="25.5">
      <c r="A34" s="29" t="s">
        <v>76</v>
      </c>
      <c r="B34" s="30" t="s">
        <v>77</v>
      </c>
      <c r="C34" s="30" t="s">
        <v>78</v>
      </c>
      <c r="D34" s="30" t="s">
        <v>79</v>
      </c>
      <c r="E34" s="30" t="s">
        <v>80</v>
      </c>
      <c r="F34" s="30" t="s">
        <v>81</v>
      </c>
      <c r="G34" s="30" t="s">
        <v>82</v>
      </c>
      <c r="H34" s="30" t="s">
        <v>83</v>
      </c>
      <c r="I34" s="30" t="s">
        <v>84</v>
      </c>
    </row>
    <row r="35" spans="1:9" ht="12.75">
      <c r="A35" s="26" t="s">
        <v>85</v>
      </c>
      <c r="B35" s="27">
        <v>468</v>
      </c>
      <c r="C35" s="27">
        <v>525</v>
      </c>
      <c r="D35" s="27">
        <v>526</v>
      </c>
      <c r="E35" s="27">
        <v>527</v>
      </c>
      <c r="F35" s="27">
        <v>528</v>
      </c>
      <c r="G35" s="27">
        <v>640</v>
      </c>
      <c r="H35" s="27">
        <v>722</v>
      </c>
      <c r="I35" s="27">
        <v>868</v>
      </c>
    </row>
    <row r="36" spans="1:9" ht="25.5">
      <c r="A36" s="26" t="s">
        <v>86</v>
      </c>
      <c r="B36" s="27">
        <v>42</v>
      </c>
      <c r="C36" s="27">
        <v>43</v>
      </c>
      <c r="D36" s="27">
        <v>44</v>
      </c>
      <c r="E36" s="27">
        <v>50</v>
      </c>
      <c r="F36" s="27">
        <v>54</v>
      </c>
      <c r="G36" s="27">
        <v>61</v>
      </c>
      <c r="H36" s="27">
        <v>109</v>
      </c>
      <c r="I36" s="27">
        <v>110</v>
      </c>
    </row>
    <row r="37" spans="1:9" ht="25.5">
      <c r="A37" s="26" t="s">
        <v>87</v>
      </c>
      <c r="B37" s="27">
        <v>146</v>
      </c>
      <c r="C37" s="27">
        <v>169</v>
      </c>
      <c r="D37" s="27">
        <v>170</v>
      </c>
      <c r="E37" s="27">
        <v>171</v>
      </c>
      <c r="F37" s="27">
        <v>174</v>
      </c>
      <c r="G37" s="27">
        <v>189</v>
      </c>
      <c r="H37" s="27">
        <v>217</v>
      </c>
      <c r="I37" s="27">
        <v>317</v>
      </c>
    </row>
    <row r="38" spans="1:9" ht="38.25">
      <c r="A38" s="26" t="s">
        <v>88</v>
      </c>
      <c r="B38" s="27">
        <v>37</v>
      </c>
      <c r="C38" s="27">
        <v>42</v>
      </c>
      <c r="D38" s="27">
        <v>43</v>
      </c>
      <c r="E38" s="27">
        <v>45</v>
      </c>
      <c r="F38" s="27">
        <v>46</v>
      </c>
      <c r="G38" s="27">
        <v>53</v>
      </c>
      <c r="H38" s="27">
        <v>62</v>
      </c>
      <c r="I38" s="27">
        <v>81</v>
      </c>
    </row>
    <row r="39" spans="1:9" ht="12.75">
      <c r="A39" s="26" t="s">
        <v>89</v>
      </c>
      <c r="B39" s="27">
        <v>188</v>
      </c>
      <c r="C39" s="27">
        <v>188</v>
      </c>
      <c r="D39" s="27">
        <v>188</v>
      </c>
      <c r="E39" s="27">
        <v>188</v>
      </c>
      <c r="F39" s="27">
        <v>188</v>
      </c>
      <c r="G39" s="27">
        <v>188</v>
      </c>
      <c r="H39" s="27">
        <v>188</v>
      </c>
      <c r="I39" s="27">
        <v>188</v>
      </c>
    </row>
    <row r="40" spans="1:9" ht="12.75">
      <c r="A40" s="31" t="s">
        <v>90</v>
      </c>
      <c r="B40" s="32">
        <v>881</v>
      </c>
      <c r="C40" s="32">
        <v>967</v>
      </c>
      <c r="D40" s="32">
        <v>971</v>
      </c>
      <c r="E40" s="32">
        <v>981</v>
      </c>
      <c r="F40" s="32">
        <v>990</v>
      </c>
      <c r="G40" s="32">
        <v>1131</v>
      </c>
      <c r="H40" s="32">
        <v>1298</v>
      </c>
      <c r="I40" s="32">
        <v>1564</v>
      </c>
    </row>
    <row r="41" ht="12.75">
      <c r="A41" s="33"/>
    </row>
    <row r="42" spans="1:9" ht="12.75">
      <c r="A42" s="324" t="s">
        <v>94</v>
      </c>
      <c r="B42" s="325"/>
      <c r="C42" s="325"/>
      <c r="D42" s="325"/>
      <c r="E42" s="325"/>
      <c r="F42" s="325"/>
      <c r="G42" s="325"/>
      <c r="H42" s="325"/>
      <c r="I42" s="325"/>
    </row>
    <row r="43" spans="1:9" ht="12.75">
      <c r="A43" s="326" t="s">
        <v>75</v>
      </c>
      <c r="B43" s="327"/>
      <c r="C43" s="327"/>
      <c r="D43" s="327"/>
      <c r="E43" s="327"/>
      <c r="F43" s="327"/>
      <c r="G43" s="327"/>
      <c r="H43" s="327"/>
      <c r="I43" s="327"/>
    </row>
    <row r="44" spans="1:9" ht="25.5">
      <c r="A44" s="29" t="s">
        <v>76</v>
      </c>
      <c r="B44" s="30" t="s">
        <v>77</v>
      </c>
      <c r="C44" s="30" t="s">
        <v>78</v>
      </c>
      <c r="D44" s="30" t="s">
        <v>79</v>
      </c>
      <c r="E44" s="30" t="s">
        <v>80</v>
      </c>
      <c r="F44" s="30" t="s">
        <v>81</v>
      </c>
      <c r="G44" s="30" t="s">
        <v>82</v>
      </c>
      <c r="H44" s="30" t="s">
        <v>83</v>
      </c>
      <c r="I44" s="30" t="s">
        <v>84</v>
      </c>
    </row>
    <row r="45" spans="1:9" ht="51">
      <c r="A45" s="26" t="s">
        <v>95</v>
      </c>
      <c r="B45" s="34">
        <v>134</v>
      </c>
      <c r="C45" s="34">
        <v>145</v>
      </c>
      <c r="D45" s="34">
        <v>155</v>
      </c>
      <c r="E45" s="34">
        <v>166</v>
      </c>
      <c r="F45" s="34">
        <v>177</v>
      </c>
      <c r="G45" s="34">
        <v>188</v>
      </c>
      <c r="H45" s="34">
        <v>199</v>
      </c>
      <c r="I45" s="34">
        <v>209</v>
      </c>
    </row>
    <row r="46" spans="1:9" ht="25.5">
      <c r="A46" s="26" t="s">
        <v>257</v>
      </c>
      <c r="B46" s="34">
        <f aca="true" t="shared" si="0" ref="B46:I46">B35/B40*B45</f>
        <v>71.1827468785471</v>
      </c>
      <c r="C46" s="34">
        <f t="shared" si="0"/>
        <v>78.72285418821096</v>
      </c>
      <c r="D46" s="34">
        <f t="shared" si="0"/>
        <v>83.96498455200823</v>
      </c>
      <c r="E46" s="34">
        <f t="shared" si="0"/>
        <v>89.1763506625892</v>
      </c>
      <c r="F46" s="34">
        <f t="shared" si="0"/>
        <v>94.4</v>
      </c>
      <c r="G46" s="34">
        <f t="shared" si="0"/>
        <v>106.38373121131742</v>
      </c>
      <c r="H46" s="34">
        <f t="shared" si="0"/>
        <v>110.69183359013867</v>
      </c>
      <c r="I46" s="34">
        <f t="shared" si="0"/>
        <v>115.9923273657289</v>
      </c>
    </row>
    <row r="47" spans="1:9" ht="25.5">
      <c r="A47" s="26" t="s">
        <v>258</v>
      </c>
      <c r="B47" s="34">
        <f>B37/B40*B45</f>
        <v>22.206583427922816</v>
      </c>
      <c r="C47" s="34">
        <f aca="true" t="shared" si="1" ref="C47:I47">C37/C40*C45</f>
        <v>25.34126163391934</v>
      </c>
      <c r="D47" s="34">
        <f t="shared" si="1"/>
        <v>27.13697219361483</v>
      </c>
      <c r="E47" s="34">
        <f t="shared" si="1"/>
        <v>28.93577981651376</v>
      </c>
      <c r="F47" s="34">
        <f t="shared" si="1"/>
        <v>31.10909090909091</v>
      </c>
      <c r="G47" s="34">
        <f t="shared" si="1"/>
        <v>31.416445623342174</v>
      </c>
      <c r="H47" s="34">
        <f t="shared" si="1"/>
        <v>33.26887519260401</v>
      </c>
      <c r="I47" s="34">
        <f t="shared" si="1"/>
        <v>42.361253196930946</v>
      </c>
    </row>
  </sheetData>
  <mergeCells count="10">
    <mergeCell ref="A42:I42"/>
    <mergeCell ref="A43:I43"/>
    <mergeCell ref="A22:I22"/>
    <mergeCell ref="A23:I23"/>
    <mergeCell ref="A32:I32"/>
    <mergeCell ref="A33:I33"/>
    <mergeCell ref="A2:I2"/>
    <mergeCell ref="A3:I3"/>
    <mergeCell ref="A12:I12"/>
    <mergeCell ref="A13:I13"/>
  </mergeCells>
  <hyperlinks>
    <hyperlink ref="D1" r:id="rId1" display="http://www.irs.gov/businesses/small/article/0,,id=104627,00.html"/>
  </hyperlinks>
  <printOptions/>
  <pageMargins left="0.75" right="0.75" top="1" bottom="1" header="0.5" footer="0.5"/>
  <pageSetup horizontalDpi="600" verticalDpi="600" orientation="portrait" r:id="rId2"/>
  <headerFooter alignWithMargins="0">
    <oddFooter>&amp;LNational Standards&amp;CPage &amp;P of &amp;N</oddFooter>
  </headerFooter>
  <rowBreaks count="1" manualBreakCount="1">
    <brk id="20" max="255" man="1"/>
  </rowBreaks>
</worksheet>
</file>

<file path=xl/worksheets/sheet4.xml><?xml version="1.0" encoding="utf-8"?>
<worksheet xmlns="http://schemas.openxmlformats.org/spreadsheetml/2006/main" xmlns:r="http://schemas.openxmlformats.org/officeDocument/2006/relationships">
  <dimension ref="A1:N210"/>
  <sheetViews>
    <sheetView workbookViewId="0" topLeftCell="A41">
      <selection activeCell="B59" sqref="B59:C59"/>
    </sheetView>
  </sheetViews>
  <sheetFormatPr defaultColWidth="9.140625" defaultRowHeight="12.75"/>
  <cols>
    <col min="1" max="7" width="12.28125" style="70" customWidth="1"/>
    <col min="8" max="16384" width="9.140625" style="70" customWidth="1"/>
  </cols>
  <sheetData>
    <row r="1" spans="1:7" ht="15">
      <c r="A1" s="329" t="s">
        <v>324</v>
      </c>
      <c r="B1" s="329"/>
      <c r="C1" s="329"/>
      <c r="D1" s="329"/>
      <c r="E1" s="329"/>
      <c r="F1" s="329"/>
      <c r="G1" s="329"/>
    </row>
    <row r="2" spans="1:3" ht="15">
      <c r="A2" s="71"/>
      <c r="B2" s="136" t="s">
        <v>71</v>
      </c>
      <c r="C2" s="72"/>
    </row>
    <row r="3" spans="1:7" ht="15">
      <c r="A3" s="330" t="s">
        <v>97</v>
      </c>
      <c r="B3" s="330"/>
      <c r="C3" s="330"/>
      <c r="D3" s="330"/>
      <c r="E3" s="330"/>
      <c r="F3" s="330"/>
      <c r="G3" s="330"/>
    </row>
    <row r="4" spans="1:7" ht="15">
      <c r="A4" s="332" t="s">
        <v>98</v>
      </c>
      <c r="B4" s="332"/>
      <c r="C4" s="332"/>
      <c r="D4" s="332"/>
      <c r="E4" s="332"/>
      <c r="F4" s="332"/>
      <c r="G4" s="332"/>
    </row>
    <row r="5" spans="1:7" ht="15">
      <c r="A5" s="331" t="s">
        <v>99</v>
      </c>
      <c r="B5" s="331" t="s">
        <v>323</v>
      </c>
      <c r="C5" s="331"/>
      <c r="D5" s="331" t="s">
        <v>321</v>
      </c>
      <c r="E5" s="331"/>
      <c r="F5" s="331" t="s">
        <v>322</v>
      </c>
      <c r="G5" s="331"/>
    </row>
    <row r="6" spans="1:7" ht="28.5">
      <c r="A6" s="331"/>
      <c r="B6" s="73" t="s">
        <v>332</v>
      </c>
      <c r="C6" s="73" t="s">
        <v>331</v>
      </c>
      <c r="D6" s="73" t="s">
        <v>332</v>
      </c>
      <c r="E6" s="73" t="s">
        <v>331</v>
      </c>
      <c r="F6" s="73" t="s">
        <v>332</v>
      </c>
      <c r="G6" s="73" t="s">
        <v>331</v>
      </c>
    </row>
    <row r="7" spans="1:8" ht="15">
      <c r="A7" s="71" t="s">
        <v>381</v>
      </c>
      <c r="B7" s="88">
        <v>328</v>
      </c>
      <c r="C7" s="88">
        <v>622</v>
      </c>
      <c r="D7" s="88">
        <v>386</v>
      </c>
      <c r="E7" s="88">
        <v>732</v>
      </c>
      <c r="F7" s="88">
        <v>444</v>
      </c>
      <c r="G7" s="88">
        <v>842</v>
      </c>
      <c r="H7" s="70" t="s">
        <v>330</v>
      </c>
    </row>
    <row r="8" spans="1:7" ht="15">
      <c r="A8" s="71" t="s">
        <v>294</v>
      </c>
      <c r="B8" s="88">
        <v>317</v>
      </c>
      <c r="C8" s="88">
        <v>540</v>
      </c>
      <c r="D8" s="88">
        <v>373</v>
      </c>
      <c r="E8" s="88">
        <v>635</v>
      </c>
      <c r="F8" s="88">
        <v>428</v>
      </c>
      <c r="G8" s="88">
        <v>731</v>
      </c>
    </row>
    <row r="9" spans="1:8" ht="15">
      <c r="A9" s="71" t="s">
        <v>382</v>
      </c>
      <c r="B9" s="88">
        <v>296</v>
      </c>
      <c r="C9" s="88">
        <v>594</v>
      </c>
      <c r="D9" s="88">
        <v>348</v>
      </c>
      <c r="E9" s="88">
        <v>699</v>
      </c>
      <c r="F9" s="88">
        <v>401</v>
      </c>
      <c r="G9" s="88">
        <v>803</v>
      </c>
      <c r="H9" s="70" t="s">
        <v>330</v>
      </c>
    </row>
    <row r="10" spans="1:7" ht="15">
      <c r="A10" s="71" t="s">
        <v>295</v>
      </c>
      <c r="B10" s="88">
        <v>311</v>
      </c>
      <c r="C10" s="88">
        <v>452</v>
      </c>
      <c r="D10" s="88">
        <v>366</v>
      </c>
      <c r="E10" s="88">
        <v>531</v>
      </c>
      <c r="F10" s="88">
        <v>421</v>
      </c>
      <c r="G10" s="88">
        <v>611</v>
      </c>
    </row>
    <row r="11" spans="1:7" ht="15">
      <c r="A11" s="71" t="s">
        <v>296</v>
      </c>
      <c r="B11" s="88">
        <v>306</v>
      </c>
      <c r="C11" s="88">
        <v>627</v>
      </c>
      <c r="D11" s="88">
        <v>359</v>
      </c>
      <c r="E11" s="88">
        <v>738</v>
      </c>
      <c r="F11" s="88">
        <v>413</v>
      </c>
      <c r="G11" s="88">
        <v>849</v>
      </c>
    </row>
    <row r="12" spans="1:7" ht="15">
      <c r="A12" s="71" t="s">
        <v>383</v>
      </c>
      <c r="B12" s="88">
        <v>357</v>
      </c>
      <c r="C12" s="88">
        <v>919</v>
      </c>
      <c r="D12" s="88">
        <v>420</v>
      </c>
      <c r="E12" s="88">
        <v>1081</v>
      </c>
      <c r="F12" s="88">
        <v>483</v>
      </c>
      <c r="G12" s="88">
        <v>1243</v>
      </c>
    </row>
    <row r="13" spans="1:14" ht="15">
      <c r="A13" s="71" t="s">
        <v>384</v>
      </c>
      <c r="B13" s="88">
        <v>296</v>
      </c>
      <c r="C13" s="88">
        <v>376</v>
      </c>
      <c r="D13" s="88">
        <v>348</v>
      </c>
      <c r="E13" s="88">
        <v>442</v>
      </c>
      <c r="F13" s="88">
        <v>401</v>
      </c>
      <c r="G13" s="88">
        <v>508</v>
      </c>
      <c r="I13" s="328"/>
      <c r="J13" s="328"/>
      <c r="K13" s="328"/>
      <c r="L13" s="328"/>
      <c r="M13" s="328"/>
      <c r="N13" s="328"/>
    </row>
    <row r="14" spans="1:14" ht="15">
      <c r="A14" s="71" t="s">
        <v>297</v>
      </c>
      <c r="B14" s="88">
        <v>341</v>
      </c>
      <c r="C14" s="88">
        <v>560</v>
      </c>
      <c r="D14" s="88">
        <v>401</v>
      </c>
      <c r="E14" s="88">
        <v>659</v>
      </c>
      <c r="F14" s="88">
        <v>461</v>
      </c>
      <c r="G14" s="88">
        <v>758</v>
      </c>
      <c r="I14" s="87"/>
      <c r="J14" s="87"/>
      <c r="K14" s="87"/>
      <c r="L14" s="87"/>
      <c r="M14" s="87"/>
      <c r="N14" s="87"/>
    </row>
    <row r="15" spans="1:7" ht="15">
      <c r="A15" s="71" t="s">
        <v>298</v>
      </c>
      <c r="B15" s="88">
        <v>293</v>
      </c>
      <c r="C15" s="88">
        <v>479</v>
      </c>
      <c r="D15" s="88">
        <v>345</v>
      </c>
      <c r="E15" s="88">
        <v>563</v>
      </c>
      <c r="F15" s="88">
        <v>397</v>
      </c>
      <c r="G15" s="88">
        <v>647</v>
      </c>
    </row>
    <row r="16" spans="1:14" ht="15">
      <c r="A16" s="71" t="s">
        <v>299</v>
      </c>
      <c r="B16" s="88">
        <v>291</v>
      </c>
      <c r="C16" s="88">
        <v>714</v>
      </c>
      <c r="D16" s="88">
        <v>342</v>
      </c>
      <c r="E16" s="88">
        <v>841</v>
      </c>
      <c r="F16" s="88">
        <v>393</v>
      </c>
      <c r="G16" s="88">
        <v>967</v>
      </c>
      <c r="I16" s="87"/>
      <c r="J16" s="87"/>
      <c r="K16" s="87"/>
      <c r="L16" s="87"/>
      <c r="M16" s="87"/>
      <c r="N16" s="87"/>
    </row>
    <row r="17" spans="1:7" ht="15.75" customHeight="1">
      <c r="A17" s="71" t="s">
        <v>300</v>
      </c>
      <c r="B17" s="88">
        <v>399</v>
      </c>
      <c r="C17" s="88">
        <v>812</v>
      </c>
      <c r="D17" s="88">
        <v>470</v>
      </c>
      <c r="E17" s="88">
        <v>955</v>
      </c>
      <c r="F17" s="88">
        <v>540</v>
      </c>
      <c r="G17" s="88">
        <v>1099</v>
      </c>
    </row>
    <row r="18" spans="1:14" ht="15">
      <c r="A18" s="71" t="s">
        <v>301</v>
      </c>
      <c r="B18" s="88">
        <v>325</v>
      </c>
      <c r="C18" s="88">
        <v>449</v>
      </c>
      <c r="D18" s="88">
        <v>382</v>
      </c>
      <c r="E18" s="88">
        <v>528</v>
      </c>
      <c r="F18" s="88">
        <v>440</v>
      </c>
      <c r="G18" s="88">
        <v>607</v>
      </c>
      <c r="I18" s="87"/>
      <c r="J18" s="87"/>
      <c r="K18" s="87"/>
      <c r="L18" s="87"/>
      <c r="M18" s="87"/>
      <c r="N18" s="87"/>
    </row>
    <row r="19" spans="1:14" ht="15">
      <c r="A19" s="71" t="s">
        <v>302</v>
      </c>
      <c r="B19" s="88">
        <v>324</v>
      </c>
      <c r="C19" s="88">
        <v>403</v>
      </c>
      <c r="D19" s="88">
        <v>381</v>
      </c>
      <c r="E19" s="88">
        <v>475</v>
      </c>
      <c r="F19" s="88">
        <v>438</v>
      </c>
      <c r="G19" s="88">
        <v>546</v>
      </c>
      <c r="I19" s="87"/>
      <c r="J19" s="87"/>
      <c r="K19" s="87"/>
      <c r="L19" s="87"/>
      <c r="M19" s="87"/>
      <c r="N19" s="87"/>
    </row>
    <row r="20" spans="1:14" ht="15">
      <c r="A20" s="71" t="s">
        <v>385</v>
      </c>
      <c r="B20" s="88">
        <v>313</v>
      </c>
      <c r="C20" s="88">
        <v>360</v>
      </c>
      <c r="D20" s="88">
        <v>368</v>
      </c>
      <c r="E20" s="88">
        <v>423</v>
      </c>
      <c r="F20" s="88">
        <v>423</v>
      </c>
      <c r="G20" s="88">
        <v>487</v>
      </c>
      <c r="I20" s="87"/>
      <c r="J20" s="87"/>
      <c r="K20" s="87"/>
      <c r="L20" s="87"/>
      <c r="M20" s="87"/>
      <c r="N20" s="87"/>
    </row>
    <row r="21" spans="1:14" ht="15">
      <c r="A21" s="71" t="s">
        <v>303</v>
      </c>
      <c r="B21" s="88">
        <v>298</v>
      </c>
      <c r="C21" s="88">
        <v>647</v>
      </c>
      <c r="D21" s="88">
        <v>351</v>
      </c>
      <c r="E21" s="88">
        <v>760</v>
      </c>
      <c r="F21" s="88">
        <v>403</v>
      </c>
      <c r="G21" s="88">
        <v>875</v>
      </c>
      <c r="I21" s="87"/>
      <c r="J21" s="87"/>
      <c r="K21" s="87"/>
      <c r="L21" s="87"/>
      <c r="M21" s="87"/>
      <c r="N21" s="87"/>
    </row>
    <row r="22" spans="1:7" ht="15">
      <c r="A22" s="71" t="s">
        <v>386</v>
      </c>
      <c r="B22" s="88">
        <v>290</v>
      </c>
      <c r="C22" s="88">
        <v>560</v>
      </c>
      <c r="D22" s="88">
        <v>341</v>
      </c>
      <c r="E22" s="88">
        <v>659</v>
      </c>
      <c r="F22" s="88">
        <v>392</v>
      </c>
      <c r="G22" s="88">
        <v>758</v>
      </c>
    </row>
    <row r="23" spans="1:14" ht="15">
      <c r="A23" s="71" t="s">
        <v>304</v>
      </c>
      <c r="B23" s="88">
        <v>321</v>
      </c>
      <c r="C23" s="88">
        <v>640</v>
      </c>
      <c r="D23" s="88">
        <v>378</v>
      </c>
      <c r="E23" s="88">
        <v>753</v>
      </c>
      <c r="F23" s="88">
        <v>435</v>
      </c>
      <c r="G23" s="88">
        <v>866</v>
      </c>
      <c r="I23" s="87"/>
      <c r="J23" s="87"/>
      <c r="K23" s="87"/>
      <c r="L23" s="87"/>
      <c r="M23" s="87"/>
      <c r="N23" s="87"/>
    </row>
    <row r="24" spans="1:7" ht="15">
      <c r="A24" s="71" t="s">
        <v>387</v>
      </c>
      <c r="B24" s="88">
        <v>332</v>
      </c>
      <c r="C24" s="88">
        <v>584</v>
      </c>
      <c r="D24" s="88">
        <v>391</v>
      </c>
      <c r="E24" s="88">
        <v>687</v>
      </c>
      <c r="F24" s="88">
        <v>450</v>
      </c>
      <c r="G24" s="88">
        <v>789</v>
      </c>
    </row>
    <row r="25" spans="1:14" ht="15">
      <c r="A25" s="71" t="s">
        <v>388</v>
      </c>
      <c r="B25" s="88">
        <v>328</v>
      </c>
      <c r="C25" s="88">
        <v>499</v>
      </c>
      <c r="D25" s="88">
        <v>386</v>
      </c>
      <c r="E25" s="88">
        <v>587</v>
      </c>
      <c r="F25" s="88">
        <v>444</v>
      </c>
      <c r="G25" s="88">
        <v>675</v>
      </c>
      <c r="I25" s="87"/>
      <c r="J25" s="87"/>
      <c r="K25" s="87"/>
      <c r="L25" s="87"/>
      <c r="M25" s="87"/>
      <c r="N25" s="87"/>
    </row>
    <row r="26" spans="1:7" ht="15">
      <c r="A26" s="71" t="s">
        <v>389</v>
      </c>
      <c r="B26" s="88">
        <v>342</v>
      </c>
      <c r="C26" s="88">
        <v>423</v>
      </c>
      <c r="D26" s="88">
        <v>402</v>
      </c>
      <c r="E26" s="88">
        <v>499</v>
      </c>
      <c r="F26" s="88">
        <v>462</v>
      </c>
      <c r="G26" s="88">
        <v>574</v>
      </c>
    </row>
    <row r="27" spans="1:14" ht="15">
      <c r="A27" s="71" t="s">
        <v>305</v>
      </c>
      <c r="B27" s="88">
        <v>330</v>
      </c>
      <c r="C27" s="88">
        <v>426</v>
      </c>
      <c r="D27" s="88">
        <v>388</v>
      </c>
      <c r="E27" s="88">
        <v>502</v>
      </c>
      <c r="F27" s="88">
        <v>446</v>
      </c>
      <c r="G27" s="88">
        <v>577</v>
      </c>
      <c r="I27" s="87"/>
      <c r="J27" s="87"/>
      <c r="K27" s="87"/>
      <c r="L27" s="87"/>
      <c r="M27" s="87"/>
      <c r="N27" s="87"/>
    </row>
    <row r="28" spans="1:7" ht="15">
      <c r="A28" s="71" t="s">
        <v>390</v>
      </c>
      <c r="B28" s="88">
        <v>324</v>
      </c>
      <c r="C28" s="88">
        <v>467</v>
      </c>
      <c r="D28" s="88">
        <v>381</v>
      </c>
      <c r="E28" s="88">
        <v>549</v>
      </c>
      <c r="F28" s="88">
        <v>438</v>
      </c>
      <c r="G28" s="88">
        <v>632</v>
      </c>
    </row>
    <row r="29" spans="1:7" ht="15">
      <c r="A29" s="71" t="s">
        <v>306</v>
      </c>
      <c r="B29" s="88">
        <v>334</v>
      </c>
      <c r="C29" s="88">
        <v>335</v>
      </c>
      <c r="D29" s="88">
        <v>393</v>
      </c>
      <c r="E29" s="88">
        <v>394</v>
      </c>
      <c r="F29" s="88">
        <v>452</v>
      </c>
      <c r="G29" s="88">
        <v>453</v>
      </c>
    </row>
    <row r="30" spans="1:14" ht="15">
      <c r="A30" s="71" t="s">
        <v>246</v>
      </c>
      <c r="B30" s="88">
        <v>330</v>
      </c>
      <c r="C30" s="88">
        <v>338</v>
      </c>
      <c r="D30" s="88">
        <v>388</v>
      </c>
      <c r="E30" s="88">
        <v>398</v>
      </c>
      <c r="F30" s="88">
        <v>446</v>
      </c>
      <c r="G30" s="88">
        <v>458</v>
      </c>
      <c r="I30" s="87"/>
      <c r="J30" s="87"/>
      <c r="K30" s="87"/>
      <c r="L30" s="87"/>
      <c r="M30" s="87"/>
      <c r="N30" s="87"/>
    </row>
    <row r="31" spans="1:7" ht="15">
      <c r="A31" s="71" t="s">
        <v>307</v>
      </c>
      <c r="B31" s="88">
        <v>330</v>
      </c>
      <c r="C31" s="88">
        <v>338</v>
      </c>
      <c r="D31" s="88">
        <v>388</v>
      </c>
      <c r="E31" s="88">
        <v>398</v>
      </c>
      <c r="F31" s="88">
        <v>446</v>
      </c>
      <c r="G31" s="88">
        <v>458</v>
      </c>
    </row>
    <row r="32" spans="1:7" ht="15">
      <c r="A32" s="71" t="s">
        <v>247</v>
      </c>
      <c r="B32" s="88">
        <v>321</v>
      </c>
      <c r="C32" s="88">
        <v>513</v>
      </c>
      <c r="D32" s="88">
        <v>377</v>
      </c>
      <c r="E32" s="88">
        <v>604</v>
      </c>
      <c r="F32" s="88">
        <v>434</v>
      </c>
      <c r="G32" s="88">
        <v>694</v>
      </c>
    </row>
    <row r="33" spans="1:7" ht="15">
      <c r="A33" s="71" t="s">
        <v>391</v>
      </c>
      <c r="B33" s="88">
        <v>307</v>
      </c>
      <c r="C33" s="88">
        <v>427</v>
      </c>
      <c r="D33" s="88">
        <v>362</v>
      </c>
      <c r="E33" s="88">
        <v>501</v>
      </c>
      <c r="F33" s="88">
        <v>416</v>
      </c>
      <c r="G33" s="88">
        <v>577</v>
      </c>
    </row>
    <row r="34" spans="1:7" ht="15">
      <c r="A34" s="71" t="s">
        <v>243</v>
      </c>
      <c r="B34" s="88">
        <v>331</v>
      </c>
      <c r="C34" s="88">
        <v>716</v>
      </c>
      <c r="D34" s="88">
        <v>390</v>
      </c>
      <c r="E34" s="88">
        <v>842</v>
      </c>
      <c r="F34" s="88">
        <v>448</v>
      </c>
      <c r="G34" s="88">
        <v>968</v>
      </c>
    </row>
    <row r="35" spans="1:7" ht="15">
      <c r="A35" s="71" t="s">
        <v>392</v>
      </c>
      <c r="B35" s="88">
        <v>285</v>
      </c>
      <c r="C35" s="88">
        <v>320</v>
      </c>
      <c r="D35" s="88">
        <v>335</v>
      </c>
      <c r="E35" s="88">
        <v>376</v>
      </c>
      <c r="F35" s="88">
        <v>386</v>
      </c>
      <c r="G35" s="88">
        <v>432</v>
      </c>
    </row>
    <row r="36" spans="1:7" ht="15">
      <c r="A36" s="71" t="s">
        <v>393</v>
      </c>
      <c r="B36" s="88">
        <v>345</v>
      </c>
      <c r="C36" s="88">
        <v>570</v>
      </c>
      <c r="D36" s="88">
        <v>405</v>
      </c>
      <c r="E36" s="88">
        <v>672</v>
      </c>
      <c r="F36" s="88">
        <v>466</v>
      </c>
      <c r="G36" s="88">
        <v>772</v>
      </c>
    </row>
    <row r="37" spans="1:7" ht="15">
      <c r="A37" s="71" t="s">
        <v>394</v>
      </c>
      <c r="B37" s="88">
        <v>305</v>
      </c>
      <c r="C37" s="88">
        <v>430</v>
      </c>
      <c r="D37" s="88">
        <v>358</v>
      </c>
      <c r="E37" s="88">
        <v>506</v>
      </c>
      <c r="F37" s="88">
        <v>412</v>
      </c>
      <c r="G37" s="88">
        <v>582</v>
      </c>
    </row>
    <row r="38" spans="1:7" ht="15">
      <c r="A38" s="71" t="s">
        <v>395</v>
      </c>
      <c r="B38" s="88">
        <v>328</v>
      </c>
      <c r="C38" s="88">
        <v>513</v>
      </c>
      <c r="D38" s="88">
        <v>386</v>
      </c>
      <c r="E38" s="88">
        <v>603</v>
      </c>
      <c r="F38" s="88">
        <v>444</v>
      </c>
      <c r="G38" s="88">
        <v>693</v>
      </c>
    </row>
    <row r="39" spans="1:7" ht="15">
      <c r="A39" s="71" t="s">
        <v>396</v>
      </c>
      <c r="B39" s="88">
        <v>327</v>
      </c>
      <c r="C39" s="88">
        <v>368</v>
      </c>
      <c r="D39" s="88">
        <v>385</v>
      </c>
      <c r="E39" s="88">
        <v>432</v>
      </c>
      <c r="F39" s="88">
        <v>442</v>
      </c>
      <c r="G39" s="88">
        <v>498</v>
      </c>
    </row>
    <row r="40" spans="1:7" ht="15">
      <c r="A40" s="71" t="s">
        <v>308</v>
      </c>
      <c r="B40" s="88">
        <v>326</v>
      </c>
      <c r="C40" s="88">
        <v>598</v>
      </c>
      <c r="D40" s="88">
        <v>383</v>
      </c>
      <c r="E40" s="88">
        <v>704</v>
      </c>
      <c r="F40" s="88">
        <v>441</v>
      </c>
      <c r="G40" s="88">
        <v>810</v>
      </c>
    </row>
    <row r="41" spans="1:7" ht="15">
      <c r="A41" s="71" t="s">
        <v>309</v>
      </c>
      <c r="B41" s="88">
        <v>354</v>
      </c>
      <c r="C41" s="88">
        <v>642</v>
      </c>
      <c r="D41" s="88">
        <v>416</v>
      </c>
      <c r="E41" s="88">
        <v>756</v>
      </c>
      <c r="F41" s="88">
        <v>479</v>
      </c>
      <c r="G41" s="88">
        <v>868</v>
      </c>
    </row>
    <row r="42" spans="1:7" ht="15">
      <c r="A42" s="71" t="s">
        <v>397</v>
      </c>
      <c r="B42" s="88">
        <v>325</v>
      </c>
      <c r="C42" s="88">
        <v>729</v>
      </c>
      <c r="D42" s="88">
        <v>382</v>
      </c>
      <c r="E42" s="88">
        <v>858</v>
      </c>
      <c r="F42" s="88">
        <v>440</v>
      </c>
      <c r="G42" s="88">
        <v>987</v>
      </c>
    </row>
    <row r="43" spans="1:7" ht="15">
      <c r="A43" s="71" t="s">
        <v>398</v>
      </c>
      <c r="B43" s="88">
        <v>338</v>
      </c>
      <c r="C43" s="88">
        <v>366</v>
      </c>
      <c r="D43" s="88">
        <v>398</v>
      </c>
      <c r="E43" s="88">
        <v>430</v>
      </c>
      <c r="F43" s="88">
        <v>457</v>
      </c>
      <c r="G43" s="88">
        <v>496</v>
      </c>
    </row>
    <row r="44" spans="1:7" ht="15">
      <c r="A44" s="71" t="s">
        <v>399</v>
      </c>
      <c r="B44" s="88">
        <v>317</v>
      </c>
      <c r="C44" s="88">
        <v>433</v>
      </c>
      <c r="D44" s="88">
        <v>373</v>
      </c>
      <c r="E44" s="88">
        <v>509</v>
      </c>
      <c r="F44" s="88">
        <v>428</v>
      </c>
      <c r="G44" s="88">
        <v>586</v>
      </c>
    </row>
    <row r="45" spans="1:7" ht="15">
      <c r="A45" s="71" t="s">
        <v>400</v>
      </c>
      <c r="B45" s="88">
        <v>344</v>
      </c>
      <c r="C45" s="88">
        <v>365</v>
      </c>
      <c r="D45" s="88">
        <v>404</v>
      </c>
      <c r="E45" s="88">
        <v>430</v>
      </c>
      <c r="F45" s="88">
        <v>465</v>
      </c>
      <c r="G45" s="88">
        <v>494</v>
      </c>
    </row>
    <row r="46" spans="1:7" ht="15">
      <c r="A46" s="71" t="s">
        <v>248</v>
      </c>
      <c r="B46" s="88">
        <v>347</v>
      </c>
      <c r="C46" s="88">
        <v>680</v>
      </c>
      <c r="D46" s="88">
        <v>409</v>
      </c>
      <c r="E46" s="88">
        <v>800</v>
      </c>
      <c r="F46" s="88">
        <v>470</v>
      </c>
      <c r="G46" s="88">
        <v>920</v>
      </c>
    </row>
    <row r="47" spans="1:7" ht="15">
      <c r="A47" s="71" t="s">
        <v>310</v>
      </c>
      <c r="B47" s="88">
        <v>311</v>
      </c>
      <c r="C47" s="88">
        <v>479</v>
      </c>
      <c r="D47" s="88">
        <v>366</v>
      </c>
      <c r="E47" s="88">
        <v>563</v>
      </c>
      <c r="F47" s="88">
        <v>421</v>
      </c>
      <c r="G47" s="88">
        <v>647</v>
      </c>
    </row>
    <row r="48" spans="1:7" ht="15">
      <c r="A48" s="71" t="s">
        <v>401</v>
      </c>
      <c r="B48" s="88">
        <v>352</v>
      </c>
      <c r="C48" s="88">
        <v>803</v>
      </c>
      <c r="D48" s="88">
        <v>414</v>
      </c>
      <c r="E48" s="88">
        <v>945</v>
      </c>
      <c r="F48" s="88">
        <v>476</v>
      </c>
      <c r="G48" s="88">
        <v>1086</v>
      </c>
    </row>
    <row r="49" spans="1:7" ht="15">
      <c r="A49" s="71" t="s">
        <v>402</v>
      </c>
      <c r="B49" s="88">
        <v>370</v>
      </c>
      <c r="C49" s="88">
        <v>868</v>
      </c>
      <c r="D49" s="88">
        <v>436</v>
      </c>
      <c r="E49" s="88">
        <v>1021</v>
      </c>
      <c r="F49" s="88">
        <v>501</v>
      </c>
      <c r="G49" s="88">
        <v>1174</v>
      </c>
    </row>
    <row r="50" spans="1:7" ht="15">
      <c r="A50" s="71" t="s">
        <v>403</v>
      </c>
      <c r="B50" s="88">
        <v>467</v>
      </c>
      <c r="C50" s="88">
        <v>964</v>
      </c>
      <c r="D50" s="88">
        <v>550</v>
      </c>
      <c r="E50" s="88">
        <v>1133</v>
      </c>
      <c r="F50" s="88">
        <v>632</v>
      </c>
      <c r="G50" s="88">
        <v>1304</v>
      </c>
    </row>
    <row r="51" spans="1:7" ht="15">
      <c r="A51" s="71" t="s">
        <v>311</v>
      </c>
      <c r="B51" s="88">
        <v>323</v>
      </c>
      <c r="C51" s="88">
        <v>719</v>
      </c>
      <c r="D51" s="88">
        <v>380</v>
      </c>
      <c r="E51" s="88">
        <v>846</v>
      </c>
      <c r="F51" s="88">
        <v>437</v>
      </c>
      <c r="G51" s="88">
        <v>973</v>
      </c>
    </row>
    <row r="52" spans="1:7" ht="15">
      <c r="A52" s="71" t="s">
        <v>404</v>
      </c>
      <c r="B52" s="88">
        <v>289</v>
      </c>
      <c r="C52" s="88">
        <v>647</v>
      </c>
      <c r="D52" s="88">
        <v>340</v>
      </c>
      <c r="E52" s="88">
        <v>762</v>
      </c>
      <c r="F52" s="88">
        <v>391</v>
      </c>
      <c r="G52" s="88">
        <v>876</v>
      </c>
    </row>
    <row r="53" spans="1:7" ht="15">
      <c r="A53" s="71" t="s">
        <v>405</v>
      </c>
      <c r="B53" s="88">
        <v>319</v>
      </c>
      <c r="C53" s="88">
        <v>419</v>
      </c>
      <c r="D53" s="88">
        <v>376</v>
      </c>
      <c r="E53" s="88">
        <v>493</v>
      </c>
      <c r="F53" s="88">
        <v>432</v>
      </c>
      <c r="G53" s="88">
        <v>567</v>
      </c>
    </row>
    <row r="54" spans="1:7" ht="15">
      <c r="A54" s="71" t="s">
        <v>312</v>
      </c>
      <c r="B54" s="88">
        <v>316</v>
      </c>
      <c r="C54" s="88">
        <v>739</v>
      </c>
      <c r="D54" s="88">
        <v>371</v>
      </c>
      <c r="E54" s="88">
        <v>871</v>
      </c>
      <c r="F54" s="88">
        <v>427</v>
      </c>
      <c r="G54" s="88">
        <v>1001</v>
      </c>
    </row>
    <row r="55" spans="1:7" ht="15">
      <c r="A55" s="71" t="s">
        <v>313</v>
      </c>
      <c r="B55" s="88">
        <v>306</v>
      </c>
      <c r="C55" s="88">
        <v>677</v>
      </c>
      <c r="D55" s="88">
        <v>359</v>
      </c>
      <c r="E55" s="88">
        <v>797</v>
      </c>
      <c r="F55" s="88">
        <v>413</v>
      </c>
      <c r="G55" s="88">
        <v>917</v>
      </c>
    </row>
    <row r="56" spans="1:7" ht="15">
      <c r="A56" s="71" t="s">
        <v>406</v>
      </c>
      <c r="B56" s="88">
        <v>371</v>
      </c>
      <c r="C56" s="88">
        <v>830</v>
      </c>
      <c r="D56" s="88">
        <v>436</v>
      </c>
      <c r="E56" s="88">
        <v>977</v>
      </c>
      <c r="F56" s="88">
        <v>501</v>
      </c>
      <c r="G56" s="88">
        <v>1124</v>
      </c>
    </row>
    <row r="57" spans="1:7" ht="15">
      <c r="A57" s="71" t="s">
        <v>249</v>
      </c>
      <c r="B57" s="89">
        <v>309</v>
      </c>
      <c r="C57" s="89">
        <v>552</v>
      </c>
      <c r="D57" s="89">
        <v>364</v>
      </c>
      <c r="E57" s="89">
        <v>648</v>
      </c>
      <c r="F57" s="89">
        <v>419</v>
      </c>
      <c r="G57" s="89">
        <v>745</v>
      </c>
    </row>
    <row r="58" spans="1:7" ht="15">
      <c r="A58" s="71" t="s">
        <v>244</v>
      </c>
      <c r="B58" s="89">
        <v>348</v>
      </c>
      <c r="C58" s="89">
        <v>647</v>
      </c>
      <c r="D58" s="89">
        <v>410</v>
      </c>
      <c r="E58" s="89">
        <v>760</v>
      </c>
      <c r="F58" s="89">
        <v>471</v>
      </c>
      <c r="G58" s="89">
        <v>875</v>
      </c>
    </row>
    <row r="59" spans="1:7" ht="15">
      <c r="A59" s="71" t="s">
        <v>250</v>
      </c>
      <c r="B59" s="89">
        <v>329</v>
      </c>
      <c r="C59" s="89">
        <v>547</v>
      </c>
      <c r="D59" s="89">
        <v>387</v>
      </c>
      <c r="E59" s="89">
        <v>644</v>
      </c>
      <c r="F59" s="89">
        <v>445</v>
      </c>
      <c r="G59" s="89">
        <v>740</v>
      </c>
    </row>
    <row r="60" spans="1:7" ht="15">
      <c r="A60" s="71" t="s">
        <v>314</v>
      </c>
      <c r="B60" s="88">
        <v>299</v>
      </c>
      <c r="C60" s="88">
        <v>435</v>
      </c>
      <c r="D60" s="88">
        <v>352</v>
      </c>
      <c r="E60" s="88">
        <v>511</v>
      </c>
      <c r="F60" s="88">
        <v>405</v>
      </c>
      <c r="G60" s="88">
        <v>588</v>
      </c>
    </row>
    <row r="61" spans="1:7" ht="15">
      <c r="A61" s="71" t="s">
        <v>407</v>
      </c>
      <c r="B61" s="88">
        <v>279</v>
      </c>
      <c r="C61" s="88">
        <v>670</v>
      </c>
      <c r="D61" s="88">
        <v>329</v>
      </c>
      <c r="E61" s="88">
        <v>788</v>
      </c>
      <c r="F61" s="88">
        <v>378</v>
      </c>
      <c r="G61" s="88">
        <v>907</v>
      </c>
    </row>
    <row r="62" spans="1:7" ht="15">
      <c r="A62" s="71" t="s">
        <v>245</v>
      </c>
      <c r="B62" s="89">
        <v>368</v>
      </c>
      <c r="C62" s="89">
        <v>643</v>
      </c>
      <c r="D62" s="89">
        <v>433</v>
      </c>
      <c r="E62" s="89">
        <v>756</v>
      </c>
      <c r="F62" s="89">
        <v>498</v>
      </c>
      <c r="G62" s="89">
        <v>869</v>
      </c>
    </row>
    <row r="63" spans="1:7" ht="15">
      <c r="A63" s="71" t="s">
        <v>316</v>
      </c>
      <c r="B63" s="88">
        <v>315</v>
      </c>
      <c r="C63" s="88">
        <v>805</v>
      </c>
      <c r="D63" s="88">
        <v>370</v>
      </c>
      <c r="E63" s="88">
        <v>948</v>
      </c>
      <c r="F63" s="88">
        <v>426</v>
      </c>
      <c r="G63" s="88">
        <v>1090</v>
      </c>
    </row>
    <row r="64" spans="1:7" ht="15">
      <c r="A64" s="71" t="s">
        <v>315</v>
      </c>
      <c r="B64" s="88">
        <v>343</v>
      </c>
      <c r="C64" s="88">
        <v>894</v>
      </c>
      <c r="D64" s="88">
        <v>403</v>
      </c>
      <c r="E64" s="88">
        <v>1052</v>
      </c>
      <c r="F64" s="88">
        <v>464</v>
      </c>
      <c r="G64" s="88">
        <v>1209</v>
      </c>
    </row>
    <row r="65" spans="1:7" ht="15">
      <c r="A65" s="71" t="s">
        <v>408</v>
      </c>
      <c r="B65" s="88">
        <v>314</v>
      </c>
      <c r="C65" s="88">
        <v>563</v>
      </c>
      <c r="D65" s="88">
        <v>369</v>
      </c>
      <c r="E65" s="88">
        <v>663</v>
      </c>
      <c r="F65" s="88">
        <v>425</v>
      </c>
      <c r="G65" s="88">
        <v>761</v>
      </c>
    </row>
    <row r="66" spans="1:7" ht="15">
      <c r="A66" s="71" t="s">
        <v>317</v>
      </c>
      <c r="B66" s="88">
        <v>317</v>
      </c>
      <c r="C66" s="89">
        <v>475</v>
      </c>
      <c r="D66" s="88">
        <v>373</v>
      </c>
      <c r="E66" s="89">
        <v>559</v>
      </c>
      <c r="F66" s="88">
        <v>428</v>
      </c>
      <c r="G66" s="88">
        <v>644</v>
      </c>
    </row>
    <row r="67" spans="1:7" ht="15">
      <c r="A67" s="71" t="s">
        <v>318</v>
      </c>
      <c r="B67" s="88">
        <v>351</v>
      </c>
      <c r="C67" s="88">
        <v>350</v>
      </c>
      <c r="D67" s="88">
        <v>413</v>
      </c>
      <c r="E67" s="88">
        <v>412</v>
      </c>
      <c r="F67" s="88">
        <v>475</v>
      </c>
      <c r="G67" s="88">
        <v>474</v>
      </c>
    </row>
    <row r="68" spans="1:7" ht="15">
      <c r="A68" s="71" t="s">
        <v>409</v>
      </c>
      <c r="B68" s="88">
        <v>333</v>
      </c>
      <c r="C68" s="88">
        <v>435</v>
      </c>
      <c r="D68" s="88">
        <v>392</v>
      </c>
      <c r="E68" s="88">
        <v>512</v>
      </c>
      <c r="F68" s="88">
        <v>451</v>
      </c>
      <c r="G68" s="88">
        <v>588</v>
      </c>
    </row>
    <row r="69" spans="1:7" ht="15">
      <c r="A69" s="71" t="s">
        <v>319</v>
      </c>
      <c r="B69" s="88">
        <v>324</v>
      </c>
      <c r="C69" s="88">
        <v>446</v>
      </c>
      <c r="D69" s="88">
        <v>381</v>
      </c>
      <c r="E69" s="88">
        <v>525</v>
      </c>
      <c r="F69" s="88">
        <v>438</v>
      </c>
      <c r="G69" s="88">
        <v>604</v>
      </c>
    </row>
    <row r="70" spans="1:7" ht="15">
      <c r="A70" s="71" t="s">
        <v>320</v>
      </c>
      <c r="B70" s="88">
        <v>319</v>
      </c>
      <c r="C70" s="88">
        <v>563</v>
      </c>
      <c r="D70" s="88">
        <v>376</v>
      </c>
      <c r="E70" s="88">
        <v>661</v>
      </c>
      <c r="F70" s="88">
        <v>432</v>
      </c>
      <c r="G70" s="88">
        <v>761</v>
      </c>
    </row>
    <row r="71" spans="1:7" ht="15">
      <c r="A71" s="71" t="s">
        <v>410</v>
      </c>
      <c r="B71" s="88">
        <v>324</v>
      </c>
      <c r="C71" s="88">
        <v>557</v>
      </c>
      <c r="D71" s="88">
        <v>381</v>
      </c>
      <c r="E71" s="88">
        <v>655</v>
      </c>
      <c r="F71" s="88">
        <v>438</v>
      </c>
      <c r="G71" s="88">
        <v>753</v>
      </c>
    </row>
    <row r="72" spans="1:7" ht="15">
      <c r="A72" s="71" t="s">
        <v>411</v>
      </c>
      <c r="B72" s="88">
        <v>301</v>
      </c>
      <c r="C72" s="88">
        <v>525</v>
      </c>
      <c r="D72" s="88">
        <v>354</v>
      </c>
      <c r="E72" s="88">
        <v>618</v>
      </c>
      <c r="F72" s="88">
        <v>407</v>
      </c>
      <c r="G72" s="88">
        <v>710</v>
      </c>
    </row>
    <row r="73" spans="1:7" ht="15">
      <c r="A73" s="71" t="s">
        <v>412</v>
      </c>
      <c r="B73" s="88">
        <v>302</v>
      </c>
      <c r="C73" s="88">
        <v>444</v>
      </c>
      <c r="D73" s="88">
        <v>355</v>
      </c>
      <c r="E73" s="88">
        <v>523</v>
      </c>
      <c r="F73" s="88">
        <v>408</v>
      </c>
      <c r="G73" s="88">
        <v>601</v>
      </c>
    </row>
    <row r="74" spans="2:7" ht="15">
      <c r="B74" s="88"/>
      <c r="C74" s="88"/>
      <c r="D74" s="88"/>
      <c r="E74" s="88"/>
      <c r="F74" s="88"/>
      <c r="G74" s="88"/>
    </row>
    <row r="75" spans="2:7" ht="15">
      <c r="B75" s="88"/>
      <c r="C75" s="88"/>
      <c r="D75" s="88"/>
      <c r="E75" s="88"/>
      <c r="F75" s="88"/>
      <c r="G75" s="88"/>
    </row>
    <row r="76" spans="2:7" ht="15">
      <c r="B76" s="88"/>
      <c r="C76" s="88"/>
      <c r="D76" s="88"/>
      <c r="E76" s="88"/>
      <c r="F76" s="88"/>
      <c r="G76" s="88"/>
    </row>
    <row r="77" spans="2:7" ht="15">
      <c r="B77" s="88"/>
      <c r="C77" s="88"/>
      <c r="D77" s="88"/>
      <c r="E77" s="88"/>
      <c r="F77" s="88"/>
      <c r="G77" s="88"/>
    </row>
    <row r="78" spans="2:7" ht="15">
      <c r="B78" s="88"/>
      <c r="C78" s="88"/>
      <c r="D78" s="88"/>
      <c r="E78" s="88"/>
      <c r="F78" s="88"/>
      <c r="G78" s="88"/>
    </row>
    <row r="79" spans="2:7" ht="15">
      <c r="B79" s="88"/>
      <c r="C79" s="88"/>
      <c r="D79" s="88"/>
      <c r="E79" s="88"/>
      <c r="F79" s="88"/>
      <c r="G79" s="88"/>
    </row>
    <row r="80" spans="1:7" ht="15">
      <c r="A80" s="71"/>
      <c r="B80" s="88"/>
      <c r="C80" s="88"/>
      <c r="D80" s="88"/>
      <c r="E80" s="88"/>
      <c r="F80" s="88"/>
      <c r="G80" s="88"/>
    </row>
    <row r="81" spans="1:7" ht="15">
      <c r="A81" s="71"/>
      <c r="B81" s="88"/>
      <c r="C81" s="88"/>
      <c r="D81" s="88"/>
      <c r="E81" s="88"/>
      <c r="F81" s="88"/>
      <c r="G81" s="88"/>
    </row>
    <row r="82" spans="2:7" ht="15">
      <c r="B82" s="88"/>
      <c r="C82" s="88"/>
      <c r="D82" s="88"/>
      <c r="E82" s="88"/>
      <c r="F82" s="88"/>
      <c r="G82" s="88"/>
    </row>
    <row r="83" spans="1:7" ht="15">
      <c r="A83" s="71"/>
      <c r="B83" s="88"/>
      <c r="C83" s="88"/>
      <c r="D83" s="88"/>
      <c r="E83" s="88"/>
      <c r="F83" s="88"/>
      <c r="G83" s="88"/>
    </row>
    <row r="84" spans="1:7" ht="15">
      <c r="A84" s="71"/>
      <c r="B84" s="88"/>
      <c r="C84" s="88"/>
      <c r="D84" s="88"/>
      <c r="E84" s="88"/>
      <c r="F84" s="88"/>
      <c r="G84" s="88"/>
    </row>
    <row r="85" spans="1:7" ht="15">
      <c r="A85" s="71"/>
      <c r="B85" s="88"/>
      <c r="C85" s="88"/>
      <c r="D85" s="88"/>
      <c r="E85" s="88"/>
      <c r="F85" s="88"/>
      <c r="G85" s="88"/>
    </row>
    <row r="86" spans="1:7" ht="15">
      <c r="A86" s="71"/>
      <c r="B86" s="88"/>
      <c r="C86" s="88"/>
      <c r="D86" s="88"/>
      <c r="E86" s="88"/>
      <c r="F86" s="88"/>
      <c r="G86" s="88"/>
    </row>
    <row r="87" spans="1:7" ht="15">
      <c r="A87" s="71"/>
      <c r="B87" s="88"/>
      <c r="C87" s="88"/>
      <c r="D87" s="88"/>
      <c r="E87" s="88"/>
      <c r="F87" s="88"/>
      <c r="G87" s="88"/>
    </row>
    <row r="88" spans="1:7" ht="15">
      <c r="A88" s="71"/>
      <c r="B88" s="88"/>
      <c r="C88" s="88"/>
      <c r="D88" s="88"/>
      <c r="E88" s="88"/>
      <c r="F88" s="88"/>
      <c r="G88" s="88"/>
    </row>
    <row r="89" spans="1:7" ht="15">
      <c r="A89" s="71"/>
      <c r="B89" s="88"/>
      <c r="C89" s="88"/>
      <c r="D89" s="88"/>
      <c r="E89" s="88"/>
      <c r="F89" s="88"/>
      <c r="G89" s="88"/>
    </row>
    <row r="90" spans="1:7" ht="15">
      <c r="A90" s="71"/>
      <c r="B90" s="88"/>
      <c r="C90" s="88"/>
      <c r="D90" s="88"/>
      <c r="E90" s="88"/>
      <c r="F90" s="88"/>
      <c r="G90" s="88"/>
    </row>
    <row r="91" spans="1:7" ht="15">
      <c r="A91" s="71"/>
      <c r="B91" s="88"/>
      <c r="C91" s="88"/>
      <c r="D91" s="88"/>
      <c r="E91" s="88"/>
      <c r="F91" s="88"/>
      <c r="G91" s="88"/>
    </row>
    <row r="92" spans="1:7" ht="15">
      <c r="A92" s="71"/>
      <c r="B92" s="88"/>
      <c r="C92" s="88"/>
      <c r="D92" s="88"/>
      <c r="E92" s="88"/>
      <c r="F92" s="88"/>
      <c r="G92" s="88"/>
    </row>
    <row r="93" spans="1:7" ht="15">
      <c r="A93" s="71"/>
      <c r="B93" s="88"/>
      <c r="C93" s="88"/>
      <c r="D93" s="88"/>
      <c r="E93" s="88"/>
      <c r="F93" s="88"/>
      <c r="G93" s="88"/>
    </row>
    <row r="94" spans="1:7" ht="15">
      <c r="A94" s="71"/>
      <c r="B94" s="88"/>
      <c r="C94" s="88"/>
      <c r="D94" s="88"/>
      <c r="E94" s="88"/>
      <c r="F94" s="88"/>
      <c r="G94" s="88"/>
    </row>
    <row r="95" spans="1:7" ht="15">
      <c r="A95" s="71"/>
      <c r="B95" s="88"/>
      <c r="C95" s="88"/>
      <c r="D95" s="88"/>
      <c r="E95" s="88"/>
      <c r="F95" s="88"/>
      <c r="G95" s="88"/>
    </row>
    <row r="96" spans="1:7" ht="15">
      <c r="A96" s="71"/>
      <c r="B96" s="88"/>
      <c r="C96" s="88"/>
      <c r="D96" s="88"/>
      <c r="E96" s="88"/>
      <c r="F96" s="88"/>
      <c r="G96" s="88"/>
    </row>
    <row r="97" spans="1:7" ht="15">
      <c r="A97" s="71"/>
      <c r="B97" s="88"/>
      <c r="C97" s="88"/>
      <c r="D97" s="88"/>
      <c r="E97" s="88"/>
      <c r="F97" s="88"/>
      <c r="G97" s="88"/>
    </row>
    <row r="98" spans="1:7" ht="15">
      <c r="A98" s="71"/>
      <c r="B98" s="88"/>
      <c r="C98" s="88"/>
      <c r="D98" s="88"/>
      <c r="E98" s="88"/>
      <c r="F98" s="88"/>
      <c r="G98" s="88"/>
    </row>
    <row r="99" spans="1:7" ht="15">
      <c r="A99" s="71"/>
      <c r="B99" s="88"/>
      <c r="C99" s="88"/>
      <c r="D99" s="88"/>
      <c r="E99" s="88"/>
      <c r="F99" s="88"/>
      <c r="G99" s="88"/>
    </row>
    <row r="100" spans="1:7" ht="15">
      <c r="A100" s="71"/>
      <c r="B100" s="88"/>
      <c r="C100" s="88"/>
      <c r="D100" s="88"/>
      <c r="E100" s="88"/>
      <c r="F100" s="88"/>
      <c r="G100" s="88"/>
    </row>
    <row r="101" spans="1:7" ht="15">
      <c r="A101" s="71"/>
      <c r="B101" s="88"/>
      <c r="C101" s="88"/>
      <c r="D101" s="88"/>
      <c r="E101" s="88"/>
      <c r="F101" s="88"/>
      <c r="G101" s="88"/>
    </row>
    <row r="102" spans="1:7" ht="15">
      <c r="A102" s="71"/>
      <c r="B102" s="88"/>
      <c r="C102" s="88"/>
      <c r="D102" s="88"/>
      <c r="E102" s="88"/>
      <c r="F102" s="88"/>
      <c r="G102" s="88"/>
    </row>
    <row r="103" spans="1:7" ht="15">
      <c r="A103" s="71"/>
      <c r="B103" s="88"/>
      <c r="C103" s="88"/>
      <c r="D103" s="88"/>
      <c r="E103" s="88"/>
      <c r="F103" s="88"/>
      <c r="G103" s="88"/>
    </row>
    <row r="104" spans="1:7" ht="15">
      <c r="A104" s="71"/>
      <c r="B104" s="88"/>
      <c r="C104" s="88"/>
      <c r="D104" s="88"/>
      <c r="E104" s="88"/>
      <c r="F104" s="88"/>
      <c r="G104" s="88"/>
    </row>
    <row r="105" spans="1:7" ht="15">
      <c r="A105" s="71"/>
      <c r="B105" s="88"/>
      <c r="C105" s="88"/>
      <c r="D105" s="88"/>
      <c r="E105" s="88"/>
      <c r="F105" s="88"/>
      <c r="G105" s="88"/>
    </row>
    <row r="106" spans="1:7" ht="15">
      <c r="A106" s="71"/>
      <c r="B106" s="88"/>
      <c r="C106" s="88"/>
      <c r="D106" s="88"/>
      <c r="E106" s="88"/>
      <c r="F106" s="88"/>
      <c r="G106" s="88"/>
    </row>
    <row r="107" spans="1:7" ht="15">
      <c r="A107" s="71"/>
      <c r="B107" s="88"/>
      <c r="C107" s="88"/>
      <c r="D107" s="88"/>
      <c r="E107" s="88"/>
      <c r="F107" s="88"/>
      <c r="G107" s="88"/>
    </row>
    <row r="108" spans="1:7" ht="15">
      <c r="A108" s="71"/>
      <c r="B108" s="88"/>
      <c r="C108" s="88"/>
      <c r="D108" s="88"/>
      <c r="E108" s="88"/>
      <c r="F108" s="88"/>
      <c r="G108" s="88"/>
    </row>
    <row r="109" spans="1:7" ht="15">
      <c r="A109" s="71"/>
      <c r="B109" s="88"/>
      <c r="C109" s="88"/>
      <c r="D109" s="88"/>
      <c r="E109" s="88"/>
      <c r="F109" s="88"/>
      <c r="G109" s="88"/>
    </row>
    <row r="110" spans="1:7" ht="15">
      <c r="A110" s="71"/>
      <c r="B110" s="88"/>
      <c r="C110" s="88"/>
      <c r="D110" s="88"/>
      <c r="E110" s="88"/>
      <c r="F110" s="88"/>
      <c r="G110" s="88"/>
    </row>
    <row r="111" spans="1:7" ht="15">
      <c r="A111" s="71"/>
      <c r="B111" s="88"/>
      <c r="C111" s="88"/>
      <c r="D111" s="88"/>
      <c r="E111" s="88"/>
      <c r="F111" s="88"/>
      <c r="G111" s="88"/>
    </row>
    <row r="112" spans="1:7" ht="15">
      <c r="A112" s="71"/>
      <c r="B112" s="88"/>
      <c r="C112" s="88"/>
      <c r="D112" s="88"/>
      <c r="E112" s="88"/>
      <c r="F112" s="88"/>
      <c r="G112" s="88"/>
    </row>
    <row r="113" spans="1:7" ht="15">
      <c r="A113" s="71"/>
      <c r="B113" s="88"/>
      <c r="C113" s="88"/>
      <c r="D113" s="88"/>
      <c r="E113" s="88"/>
      <c r="F113" s="88"/>
      <c r="G113" s="88"/>
    </row>
    <row r="114" spans="1:7" ht="15">
      <c r="A114" s="71"/>
      <c r="B114" s="88"/>
      <c r="C114" s="88"/>
      <c r="D114" s="88"/>
      <c r="E114" s="88"/>
      <c r="F114" s="88"/>
      <c r="G114" s="88"/>
    </row>
    <row r="115" spans="1:7" ht="15">
      <c r="A115" s="71"/>
      <c r="B115" s="88"/>
      <c r="C115" s="88"/>
      <c r="D115" s="88"/>
      <c r="E115" s="88"/>
      <c r="F115" s="88"/>
      <c r="G115" s="88"/>
    </row>
    <row r="116" spans="1:7" ht="15">
      <c r="A116" s="71"/>
      <c r="B116" s="88"/>
      <c r="C116" s="88"/>
      <c r="D116" s="88"/>
      <c r="E116" s="88"/>
      <c r="F116" s="88"/>
      <c r="G116" s="88"/>
    </row>
    <row r="117" spans="1:7" ht="15">
      <c r="A117" s="71"/>
      <c r="B117" s="88"/>
      <c r="C117" s="88"/>
      <c r="D117" s="88"/>
      <c r="E117" s="88"/>
      <c r="F117" s="88"/>
      <c r="G117" s="88"/>
    </row>
    <row r="118" spans="1:7" ht="15">
      <c r="A118" s="71"/>
      <c r="B118" s="88"/>
      <c r="C118" s="88"/>
      <c r="D118" s="88"/>
      <c r="E118" s="88"/>
      <c r="F118" s="88"/>
      <c r="G118" s="88"/>
    </row>
    <row r="119" spans="1:7" ht="15">
      <c r="A119" s="71"/>
      <c r="B119" s="88"/>
      <c r="C119" s="88"/>
      <c r="D119" s="88"/>
      <c r="E119" s="88"/>
      <c r="F119" s="88"/>
      <c r="G119" s="88"/>
    </row>
    <row r="120" spans="1:7" ht="15">
      <c r="A120" s="71"/>
      <c r="B120" s="88"/>
      <c r="C120" s="88"/>
      <c r="D120" s="88"/>
      <c r="E120" s="88"/>
      <c r="F120" s="88"/>
      <c r="G120" s="88"/>
    </row>
    <row r="121" spans="1:7" ht="15">
      <c r="A121" s="71"/>
      <c r="B121" s="88"/>
      <c r="C121" s="88"/>
      <c r="D121" s="88"/>
      <c r="E121" s="88"/>
      <c r="F121" s="88"/>
      <c r="G121" s="88"/>
    </row>
    <row r="122" spans="1:7" ht="15">
      <c r="A122" s="71"/>
      <c r="B122" s="88"/>
      <c r="C122" s="88"/>
      <c r="D122" s="88"/>
      <c r="E122" s="88"/>
      <c r="F122" s="88"/>
      <c r="G122" s="88"/>
    </row>
    <row r="123" spans="1:7" ht="15">
      <c r="A123" s="71"/>
      <c r="B123" s="88"/>
      <c r="C123" s="88"/>
      <c r="D123" s="88"/>
      <c r="E123" s="88"/>
      <c r="F123" s="88"/>
      <c r="G123" s="88"/>
    </row>
    <row r="124" spans="1:7" ht="15">
      <c r="A124" s="71"/>
      <c r="B124" s="88"/>
      <c r="C124" s="88"/>
      <c r="D124" s="88"/>
      <c r="E124" s="88"/>
      <c r="F124" s="88"/>
      <c r="G124" s="88"/>
    </row>
    <row r="125" spans="1:7" ht="15">
      <c r="A125" s="71"/>
      <c r="B125" s="88"/>
      <c r="C125" s="88"/>
      <c r="D125" s="88"/>
      <c r="E125" s="88"/>
      <c r="F125" s="88"/>
      <c r="G125" s="88"/>
    </row>
    <row r="126" spans="1:7" ht="15">
      <c r="A126" s="71"/>
      <c r="B126" s="88"/>
      <c r="C126" s="88"/>
      <c r="D126" s="88"/>
      <c r="E126" s="88"/>
      <c r="F126" s="88"/>
      <c r="G126" s="88"/>
    </row>
    <row r="127" spans="1:7" ht="15">
      <c r="A127" s="71"/>
      <c r="B127" s="88"/>
      <c r="C127" s="88"/>
      <c r="D127" s="88"/>
      <c r="E127" s="88"/>
      <c r="F127" s="88"/>
      <c r="G127" s="88"/>
    </row>
    <row r="128" spans="1:7" ht="15">
      <c r="A128" s="71"/>
      <c r="B128" s="88"/>
      <c r="C128" s="88"/>
      <c r="D128" s="88"/>
      <c r="E128" s="88"/>
      <c r="F128" s="88"/>
      <c r="G128" s="88"/>
    </row>
    <row r="129" spans="1:7" ht="15">
      <c r="A129" s="71"/>
      <c r="B129" s="88"/>
      <c r="C129" s="88"/>
      <c r="D129" s="88"/>
      <c r="E129" s="88"/>
      <c r="F129" s="88"/>
      <c r="G129" s="88"/>
    </row>
    <row r="130" spans="1:7" ht="15">
      <c r="A130" s="71"/>
      <c r="B130" s="88"/>
      <c r="C130" s="88"/>
      <c r="D130" s="88"/>
      <c r="E130" s="88"/>
      <c r="F130" s="88"/>
      <c r="G130" s="88"/>
    </row>
    <row r="131" spans="1:7" ht="15">
      <c r="A131" s="71"/>
      <c r="B131" s="88"/>
      <c r="C131" s="88"/>
      <c r="D131" s="88"/>
      <c r="E131" s="88"/>
      <c r="F131" s="88"/>
      <c r="G131" s="88"/>
    </row>
    <row r="132" spans="1:7" ht="15">
      <c r="A132" s="71"/>
      <c r="B132" s="88"/>
      <c r="C132" s="88"/>
      <c r="D132" s="88"/>
      <c r="E132" s="88"/>
      <c r="F132" s="88"/>
      <c r="G132" s="88"/>
    </row>
    <row r="133" spans="1:7" ht="15">
      <c r="A133" s="71"/>
      <c r="B133" s="88"/>
      <c r="C133" s="88"/>
      <c r="D133" s="88"/>
      <c r="E133" s="88"/>
      <c r="F133" s="88"/>
      <c r="G133" s="88"/>
    </row>
    <row r="134" spans="1:7" ht="15">
      <c r="A134" s="71"/>
      <c r="B134" s="88"/>
      <c r="C134" s="88"/>
      <c r="D134" s="88"/>
      <c r="E134" s="88"/>
      <c r="F134" s="88"/>
      <c r="G134" s="88"/>
    </row>
    <row r="135" spans="1:7" ht="15">
      <c r="A135" s="71"/>
      <c r="B135" s="88"/>
      <c r="C135" s="88"/>
      <c r="D135" s="88"/>
      <c r="E135" s="88"/>
      <c r="F135" s="88"/>
      <c r="G135" s="88"/>
    </row>
    <row r="136" spans="1:7" ht="15">
      <c r="A136" s="71"/>
      <c r="B136" s="88"/>
      <c r="C136" s="88"/>
      <c r="D136" s="88"/>
      <c r="E136" s="88"/>
      <c r="F136" s="88"/>
      <c r="G136" s="88"/>
    </row>
    <row r="137" spans="1:7" ht="15">
      <c r="A137" s="71"/>
      <c r="B137" s="88"/>
      <c r="C137" s="88"/>
      <c r="D137" s="88"/>
      <c r="E137" s="88"/>
      <c r="F137" s="88"/>
      <c r="G137" s="88"/>
    </row>
    <row r="138" spans="1:7" ht="15">
      <c r="A138" s="71"/>
      <c r="B138" s="88"/>
      <c r="C138" s="88"/>
      <c r="D138" s="88"/>
      <c r="E138" s="88"/>
      <c r="F138" s="88"/>
      <c r="G138" s="88"/>
    </row>
    <row r="139" spans="1:7" ht="15">
      <c r="A139" s="71"/>
      <c r="B139" s="88"/>
      <c r="C139" s="88"/>
      <c r="D139" s="88"/>
      <c r="E139" s="88"/>
      <c r="F139" s="88"/>
      <c r="G139" s="88"/>
    </row>
    <row r="140" spans="1:7" ht="15">
      <c r="A140" s="71"/>
      <c r="B140" s="88"/>
      <c r="C140" s="88"/>
      <c r="D140" s="88"/>
      <c r="E140" s="88"/>
      <c r="F140" s="88"/>
      <c r="G140" s="88"/>
    </row>
    <row r="141" spans="1:7" ht="15">
      <c r="A141" s="71"/>
      <c r="B141" s="88"/>
      <c r="C141" s="88"/>
      <c r="D141" s="88"/>
      <c r="E141" s="88"/>
      <c r="F141" s="88"/>
      <c r="G141" s="88"/>
    </row>
    <row r="142" spans="1:7" ht="15">
      <c r="A142" s="71"/>
      <c r="B142" s="88"/>
      <c r="C142" s="88"/>
      <c r="D142" s="88"/>
      <c r="E142" s="88"/>
      <c r="F142" s="88"/>
      <c r="G142" s="88"/>
    </row>
    <row r="143" spans="1:7" ht="15">
      <c r="A143" s="71"/>
      <c r="B143" s="88"/>
      <c r="C143" s="88"/>
      <c r="D143" s="88"/>
      <c r="E143" s="88"/>
      <c r="F143" s="88"/>
      <c r="G143" s="88"/>
    </row>
    <row r="144" spans="1:7" ht="15">
      <c r="A144" s="71"/>
      <c r="B144" s="88"/>
      <c r="C144" s="88"/>
      <c r="D144" s="88"/>
      <c r="E144" s="88"/>
      <c r="F144" s="88"/>
      <c r="G144" s="88"/>
    </row>
    <row r="145" spans="1:7" ht="15">
      <c r="A145" s="71"/>
      <c r="B145" s="88"/>
      <c r="C145" s="88"/>
      <c r="D145" s="88"/>
      <c r="E145" s="88"/>
      <c r="F145" s="88"/>
      <c r="G145" s="88"/>
    </row>
    <row r="146" spans="1:7" ht="15">
      <c r="A146" s="71"/>
      <c r="B146" s="88"/>
      <c r="C146" s="88"/>
      <c r="D146" s="88"/>
      <c r="E146" s="88"/>
      <c r="F146" s="88"/>
      <c r="G146" s="88"/>
    </row>
    <row r="147" spans="1:7" ht="15">
      <c r="A147" s="71"/>
      <c r="B147" s="88"/>
      <c r="C147" s="88"/>
      <c r="D147" s="88"/>
      <c r="E147" s="88"/>
      <c r="F147" s="88"/>
      <c r="G147" s="88"/>
    </row>
    <row r="148" spans="1:7" ht="15">
      <c r="A148" s="71"/>
      <c r="B148" s="88"/>
      <c r="C148" s="88"/>
      <c r="D148" s="88"/>
      <c r="E148" s="88"/>
      <c r="F148" s="88"/>
      <c r="G148" s="88"/>
    </row>
    <row r="149" spans="1:7" ht="15">
      <c r="A149" s="71"/>
      <c r="B149" s="88"/>
      <c r="C149" s="88"/>
      <c r="D149" s="88"/>
      <c r="E149" s="88"/>
      <c r="F149" s="88"/>
      <c r="G149" s="88"/>
    </row>
    <row r="150" spans="1:7" ht="15">
      <c r="A150" s="71"/>
      <c r="B150" s="88"/>
      <c r="C150" s="88"/>
      <c r="D150" s="88"/>
      <c r="E150" s="88"/>
      <c r="F150" s="88"/>
      <c r="G150" s="88"/>
    </row>
    <row r="151" spans="1:7" ht="15">
      <c r="A151" s="71"/>
      <c r="B151" s="88"/>
      <c r="C151" s="88"/>
      <c r="D151" s="88"/>
      <c r="E151" s="88"/>
      <c r="F151" s="88"/>
      <c r="G151" s="88"/>
    </row>
    <row r="152" spans="1:7" ht="15">
      <c r="A152" s="71"/>
      <c r="B152" s="88"/>
      <c r="C152" s="88"/>
      <c r="D152" s="88"/>
      <c r="E152" s="88"/>
      <c r="F152" s="88"/>
      <c r="G152" s="88"/>
    </row>
    <row r="153" spans="1:7" ht="15">
      <c r="A153" s="71"/>
      <c r="B153" s="88"/>
      <c r="C153" s="88"/>
      <c r="D153" s="88"/>
      <c r="E153" s="88"/>
      <c r="F153" s="88"/>
      <c r="G153" s="88"/>
    </row>
    <row r="154" spans="1:7" ht="15">
      <c r="A154" s="71"/>
      <c r="B154" s="88"/>
      <c r="C154" s="88"/>
      <c r="D154" s="88"/>
      <c r="E154" s="88"/>
      <c r="F154" s="88"/>
      <c r="G154" s="88"/>
    </row>
    <row r="155" spans="1:7" ht="15">
      <c r="A155" s="71"/>
      <c r="B155" s="88"/>
      <c r="C155" s="88"/>
      <c r="D155" s="88"/>
      <c r="E155" s="88"/>
      <c r="F155" s="88"/>
      <c r="G155" s="88"/>
    </row>
    <row r="156" spans="1:7" ht="15">
      <c r="A156" s="71"/>
      <c r="B156" s="88"/>
      <c r="C156" s="88"/>
      <c r="D156" s="88"/>
      <c r="E156" s="88"/>
      <c r="F156" s="88"/>
      <c r="G156" s="88"/>
    </row>
    <row r="157" spans="1:7" ht="15">
      <c r="A157" s="71"/>
      <c r="B157" s="88"/>
      <c r="C157" s="88"/>
      <c r="D157" s="88"/>
      <c r="E157" s="88"/>
      <c r="F157" s="88"/>
      <c r="G157" s="88"/>
    </row>
    <row r="158" spans="1:7" ht="15">
      <c r="A158" s="71"/>
      <c r="B158" s="88"/>
      <c r="C158" s="88"/>
      <c r="D158" s="88"/>
      <c r="E158" s="88"/>
      <c r="F158" s="88"/>
      <c r="G158" s="88"/>
    </row>
    <row r="159" spans="1:7" ht="15">
      <c r="A159" s="71"/>
      <c r="B159" s="88"/>
      <c r="C159" s="88"/>
      <c r="D159" s="88"/>
      <c r="E159" s="88"/>
      <c r="F159" s="88"/>
      <c r="G159" s="88"/>
    </row>
    <row r="160" spans="1:7" ht="15">
      <c r="A160" s="71"/>
      <c r="B160" s="88"/>
      <c r="C160" s="88"/>
      <c r="D160" s="88"/>
      <c r="E160" s="88"/>
      <c r="F160" s="88"/>
      <c r="G160" s="88"/>
    </row>
    <row r="161" spans="1:7" ht="15">
      <c r="A161" s="71"/>
      <c r="B161" s="88"/>
      <c r="C161" s="88"/>
      <c r="D161" s="88"/>
      <c r="E161" s="88"/>
      <c r="F161" s="88"/>
      <c r="G161" s="88"/>
    </row>
    <row r="162" spans="1:7" ht="15">
      <c r="A162" s="71"/>
      <c r="B162" s="88"/>
      <c r="C162" s="88"/>
      <c r="D162" s="88"/>
      <c r="E162" s="88"/>
      <c r="F162" s="88"/>
      <c r="G162" s="88"/>
    </row>
    <row r="163" spans="1:7" ht="15">
      <c r="A163" s="71"/>
      <c r="B163" s="88"/>
      <c r="C163" s="88"/>
      <c r="D163" s="88"/>
      <c r="E163" s="88"/>
      <c r="F163" s="88"/>
      <c r="G163" s="88"/>
    </row>
    <row r="164" spans="1:7" ht="15">
      <c r="A164" s="71"/>
      <c r="B164" s="88"/>
      <c r="C164" s="88"/>
      <c r="D164" s="88"/>
      <c r="E164" s="88"/>
      <c r="F164" s="88"/>
      <c r="G164" s="88"/>
    </row>
    <row r="165" spans="1:7" ht="15">
      <c r="A165" s="71"/>
      <c r="B165" s="88"/>
      <c r="C165" s="88"/>
      <c r="D165" s="88"/>
      <c r="E165" s="88"/>
      <c r="F165" s="88"/>
      <c r="G165" s="88"/>
    </row>
    <row r="166" spans="1:7" ht="15">
      <c r="A166" s="71"/>
      <c r="B166" s="88"/>
      <c r="C166" s="88"/>
      <c r="D166" s="88"/>
      <c r="E166" s="88"/>
      <c r="F166" s="88"/>
      <c r="G166" s="88"/>
    </row>
    <row r="167" spans="1:7" ht="15">
      <c r="A167" s="71"/>
      <c r="B167" s="88"/>
      <c r="C167" s="88"/>
      <c r="D167" s="88"/>
      <c r="E167" s="88"/>
      <c r="F167" s="88"/>
      <c r="G167" s="88"/>
    </row>
    <row r="168" spans="1:7" ht="15">
      <c r="A168" s="71"/>
      <c r="B168" s="88"/>
      <c r="C168" s="88"/>
      <c r="D168" s="88"/>
      <c r="E168" s="88"/>
      <c r="F168" s="88"/>
      <c r="G168" s="88"/>
    </row>
    <row r="169" spans="1:7" ht="15">
      <c r="A169" s="71"/>
      <c r="B169" s="88"/>
      <c r="C169" s="88"/>
      <c r="D169" s="88"/>
      <c r="E169" s="88"/>
      <c r="F169" s="88"/>
      <c r="G169" s="88"/>
    </row>
    <row r="170" spans="1:7" ht="15">
      <c r="A170" s="71"/>
      <c r="B170" s="88"/>
      <c r="C170" s="88"/>
      <c r="D170" s="88"/>
      <c r="E170" s="88"/>
      <c r="F170" s="88"/>
      <c r="G170" s="88"/>
    </row>
    <row r="171" spans="1:7" ht="15">
      <c r="A171" s="71"/>
      <c r="B171" s="88"/>
      <c r="C171" s="88"/>
      <c r="D171" s="88"/>
      <c r="E171" s="88"/>
      <c r="F171" s="88"/>
      <c r="G171" s="88"/>
    </row>
    <row r="172" spans="1:7" ht="15">
      <c r="A172" s="71"/>
      <c r="B172" s="88"/>
      <c r="C172" s="88"/>
      <c r="D172" s="88"/>
      <c r="E172" s="88"/>
      <c r="F172" s="88"/>
      <c r="G172" s="88"/>
    </row>
    <row r="173" spans="1:7" ht="15">
      <c r="A173" s="71"/>
      <c r="B173" s="88"/>
      <c r="C173" s="88"/>
      <c r="D173" s="88"/>
      <c r="E173" s="88"/>
      <c r="F173" s="88"/>
      <c r="G173" s="88"/>
    </row>
    <row r="174" spans="1:7" ht="15">
      <c r="A174" s="71"/>
      <c r="B174" s="88"/>
      <c r="C174" s="88"/>
      <c r="D174" s="88"/>
      <c r="E174" s="88"/>
      <c r="F174" s="88"/>
      <c r="G174" s="88"/>
    </row>
    <row r="175" spans="1:7" ht="15">
      <c r="A175" s="71"/>
      <c r="B175" s="88"/>
      <c r="C175" s="88"/>
      <c r="D175" s="88"/>
      <c r="E175" s="88"/>
      <c r="F175" s="88"/>
      <c r="G175" s="88"/>
    </row>
    <row r="176" spans="1:7" ht="15">
      <c r="A176" s="71"/>
      <c r="B176" s="88"/>
      <c r="C176" s="88"/>
      <c r="D176" s="88"/>
      <c r="E176" s="88"/>
      <c r="F176" s="88"/>
      <c r="G176" s="88"/>
    </row>
    <row r="177" spans="1:7" ht="15">
      <c r="A177" s="71"/>
      <c r="B177" s="88"/>
      <c r="C177" s="88"/>
      <c r="D177" s="88"/>
      <c r="E177" s="88"/>
      <c r="F177" s="88"/>
      <c r="G177" s="88"/>
    </row>
    <row r="178" spans="1:7" ht="15">
      <c r="A178" s="71"/>
      <c r="B178" s="88"/>
      <c r="C178" s="88"/>
      <c r="D178" s="88"/>
      <c r="E178" s="88"/>
      <c r="F178" s="88"/>
      <c r="G178" s="88"/>
    </row>
    <row r="179" spans="1:7" ht="15">
      <c r="A179" s="71"/>
      <c r="B179" s="88"/>
      <c r="C179" s="88"/>
      <c r="D179" s="88"/>
      <c r="E179" s="88"/>
      <c r="F179" s="88"/>
      <c r="G179" s="88"/>
    </row>
    <row r="180" spans="1:7" ht="15">
      <c r="A180" s="71"/>
      <c r="B180" s="88"/>
      <c r="C180" s="88"/>
      <c r="D180" s="88"/>
      <c r="E180" s="88"/>
      <c r="F180" s="88"/>
      <c r="G180" s="88"/>
    </row>
    <row r="181" spans="1:7" ht="15">
      <c r="A181" s="71"/>
      <c r="B181" s="88"/>
      <c r="C181" s="88"/>
      <c r="D181" s="88"/>
      <c r="E181" s="88"/>
      <c r="F181" s="88"/>
      <c r="G181" s="88"/>
    </row>
    <row r="182" spans="1:7" ht="15">
      <c r="A182" s="71"/>
      <c r="B182" s="88"/>
      <c r="C182" s="88"/>
      <c r="D182" s="88"/>
      <c r="E182" s="88"/>
      <c r="F182" s="88"/>
      <c r="G182" s="88"/>
    </row>
    <row r="183" spans="1:7" ht="15">
      <c r="A183" s="71"/>
      <c r="B183" s="88"/>
      <c r="C183" s="88"/>
      <c r="D183" s="88"/>
      <c r="E183" s="88"/>
      <c r="F183" s="88"/>
      <c r="G183" s="88"/>
    </row>
    <row r="184" spans="1:7" ht="15">
      <c r="A184" s="71"/>
      <c r="B184" s="88"/>
      <c r="C184" s="88"/>
      <c r="D184" s="88"/>
      <c r="E184" s="88"/>
      <c r="F184" s="88"/>
      <c r="G184" s="88"/>
    </row>
    <row r="185" spans="1:7" ht="15">
      <c r="A185" s="71"/>
      <c r="B185" s="88"/>
      <c r="C185" s="88"/>
      <c r="D185" s="88"/>
      <c r="E185" s="88"/>
      <c r="F185" s="88"/>
      <c r="G185" s="88"/>
    </row>
    <row r="186" spans="1:7" ht="15">
      <c r="A186" s="71"/>
      <c r="B186" s="88"/>
      <c r="C186" s="88"/>
      <c r="D186" s="88"/>
      <c r="E186" s="88"/>
      <c r="F186" s="88"/>
      <c r="G186" s="88"/>
    </row>
    <row r="187" spans="1:7" ht="15">
      <c r="A187" s="71"/>
      <c r="B187" s="88"/>
      <c r="C187" s="88"/>
      <c r="D187" s="88"/>
      <c r="E187" s="88"/>
      <c r="F187" s="88"/>
      <c r="G187" s="88"/>
    </row>
    <row r="188" spans="1:7" ht="15">
      <c r="A188" s="71"/>
      <c r="B188" s="88"/>
      <c r="C188" s="88"/>
      <c r="D188" s="88"/>
      <c r="E188" s="88"/>
      <c r="F188" s="88"/>
      <c r="G188" s="88"/>
    </row>
    <row r="189" spans="1:7" ht="15">
      <c r="A189" s="71"/>
      <c r="B189" s="88"/>
      <c r="C189" s="88"/>
      <c r="D189" s="88"/>
      <c r="E189" s="88"/>
      <c r="F189" s="88"/>
      <c r="G189" s="88"/>
    </row>
    <row r="190" spans="1:7" ht="15">
      <c r="A190" s="71"/>
      <c r="B190" s="88"/>
      <c r="C190" s="88"/>
      <c r="D190" s="88"/>
      <c r="E190" s="88"/>
      <c r="F190" s="88"/>
      <c r="G190" s="88"/>
    </row>
    <row r="191" spans="1:7" ht="15">
      <c r="A191" s="71"/>
      <c r="B191" s="88"/>
      <c r="C191" s="88"/>
      <c r="D191" s="88"/>
      <c r="E191" s="88"/>
      <c r="F191" s="88"/>
      <c r="G191" s="88"/>
    </row>
    <row r="192" spans="1:7" ht="15">
      <c r="A192" s="71"/>
      <c r="B192" s="88"/>
      <c r="C192" s="88"/>
      <c r="D192" s="88"/>
      <c r="E192" s="88"/>
      <c r="F192" s="88"/>
      <c r="G192" s="88"/>
    </row>
    <row r="193" spans="1:7" ht="15">
      <c r="A193" s="71"/>
      <c r="B193" s="88"/>
      <c r="C193" s="88"/>
      <c r="D193" s="88"/>
      <c r="E193" s="88"/>
      <c r="F193" s="88"/>
      <c r="G193" s="88"/>
    </row>
    <row r="194" spans="1:7" ht="15">
      <c r="A194" s="71"/>
      <c r="B194" s="88"/>
      <c r="C194" s="88"/>
      <c r="D194" s="88"/>
      <c r="E194" s="88"/>
      <c r="F194" s="88"/>
      <c r="G194" s="88"/>
    </row>
    <row r="195" spans="1:7" ht="15">
      <c r="A195" s="71"/>
      <c r="B195" s="88"/>
      <c r="C195" s="88"/>
      <c r="D195" s="88"/>
      <c r="E195" s="88"/>
      <c r="F195" s="88"/>
      <c r="G195" s="88"/>
    </row>
    <row r="196" spans="1:7" ht="15">
      <c r="A196" s="71"/>
      <c r="B196" s="88"/>
      <c r="C196" s="88"/>
      <c r="D196" s="88"/>
      <c r="E196" s="88"/>
      <c r="F196" s="88"/>
      <c r="G196" s="88"/>
    </row>
    <row r="197" spans="1:7" ht="15">
      <c r="A197" s="71"/>
      <c r="B197" s="88"/>
      <c r="C197" s="88"/>
      <c r="D197" s="88"/>
      <c r="E197" s="88"/>
      <c r="F197" s="88"/>
      <c r="G197" s="88"/>
    </row>
    <row r="198" spans="1:7" ht="15">
      <c r="A198" s="71"/>
      <c r="B198" s="88"/>
      <c r="C198" s="88"/>
      <c r="D198" s="88"/>
      <c r="E198" s="88"/>
      <c r="F198" s="88"/>
      <c r="G198" s="88"/>
    </row>
    <row r="199" spans="1:7" ht="15">
      <c r="A199" s="71"/>
      <c r="B199" s="88"/>
      <c r="C199" s="88"/>
      <c r="D199" s="88"/>
      <c r="E199" s="88"/>
      <c r="F199" s="88"/>
      <c r="G199" s="88"/>
    </row>
    <row r="200" spans="1:7" ht="15">
      <c r="A200" s="71"/>
      <c r="B200" s="88"/>
      <c r="C200" s="88"/>
      <c r="D200" s="88"/>
      <c r="E200" s="88"/>
      <c r="F200" s="88"/>
      <c r="G200" s="88"/>
    </row>
    <row r="201" spans="1:7" ht="15">
      <c r="A201" s="71"/>
      <c r="B201" s="88"/>
      <c r="C201" s="88"/>
      <c r="D201" s="88"/>
      <c r="E201" s="88"/>
      <c r="F201" s="88"/>
      <c r="G201" s="88"/>
    </row>
    <row r="202" spans="1:7" ht="15">
      <c r="A202" s="71"/>
      <c r="B202" s="88"/>
      <c r="C202" s="88"/>
      <c r="D202" s="88"/>
      <c r="E202" s="88"/>
      <c r="F202" s="88"/>
      <c r="G202" s="88"/>
    </row>
    <row r="203" spans="1:7" ht="15">
      <c r="A203" s="71"/>
      <c r="B203" s="88"/>
      <c r="C203" s="88"/>
      <c r="D203" s="88"/>
      <c r="E203" s="88"/>
      <c r="F203" s="88"/>
      <c r="G203" s="88"/>
    </row>
    <row r="204" spans="1:7" ht="15">
      <c r="A204" s="71"/>
      <c r="B204" s="88"/>
      <c r="C204" s="88"/>
      <c r="D204" s="88"/>
      <c r="E204" s="88"/>
      <c r="F204" s="88"/>
      <c r="G204" s="88"/>
    </row>
    <row r="205" spans="1:7" ht="15">
      <c r="A205" s="71"/>
      <c r="B205" s="88"/>
      <c r="C205" s="88"/>
      <c r="D205" s="88"/>
      <c r="E205" s="88"/>
      <c r="F205" s="88"/>
      <c r="G205" s="88"/>
    </row>
    <row r="206" spans="1:7" ht="15">
      <c r="A206" s="71"/>
      <c r="B206" s="88"/>
      <c r="C206" s="88"/>
      <c r="D206" s="88"/>
      <c r="E206" s="88"/>
      <c r="F206" s="88"/>
      <c r="G206" s="88"/>
    </row>
    <row r="207" spans="1:7" ht="15">
      <c r="A207" s="71"/>
      <c r="B207" s="88"/>
      <c r="C207" s="88"/>
      <c r="D207" s="88"/>
      <c r="E207" s="88"/>
      <c r="F207" s="88"/>
      <c r="G207" s="88"/>
    </row>
    <row r="208" spans="1:7" ht="15">
      <c r="A208" s="71"/>
      <c r="B208" s="88"/>
      <c r="C208" s="88"/>
      <c r="D208" s="88"/>
      <c r="E208" s="88"/>
      <c r="F208" s="88"/>
      <c r="G208" s="88"/>
    </row>
    <row r="209" spans="1:7" ht="15">
      <c r="A209" s="71"/>
      <c r="B209" s="88"/>
      <c r="C209" s="88"/>
      <c r="D209" s="88"/>
      <c r="E209" s="88"/>
      <c r="F209" s="88"/>
      <c r="G209" s="88"/>
    </row>
    <row r="210" spans="1:7" ht="15">
      <c r="A210" s="71"/>
      <c r="B210" s="88"/>
      <c r="C210" s="88"/>
      <c r="D210" s="88"/>
      <c r="E210" s="88"/>
      <c r="F210" s="88"/>
      <c r="G210" s="88"/>
    </row>
  </sheetData>
  <mergeCells count="10">
    <mergeCell ref="K13:L13"/>
    <mergeCell ref="I13:J13"/>
    <mergeCell ref="M13:N13"/>
    <mergeCell ref="A1:G1"/>
    <mergeCell ref="A3:G3"/>
    <mergeCell ref="A5:A6"/>
    <mergeCell ref="B5:C5"/>
    <mergeCell ref="D5:E5"/>
    <mergeCell ref="F5:G5"/>
    <mergeCell ref="A4:G4"/>
  </mergeCells>
  <hyperlinks>
    <hyperlink ref="B2" r:id="rId1" display="IRS Website for Housing and Utilities Collection Financial Standards"/>
  </hyperlinks>
  <printOptions gridLines="1" headings="1"/>
  <pageMargins left="0.75" right="0.75" top="0.78" bottom="1" header="0.5" footer="0.5"/>
  <pageSetup horizontalDpi="600" verticalDpi="600" orientation="portrait" r:id="rId2"/>
  <headerFooter alignWithMargins="0">
    <oddFooter>&amp;LFlorida Housing&amp;CPage &amp;P of &amp;N</oddFooter>
  </headerFooter>
</worksheet>
</file>

<file path=xl/worksheets/sheet5.xml><?xml version="1.0" encoding="utf-8"?>
<worksheet xmlns="http://schemas.openxmlformats.org/spreadsheetml/2006/main" xmlns:r="http://schemas.openxmlformats.org/officeDocument/2006/relationships">
  <dimension ref="A1:F118"/>
  <sheetViews>
    <sheetView zoomScale="85" zoomScaleNormal="85" workbookViewId="0" topLeftCell="A3">
      <selection activeCell="A30" sqref="A30"/>
    </sheetView>
  </sheetViews>
  <sheetFormatPr defaultColWidth="9.140625" defaultRowHeight="12.75"/>
  <cols>
    <col min="1" max="2" width="22.28125" style="0" customWidth="1"/>
    <col min="3" max="3" width="23.7109375" style="0" customWidth="1"/>
    <col min="4" max="16384" width="22.28125" style="0" customWidth="1"/>
  </cols>
  <sheetData>
    <row r="1" spans="1:6" ht="12.75">
      <c r="A1" s="354" t="s">
        <v>100</v>
      </c>
      <c r="B1" s="354"/>
      <c r="C1" s="354"/>
      <c r="D1" s="354"/>
      <c r="F1" s="342"/>
    </row>
    <row r="2" spans="1:6" ht="12.75">
      <c r="A2" s="354"/>
      <c r="B2" s="354"/>
      <c r="C2" s="354"/>
      <c r="D2" s="354"/>
      <c r="F2" s="342"/>
    </row>
    <row r="3" spans="1:6" ht="12.75">
      <c r="A3" s="355" t="s">
        <v>72</v>
      </c>
      <c r="B3" s="355"/>
      <c r="C3" s="355"/>
      <c r="D3" s="355"/>
      <c r="F3" s="342"/>
    </row>
    <row r="4" spans="1:6" ht="12.75">
      <c r="A4" s="342" t="s">
        <v>96</v>
      </c>
      <c r="B4" s="342"/>
      <c r="C4" s="342"/>
      <c r="D4" s="342"/>
      <c r="E4" s="342"/>
      <c r="F4" s="342"/>
    </row>
    <row r="5" spans="1:6" ht="12.75">
      <c r="A5" s="342" t="s">
        <v>101</v>
      </c>
      <c r="B5" s="342"/>
      <c r="C5" s="342"/>
      <c r="D5" s="342"/>
      <c r="E5" s="342"/>
      <c r="F5" s="342"/>
    </row>
    <row r="6" spans="1:6" ht="12.75">
      <c r="A6" s="353"/>
      <c r="B6" s="353"/>
      <c r="C6" s="353"/>
      <c r="D6" s="353"/>
      <c r="E6" s="342"/>
      <c r="F6" s="342"/>
    </row>
    <row r="7" spans="1:6" ht="12.75">
      <c r="A7" s="333" t="s">
        <v>102</v>
      </c>
      <c r="B7" s="334"/>
      <c r="C7" s="334"/>
      <c r="D7" s="335"/>
      <c r="E7" s="342"/>
      <c r="F7" s="342"/>
    </row>
    <row r="8" spans="1:6" ht="12.75">
      <c r="A8" s="336" t="s">
        <v>103</v>
      </c>
      <c r="B8" s="337"/>
      <c r="C8" s="7" t="s">
        <v>104</v>
      </c>
      <c r="D8" s="7" t="s">
        <v>105</v>
      </c>
      <c r="E8" s="342"/>
      <c r="F8" s="342"/>
    </row>
    <row r="9" spans="1:6" ht="12.75">
      <c r="A9" s="338"/>
      <c r="B9" s="339"/>
      <c r="C9" s="8">
        <v>475</v>
      </c>
      <c r="D9" s="8">
        <v>338</v>
      </c>
      <c r="E9" s="342"/>
      <c r="F9" s="342"/>
    </row>
    <row r="10" spans="1:6" ht="12.75">
      <c r="A10" s="333" t="s">
        <v>106</v>
      </c>
      <c r="B10" s="334"/>
      <c r="C10" s="334"/>
      <c r="D10" s="335"/>
      <c r="E10" s="342"/>
      <c r="F10" s="342"/>
    </row>
    <row r="11" spans="1:6" ht="12.75">
      <c r="A11" s="7" t="s">
        <v>107</v>
      </c>
      <c r="B11" s="7" t="s">
        <v>108</v>
      </c>
      <c r="C11" s="7" t="s">
        <v>109</v>
      </c>
      <c r="D11" s="7" t="s">
        <v>110</v>
      </c>
      <c r="E11" s="342"/>
      <c r="F11" s="342"/>
    </row>
    <row r="12" spans="1:6" ht="12.75">
      <c r="A12" s="7" t="s">
        <v>111</v>
      </c>
      <c r="B12" s="10">
        <v>230</v>
      </c>
      <c r="C12" s="9">
        <v>298</v>
      </c>
      <c r="D12" s="9">
        <v>393</v>
      </c>
      <c r="E12" s="342"/>
      <c r="F12" s="342"/>
    </row>
    <row r="13" spans="1:6" ht="12.75">
      <c r="A13" s="7" t="s">
        <v>112</v>
      </c>
      <c r="B13" s="10">
        <v>302</v>
      </c>
      <c r="C13" s="9">
        <v>384</v>
      </c>
      <c r="D13" s="9">
        <v>479</v>
      </c>
      <c r="E13" s="342"/>
      <c r="F13" s="342"/>
    </row>
    <row r="14" spans="1:6" ht="12.75">
      <c r="A14" s="7" t="s">
        <v>113</v>
      </c>
      <c r="B14" s="10">
        <v>236</v>
      </c>
      <c r="C14" s="9">
        <v>298</v>
      </c>
      <c r="D14" s="9">
        <v>392</v>
      </c>
      <c r="E14" s="342"/>
      <c r="F14" s="342"/>
    </row>
    <row r="15" spans="1:6" ht="12.75">
      <c r="A15" s="7" t="s">
        <v>114</v>
      </c>
      <c r="B15" s="10">
        <v>259</v>
      </c>
      <c r="C15" s="9">
        <v>284</v>
      </c>
      <c r="D15" s="9">
        <v>380</v>
      </c>
      <c r="E15" s="342"/>
      <c r="F15" s="342"/>
    </row>
    <row r="16" spans="1:6" ht="12.75">
      <c r="A16" s="7" t="s">
        <v>115</v>
      </c>
      <c r="B16" s="10">
        <v>161</v>
      </c>
      <c r="C16" s="9">
        <v>286</v>
      </c>
      <c r="D16" s="9">
        <v>380</v>
      </c>
      <c r="E16" s="342"/>
      <c r="F16" s="342"/>
    </row>
    <row r="17" spans="1:6" ht="12.75">
      <c r="A17" s="7" t="s">
        <v>116</v>
      </c>
      <c r="B17" s="10">
        <v>194</v>
      </c>
      <c r="C17" s="9">
        <v>251</v>
      </c>
      <c r="D17" s="9">
        <v>345</v>
      </c>
      <c r="E17" s="342"/>
      <c r="F17" s="342"/>
    </row>
    <row r="18" spans="1:6" ht="12.75">
      <c r="A18" s="7" t="s">
        <v>117</v>
      </c>
      <c r="B18" s="10">
        <v>257</v>
      </c>
      <c r="C18" s="9">
        <v>329</v>
      </c>
      <c r="D18" s="9">
        <v>422</v>
      </c>
      <c r="E18" s="342"/>
      <c r="F18" s="342"/>
    </row>
    <row r="19" spans="1:6" ht="12.75">
      <c r="A19" s="7" t="s">
        <v>118</v>
      </c>
      <c r="B19" s="10">
        <v>312</v>
      </c>
      <c r="C19" s="9">
        <v>376</v>
      </c>
      <c r="D19" s="9">
        <v>469</v>
      </c>
      <c r="E19" s="342"/>
      <c r="F19" s="342"/>
    </row>
    <row r="20" spans="1:6" ht="12.75">
      <c r="A20" s="7" t="s">
        <v>119</v>
      </c>
      <c r="B20" s="10">
        <v>212</v>
      </c>
      <c r="C20" s="9">
        <v>247</v>
      </c>
      <c r="D20" s="9">
        <v>341</v>
      </c>
      <c r="E20" s="342"/>
      <c r="F20" s="342"/>
    </row>
    <row r="21" spans="1:6" ht="12.75">
      <c r="A21" s="7" t="s">
        <v>120</v>
      </c>
      <c r="B21" s="10">
        <v>276</v>
      </c>
      <c r="C21" s="9">
        <v>303</v>
      </c>
      <c r="D21" s="9">
        <v>397</v>
      </c>
      <c r="E21" s="342"/>
      <c r="F21" s="342"/>
    </row>
    <row r="22" spans="1:6" ht="12.75">
      <c r="A22" s="7" t="s">
        <v>121</v>
      </c>
      <c r="B22" s="10">
        <v>198</v>
      </c>
      <c r="C22" s="9">
        <v>293</v>
      </c>
      <c r="D22" s="9">
        <v>387</v>
      </c>
      <c r="E22" s="342"/>
      <c r="F22" s="342"/>
    </row>
    <row r="23" spans="1:6" ht="12.75">
      <c r="A23" s="7" t="s">
        <v>122</v>
      </c>
      <c r="B23" s="10">
        <v>222</v>
      </c>
      <c r="C23" s="9">
        <v>272</v>
      </c>
      <c r="D23" s="9">
        <v>365</v>
      </c>
      <c r="E23" s="342"/>
      <c r="F23" s="342"/>
    </row>
    <row r="24" spans="1:6" ht="12.75">
      <c r="A24" s="7" t="s">
        <v>123</v>
      </c>
      <c r="B24" s="10">
        <v>203</v>
      </c>
      <c r="C24" s="9">
        <v>287</v>
      </c>
      <c r="D24" s="9">
        <v>383</v>
      </c>
      <c r="E24" s="342"/>
      <c r="F24" s="342"/>
    </row>
    <row r="25" spans="1:6" ht="13.5" thickBot="1">
      <c r="A25" s="75" t="s">
        <v>124</v>
      </c>
      <c r="B25" s="76">
        <v>246</v>
      </c>
      <c r="C25" s="77">
        <v>291</v>
      </c>
      <c r="D25" s="77">
        <v>384</v>
      </c>
      <c r="E25" s="342"/>
      <c r="F25" s="342"/>
    </row>
    <row r="26" spans="1:6" ht="13.5" thickBot="1">
      <c r="A26" s="81" t="s">
        <v>125</v>
      </c>
      <c r="B26" s="82">
        <v>197</v>
      </c>
      <c r="C26" s="83">
        <v>242</v>
      </c>
      <c r="D26" s="84">
        <v>336</v>
      </c>
      <c r="E26" s="342"/>
      <c r="F26" s="342"/>
    </row>
    <row r="27" spans="1:6" ht="12.75">
      <c r="A27" s="78" t="s">
        <v>126</v>
      </c>
      <c r="B27" s="79">
        <v>289</v>
      </c>
      <c r="C27" s="80">
        <v>313</v>
      </c>
      <c r="D27" s="80">
        <v>407</v>
      </c>
      <c r="E27" s="342"/>
      <c r="F27" s="342"/>
    </row>
    <row r="28" spans="1:6" ht="12.75">
      <c r="A28" s="7" t="s">
        <v>127</v>
      </c>
      <c r="B28" s="10">
        <v>225</v>
      </c>
      <c r="C28" s="9">
        <v>240</v>
      </c>
      <c r="D28" s="9">
        <v>334</v>
      </c>
      <c r="E28" s="342"/>
      <c r="F28" s="342"/>
    </row>
    <row r="29" spans="1:6" ht="12.75">
      <c r="A29" s="7" t="s">
        <v>128</v>
      </c>
      <c r="B29" s="10">
        <v>283</v>
      </c>
      <c r="C29" s="9">
        <v>258</v>
      </c>
      <c r="D29" s="9">
        <v>351</v>
      </c>
      <c r="E29" s="342"/>
      <c r="F29" s="342"/>
    </row>
    <row r="30" spans="1:6" ht="13.5" thickBot="1">
      <c r="A30" s="75" t="s">
        <v>129</v>
      </c>
      <c r="B30" s="76">
        <v>284</v>
      </c>
      <c r="C30" s="77">
        <v>344</v>
      </c>
      <c r="D30" s="77">
        <v>439</v>
      </c>
      <c r="E30" s="342"/>
      <c r="F30" s="342"/>
    </row>
    <row r="31" spans="1:6" ht="13.5" thickBot="1">
      <c r="A31" s="81" t="s">
        <v>130</v>
      </c>
      <c r="B31" s="82">
        <v>255</v>
      </c>
      <c r="C31" s="83">
        <v>265</v>
      </c>
      <c r="D31" s="84">
        <v>359</v>
      </c>
      <c r="E31" s="342"/>
      <c r="F31" s="342"/>
    </row>
    <row r="32" spans="1:6" ht="12.75">
      <c r="A32" s="78" t="s">
        <v>131</v>
      </c>
      <c r="B32" s="79">
        <v>309</v>
      </c>
      <c r="C32" s="80">
        <v>332</v>
      </c>
      <c r="D32" s="80">
        <v>425</v>
      </c>
      <c r="E32" s="342"/>
      <c r="F32" s="342"/>
    </row>
    <row r="33" spans="1:6" ht="12.75">
      <c r="A33" s="7" t="s">
        <v>132</v>
      </c>
      <c r="B33" s="10">
        <v>281</v>
      </c>
      <c r="C33" s="9">
        <v>367</v>
      </c>
      <c r="D33" s="9">
        <v>462</v>
      </c>
      <c r="E33" s="342"/>
      <c r="F33" s="342"/>
    </row>
    <row r="34" spans="1:6" ht="12.75">
      <c r="A34" s="7" t="s">
        <v>133</v>
      </c>
      <c r="B34" s="10">
        <v>246</v>
      </c>
      <c r="C34" s="9">
        <v>305</v>
      </c>
      <c r="D34" s="9">
        <v>399</v>
      </c>
      <c r="E34" s="342"/>
      <c r="F34" s="342"/>
    </row>
    <row r="35" spans="1:6" ht="12.75">
      <c r="A35" s="7" t="s">
        <v>134</v>
      </c>
      <c r="B35" s="10">
        <v>275</v>
      </c>
      <c r="C35" s="9">
        <v>353</v>
      </c>
      <c r="D35" s="9">
        <v>448</v>
      </c>
      <c r="E35" s="342"/>
      <c r="F35" s="342"/>
    </row>
    <row r="36" spans="1:6" ht="12.75">
      <c r="A36" s="7" t="s">
        <v>135</v>
      </c>
      <c r="B36" s="10">
        <v>317</v>
      </c>
      <c r="C36" s="9">
        <v>373</v>
      </c>
      <c r="D36" s="9">
        <v>466</v>
      </c>
      <c r="E36" s="342"/>
      <c r="F36" s="342"/>
    </row>
    <row r="37" spans="1:6" ht="12.75">
      <c r="A37" s="7" t="s">
        <v>136</v>
      </c>
      <c r="B37" s="10">
        <v>311</v>
      </c>
      <c r="C37" s="9">
        <v>318</v>
      </c>
      <c r="D37" s="9">
        <v>415</v>
      </c>
      <c r="E37" s="342"/>
      <c r="F37" s="342"/>
    </row>
    <row r="38" spans="1:6" ht="12.75">
      <c r="A38" s="7" t="s">
        <v>137</v>
      </c>
      <c r="B38" s="10">
        <v>189</v>
      </c>
      <c r="C38" s="9">
        <v>246</v>
      </c>
      <c r="D38" s="9">
        <v>339</v>
      </c>
      <c r="E38" s="342"/>
      <c r="F38" s="342"/>
    </row>
    <row r="39" spans="1:6" ht="12.75">
      <c r="A39" s="7" t="s">
        <v>138</v>
      </c>
      <c r="B39" s="10">
        <v>258</v>
      </c>
      <c r="C39" s="9">
        <v>335</v>
      </c>
      <c r="D39" s="9">
        <v>427</v>
      </c>
      <c r="E39" s="342"/>
      <c r="F39" s="342"/>
    </row>
    <row r="40" spans="1:6" ht="12.75">
      <c r="A40" s="7" t="s">
        <v>139</v>
      </c>
      <c r="B40" s="10">
        <v>295</v>
      </c>
      <c r="C40" s="9">
        <v>314</v>
      </c>
      <c r="D40" s="9">
        <v>409</v>
      </c>
      <c r="E40" s="342"/>
      <c r="F40" s="342"/>
    </row>
    <row r="41" spans="1:6" ht="12.75">
      <c r="A41" s="7" t="s">
        <v>140</v>
      </c>
      <c r="B41" s="10">
        <v>312</v>
      </c>
      <c r="C41" s="9">
        <v>336</v>
      </c>
      <c r="D41" s="9">
        <v>431</v>
      </c>
      <c r="E41" s="342"/>
      <c r="F41" s="342"/>
    </row>
    <row r="42" spans="1:6" ht="12.75">
      <c r="A42" s="7" t="s">
        <v>141</v>
      </c>
      <c r="B42" s="10">
        <v>273</v>
      </c>
      <c r="C42" s="9">
        <v>326</v>
      </c>
      <c r="D42" s="9">
        <v>420</v>
      </c>
      <c r="E42" s="342"/>
      <c r="F42" s="342"/>
    </row>
    <row r="43" spans="1:6" ht="12.75">
      <c r="A43" s="7" t="s">
        <v>142</v>
      </c>
      <c r="B43" s="10">
        <v>302</v>
      </c>
      <c r="C43" s="9">
        <v>351</v>
      </c>
      <c r="D43" s="9">
        <v>442</v>
      </c>
      <c r="E43" s="342"/>
      <c r="F43" s="342"/>
    </row>
    <row r="44" spans="1:6" ht="12.75">
      <c r="A44" s="343"/>
      <c r="B44" s="343"/>
      <c r="C44" s="343"/>
      <c r="D44" s="343"/>
      <c r="E44" s="342"/>
      <c r="F44" s="342"/>
    </row>
    <row r="45" spans="1:6" ht="12.75">
      <c r="A45" s="342" t="s">
        <v>143</v>
      </c>
      <c r="B45" s="342"/>
      <c r="C45" s="342"/>
      <c r="D45" s="342"/>
      <c r="E45" s="342"/>
      <c r="F45" s="342"/>
    </row>
    <row r="46" spans="1:6" ht="12.75">
      <c r="A46" s="342"/>
      <c r="B46" s="342"/>
      <c r="C46" s="342"/>
      <c r="D46" s="342"/>
      <c r="E46" s="342"/>
      <c r="F46" s="342"/>
    </row>
    <row r="47" spans="1:6" ht="12.75">
      <c r="A47" s="3"/>
      <c r="B47" s="3"/>
      <c r="C47" s="3"/>
      <c r="D47" s="3"/>
      <c r="E47" s="342"/>
      <c r="F47" s="342"/>
    </row>
    <row r="48" spans="1:6" ht="12.75">
      <c r="A48" s="343"/>
      <c r="B48" s="343"/>
      <c r="C48" s="343"/>
      <c r="D48" s="343"/>
      <c r="E48" s="342"/>
      <c r="F48" s="342"/>
    </row>
    <row r="49" spans="1:6" ht="12.75">
      <c r="A49" s="344" t="s">
        <v>144</v>
      </c>
      <c r="B49" s="344"/>
      <c r="C49" s="344"/>
      <c r="D49" s="344"/>
      <c r="E49" s="342"/>
      <c r="F49" s="342"/>
    </row>
    <row r="50" spans="1:6" ht="12.75">
      <c r="A50" s="342"/>
      <c r="B50" s="342"/>
      <c r="C50" s="342"/>
      <c r="D50" s="342"/>
      <c r="E50" s="342"/>
      <c r="F50" s="342"/>
    </row>
    <row r="51" spans="1:6" ht="12.75">
      <c r="A51" s="342" t="s">
        <v>145</v>
      </c>
      <c r="B51" s="342"/>
      <c r="C51" s="342"/>
      <c r="D51" s="342"/>
      <c r="E51" s="342"/>
      <c r="F51" s="342"/>
    </row>
    <row r="52" spans="1:6" ht="12.75">
      <c r="A52" s="342"/>
      <c r="B52" s="342"/>
      <c r="C52" s="342"/>
      <c r="D52" s="342"/>
      <c r="E52" s="342"/>
      <c r="F52" s="342"/>
    </row>
    <row r="53" spans="1:6" ht="12.75">
      <c r="A53" s="340" t="s">
        <v>146</v>
      </c>
      <c r="B53" s="341"/>
      <c r="C53" s="341"/>
      <c r="D53" s="341"/>
      <c r="E53" s="342"/>
      <c r="F53" s="342"/>
    </row>
    <row r="54" spans="1:6" ht="12.75">
      <c r="A54" s="345" t="s">
        <v>147</v>
      </c>
      <c r="B54" s="346"/>
      <c r="C54" s="347"/>
      <c r="D54" s="5"/>
      <c r="E54" s="342"/>
      <c r="F54" s="342"/>
    </row>
    <row r="55" spans="1:6" ht="12.75">
      <c r="A55" s="2" t="s">
        <v>148</v>
      </c>
      <c r="B55" s="348" t="s">
        <v>149</v>
      </c>
      <c r="C55" s="349"/>
      <c r="D55" s="12"/>
      <c r="E55" s="342"/>
      <c r="F55" s="342"/>
    </row>
    <row r="56" spans="1:6" ht="63.75">
      <c r="A56" s="350" t="s">
        <v>112</v>
      </c>
      <c r="B56" s="11" t="s">
        <v>150</v>
      </c>
      <c r="C56" s="1" t="s">
        <v>151</v>
      </c>
      <c r="D56" s="12"/>
      <c r="E56" s="342"/>
      <c r="F56" s="342"/>
    </row>
    <row r="57" spans="1:6" ht="76.5">
      <c r="A57" s="351"/>
      <c r="B57" s="11" t="s">
        <v>152</v>
      </c>
      <c r="C57" s="1" t="s">
        <v>153</v>
      </c>
      <c r="D57" s="12"/>
      <c r="E57" s="342"/>
      <c r="F57" s="342"/>
    </row>
    <row r="58" spans="1:6" ht="25.5">
      <c r="A58" s="351"/>
      <c r="B58" s="11" t="s">
        <v>154</v>
      </c>
      <c r="C58" s="1" t="s">
        <v>155</v>
      </c>
      <c r="D58" s="12"/>
      <c r="E58" s="342"/>
      <c r="F58" s="342"/>
    </row>
    <row r="59" spans="1:6" ht="12.75">
      <c r="A59" s="352"/>
      <c r="B59" s="11" t="s">
        <v>156</v>
      </c>
      <c r="C59" s="1" t="s">
        <v>157</v>
      </c>
      <c r="D59" s="12"/>
      <c r="E59" s="342"/>
      <c r="F59" s="342"/>
    </row>
    <row r="60" spans="1:6" ht="25.5">
      <c r="A60" s="350" t="s">
        <v>113</v>
      </c>
      <c r="B60" s="11" t="s">
        <v>156</v>
      </c>
      <c r="C60" s="1" t="s">
        <v>158</v>
      </c>
      <c r="D60" s="12"/>
      <c r="E60" s="342"/>
      <c r="F60" s="342"/>
    </row>
    <row r="61" spans="1:6" ht="51">
      <c r="A61" s="351"/>
      <c r="B61" s="11" t="s">
        <v>152</v>
      </c>
      <c r="C61" s="1" t="s">
        <v>159</v>
      </c>
      <c r="D61" s="12"/>
      <c r="E61" s="342"/>
      <c r="F61" s="342"/>
    </row>
    <row r="62" spans="1:6" ht="12.75">
      <c r="A62" s="351"/>
      <c r="B62" s="11" t="s">
        <v>160</v>
      </c>
      <c r="C62" s="1" t="s">
        <v>161</v>
      </c>
      <c r="D62" s="12"/>
      <c r="E62" s="342"/>
      <c r="F62" s="342"/>
    </row>
    <row r="63" spans="1:6" ht="12.75">
      <c r="A63" s="352"/>
      <c r="B63" s="11" t="s">
        <v>162</v>
      </c>
      <c r="C63" s="1" t="s">
        <v>163</v>
      </c>
      <c r="D63" s="12"/>
      <c r="E63" s="342"/>
      <c r="F63" s="342"/>
    </row>
    <row r="64" spans="1:6" ht="51">
      <c r="A64" s="350" t="s">
        <v>114</v>
      </c>
      <c r="B64" s="11" t="s">
        <v>164</v>
      </c>
      <c r="C64" s="1" t="s">
        <v>165</v>
      </c>
      <c r="D64" s="12"/>
      <c r="E64" s="342"/>
      <c r="F64" s="342"/>
    </row>
    <row r="65" spans="1:6" ht="25.5">
      <c r="A65" s="351"/>
      <c r="B65" s="11" t="s">
        <v>166</v>
      </c>
      <c r="C65" s="1" t="s">
        <v>167</v>
      </c>
      <c r="D65" s="12"/>
      <c r="E65" s="342"/>
      <c r="F65" s="342"/>
    </row>
    <row r="66" spans="1:6" ht="12.75">
      <c r="A66" s="351"/>
      <c r="B66" s="11" t="s">
        <v>154</v>
      </c>
      <c r="C66" s="1" t="s">
        <v>168</v>
      </c>
      <c r="D66" s="12"/>
      <c r="E66" s="342"/>
      <c r="F66" s="342"/>
    </row>
    <row r="67" spans="1:6" ht="12.75">
      <c r="A67" s="352"/>
      <c r="B67" s="11" t="s">
        <v>169</v>
      </c>
      <c r="C67" s="1" t="s">
        <v>170</v>
      </c>
      <c r="D67" s="12"/>
      <c r="E67" s="342"/>
      <c r="F67" s="342"/>
    </row>
    <row r="68" spans="1:6" ht="12.75">
      <c r="A68" s="1" t="s">
        <v>115</v>
      </c>
      <c r="B68" s="11" t="s">
        <v>156</v>
      </c>
      <c r="C68" s="345" t="s">
        <v>171</v>
      </c>
      <c r="D68" s="347"/>
      <c r="E68" s="342"/>
      <c r="F68" s="342"/>
    </row>
    <row r="69" spans="1:6" ht="12.75">
      <c r="A69" s="343"/>
      <c r="B69" s="343"/>
      <c r="C69" s="343"/>
      <c r="D69" s="343"/>
      <c r="E69" s="342"/>
      <c r="F69" s="342"/>
    </row>
    <row r="70" spans="1:6" ht="12.75">
      <c r="A70" s="340" t="s">
        <v>172</v>
      </c>
      <c r="B70" s="341"/>
      <c r="C70" s="341"/>
      <c r="D70" s="341"/>
      <c r="E70" s="342"/>
      <c r="F70" s="342"/>
    </row>
    <row r="71" spans="1:6" ht="12.75">
      <c r="A71" s="345" t="s">
        <v>173</v>
      </c>
      <c r="B71" s="346"/>
      <c r="C71" s="347"/>
      <c r="D71" s="5"/>
      <c r="E71" s="342"/>
      <c r="F71" s="342"/>
    </row>
    <row r="72" spans="1:6" ht="12.75">
      <c r="A72" s="2" t="s">
        <v>148</v>
      </c>
      <c r="B72" s="348" t="s">
        <v>174</v>
      </c>
      <c r="C72" s="349"/>
      <c r="D72" s="12"/>
      <c r="E72" s="342"/>
      <c r="F72" s="342"/>
    </row>
    <row r="73" spans="1:6" ht="51">
      <c r="A73" s="350" t="s">
        <v>117</v>
      </c>
      <c r="B73" s="11" t="s">
        <v>175</v>
      </c>
      <c r="C73" s="1" t="s">
        <v>176</v>
      </c>
      <c r="D73" s="12"/>
      <c r="E73" s="342"/>
      <c r="F73" s="342"/>
    </row>
    <row r="74" spans="1:6" ht="12.75">
      <c r="A74" s="351"/>
      <c r="B74" s="11" t="s">
        <v>177</v>
      </c>
      <c r="C74" s="1" t="s">
        <v>178</v>
      </c>
      <c r="D74" s="12"/>
      <c r="E74" s="342"/>
      <c r="F74" s="342"/>
    </row>
    <row r="75" spans="1:6" ht="12.75">
      <c r="A75" s="352"/>
      <c r="B75" s="11" t="s">
        <v>179</v>
      </c>
      <c r="C75" s="1" t="s">
        <v>180</v>
      </c>
      <c r="D75" s="12"/>
      <c r="E75" s="342"/>
      <c r="F75" s="342"/>
    </row>
    <row r="76" spans="1:6" ht="12.75">
      <c r="A76" s="1" t="s">
        <v>118</v>
      </c>
      <c r="B76" s="11" t="s">
        <v>181</v>
      </c>
      <c r="C76" s="345" t="s">
        <v>182</v>
      </c>
      <c r="D76" s="347"/>
      <c r="E76" s="342"/>
      <c r="F76" s="342"/>
    </row>
    <row r="77" spans="1:6" ht="12.75">
      <c r="A77" s="1" t="s">
        <v>119</v>
      </c>
      <c r="B77" s="11" t="s">
        <v>179</v>
      </c>
      <c r="C77" s="345" t="s">
        <v>183</v>
      </c>
      <c r="D77" s="347"/>
      <c r="E77" s="342"/>
      <c r="F77" s="342"/>
    </row>
    <row r="78" spans="1:6" ht="63.75">
      <c r="A78" s="350" t="s">
        <v>120</v>
      </c>
      <c r="B78" s="11" t="s">
        <v>184</v>
      </c>
      <c r="C78" s="1" t="s">
        <v>185</v>
      </c>
      <c r="D78" s="12"/>
      <c r="E78" s="342"/>
      <c r="F78" s="342"/>
    </row>
    <row r="79" spans="1:6" ht="12.75">
      <c r="A79" s="352"/>
      <c r="B79" s="11" t="s">
        <v>179</v>
      </c>
      <c r="C79" s="1" t="s">
        <v>186</v>
      </c>
      <c r="D79" s="12"/>
      <c r="E79" s="342"/>
      <c r="F79" s="342"/>
    </row>
    <row r="80" spans="1:6" ht="12.75">
      <c r="A80" s="1" t="s">
        <v>121</v>
      </c>
      <c r="B80" s="11" t="s">
        <v>187</v>
      </c>
      <c r="C80" s="345" t="s">
        <v>188</v>
      </c>
      <c r="D80" s="347"/>
      <c r="E80" s="342"/>
      <c r="F80" s="342"/>
    </row>
    <row r="81" spans="1:6" ht="25.5">
      <c r="A81" s="350" t="s">
        <v>122</v>
      </c>
      <c r="B81" s="11" t="s">
        <v>187</v>
      </c>
      <c r="C81" s="1" t="s">
        <v>189</v>
      </c>
      <c r="D81" s="12"/>
      <c r="E81" s="342"/>
      <c r="F81" s="342"/>
    </row>
    <row r="82" spans="1:6" ht="25.5">
      <c r="A82" s="351"/>
      <c r="B82" s="11" t="s">
        <v>190</v>
      </c>
      <c r="C82" s="1" t="s">
        <v>191</v>
      </c>
      <c r="D82" s="12"/>
      <c r="E82" s="342"/>
      <c r="F82" s="342"/>
    </row>
    <row r="83" spans="1:6" ht="12.75">
      <c r="A83" s="352"/>
      <c r="B83" s="11" t="s">
        <v>177</v>
      </c>
      <c r="C83" s="1" t="s">
        <v>192</v>
      </c>
      <c r="D83" s="12"/>
      <c r="E83" s="342"/>
      <c r="F83" s="342"/>
    </row>
    <row r="84" spans="1:6" ht="51">
      <c r="A84" s="350" t="s">
        <v>123</v>
      </c>
      <c r="B84" s="11" t="s">
        <v>193</v>
      </c>
      <c r="C84" s="1" t="s">
        <v>194</v>
      </c>
      <c r="D84" s="12"/>
      <c r="E84" s="342"/>
      <c r="F84" s="342"/>
    </row>
    <row r="85" spans="1:6" ht="25.5">
      <c r="A85" s="352"/>
      <c r="B85" s="11" t="s">
        <v>175</v>
      </c>
      <c r="C85" s="1" t="s">
        <v>195</v>
      </c>
      <c r="D85" s="12"/>
      <c r="E85" s="342"/>
      <c r="F85" s="342"/>
    </row>
    <row r="86" spans="1:6" ht="38.25">
      <c r="A86" s="350" t="s">
        <v>124</v>
      </c>
      <c r="B86" s="11" t="s">
        <v>193</v>
      </c>
      <c r="C86" s="1" t="s">
        <v>196</v>
      </c>
      <c r="D86" s="12"/>
      <c r="E86" s="342"/>
      <c r="F86" s="342"/>
    </row>
    <row r="87" spans="1:6" ht="25.5">
      <c r="A87" s="352"/>
      <c r="B87" s="11" t="s">
        <v>197</v>
      </c>
      <c r="C87" s="1" t="s">
        <v>198</v>
      </c>
      <c r="D87" s="6"/>
      <c r="E87" s="342"/>
      <c r="F87" s="342"/>
    </row>
    <row r="88" spans="1:6" ht="12.75">
      <c r="A88" s="343"/>
      <c r="B88" s="343"/>
      <c r="C88" s="343"/>
      <c r="D88" s="343"/>
      <c r="E88" s="342"/>
      <c r="F88" s="342"/>
    </row>
    <row r="89" spans="1:6" ht="12.75">
      <c r="A89" s="340" t="s">
        <v>199</v>
      </c>
      <c r="B89" s="341"/>
      <c r="C89" s="341"/>
      <c r="D89" s="341"/>
      <c r="E89" s="342"/>
      <c r="F89" s="342"/>
    </row>
    <row r="90" spans="1:6" ht="12.75">
      <c r="A90" s="345" t="s">
        <v>200</v>
      </c>
      <c r="B90" s="346"/>
      <c r="C90" s="347"/>
      <c r="D90" s="5"/>
      <c r="E90" s="342"/>
      <c r="F90" s="342"/>
    </row>
    <row r="91" spans="1:6" ht="12.75">
      <c r="A91" s="2" t="s">
        <v>148</v>
      </c>
      <c r="B91" s="348" t="s">
        <v>174</v>
      </c>
      <c r="C91" s="349"/>
      <c r="D91" s="12"/>
      <c r="E91" s="342"/>
      <c r="F91" s="342"/>
    </row>
    <row r="92" spans="1:6" ht="12.75">
      <c r="A92" s="350" t="s">
        <v>126</v>
      </c>
      <c r="B92" s="11" t="s">
        <v>201</v>
      </c>
      <c r="C92" s="345" t="s">
        <v>202</v>
      </c>
      <c r="D92" s="347"/>
      <c r="E92" s="342"/>
      <c r="F92" s="342"/>
    </row>
    <row r="93" spans="1:6" ht="51">
      <c r="A93" s="351"/>
      <c r="B93" s="11" t="s">
        <v>162</v>
      </c>
      <c r="C93" s="1" t="s">
        <v>203</v>
      </c>
      <c r="D93" s="12"/>
      <c r="E93" s="342"/>
      <c r="F93" s="342"/>
    </row>
    <row r="94" spans="1:6" ht="127.5">
      <c r="A94" s="351"/>
      <c r="B94" s="11" t="s">
        <v>204</v>
      </c>
      <c r="C94" s="1" t="s">
        <v>205</v>
      </c>
      <c r="D94" s="12"/>
      <c r="E94" s="342"/>
      <c r="F94" s="342"/>
    </row>
    <row r="95" spans="1:6" ht="12.75">
      <c r="A95" s="352"/>
      <c r="B95" s="11" t="s">
        <v>206</v>
      </c>
      <c r="C95" s="1" t="s">
        <v>207</v>
      </c>
      <c r="D95" s="12"/>
      <c r="E95" s="342"/>
      <c r="F95" s="342"/>
    </row>
    <row r="96" spans="1:6" ht="12.75">
      <c r="A96" s="1" t="s">
        <v>127</v>
      </c>
      <c r="B96" s="11" t="s">
        <v>162</v>
      </c>
      <c r="C96" s="345" t="s">
        <v>208</v>
      </c>
      <c r="D96" s="347"/>
      <c r="E96" s="342"/>
      <c r="F96" s="342"/>
    </row>
    <row r="97" spans="1:6" ht="12.75">
      <c r="A97" s="1" t="s">
        <v>128</v>
      </c>
      <c r="B97" s="11" t="s">
        <v>209</v>
      </c>
      <c r="C97" s="345" t="s">
        <v>210</v>
      </c>
      <c r="D97" s="347"/>
      <c r="E97" s="342"/>
      <c r="F97" s="342"/>
    </row>
    <row r="98" spans="1:6" ht="12.75">
      <c r="A98" s="1" t="s">
        <v>129</v>
      </c>
      <c r="B98" s="11" t="s">
        <v>211</v>
      </c>
      <c r="C98" s="345" t="s">
        <v>212</v>
      </c>
      <c r="D98" s="347"/>
      <c r="E98" s="342"/>
      <c r="F98" s="342"/>
    </row>
    <row r="99" spans="1:6" ht="12.75">
      <c r="A99" s="1" t="s">
        <v>130</v>
      </c>
      <c r="B99" s="11" t="s">
        <v>211</v>
      </c>
      <c r="C99" s="345" t="s">
        <v>213</v>
      </c>
      <c r="D99" s="347"/>
      <c r="E99" s="342"/>
      <c r="F99" s="342"/>
    </row>
    <row r="100" spans="1:6" ht="12.75">
      <c r="A100" s="1" t="s">
        <v>214</v>
      </c>
      <c r="B100" s="11" t="s">
        <v>215</v>
      </c>
      <c r="C100" s="345" t="s">
        <v>216</v>
      </c>
      <c r="D100" s="347"/>
      <c r="E100" s="342"/>
      <c r="F100" s="342"/>
    </row>
    <row r="101" spans="1:6" ht="12.75">
      <c r="A101" s="1" t="s">
        <v>132</v>
      </c>
      <c r="B101" s="11" t="s">
        <v>215</v>
      </c>
      <c r="C101" s="345" t="s">
        <v>217</v>
      </c>
      <c r="D101" s="347"/>
      <c r="E101" s="342"/>
      <c r="F101" s="342"/>
    </row>
    <row r="102" spans="1:6" ht="12.75">
      <c r="A102" s="343"/>
      <c r="B102" s="343"/>
      <c r="C102" s="343"/>
      <c r="D102" s="343"/>
      <c r="E102" s="342"/>
      <c r="F102" s="342"/>
    </row>
    <row r="103" spans="1:6" ht="12.75">
      <c r="A103" s="340" t="s">
        <v>218</v>
      </c>
      <c r="B103" s="341"/>
      <c r="C103" s="341"/>
      <c r="D103" s="341"/>
      <c r="E103" s="342"/>
      <c r="F103" s="342"/>
    </row>
    <row r="104" spans="1:6" ht="12.75">
      <c r="A104" s="345" t="s">
        <v>219</v>
      </c>
      <c r="B104" s="346"/>
      <c r="C104" s="347"/>
      <c r="D104" s="5"/>
      <c r="E104" s="342"/>
      <c r="F104" s="342"/>
    </row>
    <row r="105" spans="1:6" ht="12.75">
      <c r="A105" s="2" t="s">
        <v>148</v>
      </c>
      <c r="B105" s="348" t="s">
        <v>174</v>
      </c>
      <c r="C105" s="349"/>
      <c r="D105" s="12"/>
      <c r="E105" s="342"/>
      <c r="F105" s="342"/>
    </row>
    <row r="106" spans="1:6" ht="12.75">
      <c r="A106" s="1" t="s">
        <v>134</v>
      </c>
      <c r="B106" s="11" t="s">
        <v>220</v>
      </c>
      <c r="C106" s="345" t="s">
        <v>221</v>
      </c>
      <c r="D106" s="347"/>
      <c r="E106" s="342"/>
      <c r="F106" s="342"/>
    </row>
    <row r="107" spans="1:6" ht="12.75">
      <c r="A107" s="1" t="s">
        <v>135</v>
      </c>
      <c r="B107" s="11" t="s">
        <v>220</v>
      </c>
      <c r="C107" s="345" t="s">
        <v>222</v>
      </c>
      <c r="D107" s="347"/>
      <c r="E107" s="342"/>
      <c r="F107" s="342"/>
    </row>
    <row r="108" spans="1:6" ht="12.75">
      <c r="A108" s="1" t="s">
        <v>136</v>
      </c>
      <c r="B108" s="11" t="s">
        <v>220</v>
      </c>
      <c r="C108" s="345" t="s">
        <v>136</v>
      </c>
      <c r="D108" s="347"/>
      <c r="E108" s="342"/>
      <c r="F108" s="342"/>
    </row>
    <row r="109" spans="1:6" ht="38.25">
      <c r="A109" s="350" t="s">
        <v>137</v>
      </c>
      <c r="B109" s="11" t="s">
        <v>223</v>
      </c>
      <c r="C109" s="1" t="s">
        <v>224</v>
      </c>
      <c r="D109" s="12"/>
      <c r="E109" s="342"/>
      <c r="F109" s="342"/>
    </row>
    <row r="110" spans="1:6" ht="12.75">
      <c r="A110" s="352"/>
      <c r="B110" s="11" t="s">
        <v>225</v>
      </c>
      <c r="C110" s="1" t="s">
        <v>226</v>
      </c>
      <c r="D110" s="12"/>
      <c r="E110" s="342"/>
      <c r="F110" s="342"/>
    </row>
    <row r="111" spans="1:6" ht="12.75">
      <c r="A111" s="1" t="s">
        <v>138</v>
      </c>
      <c r="B111" s="11" t="s">
        <v>225</v>
      </c>
      <c r="C111" s="345" t="s">
        <v>227</v>
      </c>
      <c r="D111" s="347"/>
      <c r="E111" s="342"/>
      <c r="F111" s="342"/>
    </row>
    <row r="112" spans="1:6" ht="12.75">
      <c r="A112" s="1" t="s">
        <v>139</v>
      </c>
      <c r="B112" s="11" t="s">
        <v>228</v>
      </c>
      <c r="C112" s="345" t="s">
        <v>139</v>
      </c>
      <c r="D112" s="347"/>
      <c r="E112" s="342"/>
      <c r="F112" s="342"/>
    </row>
    <row r="113" spans="1:6" ht="12.75">
      <c r="A113" s="1" t="s">
        <v>140</v>
      </c>
      <c r="B113" s="11" t="s">
        <v>229</v>
      </c>
      <c r="C113" s="345" t="s">
        <v>230</v>
      </c>
      <c r="D113" s="347"/>
      <c r="E113" s="342"/>
      <c r="F113" s="342"/>
    </row>
    <row r="114" spans="1:6" ht="12.75">
      <c r="A114" s="1" t="s">
        <v>141</v>
      </c>
      <c r="B114" s="11" t="s">
        <v>231</v>
      </c>
      <c r="C114" s="345" t="s">
        <v>232</v>
      </c>
      <c r="D114" s="347"/>
      <c r="E114" s="342"/>
      <c r="F114" s="342"/>
    </row>
    <row r="115" spans="1:6" ht="12.75">
      <c r="A115" s="1" t="s">
        <v>142</v>
      </c>
      <c r="B115" s="11" t="s">
        <v>233</v>
      </c>
      <c r="C115" s="345" t="s">
        <v>234</v>
      </c>
      <c r="D115" s="347"/>
      <c r="E115" s="342"/>
      <c r="F115" s="342"/>
    </row>
    <row r="116" spans="1:5" ht="12.75">
      <c r="A116" s="342"/>
      <c r="B116" s="342"/>
      <c r="C116" s="342"/>
      <c r="D116" s="342"/>
      <c r="E116" s="342"/>
    </row>
    <row r="117" ht="12.75">
      <c r="A117" s="4"/>
    </row>
    <row r="118" ht="12.75">
      <c r="A118" s="4"/>
    </row>
  </sheetData>
  <mergeCells count="63">
    <mergeCell ref="A116:E116"/>
    <mergeCell ref="A1:D2"/>
    <mergeCell ref="A3:D3"/>
    <mergeCell ref="E4:E115"/>
    <mergeCell ref="C113:D113"/>
    <mergeCell ref="C114:D114"/>
    <mergeCell ref="C115:D115"/>
    <mergeCell ref="C107:D107"/>
    <mergeCell ref="C108:D108"/>
    <mergeCell ref="A109:A110"/>
    <mergeCell ref="F1:F115"/>
    <mergeCell ref="A52:D52"/>
    <mergeCell ref="A69:D69"/>
    <mergeCell ref="A88:D88"/>
    <mergeCell ref="A102:D102"/>
    <mergeCell ref="A4:D4"/>
    <mergeCell ref="A5:D5"/>
    <mergeCell ref="A6:D6"/>
    <mergeCell ref="A44:D44"/>
    <mergeCell ref="C112:D112"/>
    <mergeCell ref="C111:D111"/>
    <mergeCell ref="A103:D103"/>
    <mergeCell ref="A104:C104"/>
    <mergeCell ref="B105:C105"/>
    <mergeCell ref="C106:D106"/>
    <mergeCell ref="C98:D98"/>
    <mergeCell ref="C99:D99"/>
    <mergeCell ref="C100:D100"/>
    <mergeCell ref="C101:D101"/>
    <mergeCell ref="A92:A95"/>
    <mergeCell ref="C92:D92"/>
    <mergeCell ref="C96:D96"/>
    <mergeCell ref="C97:D97"/>
    <mergeCell ref="A86:A87"/>
    <mergeCell ref="A89:D89"/>
    <mergeCell ref="A90:C90"/>
    <mergeCell ref="B91:C91"/>
    <mergeCell ref="A78:A79"/>
    <mergeCell ref="C80:D80"/>
    <mergeCell ref="A81:A83"/>
    <mergeCell ref="A84:A85"/>
    <mergeCell ref="B72:C72"/>
    <mergeCell ref="A73:A75"/>
    <mergeCell ref="C76:D76"/>
    <mergeCell ref="C77:D77"/>
    <mergeCell ref="A64:A67"/>
    <mergeCell ref="C68:D68"/>
    <mergeCell ref="A70:D70"/>
    <mergeCell ref="A71:C71"/>
    <mergeCell ref="A54:C54"/>
    <mergeCell ref="B55:C55"/>
    <mergeCell ref="A56:A59"/>
    <mergeCell ref="A60:A63"/>
    <mergeCell ref="A7:D7"/>
    <mergeCell ref="A8:B9"/>
    <mergeCell ref="A10:D10"/>
    <mergeCell ref="A53:D53"/>
    <mergeCell ref="A45:D45"/>
    <mergeCell ref="A46:D46"/>
    <mergeCell ref="A48:D48"/>
    <mergeCell ref="A49:D49"/>
    <mergeCell ref="A50:D50"/>
    <mergeCell ref="A51:D51"/>
  </mergeCells>
  <hyperlinks>
    <hyperlink ref="A3:D3" r:id="rId1" display="IRS Website for Allowable Living Expenses for Transportation"/>
  </hyperlinks>
  <printOptions/>
  <pageMargins left="0.75" right="0.75" top="1" bottom="1" header="0.5" footer="0.5"/>
  <pageSetup horizontalDpi="600" verticalDpi="600" orientation="portrait" r:id="rId3"/>
  <headerFooter alignWithMargins="0">
    <oddFooter>&amp;CPage &amp;P of &amp;N</oddFooter>
  </headerFooter>
  <drawing r:id="rId2"/>
</worksheet>
</file>

<file path=xl/worksheets/sheet6.xml><?xml version="1.0" encoding="utf-8"?>
<worksheet xmlns="http://schemas.openxmlformats.org/spreadsheetml/2006/main" xmlns:r="http://schemas.openxmlformats.org/officeDocument/2006/relationships">
  <dimension ref="A1:K7"/>
  <sheetViews>
    <sheetView workbookViewId="0" topLeftCell="A1">
      <selection activeCell="B7" sqref="B7:D7"/>
    </sheetView>
  </sheetViews>
  <sheetFormatPr defaultColWidth="9.140625" defaultRowHeight="12.75"/>
  <cols>
    <col min="1" max="1" width="26.57421875" style="14" bestFit="1" customWidth="1"/>
    <col min="2" max="2" width="10.57421875" style="21" customWidth="1"/>
    <col min="3" max="3" width="13.00390625" style="21" customWidth="1"/>
    <col min="4" max="4" width="11.28125" style="21" bestFit="1" customWidth="1"/>
    <col min="5" max="7" width="10.57421875" style="21" customWidth="1"/>
    <col min="8" max="8" width="10.57421875" style="14" customWidth="1"/>
    <col min="9" max="11" width="7.28125" style="13" customWidth="1"/>
    <col min="12" max="12" width="7.8515625" style="14" customWidth="1"/>
    <col min="13" max="16384" width="9.140625" style="14" customWidth="1"/>
  </cols>
  <sheetData>
    <row r="1" spans="1:8" ht="18.75">
      <c r="A1" s="356" t="s">
        <v>325</v>
      </c>
      <c r="B1" s="356"/>
      <c r="C1" s="356"/>
      <c r="D1" s="356"/>
      <c r="E1" s="356"/>
      <c r="F1" s="356"/>
      <c r="G1" s="356"/>
      <c r="H1" s="356"/>
    </row>
    <row r="2" spans="1:8" ht="19.5">
      <c r="A2" s="361" t="s">
        <v>292</v>
      </c>
      <c r="B2" s="361"/>
      <c r="C2" s="361"/>
      <c r="D2" s="361"/>
      <c r="E2" s="361"/>
      <c r="F2" s="361"/>
      <c r="G2" s="361"/>
      <c r="H2" s="361"/>
    </row>
    <row r="3" spans="1:8" ht="57.75" customHeight="1" thickBot="1">
      <c r="A3" s="362" t="s">
        <v>327</v>
      </c>
      <c r="B3" s="362"/>
      <c r="C3" s="362"/>
      <c r="D3" s="362"/>
      <c r="E3" s="362"/>
      <c r="F3" s="362"/>
      <c r="G3" s="362"/>
      <c r="H3" s="362"/>
    </row>
    <row r="4" spans="1:8" ht="28.5" customHeight="1">
      <c r="A4" s="359" t="s">
        <v>235</v>
      </c>
      <c r="B4" s="359" t="s">
        <v>293</v>
      </c>
      <c r="C4" s="16" t="s">
        <v>236</v>
      </c>
      <c r="D4" s="16" t="s">
        <v>238</v>
      </c>
      <c r="E4" s="16" t="s">
        <v>239</v>
      </c>
      <c r="F4" s="16"/>
      <c r="G4" s="16"/>
      <c r="H4" s="15"/>
    </row>
    <row r="5" spans="1:8" ht="13.5" thickBot="1">
      <c r="A5" s="360"/>
      <c r="B5" s="360"/>
      <c r="C5" s="18" t="s">
        <v>237</v>
      </c>
      <c r="D5" s="18" t="s">
        <v>237</v>
      </c>
      <c r="E5" s="18" t="s">
        <v>237</v>
      </c>
      <c r="F5" s="18"/>
      <c r="G5" s="18"/>
      <c r="H5" s="17"/>
    </row>
    <row r="6" spans="1:11" ht="13.5" thickBot="1">
      <c r="A6" s="19" t="s">
        <v>326</v>
      </c>
      <c r="B6" s="23">
        <v>35883</v>
      </c>
      <c r="C6" s="24">
        <v>44831</v>
      </c>
      <c r="D6" s="24">
        <v>49612</v>
      </c>
      <c r="E6" s="24">
        <v>59798</v>
      </c>
      <c r="F6" s="24"/>
      <c r="G6" s="24"/>
      <c r="H6" s="22"/>
      <c r="I6" s="20"/>
      <c r="J6" s="20"/>
      <c r="K6" s="20"/>
    </row>
    <row r="7" spans="1:4" ht="12.75">
      <c r="A7" s="13" t="s">
        <v>328</v>
      </c>
      <c r="B7" s="357" t="s">
        <v>73</v>
      </c>
      <c r="C7" s="358"/>
      <c r="D7" s="358"/>
    </row>
  </sheetData>
  <mergeCells count="6">
    <mergeCell ref="A1:H1"/>
    <mergeCell ref="B7:D7"/>
    <mergeCell ref="A4:A5"/>
    <mergeCell ref="B4:B5"/>
    <mergeCell ref="A2:H2"/>
    <mergeCell ref="A3:H3"/>
  </mergeCells>
  <hyperlinks>
    <hyperlink ref="B7:D7" r:id="rId1" display="Census Bureau Website"/>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Bankruptcy Court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 Williamson</dc:creator>
  <cp:keywords/>
  <dc:description/>
  <cp:lastModifiedBy>Michael G. Williamson</cp:lastModifiedBy>
  <cp:lastPrinted>2005-10-28T19:15:15Z</cp:lastPrinted>
  <dcterms:created xsi:type="dcterms:W3CDTF">2005-03-24T14:03:33Z</dcterms:created>
  <dcterms:modified xsi:type="dcterms:W3CDTF">2005-12-23T18:31:36Z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