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740" windowHeight="6330" activeTab="1"/>
  </bookViews>
  <sheets>
    <sheet name="Dless Parameter SUMMARY" sheetId="1" r:id="rId1"/>
    <sheet name="Leaky-Wfunction" sheetId="2" r:id="rId2"/>
    <sheet name="Leaky-Sfunction" sheetId="3" r:id="rId3"/>
    <sheet name="Fracture-Wfunction" sheetId="4" r:id="rId4"/>
    <sheet name="Fracture-Sfunction" sheetId="5" r:id="rId5"/>
  </sheets>
  <definedNames>
    <definedName name="Q">#REF!</definedName>
    <definedName name="Radius">#REF!</definedName>
    <definedName name="solver_adj" localSheetId="4" hidden="1">'Fracture-Sfunction'!$L$7:$L$8</definedName>
    <definedName name="solver_adj" localSheetId="2" hidden="1">'Leaky-Sfunction'!$K$7:$K$8</definedName>
    <definedName name="solver_cvg" localSheetId="4" hidden="1">0.0001</definedName>
    <definedName name="solver_cvg" localSheetId="2" hidden="1">0.0001</definedName>
    <definedName name="solver_drv" localSheetId="4" hidden="1">1</definedName>
    <definedName name="solver_drv" localSheetId="2" hidden="1">1</definedName>
    <definedName name="solver_est" localSheetId="4" hidden="1">1</definedName>
    <definedName name="solver_est" localSheetId="2" hidden="1">1</definedName>
    <definedName name="solver_itr" localSheetId="4" hidden="1">100</definedName>
    <definedName name="solver_itr" localSheetId="2" hidden="1">100</definedName>
    <definedName name="solver_lin" localSheetId="4" hidden="1">2</definedName>
    <definedName name="solver_lin" localSheetId="2" hidden="1">2</definedName>
    <definedName name="solver_neg" localSheetId="4" hidden="1">2</definedName>
    <definedName name="solver_neg" localSheetId="2" hidden="1">2</definedName>
    <definedName name="solver_num" localSheetId="4" hidden="1">0</definedName>
    <definedName name="solver_num" localSheetId="2" hidden="1">0</definedName>
    <definedName name="solver_nwt" localSheetId="4" hidden="1">1</definedName>
    <definedName name="solver_nwt" localSheetId="2" hidden="1">1</definedName>
    <definedName name="solver_opt" localSheetId="4" hidden="1">'Fracture-Sfunction'!$I$9</definedName>
    <definedName name="solver_opt" localSheetId="2" hidden="1">'Leaky-Sfunction'!$I$9</definedName>
    <definedName name="solver_pre" localSheetId="4" hidden="1">0.000001</definedName>
    <definedName name="solver_pre" localSheetId="2" hidden="1">0.000001</definedName>
    <definedName name="solver_scl" localSheetId="4" hidden="1">2</definedName>
    <definedName name="solver_scl" localSheetId="2" hidden="1">2</definedName>
    <definedName name="solver_sho" localSheetId="4" hidden="1">2</definedName>
    <definedName name="solver_sho" localSheetId="2" hidden="1">2</definedName>
    <definedName name="solver_tim" localSheetId="4" hidden="1">100</definedName>
    <definedName name="solver_tim" localSheetId="2" hidden="1">100</definedName>
    <definedName name="solver_tol" localSheetId="4" hidden="1">0.05</definedName>
    <definedName name="solver_tol" localSheetId="2" hidden="1">0.05</definedName>
    <definedName name="solver_typ" localSheetId="4" hidden="1">2</definedName>
    <definedName name="solver_typ" localSheetId="2" hidden="1">2</definedName>
    <definedName name="solver_val" localSheetId="4" hidden="1">0</definedName>
    <definedName name="solver_val" localSheetId="2" hidden="1">0</definedName>
    <definedName name="Storage">#REF!</definedName>
    <definedName name="Transmissivity">#REF!</definedName>
  </definedNames>
  <calcPr fullCalcOnLoad="1"/>
</workbook>
</file>

<file path=xl/comments2.xml><?xml version="1.0" encoding="utf-8"?>
<comments xmlns="http://schemas.openxmlformats.org/spreadsheetml/2006/main">
  <authors>
    <author>Keith J Halford</author>
  </authors>
  <commentList>
    <comment ref="C7" authorId="0">
      <text>
        <r>
          <rPr>
            <b/>
            <sz val="8"/>
            <rFont val="Tahoma"/>
            <family val="0"/>
          </rPr>
          <t>Keith J Halford:</t>
        </r>
        <r>
          <rPr>
            <sz val="8"/>
            <rFont val="Tahoma"/>
            <family val="0"/>
          </rPr>
          <t xml:space="preserve">
NOT IMPLEMENTED IN FUNCTION</t>
        </r>
      </text>
    </comment>
  </commentList>
</comments>
</file>

<file path=xl/sharedStrings.xml><?xml version="1.0" encoding="utf-8"?>
<sst xmlns="http://schemas.openxmlformats.org/spreadsheetml/2006/main" count="140" uniqueCount="89">
  <si>
    <t>ft2/d</t>
  </si>
  <si>
    <t>ft</t>
  </si>
  <si>
    <t>Q =</t>
  </si>
  <si>
    <t>residual</t>
  </si>
  <si>
    <t xml:space="preserve">SIG = </t>
  </si>
  <si>
    <t>GAMM =</t>
  </si>
  <si>
    <t>SIGP =</t>
  </si>
  <si>
    <t>GAMMP =</t>
  </si>
  <si>
    <t>SIGPP =</t>
  </si>
  <si>
    <t>GAMMPP =</t>
  </si>
  <si>
    <t>ETA =</t>
  </si>
  <si>
    <t>ZDP =</t>
  </si>
  <si>
    <t>ZDPP =</t>
  </si>
  <si>
    <t>FSKIN =</t>
  </si>
  <si>
    <t>RD =</t>
  </si>
  <si>
    <t>WD =</t>
  </si>
  <si>
    <t xml:space="preserve">WSKIN = </t>
  </si>
  <si>
    <t>r / rw</t>
  </si>
  <si>
    <t>Cryptic Name</t>
  </si>
  <si>
    <t>Variables</t>
  </si>
  <si>
    <t>Description</t>
  </si>
  <si>
    <t>dimensionless radius</t>
  </si>
  <si>
    <t>Ss' / Ss</t>
  </si>
  <si>
    <t>matrix storage / fracture storage</t>
  </si>
  <si>
    <t>rw /b' *(k'/k)^0.5</t>
  </si>
  <si>
    <t>k' * bs / ( Ks / b' )</t>
  </si>
  <si>
    <t>matrix leakance / fracture leakance</t>
  </si>
  <si>
    <t>TD =</t>
  </si>
  <si>
    <t>K * time / (Ss * rw^2)</t>
  </si>
  <si>
    <t>ZD =</t>
  </si>
  <si>
    <t>z / b'</t>
  </si>
  <si>
    <t>dimensionless distance from center of slab or sphere</t>
  </si>
  <si>
    <t>z / b' -- Upper Bed</t>
  </si>
  <si>
    <t>z / b' -- Lower Bed</t>
  </si>
  <si>
    <t>Ss' / Ss -- Upper Bed</t>
  </si>
  <si>
    <t>Ss' / Ss -- Lower Bed</t>
  </si>
  <si>
    <t>Welbore Skin</t>
  </si>
  <si>
    <t>dimensionless well bore storage , C is the casing area</t>
  </si>
  <si>
    <t>GAMM</t>
  </si>
  <si>
    <t>SIG</t>
  </si>
  <si>
    <t>Simplified</t>
  </si>
  <si>
    <t>u</t>
  </si>
  <si>
    <t>td</t>
  </si>
  <si>
    <t>function</t>
  </si>
  <si>
    <t>FORTRAN</t>
  </si>
  <si>
    <t>RD</t>
  </si>
  <si>
    <t>Wskin</t>
  </si>
  <si>
    <t>WD</t>
  </si>
  <si>
    <t>Fskin</t>
  </si>
  <si>
    <t>Spherical (Y/N)</t>
  </si>
  <si>
    <t>SLAB</t>
  </si>
  <si>
    <t>Sphere</t>
  </si>
  <si>
    <t>Function</t>
  </si>
  <si>
    <t>SIGPP</t>
  </si>
  <si>
    <t>GAMMPP</t>
  </si>
  <si>
    <t>ZDcomp</t>
  </si>
  <si>
    <t>Time</t>
  </si>
  <si>
    <t>GPM</t>
  </si>
  <si>
    <t>Transmissivity =</t>
  </si>
  <si>
    <t>rw =</t>
  </si>
  <si>
    <t>S =</t>
  </si>
  <si>
    <t>d'less</t>
  </si>
  <si>
    <t>Skin =</t>
  </si>
  <si>
    <t>k' =</t>
  </si>
  <si>
    <t>ft/d</t>
  </si>
  <si>
    <t>b' =</t>
  </si>
  <si>
    <t>S' =</t>
  </si>
  <si>
    <t>1/ft</t>
  </si>
  <si>
    <t>Fskin =</t>
  </si>
  <si>
    <t>WELL</t>
  </si>
  <si>
    <t>radius</t>
  </si>
  <si>
    <t>Simulated</t>
  </si>
  <si>
    <t>Sphere-residual</t>
  </si>
  <si>
    <t>AQTESOLV</t>
  </si>
  <si>
    <t>b =</t>
  </si>
  <si>
    <t>K =</t>
  </si>
  <si>
    <t>Ss =</t>
  </si>
  <si>
    <t>resid</t>
  </si>
  <si>
    <t>RMS =</t>
  </si>
  <si>
    <t>( rw / r )^2 / S / 2</t>
  </si>
  <si>
    <t>C / (pi * r^2 * Ss * b ) / 2</t>
  </si>
  <si>
    <t>Residual</t>
  </si>
  <si>
    <t>`</t>
  </si>
  <si>
    <t>b'' =</t>
  </si>
  <si>
    <t>k'' =</t>
  </si>
  <si>
    <t>S'' =</t>
  </si>
  <si>
    <t>B =</t>
  </si>
  <si>
    <t>1/d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</si>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</sst>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0\°00\'00\'\'"/>
    <numFmt numFmtId="166" formatCode="m/d/yy\ h:mm"/>
    <numFmt numFmtId="167" formatCode="mm/dd/yy\ h:mm"/>
    <numFmt numFmtId="168" formatCode="mm/dd/yy\ hh:mm"/>
    <numFmt numFmtId="169" formatCode="mm/dd/yy"/>
    <numFmt numFmtId="170" formatCode="0.000"/>
    <numFmt numFmtId="171" formatCode="0.E+00"/>
  </numFmts>
  <fonts count="10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sz val="8.75"/>
      <name val="Arial"/>
      <family val="0"/>
    </font>
    <font>
      <b/>
      <sz val="12"/>
      <name val="Arial"/>
      <family val="2"/>
    </font>
    <font>
      <b/>
      <sz val="8.75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0" fontId="4" fillId="2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575"/>
          <c:w val="0.97575"/>
          <c:h val="0.9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'Leaky-Wfunction'!$E$12</c:f>
              <c:strCache>
                <c:ptCount val="1"/>
                <c:pt idx="0">
                  <c:v>FORTRAN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'Leaky-Wfunction'!$B$13:$B$69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'Leaky-Wfunction'!$E$13:$E$69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'Leaky-Wfunction'!$D$12</c:f>
              <c:strCache>
                <c:ptCount val="1"/>
                <c:pt idx="0">
                  <c:v>Function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'Leaky-Wfunction'!$B$13:$B$69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'Leaky-Wfunction'!$D$13:$D$69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8129548"/>
        <c:axId val="6057069"/>
      </c:scatterChart>
      <c:scatterChart>
        <c:scatterStyle val="lineMarker"/>
        <c:varyColors val="0"/>
        <c:ser>
          <c:idx val="1"/>
          <c:order val="2"/>
          <c:tx>
            <c:strRef>
              <c:f>'Leaky-Wfunction'!$F$12</c:f>
              <c:strCache>
                <c:ptCount val="1"/>
                <c:pt idx="0">
                  <c:v>Residual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'Leaky-Wfunction'!$B$13:$B$69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'Leaky-Wfunction'!$F$13:$F$69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54513622"/>
        <c:axId val="20860551"/>
      </c:scatterChart>
      <c:valAx>
        <c:axId val="812954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069"/>
        <c:crosses val="autoZero"/>
        <c:crossBetween val="midCat"/>
        <c:dispUnits/>
      </c:valAx>
      <c:valAx>
        <c:axId val="605706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8129548"/>
        <c:crossesAt val="1E-22"/>
        <c:crossBetween val="midCat"/>
        <c:dispUnits/>
      </c:valAx>
      <c:valAx>
        <c:axId val="5451362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20860551"/>
        <c:crosses val="max"/>
        <c:crossBetween val="midCat"/>
        <c:dispUnits/>
      </c:valAx>
      <c:valAx>
        <c:axId val="20860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1362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58475"/>
          <c:w val="0.30325"/>
          <c:h val="0.16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575"/>
          <c:w val="0.97575"/>
          <c:h val="0.9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'Leaky-Wfunction'!$I$12</c:f>
              <c:strCache>
                <c:ptCount val="1"/>
                <c:pt idx="0">
                  <c:v>FORTRAN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'Leaky-Wfunction'!$B$13:$B$69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'Leaky-Wfunction'!$I$13:$I$69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'Leaky-Wfunction'!$H$12</c:f>
              <c:strCache>
                <c:ptCount val="1"/>
                <c:pt idx="0">
                  <c:v>Function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'Leaky-Wfunction'!$B$13:$B$69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'Leaky-Wfunction'!$H$13:$H$69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53527232"/>
        <c:axId val="11983041"/>
      </c:scatterChart>
      <c:scatterChart>
        <c:scatterStyle val="lineMarker"/>
        <c:varyColors val="0"/>
        <c:ser>
          <c:idx val="1"/>
          <c:order val="2"/>
          <c:tx>
            <c:strRef>
              <c:f>'Leaky-Wfunction'!$J$12</c:f>
              <c:strCache>
                <c:ptCount val="1"/>
                <c:pt idx="0">
                  <c:v>Residual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'Leaky-Wfunction'!$B$13:$B$69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'Leaky-Wfunction'!$J$13:$J$69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40738506"/>
        <c:axId val="31102235"/>
      </c:scatterChart>
      <c:valAx>
        <c:axId val="5352723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83041"/>
        <c:crosses val="autoZero"/>
        <c:crossBetween val="midCat"/>
        <c:dispUnits/>
      </c:valAx>
      <c:valAx>
        <c:axId val="11983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27232"/>
        <c:crossesAt val="1E-22"/>
        <c:crossBetween val="midCat"/>
        <c:dispUnits/>
      </c:valAx>
      <c:valAx>
        <c:axId val="40738506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31102235"/>
        <c:crosses val="max"/>
        <c:crossBetween val="midCat"/>
        <c:dispUnits/>
      </c:valAx>
      <c:valAx>
        <c:axId val="31102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3850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475"/>
          <c:y val="0.66425"/>
          <c:w val="0.30325"/>
          <c:h val="0.16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67"/>
        </c:manualLayout>
      </c:layout>
      <c:scatterChart>
        <c:scatterStyle val="line"/>
        <c:varyColors val="0"/>
        <c:ser>
          <c:idx val="0"/>
          <c:order val="0"/>
          <c:tx>
            <c:strRef>
              <c:f>'Leaky-Sfunction'!$E$10</c:f>
              <c:strCache>
                <c:ptCount val="1"/>
                <c:pt idx="0">
                  <c:v>Simulated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'Leaky-Sfunction'!$C$11:$C$129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'Leaky-Sfunction'!$E$11:$E$129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'Leaky-Sfunction'!$D$10</c:f>
              <c:strCache>
                <c:ptCount val="1"/>
                <c:pt idx="0">
                  <c:v>AQTESOLV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'Leaky-Sfunction'!$C$11:$C$129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'Leaky-Sfunction'!$D$11:$D$468</c:f>
              <c:numCache>
                <c:ptCount val="4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</c:numCache>
            </c:numRef>
          </c:yVal>
          <c:smooth val="0"/>
        </c:ser>
        <c:axId val="11484660"/>
        <c:axId val="36253077"/>
      </c:scatterChart>
      <c:scatterChart>
        <c:scatterStyle val="lineMarker"/>
        <c:varyColors val="0"/>
        <c:ser>
          <c:idx val="2"/>
          <c:order val="2"/>
          <c:tx>
            <c:strRef>
              <c:f>'Leaky-Sfunction'!$F$10</c:f>
              <c:strCache>
                <c:ptCount val="1"/>
                <c:pt idx="0">
                  <c:v>resid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'Leaky-Sfunction'!$C$11:$C$129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'Leaky-Sfunction'!$F$11:$F$51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57842238"/>
        <c:axId val="50818095"/>
      </c:scatterChart>
      <c:valAx>
        <c:axId val="11484660"/>
        <c:scaling>
          <c:logBase val="10"/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36253077"/>
        <c:crosses val="autoZero"/>
        <c:crossBetween val="midCat"/>
        <c:dispUnits/>
      </c:valAx>
      <c:valAx>
        <c:axId val="36253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DRAWDOWN,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484660"/>
        <c:crossesAt val="1E-33"/>
        <c:crossBetween val="midCat"/>
        <c:dispUnits/>
      </c:valAx>
      <c:valAx>
        <c:axId val="57842238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50818095"/>
        <c:crosses val="max"/>
        <c:crossBetween val="midCat"/>
        <c:dispUnits/>
      </c:valAx>
      <c:valAx>
        <c:axId val="50818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422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8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36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'Fracture-Wfunction'!$C$11</c:f>
              <c:strCache>
                <c:ptCount val="1"/>
                <c:pt idx="0">
                  <c:v>FORTRAN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'Fracture-Wfunction'!$C$12:$C$68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'Fracture-Wfunction'!$D$11</c:f>
              <c:strCache>
                <c:ptCount val="1"/>
                <c:pt idx="0">
                  <c:v>function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'Fracture-Wfunction'!$D$12:$D$68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54709672"/>
        <c:axId val="22625001"/>
      </c:scatterChart>
      <c:scatterChart>
        <c:scatterStyle val="lineMarker"/>
        <c:varyColors val="0"/>
        <c:ser>
          <c:idx val="2"/>
          <c:order val="2"/>
          <c:tx>
            <c:strRef>
              <c:f>'Fracture-Wfunction'!$E$11</c:f>
              <c:strCache>
                <c:ptCount val="1"/>
                <c:pt idx="0">
                  <c:v>residual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'Fracture-Wfunction'!$E$12:$E$68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2298418"/>
        <c:axId val="20685763"/>
      </c:scatterChart>
      <c:valAx>
        <c:axId val="54709672"/>
        <c:scaling>
          <c:logBase val="10"/>
          <c:orientation val="minMax"/>
        </c:scaling>
        <c:axPos val="b"/>
        <c:delete val="0"/>
        <c:numFmt formatCode="0.E+00" sourceLinked="0"/>
        <c:majorTickMark val="out"/>
        <c:minorTickMark val="none"/>
        <c:tickLblPos val="low"/>
        <c:crossAx val="22625001"/>
        <c:crosses val="autoZero"/>
        <c:crossBetween val="midCat"/>
        <c:dispUnits/>
      </c:valAx>
      <c:valAx>
        <c:axId val="2262500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4709672"/>
        <c:crossesAt val="1E-33"/>
        <c:crossBetween val="midCat"/>
        <c:dispUnits/>
      </c:valAx>
      <c:valAx>
        <c:axId val="2298418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20685763"/>
        <c:crosses val="max"/>
        <c:crossBetween val="midCat"/>
        <c:dispUnits/>
      </c:valAx>
      <c:valAx>
        <c:axId val="20685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841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63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36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'Fracture-Wfunction'!$G$11</c:f>
              <c:strCache>
                <c:ptCount val="1"/>
                <c:pt idx="0">
                  <c:v>FORTRAN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'Fracture-Wfunction'!$G$12:$G$68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'Fracture-Wfunction'!$H$11</c:f>
              <c:strCache>
                <c:ptCount val="1"/>
                <c:pt idx="0">
                  <c:v>function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'Fracture-Wfunction'!$H$12:$H$68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51954140"/>
        <c:axId val="64934077"/>
      </c:scatterChart>
      <c:scatterChart>
        <c:scatterStyle val="lineMarker"/>
        <c:varyColors val="0"/>
        <c:ser>
          <c:idx val="2"/>
          <c:order val="2"/>
          <c:tx>
            <c:strRef>
              <c:f>'Fracture-Wfunction'!$I$11</c:f>
              <c:strCache>
                <c:ptCount val="1"/>
                <c:pt idx="0">
                  <c:v>Sphere-residual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'Fracture-Wfunction'!$I$12:$I$68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47535782"/>
        <c:axId val="25168855"/>
      </c:scatterChart>
      <c:valAx>
        <c:axId val="51954140"/>
        <c:scaling>
          <c:logBase val="10"/>
          <c:orientation val="minMax"/>
        </c:scaling>
        <c:axPos val="b"/>
        <c:delete val="0"/>
        <c:numFmt formatCode="0.E+00" sourceLinked="0"/>
        <c:majorTickMark val="out"/>
        <c:minorTickMark val="none"/>
        <c:tickLblPos val="low"/>
        <c:crossAx val="64934077"/>
        <c:crosses val="autoZero"/>
        <c:crossBetween val="midCat"/>
        <c:dispUnits/>
      </c:valAx>
      <c:valAx>
        <c:axId val="6493407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1954140"/>
        <c:crossesAt val="1E-33"/>
        <c:crossBetween val="midCat"/>
        <c:dispUnits/>
      </c:valAx>
      <c:valAx>
        <c:axId val="4753578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25168855"/>
        <c:crosses val="max"/>
        <c:crossBetween val="midCat"/>
        <c:dispUnits/>
      </c:valAx>
      <c:valAx>
        <c:axId val="251688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53578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45"/>
          <c:y val="0.63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36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'Fracture-Wfunction'!$K$11</c:f>
              <c:strCache>
                <c:ptCount val="1"/>
                <c:pt idx="0">
                  <c:v>FORTRAN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'Fracture-Wfunction'!$K$12:$K$68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'Fracture-Wfunction'!$L$11</c:f>
              <c:strCache>
                <c:ptCount val="1"/>
                <c:pt idx="0">
                  <c:v>function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'Fracture-Wfunction'!$L$12:$L$68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25193104"/>
        <c:axId val="25411345"/>
      </c:scatterChart>
      <c:scatterChart>
        <c:scatterStyle val="lineMarker"/>
        <c:varyColors val="0"/>
        <c:ser>
          <c:idx val="2"/>
          <c:order val="2"/>
          <c:tx>
            <c:strRef>
              <c:f>'Fracture-Wfunction'!$M$11</c:f>
              <c:strCache>
                <c:ptCount val="1"/>
                <c:pt idx="0">
                  <c:v>residual</c:v>
                </c:pt>
              </c:strCache>
            </c:strRef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'Fracture-Wfunction'!$A$12:$A$68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'Fracture-Wfunction'!$M$12:$M$68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27375514"/>
        <c:axId val="45053035"/>
      </c:scatterChart>
      <c:valAx>
        <c:axId val="25193104"/>
        <c:scaling>
          <c:logBase val="10"/>
          <c:orientation val="minMax"/>
        </c:scaling>
        <c:axPos val="b"/>
        <c:delete val="0"/>
        <c:numFmt formatCode="0.E+00" sourceLinked="0"/>
        <c:majorTickMark val="out"/>
        <c:minorTickMark val="none"/>
        <c:tickLblPos val="low"/>
        <c:crossAx val="25411345"/>
        <c:crosses val="autoZero"/>
        <c:crossBetween val="midCat"/>
        <c:dispUnits/>
      </c:valAx>
      <c:valAx>
        <c:axId val="2541134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5193104"/>
        <c:crossesAt val="1E-33"/>
        <c:crossBetween val="midCat"/>
        <c:dispUnits/>
      </c:valAx>
      <c:valAx>
        <c:axId val="27375514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45053035"/>
        <c:crosses val="max"/>
        <c:crossBetween val="midCat"/>
        <c:dispUnits/>
      </c:valAx>
      <c:valAx>
        <c:axId val="45053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75514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10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67"/>
        </c:manualLayout>
      </c:layout>
      <c:scatterChart>
        <c:scatterStyle val="line"/>
        <c:varyColors val="0"/>
        <c:ser>
          <c:idx val="0"/>
          <c:order val="0"/>
          <c:tx>
            <c:strRef>
              <c:f>'Fracture-Sfunction'!$E$10</c:f>
              <c:strCache>
                <c:ptCount val="1"/>
                <c:pt idx="0">
                  <c:v>Simulated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'Fracture-Sfunction'!$C$11:$C$129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'Fracture-Sfunction'!$E$11:$E$129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'Fracture-Sfunction'!$D$10</c:f>
              <c:strCache>
                <c:ptCount val="1"/>
                <c:pt idx="0">
                  <c:v>AQTESOLV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'Fracture-Sfunction'!$C$11:$C$129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'Fracture-Sfunction'!$D$11:$D$468</c:f>
              <c:numCache>
                <c:ptCount val="4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</c:numCache>
            </c:numRef>
          </c:yVal>
          <c:smooth val="0"/>
        </c:ser>
        <c:axId val="2824132"/>
        <c:axId val="25417189"/>
      </c:scatterChart>
      <c:scatterChart>
        <c:scatterStyle val="lineMarker"/>
        <c:varyColors val="0"/>
        <c:ser>
          <c:idx val="2"/>
          <c:order val="2"/>
          <c:tx>
            <c:strRef>
              <c:f>'Fracture-Sfunction'!$F$10</c:f>
              <c:strCache>
                <c:ptCount val="1"/>
                <c:pt idx="0">
                  <c:v>resid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'Fracture-Sfunction'!$C$11:$C$129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'Fracture-Sfunction'!$F$11:$F$51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27428110"/>
        <c:axId val="45526399"/>
      </c:scatterChart>
      <c:valAx>
        <c:axId val="282413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7189"/>
        <c:crosses val="autoZero"/>
        <c:crossBetween val="midCat"/>
        <c:dispUnits/>
      </c:valAx>
      <c:valAx>
        <c:axId val="2541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DRAWDOWN,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24132"/>
        <c:crossesAt val="1E-33"/>
        <c:crossBetween val="midCat"/>
        <c:dispUnits/>
      </c:valAx>
      <c:valAx>
        <c:axId val="27428110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45526399"/>
        <c:crosses val="max"/>
        <c:crossBetween val="midCat"/>
        <c:dispUnits/>
      </c:valAx>
      <c:valAx>
        <c:axId val="45526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281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59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6</xdr:col>
      <xdr:colOff>371475</xdr:colOff>
      <xdr:row>0</xdr:row>
      <xdr:rowOff>2838450</xdr:rowOff>
    </xdr:to>
    <xdr:graphicFrame>
      <xdr:nvGraphicFramePr>
        <xdr:cNvPr id="1" name="Chart 3"/>
        <xdr:cNvGraphicFramePr/>
      </xdr:nvGraphicFramePr>
      <xdr:xfrm>
        <a:off x="209550" y="0"/>
        <a:ext cx="4200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0</xdr:row>
      <xdr:rowOff>0</xdr:rowOff>
    </xdr:from>
    <xdr:to>
      <xdr:col>13</xdr:col>
      <xdr:colOff>66675</xdr:colOff>
      <xdr:row>0</xdr:row>
      <xdr:rowOff>2838450</xdr:rowOff>
    </xdr:to>
    <xdr:graphicFrame>
      <xdr:nvGraphicFramePr>
        <xdr:cNvPr id="2" name="Chart 6"/>
        <xdr:cNvGraphicFramePr/>
      </xdr:nvGraphicFramePr>
      <xdr:xfrm>
        <a:off x="4562475" y="0"/>
        <a:ext cx="42005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123825</xdr:rowOff>
    </xdr:from>
    <xdr:to>
      <xdr:col>8</xdr:col>
      <xdr:colOff>66675</xdr:colOff>
      <xdr:row>1</xdr:row>
      <xdr:rowOff>38100</xdr:rowOff>
    </xdr:to>
    <xdr:graphicFrame>
      <xdr:nvGraphicFramePr>
        <xdr:cNvPr id="1" name="Chart 1"/>
        <xdr:cNvGraphicFramePr/>
      </xdr:nvGraphicFramePr>
      <xdr:xfrm>
        <a:off x="304800" y="123825"/>
        <a:ext cx="53435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5</xdr:col>
      <xdr:colOff>885825</xdr:colOff>
      <xdr:row>1</xdr:row>
      <xdr:rowOff>57150</xdr:rowOff>
    </xdr:to>
    <xdr:graphicFrame>
      <xdr:nvGraphicFramePr>
        <xdr:cNvPr id="1" name="Chart 10"/>
        <xdr:cNvGraphicFramePr/>
      </xdr:nvGraphicFramePr>
      <xdr:xfrm>
        <a:off x="28575" y="47625"/>
        <a:ext cx="4219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914400</xdr:colOff>
      <xdr:row>0</xdr:row>
      <xdr:rowOff>47625</xdr:rowOff>
    </xdr:from>
    <xdr:to>
      <xdr:col>9</xdr:col>
      <xdr:colOff>1990725</xdr:colOff>
      <xdr:row>1</xdr:row>
      <xdr:rowOff>57150</xdr:rowOff>
    </xdr:to>
    <xdr:graphicFrame>
      <xdr:nvGraphicFramePr>
        <xdr:cNvPr id="2" name="Chart 12"/>
        <xdr:cNvGraphicFramePr/>
      </xdr:nvGraphicFramePr>
      <xdr:xfrm>
        <a:off x="4276725" y="47625"/>
        <a:ext cx="41624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1905000</xdr:colOff>
      <xdr:row>0</xdr:row>
      <xdr:rowOff>66675</xdr:rowOff>
    </xdr:from>
    <xdr:to>
      <xdr:col>16</xdr:col>
      <xdr:colOff>247650</xdr:colOff>
      <xdr:row>1</xdr:row>
      <xdr:rowOff>76200</xdr:rowOff>
    </xdr:to>
    <xdr:graphicFrame>
      <xdr:nvGraphicFramePr>
        <xdr:cNvPr id="3" name="Chart 13"/>
        <xdr:cNvGraphicFramePr/>
      </xdr:nvGraphicFramePr>
      <xdr:xfrm>
        <a:off x="8353425" y="66675"/>
        <a:ext cx="41624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123825</xdr:rowOff>
    </xdr:from>
    <xdr:to>
      <xdr:col>8</xdr:col>
      <xdr:colOff>66675</xdr:colOff>
      <xdr:row>1</xdr:row>
      <xdr:rowOff>38100</xdr:rowOff>
    </xdr:to>
    <xdr:graphicFrame>
      <xdr:nvGraphicFramePr>
        <xdr:cNvPr id="1" name="Chart 1"/>
        <xdr:cNvGraphicFramePr/>
      </xdr:nvGraphicFramePr>
      <xdr:xfrm>
        <a:off x="304800" y="123825"/>
        <a:ext cx="53435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zoomScale="115" zoomScaleNormal="115" workbookViewId="0" topLeftCell="A1">
      <selection activeCell="E22" sqref="E22"/>
    </sheetView>
  </sheetViews>
  <sheetFormatPr defaultColWidth="9.140625" defaultRowHeight="12.75"/>
  <cols>
    <col min="1" max="1" width="13.00390625" style="0" customWidth="1"/>
    <col min="2" max="2" width="21.57421875" style="0" bestFit="1" customWidth="1"/>
    <col min="3" max="3" width="30.7109375" style="0" bestFit="1" customWidth="1"/>
    <col min="10" max="10" width="18.00390625" style="0" customWidth="1"/>
  </cols>
  <sheetData>
    <row r="1" spans="1:3" ht="17.25" customHeight="1" thickBot="1">
      <c r="A1" s="17" t="s">
        <v>18</v>
      </c>
      <c r="B1" s="17" t="s">
        <v>19</v>
      </c>
      <c r="C1" s="17" t="s">
        <v>20</v>
      </c>
    </row>
    <row r="2" s="14" customFormat="1" ht="12.75">
      <c r="A2" s="13" t="s">
        <v>10</v>
      </c>
    </row>
    <row r="3" spans="1:3" s="14" customFormat="1" ht="12.75">
      <c r="A3" s="13" t="s">
        <v>13</v>
      </c>
      <c r="B3" s="14" t="s">
        <v>25</v>
      </c>
      <c r="C3" s="14" t="s">
        <v>26</v>
      </c>
    </row>
    <row r="4" spans="1:9" s="14" customFormat="1" ht="44.25" customHeight="1">
      <c r="A4" s="13" t="s">
        <v>5</v>
      </c>
      <c r="B4" s="14" t="s">
        <v>24</v>
      </c>
      <c r="H4" s="15"/>
      <c r="I4" s="15"/>
    </row>
    <row r="5" spans="1:9" s="14" customFormat="1" ht="12.75">
      <c r="A5" s="13" t="s">
        <v>7</v>
      </c>
      <c r="H5" s="15"/>
      <c r="I5" s="15"/>
    </row>
    <row r="6" spans="1:9" s="14" customFormat="1" ht="12.75">
      <c r="A6" s="13" t="s">
        <v>9</v>
      </c>
      <c r="H6" s="15"/>
      <c r="I6" s="15"/>
    </row>
    <row r="7" spans="1:9" s="14" customFormat="1" ht="12.75">
      <c r="A7" s="13" t="s">
        <v>14</v>
      </c>
      <c r="B7" s="14" t="s">
        <v>17</v>
      </c>
      <c r="C7" s="14" t="s">
        <v>21</v>
      </c>
      <c r="H7" s="16"/>
      <c r="I7" s="15"/>
    </row>
    <row r="8" spans="1:9" s="14" customFormat="1" ht="12.75">
      <c r="A8" s="13" t="s">
        <v>4</v>
      </c>
      <c r="B8" s="14" t="s">
        <v>22</v>
      </c>
      <c r="C8" s="14" t="s">
        <v>23</v>
      </c>
      <c r="H8" s="16"/>
      <c r="I8" s="15"/>
    </row>
    <row r="9" spans="1:9" s="14" customFormat="1" ht="12.75">
      <c r="A9" s="13" t="s">
        <v>6</v>
      </c>
      <c r="B9" s="14" t="s">
        <v>34</v>
      </c>
      <c r="H9" s="16"/>
      <c r="I9" s="15"/>
    </row>
    <row r="10" spans="1:9" s="14" customFormat="1" ht="12.75">
      <c r="A10" s="13" t="s">
        <v>8</v>
      </c>
      <c r="B10" s="14" t="s">
        <v>35</v>
      </c>
      <c r="H10" s="16"/>
      <c r="I10" s="15"/>
    </row>
    <row r="11" spans="1:9" s="14" customFormat="1" ht="47.25" customHeight="1">
      <c r="A11" s="13" t="s">
        <v>27</v>
      </c>
      <c r="B11" s="14" t="s">
        <v>28</v>
      </c>
      <c r="H11" s="16"/>
      <c r="I11" s="15"/>
    </row>
    <row r="12" spans="1:9" s="14" customFormat="1" ht="25.5">
      <c r="A12" s="13" t="s">
        <v>15</v>
      </c>
      <c r="B12" s="14" t="s">
        <v>80</v>
      </c>
      <c r="C12" s="18" t="s">
        <v>37</v>
      </c>
      <c r="H12" s="16"/>
      <c r="I12" s="15"/>
    </row>
    <row r="13" spans="1:9" s="14" customFormat="1" ht="12.75">
      <c r="A13" s="13" t="s">
        <v>15</v>
      </c>
      <c r="B13" s="14" t="s">
        <v>79</v>
      </c>
      <c r="C13" s="18" t="s">
        <v>40</v>
      </c>
      <c r="H13" s="16"/>
      <c r="I13" s="15"/>
    </row>
    <row r="14" spans="1:9" s="14" customFormat="1" ht="12.75">
      <c r="A14" s="13" t="s">
        <v>16</v>
      </c>
      <c r="C14" s="18" t="s">
        <v>36</v>
      </c>
      <c r="H14" s="16"/>
      <c r="I14" s="15"/>
    </row>
    <row r="15" spans="1:9" s="14" customFormat="1" ht="25.5">
      <c r="A15" s="13" t="s">
        <v>29</v>
      </c>
      <c r="B15" s="14" t="s">
        <v>30</v>
      </c>
      <c r="C15" s="18" t="s">
        <v>31</v>
      </c>
      <c r="H15" s="16"/>
      <c r="I15" s="15"/>
    </row>
    <row r="16" spans="1:8" s="14" customFormat="1" ht="12.75">
      <c r="A16" s="13" t="s">
        <v>11</v>
      </c>
      <c r="B16" s="14" t="s">
        <v>32</v>
      </c>
      <c r="H16" s="16"/>
    </row>
    <row r="17" spans="1:2" s="14" customFormat="1" ht="12.75">
      <c r="A17" s="13" t="s">
        <v>12</v>
      </c>
      <c r="B17" s="14" t="s">
        <v>33</v>
      </c>
    </row>
    <row r="18" s="14" customFormat="1" ht="12.75"/>
    <row r="19" s="14" customFormat="1" ht="12.75">
      <c r="A19" s="13"/>
    </row>
    <row r="20" spans="1:3" s="14" customFormat="1" ht="12.75">
      <c r="A20"/>
      <c r="B20"/>
      <c r="C20"/>
    </row>
    <row r="21" spans="1:3" s="14" customFormat="1" ht="12.75">
      <c r="A21"/>
      <c r="B21"/>
      <c r="C21"/>
    </row>
    <row r="22" spans="1:3" s="14" customFormat="1" ht="12.75">
      <c r="A22"/>
      <c r="B22"/>
      <c r="C22"/>
    </row>
    <row r="23" s="14" customFormat="1" ht="12.75">
      <c r="A23" s="13"/>
    </row>
    <row r="24" s="14" customFormat="1" ht="12.75">
      <c r="A24" s="13"/>
    </row>
    <row r="25" s="14" customFormat="1" ht="12.75">
      <c r="A25" s="13"/>
    </row>
    <row r="26" s="14" customFormat="1" ht="12.75"/>
    <row r="27" s="14" customFormat="1" ht="12.75"/>
    <row r="28" s="14" customFormat="1" ht="12.75"/>
    <row r="29" s="14" customFormat="1" ht="12.75"/>
    <row r="30" s="14" customFormat="1" ht="12.75"/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43520" r:id="rId1"/>
    <oleObject progId="Equation.3" shapeId="5610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J6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6" max="6" width="12.421875" style="0" bestFit="1" customWidth="1"/>
    <col min="7" max="7" width="15.00390625" style="0" customWidth="1"/>
  </cols>
  <sheetData>
    <row r="1" ht="224.25" customHeight="1"/>
    <row r="3" spans="3:8" ht="12.75">
      <c r="C3" s="1" t="s">
        <v>39</v>
      </c>
      <c r="D3" s="4">
        <v>0.0001</v>
      </c>
      <c r="E3" t="s">
        <v>88</v>
      </c>
      <c r="H3" s="4">
        <v>0.0001</v>
      </c>
    </row>
    <row r="4" spans="3:8" ht="12.75">
      <c r="C4" s="1" t="s">
        <v>38</v>
      </c>
      <c r="D4" s="4">
        <v>0.001</v>
      </c>
      <c r="H4" s="4">
        <v>0.0002</v>
      </c>
    </row>
    <row r="5" spans="3:8" ht="12.75">
      <c r="C5" s="1" t="s">
        <v>53</v>
      </c>
      <c r="D5" s="4">
        <f>D3</f>
        <v>0.0001</v>
      </c>
      <c r="H5" s="4">
        <f>H3</f>
        <v>0.0001</v>
      </c>
    </row>
    <row r="6" spans="3:8" ht="12.75">
      <c r="C6" s="1" t="s">
        <v>54</v>
      </c>
      <c r="D6" s="4">
        <f>D4</f>
        <v>0.001</v>
      </c>
      <c r="H6" s="4">
        <f>H4</f>
        <v>0.0002</v>
      </c>
    </row>
    <row r="7" spans="3:8" ht="12.75">
      <c r="C7" s="1" t="s">
        <v>55</v>
      </c>
      <c r="D7">
        <v>0</v>
      </c>
      <c r="H7">
        <v>0</v>
      </c>
    </row>
    <row r="8" spans="3:8" ht="12.75">
      <c r="C8" s="1" t="s">
        <v>45</v>
      </c>
      <c r="D8">
        <v>0</v>
      </c>
      <c r="H8">
        <v>1</v>
      </c>
    </row>
    <row r="9" spans="3:8" ht="12.75">
      <c r="C9" s="1" t="s">
        <v>47</v>
      </c>
      <c r="D9">
        <v>500</v>
      </c>
      <c r="H9">
        <v>50</v>
      </c>
    </row>
    <row r="10" spans="3:8" ht="12.75">
      <c r="C10" s="1" t="s">
        <v>46</v>
      </c>
      <c r="D10">
        <v>0</v>
      </c>
      <c r="H10">
        <v>0</v>
      </c>
    </row>
    <row r="12" spans="1:10" ht="13.5" thickBot="1">
      <c r="A12" s="19"/>
      <c r="B12" s="19" t="s">
        <v>42</v>
      </c>
      <c r="C12" s="19" t="s">
        <v>41</v>
      </c>
      <c r="D12" s="19" t="s">
        <v>52</v>
      </c>
      <c r="E12" s="19" t="s">
        <v>44</v>
      </c>
      <c r="F12" s="19" t="s">
        <v>81</v>
      </c>
      <c r="H12" s="19" t="s">
        <v>52</v>
      </c>
      <c r="I12" s="19" t="s">
        <v>44</v>
      </c>
      <c r="J12" s="19" t="s">
        <v>81</v>
      </c>
    </row>
    <row r="13" spans="2:10" ht="12.75">
      <c r="B13" s="3">
        <v>1000000000000</v>
      </c>
      <c r="C13" s="4">
        <f>0.25/B13</f>
        <v>2.5E-13</v>
      </c>
      <c r="D13">
        <f>WLeakyMoench($C13,D$3,D$4,D$5,D$6,D$7,D$8,D$9,D$10)</f>
        <v>13.354230408178694</v>
      </c>
      <c r="E13">
        <v>13.35423</v>
      </c>
      <c r="F13">
        <f>D13-E13</f>
        <v>4.0817869439990773E-07</v>
      </c>
      <c r="H13">
        <f aca="true" t="shared" si="0" ref="H13:H54">WLeakyMoench($C13,H$3,H$4,H$5,H$6,H$7,H$8,H$9,H$10)</f>
        <v>16.573108214528215</v>
      </c>
      <c r="I13">
        <v>16.57311</v>
      </c>
      <c r="J13">
        <f>H13-I13</f>
        <v>-1.7854717846432777E-06</v>
      </c>
    </row>
    <row r="14" spans="2:10" ht="12.75">
      <c r="B14" s="3">
        <v>562341300000</v>
      </c>
      <c r="C14" s="4">
        <f aca="true" t="shared" si="1" ref="C14:C69">0.25/B14</f>
        <v>4.445698724244511E-13</v>
      </c>
      <c r="D14">
        <f aca="true" t="shared" si="2" ref="D14:D54">WLeakyMoench($C14,D$3,D$4,D$5,D$6,D$7,D$8,D$9,D$10)</f>
        <v>13.354234816180993</v>
      </c>
      <c r="E14">
        <v>13.35423</v>
      </c>
      <c r="F14">
        <f aca="true" t="shared" si="3" ref="F14:F69">D14-E14</f>
        <v>4.816180993572061E-06</v>
      </c>
      <c r="H14">
        <f t="shared" si="0"/>
        <v>16.57310853430897</v>
      </c>
      <c r="I14">
        <v>16.57311</v>
      </c>
      <c r="J14">
        <f aca="true" t="shared" si="4" ref="J14:J69">H14-I14</f>
        <v>-1.4656910281019009E-06</v>
      </c>
    </row>
    <row r="15" spans="2:10" ht="12.75">
      <c r="B15" s="3">
        <v>316227800000</v>
      </c>
      <c r="C15" s="4">
        <f t="shared" si="1"/>
        <v>7.905693300841988E-13</v>
      </c>
      <c r="D15">
        <f t="shared" si="2"/>
        <v>13.354234703387112</v>
      </c>
      <c r="E15">
        <v>13.35423</v>
      </c>
      <c r="F15">
        <f t="shared" si="3"/>
        <v>4.703387112670043E-06</v>
      </c>
      <c r="H15">
        <f t="shared" si="0"/>
        <v>16.573108530043296</v>
      </c>
      <c r="I15">
        <v>16.57311</v>
      </c>
      <c r="J15">
        <f t="shared" si="4"/>
        <v>-1.4699567039144767E-06</v>
      </c>
    </row>
    <row r="16" spans="2:10" ht="12.75">
      <c r="B16" s="3">
        <v>177827900000</v>
      </c>
      <c r="C16" s="4">
        <f t="shared" si="1"/>
        <v>1.4058536371401788E-12</v>
      </c>
      <c r="D16">
        <f t="shared" si="2"/>
        <v>13.354233542976564</v>
      </c>
      <c r="E16">
        <v>13.35423</v>
      </c>
      <c r="F16">
        <f t="shared" si="3"/>
        <v>3.5429765645744737E-06</v>
      </c>
      <c r="H16">
        <f t="shared" si="0"/>
        <v>16.573108306187688</v>
      </c>
      <c r="I16">
        <v>16.57311</v>
      </c>
      <c r="J16">
        <f t="shared" si="4"/>
        <v>-1.693812311742704E-06</v>
      </c>
    </row>
    <row r="17" spans="2:10" ht="12.75">
      <c r="B17" s="3">
        <v>100000000000</v>
      </c>
      <c r="C17" s="4">
        <f t="shared" si="1"/>
        <v>2.5E-12</v>
      </c>
      <c r="D17">
        <f t="shared" si="2"/>
        <v>13.354234556381765</v>
      </c>
      <c r="E17">
        <v>13.35423</v>
      </c>
      <c r="F17">
        <f t="shared" si="3"/>
        <v>4.55638176610762E-06</v>
      </c>
      <c r="H17">
        <f t="shared" si="0"/>
        <v>16.57310834438518</v>
      </c>
      <c r="I17">
        <v>16.57311</v>
      </c>
      <c r="J17">
        <f t="shared" si="4"/>
        <v>-1.6556148203505927E-06</v>
      </c>
    </row>
    <row r="18" spans="2:10" ht="12.75">
      <c r="B18" s="3">
        <v>56234130000</v>
      </c>
      <c r="C18" s="4">
        <f t="shared" si="1"/>
        <v>4.445698724244511E-12</v>
      </c>
      <c r="D18">
        <f t="shared" si="2"/>
        <v>13.3542337879185</v>
      </c>
      <c r="E18">
        <v>13.35423</v>
      </c>
      <c r="F18">
        <f t="shared" si="3"/>
        <v>3.787918499753573E-06</v>
      </c>
      <c r="H18">
        <f t="shared" si="0"/>
        <v>16.573108346242357</v>
      </c>
      <c r="I18">
        <v>16.57311</v>
      </c>
      <c r="J18">
        <f t="shared" si="4"/>
        <v>-1.6537576428277134E-06</v>
      </c>
    </row>
    <row r="19" spans="2:10" ht="12.75">
      <c r="B19" s="3">
        <v>31622780000</v>
      </c>
      <c r="C19" s="4">
        <f t="shared" si="1"/>
        <v>7.905693300841988E-12</v>
      </c>
      <c r="D19">
        <f t="shared" si="2"/>
        <v>13.354234201734707</v>
      </c>
      <c r="E19">
        <v>13.35423</v>
      </c>
      <c r="F19">
        <f t="shared" si="3"/>
        <v>4.201734707720561E-06</v>
      </c>
      <c r="H19">
        <f t="shared" si="0"/>
        <v>16.573108463391282</v>
      </c>
      <c r="I19">
        <v>16.57311</v>
      </c>
      <c r="J19">
        <f t="shared" si="4"/>
        <v>-1.5366087176005294E-06</v>
      </c>
    </row>
    <row r="20" spans="2:10" ht="12.75">
      <c r="B20" s="3">
        <v>17782790000</v>
      </c>
      <c r="C20" s="4">
        <f t="shared" si="1"/>
        <v>1.4058536371401787E-11</v>
      </c>
      <c r="D20">
        <f t="shared" si="2"/>
        <v>13.35423390931247</v>
      </c>
      <c r="E20">
        <v>13.35423</v>
      </c>
      <c r="F20">
        <f t="shared" si="3"/>
        <v>3.909312470185E-06</v>
      </c>
      <c r="H20">
        <f t="shared" si="0"/>
        <v>16.573108491741127</v>
      </c>
      <c r="I20">
        <v>16.57311</v>
      </c>
      <c r="J20">
        <f t="shared" si="4"/>
        <v>-1.5082588724624202E-06</v>
      </c>
    </row>
    <row r="21" spans="2:10" ht="12.75">
      <c r="B21" s="3">
        <v>10000000000</v>
      </c>
      <c r="C21" s="4">
        <f t="shared" si="1"/>
        <v>2.5E-11</v>
      </c>
      <c r="D21">
        <f t="shared" si="2"/>
        <v>13.354234170534456</v>
      </c>
      <c r="E21">
        <v>13.35423</v>
      </c>
      <c r="F21">
        <f t="shared" si="3"/>
        <v>4.170534456449104E-06</v>
      </c>
      <c r="H21">
        <f t="shared" si="0"/>
        <v>16.57310850550031</v>
      </c>
      <c r="I21">
        <v>16.57311</v>
      </c>
      <c r="J21">
        <f t="shared" si="4"/>
        <v>-1.4944996884480588E-06</v>
      </c>
    </row>
    <row r="22" spans="2:10" ht="12.75">
      <c r="B22" s="3">
        <v>5623413000</v>
      </c>
      <c r="C22" s="4">
        <f t="shared" si="1"/>
        <v>4.445698724244511E-11</v>
      </c>
      <c r="D22">
        <f t="shared" si="2"/>
        <v>13.354234004722167</v>
      </c>
      <c r="E22">
        <v>13.35423</v>
      </c>
      <c r="F22">
        <f t="shared" si="3"/>
        <v>4.0047221681049905E-06</v>
      </c>
      <c r="H22">
        <f t="shared" si="0"/>
        <v>16.573108439242738</v>
      </c>
      <c r="I22">
        <v>16.57311</v>
      </c>
      <c r="J22">
        <f t="shared" si="4"/>
        <v>-1.5607572620979226E-06</v>
      </c>
    </row>
    <row r="23" spans="2:10" ht="12.75">
      <c r="B23" s="3">
        <v>3162278000</v>
      </c>
      <c r="C23" s="4">
        <f t="shared" si="1"/>
        <v>7.905693300841987E-11</v>
      </c>
      <c r="D23">
        <f t="shared" si="2"/>
        <v>13.354233857087598</v>
      </c>
      <c r="E23">
        <v>13.35423</v>
      </c>
      <c r="F23">
        <f t="shared" si="3"/>
        <v>3.857087598646558E-06</v>
      </c>
      <c r="H23">
        <f t="shared" si="0"/>
        <v>16.573108358726927</v>
      </c>
      <c r="I23">
        <v>16.57311</v>
      </c>
      <c r="J23">
        <f t="shared" si="4"/>
        <v>-1.6412730730053227E-06</v>
      </c>
    </row>
    <row r="24" spans="2:10" ht="12.75">
      <c r="B24" s="3">
        <v>1778279000</v>
      </c>
      <c r="C24" s="4">
        <f t="shared" si="1"/>
        <v>1.4058536371401788E-10</v>
      </c>
      <c r="D24">
        <f t="shared" si="2"/>
        <v>13.354233893915946</v>
      </c>
      <c r="E24">
        <v>13.35423</v>
      </c>
      <c r="F24">
        <f t="shared" si="3"/>
        <v>3.89391594701749E-06</v>
      </c>
      <c r="H24">
        <f t="shared" si="0"/>
        <v>16.573108124056564</v>
      </c>
      <c r="I24">
        <v>16.57311</v>
      </c>
      <c r="J24">
        <f t="shared" si="4"/>
        <v>-1.875943436147054E-06</v>
      </c>
    </row>
    <row r="25" spans="2:10" ht="12.75">
      <c r="B25" s="3">
        <v>1000000000</v>
      </c>
      <c r="C25" s="4">
        <f t="shared" si="1"/>
        <v>2.5E-10</v>
      </c>
      <c r="D25">
        <f t="shared" si="2"/>
        <v>13.354234047795421</v>
      </c>
      <c r="E25">
        <v>13.35423</v>
      </c>
      <c r="F25">
        <f t="shared" si="3"/>
        <v>4.047795421513456E-06</v>
      </c>
      <c r="H25">
        <f t="shared" si="0"/>
        <v>16.57310795921369</v>
      </c>
      <c r="I25">
        <v>16.57311</v>
      </c>
      <c r="J25">
        <f t="shared" si="4"/>
        <v>-2.040786309720488E-06</v>
      </c>
    </row>
    <row r="26" spans="2:10" ht="12.75">
      <c r="B26" s="3">
        <v>562341300</v>
      </c>
      <c r="C26" s="4">
        <f t="shared" si="1"/>
        <v>4.445698724244511E-10</v>
      </c>
      <c r="D26">
        <f t="shared" si="2"/>
        <v>13.354234014136221</v>
      </c>
      <c r="E26">
        <v>13.35423</v>
      </c>
      <c r="F26">
        <f t="shared" si="3"/>
        <v>4.0141362216417065E-06</v>
      </c>
      <c r="H26">
        <f t="shared" si="0"/>
        <v>16.573110652500795</v>
      </c>
      <c r="I26">
        <v>16.57311</v>
      </c>
      <c r="J26">
        <f t="shared" si="4"/>
        <v>6.525007947288941E-07</v>
      </c>
    </row>
    <row r="27" spans="2:10" ht="12.75">
      <c r="B27" s="3">
        <v>316227800</v>
      </c>
      <c r="C27" s="4">
        <f t="shared" si="1"/>
        <v>7.905693300841988E-10</v>
      </c>
      <c r="D27">
        <f t="shared" si="2"/>
        <v>13.35423409347286</v>
      </c>
      <c r="E27">
        <v>13.35423</v>
      </c>
      <c r="F27">
        <f t="shared" si="3"/>
        <v>4.09347286023376E-06</v>
      </c>
      <c r="H27">
        <f t="shared" si="0"/>
        <v>16.573119314837896</v>
      </c>
      <c r="I27">
        <v>16.57312</v>
      </c>
      <c r="J27">
        <f t="shared" si="4"/>
        <v>-6.851621030534716E-07</v>
      </c>
    </row>
    <row r="28" spans="2:10" ht="12.75">
      <c r="B28" s="3">
        <v>177827900</v>
      </c>
      <c r="C28" s="4">
        <f t="shared" si="1"/>
        <v>1.4058536371401787E-09</v>
      </c>
      <c r="D28">
        <f t="shared" si="2"/>
        <v>13.354234101574113</v>
      </c>
      <c r="E28">
        <v>13.35423</v>
      </c>
      <c r="F28">
        <f t="shared" si="3"/>
        <v>4.101574113235529E-06</v>
      </c>
      <c r="H28">
        <f t="shared" si="0"/>
        <v>16.573097043529724</v>
      </c>
      <c r="I28">
        <v>16.5731</v>
      </c>
      <c r="J28">
        <f t="shared" si="4"/>
        <v>-2.9564702757056693E-06</v>
      </c>
    </row>
    <row r="29" spans="2:10" ht="12.75">
      <c r="B29" s="3">
        <v>100000000</v>
      </c>
      <c r="C29" s="4">
        <f t="shared" si="1"/>
        <v>2.5E-09</v>
      </c>
      <c r="D29">
        <f t="shared" si="2"/>
        <v>13.354233959256696</v>
      </c>
      <c r="E29">
        <v>13.35423</v>
      </c>
      <c r="F29">
        <f t="shared" si="3"/>
        <v>3.9592566967172615E-06</v>
      </c>
      <c r="H29">
        <f t="shared" si="0"/>
        <v>16.573027192761966</v>
      </c>
      <c r="I29">
        <v>16.57303</v>
      </c>
      <c r="J29">
        <f t="shared" si="4"/>
        <v>-2.807238033142312E-06</v>
      </c>
    </row>
    <row r="30" spans="2:10" ht="12.75">
      <c r="B30" s="3">
        <v>56234130</v>
      </c>
      <c r="C30" s="4">
        <f t="shared" si="1"/>
        <v>4.445698724244511E-09</v>
      </c>
      <c r="D30">
        <f t="shared" si="2"/>
        <v>13.354233659472122</v>
      </c>
      <c r="E30">
        <v>13.35423</v>
      </c>
      <c r="F30">
        <f t="shared" si="3"/>
        <v>3.6594721226634874E-06</v>
      </c>
      <c r="H30">
        <f t="shared" si="0"/>
        <v>16.571072752739088</v>
      </c>
      <c r="I30">
        <v>16.57107</v>
      </c>
      <c r="J30">
        <f t="shared" si="4"/>
        <v>2.752739089117995E-06</v>
      </c>
    </row>
    <row r="31" spans="2:10" ht="12.75">
      <c r="B31" s="3">
        <v>31622780</v>
      </c>
      <c r="C31" s="4">
        <f t="shared" si="1"/>
        <v>7.905693300841988E-09</v>
      </c>
      <c r="D31">
        <f t="shared" si="2"/>
        <v>13.354234048572676</v>
      </c>
      <c r="E31">
        <v>13.35423</v>
      </c>
      <c r="F31">
        <f t="shared" si="3"/>
        <v>4.0485726771066766E-06</v>
      </c>
      <c r="H31">
        <f t="shared" si="0"/>
        <v>16.54916582590936</v>
      </c>
      <c r="I31">
        <v>16.54917</v>
      </c>
      <c r="J31">
        <f t="shared" si="4"/>
        <v>-4.174090641129169E-06</v>
      </c>
    </row>
    <row r="32" spans="2:10" ht="12.75">
      <c r="B32" s="3">
        <v>17782790</v>
      </c>
      <c r="C32" s="4">
        <f t="shared" si="1"/>
        <v>1.4058536371401789E-08</v>
      </c>
      <c r="D32">
        <f t="shared" si="2"/>
        <v>13.35423964962106</v>
      </c>
      <c r="E32">
        <v>13.35424</v>
      </c>
      <c r="F32">
        <f t="shared" si="3"/>
        <v>-3.5037894008382864E-07</v>
      </c>
      <c r="H32">
        <f t="shared" si="0"/>
        <v>16.46076328775388</v>
      </c>
      <c r="I32">
        <v>16.46076</v>
      </c>
      <c r="J32">
        <f t="shared" si="4"/>
        <v>3.287753880698574E-06</v>
      </c>
    </row>
    <row r="33" spans="2:10" ht="12.75">
      <c r="B33" s="3">
        <v>10000000</v>
      </c>
      <c r="C33" s="4">
        <f t="shared" si="1"/>
        <v>2.5E-08</v>
      </c>
      <c r="D33">
        <f t="shared" si="2"/>
        <v>13.354243730953227</v>
      </c>
      <c r="E33">
        <v>13.35424</v>
      </c>
      <c r="F33">
        <f t="shared" si="3"/>
        <v>3.730953226366296E-06</v>
      </c>
      <c r="H33">
        <f t="shared" si="0"/>
        <v>16.26244197070921</v>
      </c>
      <c r="I33">
        <v>16.26244</v>
      </c>
      <c r="J33">
        <f t="shared" si="4"/>
        <v>1.970709210041832E-06</v>
      </c>
    </row>
    <row r="34" spans="2:10" ht="12.75">
      <c r="B34" s="3">
        <v>5623413</v>
      </c>
      <c r="C34" s="4">
        <f t="shared" si="1"/>
        <v>4.4456987242445114E-08</v>
      </c>
      <c r="D34">
        <f t="shared" si="2"/>
        <v>13.354197622679388</v>
      </c>
      <c r="E34">
        <v>13.3542</v>
      </c>
      <c r="F34">
        <f t="shared" si="3"/>
        <v>-2.377320612367839E-06</v>
      </c>
      <c r="H34">
        <f t="shared" si="0"/>
        <v>15.94746185775989</v>
      </c>
      <c r="I34">
        <v>15.94746</v>
      </c>
      <c r="J34">
        <f t="shared" si="4"/>
        <v>1.8577598908109394E-06</v>
      </c>
    </row>
    <row r="35" spans="2:10" ht="12.75">
      <c r="B35" s="3">
        <v>3162278</v>
      </c>
      <c r="C35" s="4">
        <f t="shared" si="1"/>
        <v>7.905693300841988E-08</v>
      </c>
      <c r="D35">
        <f t="shared" si="2"/>
        <v>13.353972750857663</v>
      </c>
      <c r="E35">
        <v>13.35397</v>
      </c>
      <c r="F35">
        <f t="shared" si="3"/>
        <v>2.750857662547901E-06</v>
      </c>
      <c r="H35">
        <f t="shared" si="0"/>
        <v>15.537802977550076</v>
      </c>
      <c r="I35">
        <v>15.5378</v>
      </c>
      <c r="J35">
        <f t="shared" si="4"/>
        <v>2.9775500749451567E-06</v>
      </c>
    </row>
    <row r="36" spans="2:10" ht="12.75">
      <c r="B36" s="3">
        <v>1778279</v>
      </c>
      <c r="C36" s="4">
        <f t="shared" si="1"/>
        <v>1.405853637140179E-07</v>
      </c>
      <c r="D36">
        <f t="shared" si="2"/>
        <v>13.347781670559156</v>
      </c>
      <c r="E36">
        <v>13.34778</v>
      </c>
      <c r="F36">
        <f t="shared" si="3"/>
        <v>1.670559155897422E-06</v>
      </c>
      <c r="H36">
        <f t="shared" si="0"/>
        <v>15.06245736149476</v>
      </c>
      <c r="I36">
        <v>15.06246</v>
      </c>
      <c r="J36">
        <f t="shared" si="4"/>
        <v>-2.638505240071254E-06</v>
      </c>
    </row>
    <row r="37" spans="2:10" ht="12.75">
      <c r="B37" s="3">
        <v>1000000</v>
      </c>
      <c r="C37" s="4">
        <f t="shared" si="1"/>
        <v>2.5E-07</v>
      </c>
      <c r="D37">
        <f t="shared" si="2"/>
        <v>13.305326476732517</v>
      </c>
      <c r="E37">
        <v>13.30533</v>
      </c>
      <c r="F37">
        <f t="shared" si="3"/>
        <v>-3.5232674822083254E-06</v>
      </c>
      <c r="H37">
        <f t="shared" si="0"/>
        <v>14.545436628416963</v>
      </c>
      <c r="I37">
        <v>14.54544</v>
      </c>
      <c r="J37">
        <f t="shared" si="4"/>
        <v>-3.371583035871595E-06</v>
      </c>
    </row>
    <row r="38" spans="2:10" ht="12.75">
      <c r="B38" s="3">
        <v>562341.3</v>
      </c>
      <c r="C38" s="4">
        <f t="shared" si="1"/>
        <v>4.445698724244511E-07</v>
      </c>
      <c r="D38">
        <f t="shared" si="2"/>
        <v>13.17551302541557</v>
      </c>
      <c r="E38">
        <v>13.17551</v>
      </c>
      <c r="F38">
        <f t="shared" si="3"/>
        <v>3.0254155714004582E-06</v>
      </c>
      <c r="H38">
        <f t="shared" si="0"/>
        <v>14.003215278071371</v>
      </c>
      <c r="I38">
        <v>14.00322</v>
      </c>
      <c r="J38">
        <f t="shared" si="4"/>
        <v>-4.721928629436434E-06</v>
      </c>
    </row>
    <row r="39" spans="2:10" ht="12.75">
      <c r="B39" s="3">
        <v>316227.8</v>
      </c>
      <c r="C39" s="4">
        <f t="shared" si="1"/>
        <v>7.905693300841988E-07</v>
      </c>
      <c r="D39">
        <f t="shared" si="2"/>
        <v>12.928269800848891</v>
      </c>
      <c r="E39">
        <v>12.92827</v>
      </c>
      <c r="F39">
        <f t="shared" si="3"/>
        <v>-1.991511080490227E-07</v>
      </c>
      <c r="H39">
        <f t="shared" si="0"/>
        <v>13.446039613654467</v>
      </c>
      <c r="I39">
        <v>13.44604</v>
      </c>
      <c r="J39">
        <f t="shared" si="4"/>
        <v>-3.8634553334304655E-07</v>
      </c>
    </row>
    <row r="40" spans="2:10" ht="12.75">
      <c r="B40" s="3">
        <v>177827.9</v>
      </c>
      <c r="C40" s="4">
        <f t="shared" si="1"/>
        <v>1.4058536371401789E-06</v>
      </c>
      <c r="D40">
        <f t="shared" si="2"/>
        <v>12.571236598283567</v>
      </c>
      <c r="E40">
        <v>12.57124</v>
      </c>
      <c r="F40">
        <f t="shared" si="3"/>
        <v>-3.401716432094304E-06</v>
      </c>
      <c r="H40">
        <f t="shared" si="0"/>
        <v>12.879868092718644</v>
      </c>
      <c r="I40">
        <v>12.87987</v>
      </c>
      <c r="J40">
        <f t="shared" si="4"/>
        <v>-1.9072813568499214E-06</v>
      </c>
    </row>
    <row r="41" spans="2:10" ht="12.75">
      <c r="B41" s="3">
        <v>100000</v>
      </c>
      <c r="C41" s="4">
        <f t="shared" si="1"/>
        <v>2.5E-06</v>
      </c>
      <c r="D41">
        <f t="shared" si="2"/>
        <v>12.131530298793695</v>
      </c>
      <c r="E41">
        <v>12.13153</v>
      </c>
      <c r="F41">
        <f t="shared" si="3"/>
        <v>2.9879369556340407E-07</v>
      </c>
      <c r="H41">
        <f t="shared" si="0"/>
        <v>12.307888857431923</v>
      </c>
      <c r="I41">
        <v>12.30789</v>
      </c>
      <c r="J41">
        <f t="shared" si="4"/>
        <v>-1.1425680774834746E-06</v>
      </c>
    </row>
    <row r="42" spans="2:10" ht="12.75">
      <c r="B42" s="3">
        <v>56234.13</v>
      </c>
      <c r="C42" s="4">
        <f t="shared" si="1"/>
        <v>4.445698724244512E-06</v>
      </c>
      <c r="D42">
        <f t="shared" si="2"/>
        <v>11.636925839866871</v>
      </c>
      <c r="E42">
        <v>11.63693</v>
      </c>
      <c r="F42">
        <f t="shared" si="3"/>
        <v>-4.160133128650045E-06</v>
      </c>
      <c r="H42">
        <f t="shared" si="0"/>
        <v>11.731450859352814</v>
      </c>
      <c r="I42">
        <v>11.73145</v>
      </c>
      <c r="J42">
        <f t="shared" si="4"/>
        <v>8.593528129097194E-07</v>
      </c>
    </row>
    <row r="43" spans="2:10" ht="12.75">
      <c r="B43" s="3">
        <v>31622.78</v>
      </c>
      <c r="C43" s="4">
        <f t="shared" si="1"/>
        <v>7.905693300841988E-06</v>
      </c>
      <c r="D43">
        <f t="shared" si="2"/>
        <v>11.108403962337734</v>
      </c>
      <c r="E43">
        <v>11.1084</v>
      </c>
      <c r="F43">
        <f t="shared" si="3"/>
        <v>3.962337734364496E-06</v>
      </c>
      <c r="H43">
        <f t="shared" si="0"/>
        <v>11.150507228394522</v>
      </c>
      <c r="I43">
        <v>11.15051</v>
      </c>
      <c r="J43">
        <f t="shared" si="4"/>
        <v>-2.7716054784576727E-06</v>
      </c>
    </row>
    <row r="44" spans="2:10" ht="12.75">
      <c r="B44" s="3">
        <v>17782.79</v>
      </c>
      <c r="C44" s="4">
        <f t="shared" si="1"/>
        <v>1.4058536371401787E-05</v>
      </c>
      <c r="D44">
        <f t="shared" si="2"/>
        <v>10.559769135287898</v>
      </c>
      <c r="E44">
        <v>10.55977</v>
      </c>
      <c r="F44">
        <f t="shared" si="3"/>
        <v>-8.647121028104721E-07</v>
      </c>
      <c r="H44">
        <f t="shared" si="0"/>
        <v>10.563627847239015</v>
      </c>
      <c r="I44">
        <v>10.56363</v>
      </c>
      <c r="J44">
        <f t="shared" si="4"/>
        <v>-2.152760984586166E-06</v>
      </c>
    </row>
    <row r="45" spans="2:10" ht="12.75">
      <c r="B45" s="3">
        <v>10000</v>
      </c>
      <c r="C45" s="4">
        <f t="shared" si="1"/>
        <v>2.5E-05</v>
      </c>
      <c r="D45">
        <f t="shared" si="2"/>
        <v>9.999484157724712</v>
      </c>
      <c r="E45">
        <v>9.999484</v>
      </c>
      <c r="F45">
        <f t="shared" si="3"/>
        <v>1.5772471151365153E-07</v>
      </c>
      <c r="H45">
        <f t="shared" si="0"/>
        <v>9.967544638214106</v>
      </c>
      <c r="I45">
        <v>9.967545</v>
      </c>
      <c r="J45">
        <f t="shared" si="4"/>
        <v>-3.617858936877383E-07</v>
      </c>
    </row>
    <row r="46" spans="2:10" ht="12.75">
      <c r="B46" s="3">
        <v>5623.413</v>
      </c>
      <c r="C46" s="4">
        <f t="shared" si="1"/>
        <v>4.445698724244512E-05</v>
      </c>
      <c r="D46">
        <f t="shared" si="2"/>
        <v>9.43254160990525</v>
      </c>
      <c r="E46">
        <v>9.432542</v>
      </c>
      <c r="F46">
        <f t="shared" si="3"/>
        <v>-3.9009474939177835E-07</v>
      </c>
      <c r="H46">
        <f t="shared" si="0"/>
        <v>9.355942810460213</v>
      </c>
      <c r="I46">
        <v>9.355943</v>
      </c>
      <c r="J46">
        <f t="shared" si="4"/>
        <v>-1.8953978653257764E-07</v>
      </c>
    </row>
    <row r="47" spans="2:10" ht="12.75">
      <c r="B47" s="3">
        <v>3162.278</v>
      </c>
      <c r="C47" s="4">
        <f t="shared" si="1"/>
        <v>7.905693300841988E-05</v>
      </c>
      <c r="D47">
        <f t="shared" si="2"/>
        <v>8.861830196623849</v>
      </c>
      <c r="E47">
        <v>8.86183</v>
      </c>
      <c r="F47">
        <f t="shared" si="3"/>
        <v>1.9662384964647117E-07</v>
      </c>
      <c r="H47">
        <f t="shared" si="0"/>
        <v>8.716792462037583</v>
      </c>
      <c r="I47">
        <v>8.716792</v>
      </c>
      <c r="J47">
        <f t="shared" si="4"/>
        <v>4.6203758330420897E-07</v>
      </c>
    </row>
    <row r="48" spans="2:10" ht="12.75">
      <c r="B48" s="3">
        <v>1778.279</v>
      </c>
      <c r="C48" s="4">
        <f t="shared" si="1"/>
        <v>0.00014058536371401787</v>
      </c>
      <c r="D48">
        <f t="shared" si="2"/>
        <v>8.289005817585675</v>
      </c>
      <c r="E48">
        <v>8.289006</v>
      </c>
      <c r="F48">
        <f t="shared" si="3"/>
        <v>-1.8241432542254188E-07</v>
      </c>
      <c r="H48">
        <f t="shared" si="0"/>
        <v>8.025993007272612</v>
      </c>
      <c r="I48">
        <v>8.025993</v>
      </c>
      <c r="J48">
        <f t="shared" si="4"/>
        <v>7.272612734254835E-09</v>
      </c>
    </row>
    <row r="49" spans="2:10" ht="12.75">
      <c r="B49" s="3">
        <v>1000</v>
      </c>
      <c r="C49" s="4">
        <f t="shared" si="1"/>
        <v>0.00025</v>
      </c>
      <c r="D49">
        <f t="shared" si="2"/>
        <v>7.715023194272926</v>
      </c>
      <c r="E49">
        <v>7.715023</v>
      </c>
      <c r="F49">
        <f t="shared" si="3"/>
        <v>1.942729257464748E-07</v>
      </c>
      <c r="H49">
        <f t="shared" si="0"/>
        <v>7.232928182398888</v>
      </c>
      <c r="I49">
        <v>7.232928</v>
      </c>
      <c r="J49">
        <f t="shared" si="4"/>
        <v>1.8239888799342907E-07</v>
      </c>
    </row>
    <row r="50" spans="2:10" ht="12.75">
      <c r="B50" s="3">
        <v>562.3413</v>
      </c>
      <c r="C50" s="4">
        <f t="shared" si="1"/>
        <v>0.0004445698724244511</v>
      </c>
      <c r="D50">
        <f t="shared" si="2"/>
        <v>7.140445712992228</v>
      </c>
      <c r="E50">
        <v>7.140446</v>
      </c>
      <c r="F50">
        <f t="shared" si="3"/>
        <v>-2.8700777221501994E-07</v>
      </c>
      <c r="H50">
        <f t="shared" si="0"/>
        <v>6.2575769079862384</v>
      </c>
      <c r="I50">
        <v>6.257577</v>
      </c>
      <c r="J50">
        <f t="shared" si="4"/>
        <v>-9.201376194312161E-08</v>
      </c>
    </row>
    <row r="51" spans="2:10" ht="12.75">
      <c r="B51" s="3">
        <v>316.2278</v>
      </c>
      <c r="C51" s="4">
        <f t="shared" si="1"/>
        <v>0.0007905693300841988</v>
      </c>
      <c r="D51">
        <f t="shared" si="2"/>
        <v>6.565637198712462</v>
      </c>
      <c r="E51">
        <v>6.565637</v>
      </c>
      <c r="F51">
        <f t="shared" si="3"/>
        <v>1.9871246248470698E-07</v>
      </c>
      <c r="H51">
        <f t="shared" si="0"/>
        <v>5.068468243125768</v>
      </c>
      <c r="I51">
        <v>5.068468</v>
      </c>
      <c r="J51">
        <f t="shared" si="4"/>
        <v>2.431257675183929E-07</v>
      </c>
    </row>
    <row r="52" spans="2:10" ht="12.75">
      <c r="B52" s="3">
        <v>177.8279</v>
      </c>
      <c r="C52" s="4">
        <f t="shared" si="1"/>
        <v>0.0014058536371401788</v>
      </c>
      <c r="D52">
        <f t="shared" si="2"/>
        <v>5.9908820057439645</v>
      </c>
      <c r="E52">
        <v>5.990882</v>
      </c>
      <c r="F52">
        <f t="shared" si="3"/>
        <v>5.743964415216851E-09</v>
      </c>
      <c r="H52">
        <f t="shared" si="0"/>
        <v>3.785095651302406</v>
      </c>
      <c r="I52">
        <v>3.785096</v>
      </c>
      <c r="J52">
        <f t="shared" si="4"/>
        <v>-3.4869759391042976E-07</v>
      </c>
    </row>
    <row r="53" spans="2:10" ht="12.75">
      <c r="B53" s="3">
        <v>100</v>
      </c>
      <c r="C53" s="4">
        <f t="shared" si="1"/>
        <v>0.0025</v>
      </c>
      <c r="D53">
        <f t="shared" si="2"/>
        <v>5.416484523783477</v>
      </c>
      <c r="E53">
        <v>5.416484</v>
      </c>
      <c r="F53">
        <f t="shared" si="3"/>
        <v>5.237834770355221E-07</v>
      </c>
      <c r="H53">
        <f t="shared" si="0"/>
        <v>2.6136873605856774</v>
      </c>
      <c r="I53">
        <v>2.613687</v>
      </c>
      <c r="J53">
        <f t="shared" si="4"/>
        <v>3.6058567731700464E-07</v>
      </c>
    </row>
    <row r="54" spans="2:10" ht="12.75">
      <c r="B54" s="3">
        <v>56.23413</v>
      </c>
      <c r="C54" s="4">
        <f t="shared" si="1"/>
        <v>0.004445698724244511</v>
      </c>
      <c r="D54">
        <f t="shared" si="2"/>
        <v>4.842868010380523</v>
      </c>
      <c r="E54">
        <v>4.842868</v>
      </c>
      <c r="F54">
        <f t="shared" si="3"/>
        <v>1.0380523107755835E-08</v>
      </c>
      <c r="H54">
        <f t="shared" si="0"/>
        <v>1.693391124145132</v>
      </c>
      <c r="I54">
        <v>1.693391</v>
      </c>
      <c r="J54">
        <f t="shared" si="4"/>
        <v>1.2414513195224686E-07</v>
      </c>
    </row>
    <row r="55" spans="2:10" ht="12.75">
      <c r="B55" s="3">
        <v>31.62278</v>
      </c>
      <c r="C55" s="4">
        <f t="shared" si="1"/>
        <v>0.007905693300841989</v>
      </c>
      <c r="D55">
        <f>WLeakyMoench($C55,D$3,D$4,D$5,D$6,D$7,D$8,D$9,D$10)</f>
        <v>4.270722227486936</v>
      </c>
      <c r="E55">
        <v>4.27067</v>
      </c>
      <c r="F55">
        <f t="shared" si="3"/>
        <v>5.222748693611834E-05</v>
      </c>
      <c r="H55">
        <f>WLeakyMoench($C55,H$3,H$4,H$5,H$6,H$7,H$8,H$9,H$10)</f>
        <v>1.0470982673029112</v>
      </c>
      <c r="I55">
        <v>1.047098</v>
      </c>
      <c r="J55">
        <f t="shared" si="4"/>
        <v>2.6730291113885585E-07</v>
      </c>
    </row>
    <row r="56" spans="2:10" ht="12.75">
      <c r="B56" s="3">
        <v>17.78279</v>
      </c>
      <c r="C56" s="4">
        <f t="shared" si="1"/>
        <v>0.01405853637140179</v>
      </c>
      <c r="D56">
        <f aca="true" t="shared" si="5" ref="D56:D69">WLeakyMoench($C56,D$3,D$4,D$5,D$6,D$7,D$8,D$9,D$10)</f>
        <v>3.7012282052534893</v>
      </c>
      <c r="E56">
        <v>3.701235</v>
      </c>
      <c r="F56">
        <f t="shared" si="3"/>
        <v>-6.794746510774274E-06</v>
      </c>
      <c r="H56">
        <f aca="true" t="shared" si="6" ref="H56:H69">WLeakyMoench($C56,H$3,H$4,H$5,H$6,H$7,H$8,H$9,H$10)</f>
        <v>0.6269570306032125</v>
      </c>
      <c r="I56" s="4">
        <v>0.6269572</v>
      </c>
      <c r="J56">
        <f t="shared" si="4"/>
        <v>-1.6939678748606468E-07</v>
      </c>
    </row>
    <row r="57" spans="2:10" ht="12.75">
      <c r="B57" s="3">
        <v>10</v>
      </c>
      <c r="C57" s="4">
        <f t="shared" si="1"/>
        <v>0.025</v>
      </c>
      <c r="D57">
        <f t="shared" si="5"/>
        <v>3.136459183791935</v>
      </c>
      <c r="E57">
        <v>3.136529</v>
      </c>
      <c r="F57">
        <f t="shared" si="3"/>
        <v>-6.981620806500999E-05</v>
      </c>
      <c r="H57">
        <f t="shared" si="6"/>
        <v>0.3674238266127865</v>
      </c>
      <c r="I57" s="4">
        <v>0.367424</v>
      </c>
      <c r="J57">
        <f t="shared" si="4"/>
        <v>-1.733872134757064E-07</v>
      </c>
    </row>
    <row r="58" spans="2:10" ht="12.75">
      <c r="B58" s="3">
        <v>5.623413</v>
      </c>
      <c r="C58" s="4">
        <f t="shared" si="1"/>
        <v>0.04445698724244511</v>
      </c>
      <c r="D58">
        <f t="shared" si="5"/>
        <v>2.579929883593155</v>
      </c>
      <c r="E58">
        <v>2.579946</v>
      </c>
      <c r="F58">
        <f t="shared" si="3"/>
        <v>-1.61164068450681E-05</v>
      </c>
      <c r="H58">
        <f t="shared" si="6"/>
        <v>0.21231800992094307</v>
      </c>
      <c r="I58" s="4">
        <v>0.212318</v>
      </c>
      <c r="J58">
        <f t="shared" si="4"/>
        <v>9.92094306706548E-09</v>
      </c>
    </row>
    <row r="59" spans="2:10" ht="12.75">
      <c r="B59" s="3">
        <v>3.162278</v>
      </c>
      <c r="C59" s="4">
        <f t="shared" si="1"/>
        <v>0.07905693300841987</v>
      </c>
      <c r="D59">
        <f t="shared" si="5"/>
        <v>2.0378689724386776</v>
      </c>
      <c r="E59">
        <v>2.037845</v>
      </c>
      <c r="F59">
        <f t="shared" si="3"/>
        <v>2.39724386776885E-05</v>
      </c>
      <c r="H59">
        <f t="shared" si="6"/>
        <v>0.12157050958120129</v>
      </c>
      <c r="I59" s="4">
        <v>0.1215705</v>
      </c>
      <c r="J59">
        <f t="shared" si="4"/>
        <v>9.581201290687069E-09</v>
      </c>
    </row>
    <row r="60" spans="2:10" ht="12.75">
      <c r="B60" s="3">
        <v>1.778279</v>
      </c>
      <c r="C60" s="4">
        <f t="shared" si="1"/>
        <v>0.1405853637140179</v>
      </c>
      <c r="D60">
        <f t="shared" si="5"/>
        <v>1.5205107681418728</v>
      </c>
      <c r="E60">
        <v>1.52057</v>
      </c>
      <c r="F60">
        <f t="shared" si="3"/>
        <v>-5.9231858127173354E-05</v>
      </c>
      <c r="H60">
        <f t="shared" si="6"/>
        <v>0.06919560508992594</v>
      </c>
      <c r="I60" s="4">
        <v>0.06919566</v>
      </c>
      <c r="J60">
        <f t="shared" si="4"/>
        <v>-5.491007407099069E-08</v>
      </c>
    </row>
    <row r="61" spans="2:10" ht="12.75">
      <c r="B61" s="3">
        <v>1</v>
      </c>
      <c r="C61" s="4">
        <f t="shared" si="1"/>
        <v>0.25</v>
      </c>
      <c r="D61">
        <f t="shared" si="5"/>
        <v>1.0442647927267037</v>
      </c>
      <c r="E61">
        <v>1.044235</v>
      </c>
      <c r="F61">
        <f t="shared" si="3"/>
        <v>2.979272670367017E-05</v>
      </c>
      <c r="H61">
        <f t="shared" si="6"/>
        <v>0.039231367081369664</v>
      </c>
      <c r="I61" s="4">
        <v>0.03923135</v>
      </c>
      <c r="J61">
        <f t="shared" si="4"/>
        <v>1.7081369665938873E-08</v>
      </c>
    </row>
    <row r="62" spans="2:10" ht="12.75">
      <c r="B62" s="3">
        <v>0.5623413</v>
      </c>
      <c r="C62" s="4">
        <f t="shared" si="1"/>
        <v>0.4445698724244511</v>
      </c>
      <c r="D62">
        <f t="shared" si="5"/>
        <v>0.6330653952137044</v>
      </c>
      <c r="E62">
        <v>0.6330665</v>
      </c>
      <c r="F62">
        <f t="shared" si="3"/>
        <v>-1.1047862955582133E-06</v>
      </c>
      <c r="H62">
        <f t="shared" si="6"/>
        <v>0.022185525823243412</v>
      </c>
      <c r="I62" s="4">
        <v>0.02218553</v>
      </c>
      <c r="J62">
        <f t="shared" si="4"/>
        <v>-4.176756586427022E-09</v>
      </c>
    </row>
    <row r="63" spans="2:10" ht="12.75">
      <c r="B63" s="3">
        <v>0.3162278</v>
      </c>
      <c r="C63" s="4">
        <f t="shared" si="1"/>
        <v>0.7905693300841988</v>
      </c>
      <c r="D63">
        <f t="shared" si="5"/>
        <v>0.3159135296424011</v>
      </c>
      <c r="E63">
        <v>0.3159156</v>
      </c>
      <c r="F63">
        <f t="shared" si="3"/>
        <v>-2.0703575989156064E-06</v>
      </c>
      <c r="H63">
        <f t="shared" si="6"/>
        <v>0.012524493407983136</v>
      </c>
      <c r="I63" s="4">
        <v>0.01252449</v>
      </c>
      <c r="J63">
        <f t="shared" si="4"/>
        <v>3.407983137013182E-09</v>
      </c>
    </row>
    <row r="64" spans="2:10" ht="12.75">
      <c r="B64" s="3">
        <v>0.1778279</v>
      </c>
      <c r="C64" s="4">
        <f t="shared" si="1"/>
        <v>1.4058536371401786</v>
      </c>
      <c r="D64">
        <f t="shared" si="5"/>
        <v>0.11522090605366914</v>
      </c>
      <c r="E64">
        <v>0.1152209</v>
      </c>
      <c r="F64">
        <f t="shared" si="3"/>
        <v>6.053669135419604E-09</v>
      </c>
      <c r="H64">
        <f t="shared" si="6"/>
        <v>0.0070623159302663</v>
      </c>
      <c r="I64" s="4">
        <v>0.007062318</v>
      </c>
      <c r="J64">
        <f t="shared" si="4"/>
        <v>-2.0697336995320614E-09</v>
      </c>
    </row>
    <row r="65" spans="2:10" ht="12.75">
      <c r="B65" s="3">
        <v>0.1</v>
      </c>
      <c r="C65" s="4">
        <f t="shared" si="1"/>
        <v>2.5</v>
      </c>
      <c r="D65">
        <f t="shared" si="5"/>
        <v>0.024942924172844667</v>
      </c>
      <c r="E65" s="4">
        <v>0.02494292</v>
      </c>
      <c r="F65">
        <f t="shared" si="3"/>
        <v>4.172844667027498E-09</v>
      </c>
      <c r="G65" s="4"/>
      <c r="H65">
        <f t="shared" si="6"/>
        <v>0.003979149993327283</v>
      </c>
      <c r="I65" s="4">
        <v>0.00397915</v>
      </c>
      <c r="J65">
        <f t="shared" si="4"/>
        <v>-6.672717066391609E-12</v>
      </c>
    </row>
    <row r="66" spans="2:10" ht="12.75">
      <c r="B66" s="3">
        <v>0.05623413</v>
      </c>
      <c r="C66" s="4">
        <f t="shared" si="1"/>
        <v>4.445698724244512</v>
      </c>
      <c r="D66">
        <f t="shared" si="5"/>
        <v>0.002182207741077215</v>
      </c>
      <c r="E66" s="4">
        <v>0.002182208</v>
      </c>
      <c r="F66">
        <f t="shared" si="3"/>
        <v>-2.5892278512212874E-10</v>
      </c>
      <c r="G66" s="4"/>
      <c r="H66">
        <f t="shared" si="6"/>
        <v>0.002240758707018824</v>
      </c>
      <c r="I66" s="4">
        <v>0.002240759</v>
      </c>
      <c r="J66">
        <f t="shared" si="4"/>
        <v>-2.929811762121537E-10</v>
      </c>
    </row>
    <row r="67" spans="2:10" ht="12.75">
      <c r="B67" s="3">
        <v>0.03162278</v>
      </c>
      <c r="C67" s="4">
        <f t="shared" si="1"/>
        <v>7.905693300841987</v>
      </c>
      <c r="D67">
        <f t="shared" si="5"/>
        <v>5.146898199883004E-05</v>
      </c>
      <c r="E67" s="4">
        <v>5.146912E-05</v>
      </c>
      <c r="F67">
        <f t="shared" si="3"/>
        <v>-1.380011699600209E-10</v>
      </c>
      <c r="G67" s="4"/>
      <c r="H67">
        <f t="shared" si="6"/>
        <v>0.0012613418949114774</v>
      </c>
      <c r="I67" s="4">
        <v>0.001261342</v>
      </c>
      <c r="J67">
        <f t="shared" si="4"/>
        <v>-1.050885225194198E-10</v>
      </c>
    </row>
    <row r="68" spans="2:10" ht="12.75">
      <c r="B68" s="3">
        <v>0.01778279</v>
      </c>
      <c r="C68" s="4">
        <f t="shared" si="1"/>
        <v>14.058536371401788</v>
      </c>
      <c r="D68">
        <f t="shared" si="5"/>
        <v>0</v>
      </c>
      <c r="E68" s="4">
        <v>-1.197873E-06</v>
      </c>
      <c r="F68">
        <f t="shared" si="3"/>
        <v>1.197873E-06</v>
      </c>
      <c r="G68" s="4"/>
      <c r="H68">
        <f t="shared" si="6"/>
        <v>0</v>
      </c>
      <c r="I68" s="4">
        <v>0.000709826</v>
      </c>
      <c r="J68">
        <f t="shared" si="4"/>
        <v>-0.000709826</v>
      </c>
    </row>
    <row r="69" spans="2:10" ht="12.75">
      <c r="B69" s="3">
        <v>0.01</v>
      </c>
      <c r="C69" s="4">
        <f t="shared" si="1"/>
        <v>25</v>
      </c>
      <c r="D69">
        <f t="shared" si="5"/>
        <v>0</v>
      </c>
      <c r="E69" s="4">
        <v>-1.462102E-07</v>
      </c>
      <c r="F69">
        <f t="shared" si="3"/>
        <v>1.462102E-07</v>
      </c>
      <c r="G69" s="4"/>
      <c r="H69">
        <f t="shared" si="6"/>
        <v>0</v>
      </c>
      <c r="I69" s="4">
        <v>0.0003993797</v>
      </c>
      <c r="J69">
        <f t="shared" si="4"/>
        <v>-0.0003993797</v>
      </c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3" shapeId="1076873" r:id="rId2"/>
    <oleObject progId="Equation.3" shapeId="108346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3:L78"/>
  <sheetViews>
    <sheetView workbookViewId="0" topLeftCell="A1">
      <selection activeCell="O1" sqref="O1"/>
    </sheetView>
  </sheetViews>
  <sheetFormatPr defaultColWidth="9.140625" defaultRowHeight="12.75"/>
  <cols>
    <col min="4" max="4" width="14.00390625" style="0" bestFit="1" customWidth="1"/>
    <col min="5" max="5" width="11.57421875" style="0" customWidth="1"/>
    <col min="6" max="6" width="12.421875" style="0" bestFit="1" customWidth="1"/>
    <col min="9" max="9" width="12.421875" style="0" bestFit="1" customWidth="1"/>
  </cols>
  <sheetData>
    <row r="1" ht="240.75" customHeight="1"/>
    <row r="3" spans="1:12" ht="12.75">
      <c r="A3" s="1" t="s">
        <v>2</v>
      </c>
      <c r="B3">
        <v>100</v>
      </c>
      <c r="C3" t="s">
        <v>57</v>
      </c>
      <c r="E3" s="1" t="s">
        <v>58</v>
      </c>
      <c r="F3" s="12">
        <v>1000</v>
      </c>
      <c r="G3" t="s">
        <v>0</v>
      </c>
      <c r="H3" s="1"/>
      <c r="L3" s="3"/>
    </row>
    <row r="4" spans="1:9" ht="12.75">
      <c r="A4" s="1" t="s">
        <v>59</v>
      </c>
      <c r="B4">
        <v>0.5</v>
      </c>
      <c r="C4" t="s">
        <v>1</v>
      </c>
      <c r="E4" s="1" t="s">
        <v>60</v>
      </c>
      <c r="F4" s="4">
        <v>0.0001</v>
      </c>
      <c r="G4" t="s">
        <v>61</v>
      </c>
      <c r="H4" s="1"/>
      <c r="I4" s="4"/>
    </row>
    <row r="5" spans="1:10" ht="12.75">
      <c r="A5" s="1" t="s">
        <v>62</v>
      </c>
      <c r="B5">
        <v>0</v>
      </c>
      <c r="C5" t="s">
        <v>61</v>
      </c>
      <c r="E5" s="1" t="s">
        <v>63</v>
      </c>
      <c r="F5">
        <v>0.005</v>
      </c>
      <c r="G5" t="s">
        <v>64</v>
      </c>
      <c r="H5" s="1" t="s">
        <v>86</v>
      </c>
      <c r="I5">
        <f>F5/B6</f>
        <v>0.0001</v>
      </c>
      <c r="J5" t="s">
        <v>87</v>
      </c>
    </row>
    <row r="6" spans="1:8" ht="12.75">
      <c r="A6" s="1" t="s">
        <v>65</v>
      </c>
      <c r="B6">
        <v>50</v>
      </c>
      <c r="C6" t="s">
        <v>1</v>
      </c>
      <c r="E6" s="1" t="s">
        <v>66</v>
      </c>
      <c r="F6" s="4">
        <v>2E-06</v>
      </c>
      <c r="G6" t="s">
        <v>67</v>
      </c>
      <c r="H6" s="1"/>
    </row>
    <row r="7" spans="1:8" ht="12.75">
      <c r="A7" s="1" t="s">
        <v>83</v>
      </c>
      <c r="B7">
        <v>50</v>
      </c>
      <c r="C7" t="s">
        <v>1</v>
      </c>
      <c r="E7" s="1" t="s">
        <v>84</v>
      </c>
      <c r="F7" s="4">
        <v>1E-16</v>
      </c>
      <c r="G7" t="s">
        <v>64</v>
      </c>
      <c r="H7" s="1"/>
    </row>
    <row r="8" spans="5:7" ht="12.75">
      <c r="E8" s="1" t="s">
        <v>85</v>
      </c>
      <c r="F8" s="4">
        <v>1E-16</v>
      </c>
      <c r="G8" t="s">
        <v>67</v>
      </c>
    </row>
    <row r="9" spans="5:8" ht="12.75">
      <c r="E9" s="1"/>
      <c r="F9">
        <f>SUMSQ(F11:F745)</f>
        <v>0.0012086782525764519</v>
      </c>
      <c r="H9" s="1"/>
    </row>
    <row r="10" spans="1:9" ht="16.5" thickBot="1">
      <c r="A10" s="6" t="s">
        <v>69</v>
      </c>
      <c r="B10" s="6" t="s">
        <v>70</v>
      </c>
      <c r="C10" s="6" t="s">
        <v>56</v>
      </c>
      <c r="D10" s="6" t="s">
        <v>73</v>
      </c>
      <c r="E10" s="6" t="s">
        <v>71</v>
      </c>
      <c r="F10" s="11" t="s">
        <v>77</v>
      </c>
      <c r="G10" s="11"/>
      <c r="H10" s="11"/>
      <c r="I10" s="11"/>
    </row>
    <row r="11" spans="1:8" ht="12.75">
      <c r="A11" s="7"/>
      <c r="B11" s="8">
        <v>50</v>
      </c>
      <c r="C11" s="9">
        <v>0.001</v>
      </c>
      <c r="D11">
        <v>2.02367</v>
      </c>
      <c r="E11" s="3">
        <f>SLeakyMoench($B$3*192.5,$F$3,$F$4,$B11,$C11,$B$4,$B$5,$B$6,$F$5,$F$6,$B$7,$F$7,$F$8)</f>
        <v>2.0211266918005744</v>
      </c>
      <c r="F11">
        <f>(E11-D11)/D11</f>
        <v>-0.0012567801071448012</v>
      </c>
      <c r="H11" s="2"/>
    </row>
    <row r="12" spans="1:8" ht="12.75">
      <c r="A12" s="7"/>
      <c r="B12" s="8">
        <f aca="true" t="shared" si="0" ref="B12:B44">B11</f>
        <v>50</v>
      </c>
      <c r="C12" s="9">
        <v>0.00141254</v>
      </c>
      <c r="D12">
        <v>2.74774</v>
      </c>
      <c r="E12" s="3">
        <f aca="true" t="shared" si="1" ref="E12:E44">SLeakyMoench($B$3*192.5,$F$3,$F$4,$B12,$C12,$B$4,$B$5,$B$6,$F$5,$F$6,$B$7,$F$7,$F$8)</f>
        <v>2.744089252153408</v>
      </c>
      <c r="F12">
        <f aca="true" t="shared" si="2" ref="F12:F44">E12-D12</f>
        <v>-0.0036507478465916954</v>
      </c>
      <c r="H12" s="2"/>
    </row>
    <row r="13" spans="1:8" ht="12.75">
      <c r="A13" s="7"/>
      <c r="B13" s="8">
        <f t="shared" si="0"/>
        <v>50</v>
      </c>
      <c r="C13" s="9">
        <v>0.00199526</v>
      </c>
      <c r="D13">
        <v>3.52375</v>
      </c>
      <c r="E13" s="3">
        <f t="shared" si="1"/>
        <v>3.5188000445967753</v>
      </c>
      <c r="F13">
        <f t="shared" si="2"/>
        <v>-0.004949955403224848</v>
      </c>
      <c r="H13" s="2"/>
    </row>
    <row r="14" spans="2:8" ht="12.75">
      <c r="B14" s="8">
        <f t="shared" si="0"/>
        <v>50</v>
      </c>
      <c r="C14" s="9">
        <v>0.00281838</v>
      </c>
      <c r="D14">
        <v>4.29266</v>
      </c>
      <c r="E14" s="3">
        <f t="shared" si="1"/>
        <v>4.286333412444843</v>
      </c>
      <c r="F14">
        <f t="shared" si="2"/>
        <v>-0.006326587555157026</v>
      </c>
      <c r="H14" s="2"/>
    </row>
    <row r="15" spans="2:8" ht="12.75">
      <c r="B15" s="8">
        <f t="shared" si="0"/>
        <v>50</v>
      </c>
      <c r="C15" s="9">
        <v>0.00398107</v>
      </c>
      <c r="D15">
        <v>5.01477</v>
      </c>
      <c r="E15" s="3">
        <f t="shared" si="1"/>
        <v>5.007202936512804</v>
      </c>
      <c r="F15">
        <f t="shared" si="2"/>
        <v>-0.007567063487196712</v>
      </c>
      <c r="H15" s="2"/>
    </row>
    <row r="16" spans="2:8" ht="12.75">
      <c r="B16" s="8">
        <f t="shared" si="0"/>
        <v>50</v>
      </c>
      <c r="C16" s="9">
        <v>0.00562341</v>
      </c>
      <c r="D16">
        <v>5.68067</v>
      </c>
      <c r="E16" s="3">
        <f t="shared" si="1"/>
        <v>5.67211652276086</v>
      </c>
      <c r="F16">
        <f t="shared" si="2"/>
        <v>-0.008553477239139795</v>
      </c>
      <c r="H16" s="2"/>
    </row>
    <row r="17" spans="2:8" ht="12.75">
      <c r="B17" s="8">
        <f t="shared" si="0"/>
        <v>50</v>
      </c>
      <c r="C17" s="9">
        <v>0.00794328</v>
      </c>
      <c r="D17">
        <v>6.30096</v>
      </c>
      <c r="E17" s="3">
        <f t="shared" si="1"/>
        <v>6.291790214405986</v>
      </c>
      <c r="F17">
        <f t="shared" si="2"/>
        <v>-0.009169785594013824</v>
      </c>
      <c r="H17" s="2"/>
    </row>
    <row r="18" spans="2:8" ht="12.75">
      <c r="B18" s="8">
        <f t="shared" si="0"/>
        <v>50</v>
      </c>
      <c r="C18" s="9">
        <v>0.0112202</v>
      </c>
      <c r="D18">
        <v>6.88986</v>
      </c>
      <c r="E18" s="3">
        <f t="shared" si="1"/>
        <v>6.880417060167061</v>
      </c>
      <c r="F18">
        <f t="shared" si="2"/>
        <v>-0.009442939832938535</v>
      </c>
      <c r="H18" s="2"/>
    </row>
    <row r="19" spans="2:8" ht="12.75">
      <c r="B19" s="8">
        <f t="shared" si="0"/>
        <v>50</v>
      </c>
      <c r="C19" s="9">
        <v>0.0158489</v>
      </c>
      <c r="D19">
        <v>7.4573</v>
      </c>
      <c r="E19" s="3">
        <f t="shared" si="1"/>
        <v>7.447774394205494</v>
      </c>
      <c r="F19">
        <f t="shared" si="2"/>
        <v>-0.00952560579450612</v>
      </c>
      <c r="H19" s="2"/>
    </row>
    <row r="20" spans="2:8" ht="12.75">
      <c r="B20" s="8">
        <f t="shared" si="0"/>
        <v>50</v>
      </c>
      <c r="C20" s="9">
        <v>0.0223872</v>
      </c>
      <c r="D20">
        <v>8.00878</v>
      </c>
      <c r="E20" s="3">
        <f t="shared" si="1"/>
        <v>7.99927025822685</v>
      </c>
      <c r="F20">
        <f t="shared" si="2"/>
        <v>-0.009509741773150004</v>
      </c>
      <c r="H20" s="2"/>
    </row>
    <row r="21" spans="2:8" ht="12.75">
      <c r="B21" s="8">
        <f t="shared" si="0"/>
        <v>50</v>
      </c>
      <c r="C21" s="9">
        <v>0.0316228</v>
      </c>
      <c r="D21">
        <v>8.54708</v>
      </c>
      <c r="E21" s="3">
        <f t="shared" si="1"/>
        <v>8.53765282357749</v>
      </c>
      <c r="F21">
        <f t="shared" si="2"/>
        <v>-0.00942717642250912</v>
      </c>
      <c r="H21" s="2"/>
    </row>
    <row r="22" spans="2:8" ht="12.75">
      <c r="B22" s="8">
        <f t="shared" si="0"/>
        <v>50</v>
      </c>
      <c r="C22" s="9">
        <v>0.0446684</v>
      </c>
      <c r="D22">
        <v>9.07329</v>
      </c>
      <c r="E22" s="3">
        <f t="shared" si="1"/>
        <v>9.063976824793674</v>
      </c>
      <c r="F22">
        <f t="shared" si="2"/>
        <v>-0.009313175206326463</v>
      </c>
      <c r="H22" s="2"/>
    </row>
    <row r="23" spans="2:8" ht="12.75">
      <c r="B23" s="8">
        <f t="shared" si="0"/>
        <v>50</v>
      </c>
      <c r="C23" s="9">
        <v>0.0630957</v>
      </c>
      <c r="D23">
        <v>9.58701</v>
      </c>
      <c r="E23" s="3">
        <f t="shared" si="1"/>
        <v>9.577880081171799</v>
      </c>
      <c r="F23">
        <f t="shared" si="2"/>
        <v>-0.0091299188282008</v>
      </c>
      <c r="H23" s="2"/>
    </row>
    <row r="24" spans="2:8" ht="12.75">
      <c r="B24" s="8">
        <f t="shared" si="0"/>
        <v>50</v>
      </c>
      <c r="C24" s="9">
        <v>0.0891251</v>
      </c>
      <c r="D24">
        <v>10.0865</v>
      </c>
      <c r="E24" s="3">
        <f t="shared" si="1"/>
        <v>10.077637958231705</v>
      </c>
      <c r="F24">
        <f t="shared" si="2"/>
        <v>-0.008862041768294304</v>
      </c>
      <c r="H24" s="2"/>
    </row>
    <row r="25" spans="2:8" ht="12.75">
      <c r="B25" s="8">
        <f t="shared" si="0"/>
        <v>50</v>
      </c>
      <c r="C25" s="9">
        <v>0.125893</v>
      </c>
      <c r="D25">
        <v>10.5686</v>
      </c>
      <c r="E25" s="3">
        <f t="shared" si="1"/>
        <v>10.560089053116197</v>
      </c>
      <c r="F25">
        <f t="shared" si="2"/>
        <v>-0.008510946883802717</v>
      </c>
      <c r="H25" s="2"/>
    </row>
    <row r="26" spans="2:8" ht="12.75">
      <c r="B26" s="8">
        <f t="shared" si="0"/>
        <v>50</v>
      </c>
      <c r="C26" s="9">
        <v>0.177828</v>
      </c>
      <c r="D26">
        <v>11.0284</v>
      </c>
      <c r="E26" s="3">
        <f t="shared" si="1"/>
        <v>11.020490071057534</v>
      </c>
      <c r="F26">
        <f t="shared" si="2"/>
        <v>-0.007909928942465783</v>
      </c>
      <c r="H26" s="2"/>
    </row>
    <row r="27" spans="2:8" ht="12.75">
      <c r="B27" s="8">
        <f t="shared" si="0"/>
        <v>50</v>
      </c>
      <c r="C27" s="9">
        <v>0.251189</v>
      </c>
      <c r="D27">
        <v>11.4597</v>
      </c>
      <c r="E27" s="3">
        <f t="shared" si="1"/>
        <v>11.452427647575837</v>
      </c>
      <c r="F27">
        <f t="shared" si="2"/>
        <v>-0.007272352424163131</v>
      </c>
      <c r="H27" s="2"/>
    </row>
    <row r="28" spans="2:8" ht="12.75">
      <c r="B28" s="8">
        <f t="shared" si="0"/>
        <v>50</v>
      </c>
      <c r="C28" s="9">
        <v>0.354813</v>
      </c>
      <c r="D28">
        <v>11.8542</v>
      </c>
      <c r="E28" s="3">
        <f t="shared" si="1"/>
        <v>11.847775638467214</v>
      </c>
      <c r="F28">
        <f t="shared" si="2"/>
        <v>-0.006424361532786804</v>
      </c>
      <c r="H28" s="2"/>
    </row>
    <row r="29" spans="2:8" ht="12.75">
      <c r="B29" s="8">
        <f t="shared" si="0"/>
        <v>50</v>
      </c>
      <c r="C29" s="9">
        <v>0.501187</v>
      </c>
      <c r="D29">
        <v>12.2025</v>
      </c>
      <c r="E29" s="3">
        <f t="shared" si="1"/>
        <v>12.197115795851099</v>
      </c>
      <c r="F29">
        <f t="shared" si="2"/>
        <v>-0.005384204148901617</v>
      </c>
      <c r="H29" s="2"/>
    </row>
    <row r="30" spans="2:8" ht="12.75">
      <c r="B30" s="8">
        <f t="shared" si="0"/>
        <v>50</v>
      </c>
      <c r="C30" s="9">
        <v>0.707946</v>
      </c>
      <c r="D30">
        <v>12.4948</v>
      </c>
      <c r="E30" s="3">
        <f t="shared" si="1"/>
        <v>12.490759317872936</v>
      </c>
      <c r="F30">
        <f t="shared" si="2"/>
        <v>-0.004040682127063988</v>
      </c>
      <c r="H30" s="2"/>
    </row>
    <row r="31" spans="2:8" ht="12.75">
      <c r="B31" s="8">
        <f t="shared" si="0"/>
        <v>50</v>
      </c>
      <c r="C31" s="9">
        <v>1</v>
      </c>
      <c r="D31">
        <v>12.7234</v>
      </c>
      <c r="E31" s="3">
        <f t="shared" si="1"/>
        <v>12.7207734011431</v>
      </c>
      <c r="F31">
        <f t="shared" si="2"/>
        <v>-0.0026265988568994203</v>
      </c>
      <c r="H31" s="2"/>
    </row>
    <row r="32" spans="2:8" ht="12.75">
      <c r="B32" s="8">
        <f t="shared" si="0"/>
        <v>50</v>
      </c>
      <c r="C32" s="9">
        <v>1.41254</v>
      </c>
      <c r="D32">
        <v>12.8851</v>
      </c>
      <c r="E32" s="3">
        <f t="shared" si="1"/>
        <v>12.883915483047605</v>
      </c>
      <c r="F32">
        <f t="shared" si="2"/>
        <v>-0.0011845169523940768</v>
      </c>
      <c r="H32" s="2"/>
    </row>
    <row r="33" spans="2:8" ht="12.75">
      <c r="B33" s="8">
        <f t="shared" si="0"/>
        <v>50</v>
      </c>
      <c r="C33" s="9">
        <v>1.99526</v>
      </c>
      <c r="D33">
        <v>12.9846</v>
      </c>
      <c r="E33" s="3">
        <f t="shared" si="1"/>
        <v>12.984583872709532</v>
      </c>
      <c r="F33">
        <f t="shared" si="2"/>
        <v>-1.6127290468404E-05</v>
      </c>
      <c r="H33" s="2"/>
    </row>
    <row r="34" spans="2:8" ht="12.75">
      <c r="B34" s="8">
        <f t="shared" si="0"/>
        <v>50</v>
      </c>
      <c r="C34" s="9">
        <v>2.81838</v>
      </c>
      <c r="D34">
        <v>13.0349</v>
      </c>
      <c r="E34" s="3">
        <f t="shared" si="1"/>
        <v>13.03572448337665</v>
      </c>
      <c r="F34">
        <f t="shared" si="2"/>
        <v>0.00082448337665042</v>
      </c>
      <c r="H34" s="2"/>
    </row>
    <row r="35" spans="2:8" ht="12.75">
      <c r="B35" s="8">
        <f t="shared" si="0"/>
        <v>50</v>
      </c>
      <c r="C35" s="9">
        <v>3.98107</v>
      </c>
      <c r="D35">
        <v>13.0542</v>
      </c>
      <c r="E35" s="3">
        <f t="shared" si="1"/>
        <v>13.055513540887876</v>
      </c>
      <c r="F35">
        <f t="shared" si="2"/>
        <v>0.0013135408878763855</v>
      </c>
      <c r="H35" s="2"/>
    </row>
    <row r="36" spans="2:8" ht="12.75">
      <c r="B36" s="8">
        <f t="shared" si="0"/>
        <v>50</v>
      </c>
      <c r="C36" s="9">
        <v>5.62341</v>
      </c>
      <c r="D36">
        <v>13.0592</v>
      </c>
      <c r="E36" s="3">
        <f t="shared" si="1"/>
        <v>13.06069230820663</v>
      </c>
      <c r="F36">
        <f t="shared" si="2"/>
        <v>0.001492308206628934</v>
      </c>
      <c r="H36" s="2"/>
    </row>
    <row r="37" spans="2:8" ht="12.75">
      <c r="B37" s="8">
        <f t="shared" si="0"/>
        <v>50</v>
      </c>
      <c r="C37" s="9">
        <v>7.94328</v>
      </c>
      <c r="D37">
        <v>13.0599</v>
      </c>
      <c r="E37" s="3">
        <f t="shared" si="1"/>
        <v>13.061437219944738</v>
      </c>
      <c r="F37">
        <f t="shared" si="2"/>
        <v>0.0015372199447369894</v>
      </c>
      <c r="H37" s="2"/>
    </row>
    <row r="38" spans="2:8" ht="12.75">
      <c r="B38" s="8">
        <f t="shared" si="0"/>
        <v>50</v>
      </c>
      <c r="C38" s="9">
        <v>11.2202</v>
      </c>
      <c r="D38">
        <v>13.06</v>
      </c>
      <c r="E38" s="3">
        <f t="shared" si="1"/>
        <v>13.061510423809834</v>
      </c>
      <c r="F38">
        <f t="shared" si="2"/>
        <v>0.001510423809833128</v>
      </c>
      <c r="H38" s="2"/>
    </row>
    <row r="39" spans="2:8" ht="12.75">
      <c r="B39" s="8">
        <f t="shared" si="0"/>
        <v>50</v>
      </c>
      <c r="C39" s="9">
        <v>15.8489</v>
      </c>
      <c r="D39">
        <v>13.06</v>
      </c>
      <c r="E39" s="3">
        <f t="shared" si="1"/>
        <v>13.061564130637642</v>
      </c>
      <c r="F39">
        <f t="shared" si="2"/>
        <v>0.00156413063764127</v>
      </c>
      <c r="H39" s="2"/>
    </row>
    <row r="40" spans="2:8" ht="12.75">
      <c r="B40" s="8">
        <f t="shared" si="0"/>
        <v>50</v>
      </c>
      <c r="C40" s="9">
        <v>22.3872</v>
      </c>
      <c r="D40">
        <v>13.06</v>
      </c>
      <c r="E40" s="3">
        <f t="shared" si="1"/>
        <v>13.061585027859463</v>
      </c>
      <c r="F40">
        <f t="shared" si="2"/>
        <v>0.0015850278594626843</v>
      </c>
      <c r="H40" s="2"/>
    </row>
    <row r="41" spans="2:8" ht="12.75">
      <c r="B41" s="8">
        <f t="shared" si="0"/>
        <v>50</v>
      </c>
      <c r="C41" s="9">
        <v>31.6228</v>
      </c>
      <c r="D41">
        <v>13.06</v>
      </c>
      <c r="E41" s="3">
        <f t="shared" si="1"/>
        <v>13.061579682182607</v>
      </c>
      <c r="F41">
        <f t="shared" si="2"/>
        <v>0.0015796821826068452</v>
      </c>
      <c r="H41" s="2"/>
    </row>
    <row r="42" spans="2:8" ht="12.75">
      <c r="B42" s="8">
        <f t="shared" si="0"/>
        <v>50</v>
      </c>
      <c r="C42" s="9">
        <v>44.6684</v>
      </c>
      <c r="D42">
        <v>13.06</v>
      </c>
      <c r="E42" s="3">
        <f t="shared" si="1"/>
        <v>13.061571512299524</v>
      </c>
      <c r="F42">
        <f t="shared" si="2"/>
        <v>0.0015715122995239028</v>
      </c>
      <c r="H42" s="2"/>
    </row>
    <row r="43" spans="2:8" ht="12.75">
      <c r="B43" s="8">
        <f t="shared" si="0"/>
        <v>50</v>
      </c>
      <c r="C43" s="9">
        <v>63.0957</v>
      </c>
      <c r="D43">
        <v>13.06</v>
      </c>
      <c r="E43" s="3">
        <f t="shared" si="1"/>
        <v>13.061567812968738</v>
      </c>
      <c r="F43">
        <f t="shared" si="2"/>
        <v>0.0015678129687373143</v>
      </c>
      <c r="H43" s="2"/>
    </row>
    <row r="44" spans="2:8" ht="12.75">
      <c r="B44" s="8">
        <f t="shared" si="0"/>
        <v>50</v>
      </c>
      <c r="C44" s="9">
        <v>89.1251</v>
      </c>
      <c r="D44">
        <v>13.06</v>
      </c>
      <c r="E44" s="3">
        <f t="shared" si="1"/>
        <v>13.061567084794097</v>
      </c>
      <c r="F44">
        <f t="shared" si="2"/>
        <v>0.0015670847940967292</v>
      </c>
      <c r="H44" s="2"/>
    </row>
    <row r="45" spans="2:8" ht="12.75">
      <c r="B45" s="8"/>
      <c r="C45" s="9"/>
      <c r="E45" s="3"/>
      <c r="H45" s="2"/>
    </row>
    <row r="46" spans="2:8" ht="12.75">
      <c r="B46" s="8"/>
      <c r="C46" s="9"/>
      <c r="E46" s="3"/>
      <c r="H46" s="2"/>
    </row>
    <row r="47" spans="2:8" ht="12.75">
      <c r="B47" s="8"/>
      <c r="C47" s="9"/>
      <c r="E47" s="3"/>
      <c r="H47" s="2"/>
    </row>
    <row r="48" spans="2:8" ht="12.75">
      <c r="B48" s="8"/>
      <c r="C48" s="9"/>
      <c r="E48" s="3"/>
      <c r="H48" s="2"/>
    </row>
    <row r="49" spans="2:8" ht="12.75">
      <c r="B49" s="8"/>
      <c r="C49" s="9"/>
      <c r="E49" s="3"/>
      <c r="H49" s="2"/>
    </row>
    <row r="50" spans="2:8" ht="12.75">
      <c r="B50" s="8"/>
      <c r="C50" s="9"/>
      <c r="E50" s="3"/>
      <c r="H50" s="2"/>
    </row>
    <row r="51" spans="2:8" ht="12.75">
      <c r="B51" s="8"/>
      <c r="C51" s="9"/>
      <c r="E51" s="3"/>
      <c r="H51" s="2"/>
    </row>
    <row r="52" spans="2:5" ht="12.75">
      <c r="B52" s="8"/>
      <c r="C52" s="9"/>
      <c r="E52" s="10"/>
    </row>
    <row r="53" spans="2:5" ht="12.75">
      <c r="B53" s="8"/>
      <c r="C53" s="9"/>
      <c r="E53" s="10"/>
    </row>
    <row r="54" spans="2:5" ht="12.75">
      <c r="B54" s="8"/>
      <c r="C54" s="9"/>
      <c r="E54" s="10"/>
    </row>
    <row r="55" spans="2:5" ht="12.75">
      <c r="B55" s="8"/>
      <c r="C55" s="9"/>
      <c r="E55" s="10"/>
    </row>
    <row r="56" spans="2:5" ht="12.75">
      <c r="B56" s="8"/>
      <c r="C56" s="9"/>
      <c r="E56" s="10"/>
    </row>
    <row r="57" spans="2:5" ht="12.75">
      <c r="B57" s="8"/>
      <c r="C57" s="9"/>
      <c r="E57" s="10"/>
    </row>
    <row r="58" spans="2:5" ht="12.75">
      <c r="B58" s="8"/>
      <c r="C58" s="9"/>
      <c r="E58" s="10"/>
    </row>
    <row r="59" spans="2:5" ht="12.75">
      <c r="B59" s="8"/>
      <c r="C59" s="9"/>
      <c r="E59" s="10"/>
    </row>
    <row r="60" spans="2:5" ht="12.75">
      <c r="B60" s="8"/>
      <c r="C60" s="9"/>
      <c r="E60" s="10"/>
    </row>
    <row r="61" spans="2:5" ht="12.75">
      <c r="B61" s="8"/>
      <c r="C61" s="9"/>
      <c r="E61" s="10"/>
    </row>
    <row r="62" spans="2:5" ht="12.75">
      <c r="B62" s="8"/>
      <c r="C62" s="9"/>
      <c r="E62" s="10"/>
    </row>
    <row r="63" spans="2:5" ht="12.75">
      <c r="B63" s="8"/>
      <c r="C63" s="9"/>
      <c r="E63" s="10"/>
    </row>
    <row r="64" spans="2:5" ht="12.75">
      <c r="B64" s="8"/>
      <c r="C64" s="9"/>
      <c r="E64" s="10"/>
    </row>
    <row r="65" spans="2:5" ht="12.75">
      <c r="B65" s="8"/>
      <c r="C65" s="9"/>
      <c r="E65" s="10"/>
    </row>
    <row r="66" spans="2:5" ht="12.75">
      <c r="B66" s="8"/>
      <c r="C66" s="9"/>
      <c r="E66" s="10"/>
    </row>
    <row r="67" spans="2:5" ht="12.75">
      <c r="B67" s="8"/>
      <c r="C67" s="9"/>
      <c r="E67" s="10"/>
    </row>
    <row r="68" spans="2:5" ht="12.75">
      <c r="B68" s="8"/>
      <c r="C68" s="9"/>
      <c r="E68" s="10"/>
    </row>
    <row r="69" spans="2:5" ht="12.75">
      <c r="B69" s="8"/>
      <c r="C69" s="9"/>
      <c r="E69" s="10"/>
    </row>
    <row r="70" spans="2:5" ht="12.75">
      <c r="B70" s="8"/>
      <c r="C70" s="9"/>
      <c r="E70" s="10"/>
    </row>
    <row r="71" spans="2:5" ht="12.75">
      <c r="B71" s="8"/>
      <c r="C71" s="9"/>
      <c r="E71" s="10"/>
    </row>
    <row r="72" spans="2:5" ht="12.75">
      <c r="B72" s="8"/>
      <c r="C72" s="9"/>
      <c r="E72" s="10"/>
    </row>
    <row r="73" spans="2:5" ht="12.75">
      <c r="B73" s="8"/>
      <c r="C73" s="9"/>
      <c r="E73" s="10"/>
    </row>
    <row r="74" spans="2:5" ht="12.75">
      <c r="B74" s="8"/>
      <c r="C74" s="9"/>
      <c r="E74" s="10"/>
    </row>
    <row r="75" spans="2:5" ht="12.75">
      <c r="B75" s="8"/>
      <c r="C75" s="9"/>
      <c r="E75" s="10"/>
    </row>
    <row r="76" spans="2:5" ht="12.75">
      <c r="B76" s="8"/>
      <c r="C76" s="9"/>
      <c r="E76" s="10"/>
    </row>
    <row r="77" spans="2:5" ht="12.75">
      <c r="B77" s="8"/>
      <c r="C77" s="9"/>
      <c r="E77" s="10"/>
    </row>
    <row r="78" spans="2:5" ht="12.75">
      <c r="B78" s="8"/>
      <c r="C78" s="9"/>
      <c r="E78" s="1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68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5" max="5" width="11.421875" style="0" bestFit="1" customWidth="1"/>
    <col min="6" max="6" width="15.57421875" style="0" customWidth="1"/>
    <col min="9" max="9" width="12.421875" style="0" bestFit="1" customWidth="1"/>
    <col min="10" max="10" width="32.421875" style="0" customWidth="1"/>
  </cols>
  <sheetData>
    <row r="1" ht="235.5" customHeight="1">
      <c r="J1" t="s">
        <v>82</v>
      </c>
    </row>
    <row r="3" spans="2:12" ht="12.75">
      <c r="B3" t="s">
        <v>39</v>
      </c>
      <c r="D3">
        <v>1000</v>
      </c>
      <c r="H3">
        <v>1</v>
      </c>
      <c r="L3">
        <v>1</v>
      </c>
    </row>
    <row r="4" spans="2:12" ht="12.75">
      <c r="B4" t="s">
        <v>38</v>
      </c>
      <c r="D4">
        <v>0.0003</v>
      </c>
      <c r="H4">
        <v>0.0003</v>
      </c>
      <c r="L4">
        <v>0.0003</v>
      </c>
    </row>
    <row r="5" spans="2:12" ht="12.75">
      <c r="B5" t="s">
        <v>48</v>
      </c>
      <c r="D5">
        <v>0</v>
      </c>
      <c r="H5">
        <v>0</v>
      </c>
      <c r="L5">
        <v>0</v>
      </c>
    </row>
    <row r="6" spans="2:12" ht="12.75">
      <c r="B6" t="s">
        <v>49</v>
      </c>
      <c r="D6" t="b">
        <v>0</v>
      </c>
      <c r="H6" t="b">
        <v>1</v>
      </c>
      <c r="L6" t="b">
        <v>0</v>
      </c>
    </row>
    <row r="7" spans="2:12" ht="12.75">
      <c r="B7" t="s">
        <v>45</v>
      </c>
      <c r="D7">
        <v>0</v>
      </c>
      <c r="H7">
        <v>0</v>
      </c>
      <c r="L7">
        <v>1</v>
      </c>
    </row>
    <row r="8" spans="2:12" ht="12.75">
      <c r="B8" t="s">
        <v>47</v>
      </c>
      <c r="D8">
        <v>500</v>
      </c>
      <c r="H8">
        <v>500</v>
      </c>
      <c r="L8">
        <v>500</v>
      </c>
    </row>
    <row r="9" spans="2:12" ht="12.75">
      <c r="B9" t="s">
        <v>46</v>
      </c>
      <c r="D9">
        <v>0</v>
      </c>
      <c r="H9">
        <v>0</v>
      </c>
      <c r="L9">
        <v>0</v>
      </c>
    </row>
    <row r="10" spans="3:12" ht="12.75">
      <c r="C10" t="s">
        <v>50</v>
      </c>
      <c r="D10" t="s">
        <v>50</v>
      </c>
      <c r="G10" t="s">
        <v>51</v>
      </c>
      <c r="H10" t="s">
        <v>51</v>
      </c>
      <c r="K10" t="s">
        <v>50</v>
      </c>
      <c r="L10" t="s">
        <v>50</v>
      </c>
    </row>
    <row r="11" spans="1:16" ht="13.5" thickBot="1">
      <c r="A11" s="19" t="s">
        <v>42</v>
      </c>
      <c r="B11" s="19" t="s">
        <v>41</v>
      </c>
      <c r="C11" s="19" t="s">
        <v>44</v>
      </c>
      <c r="D11" s="19" t="s">
        <v>43</v>
      </c>
      <c r="E11" s="19" t="s">
        <v>3</v>
      </c>
      <c r="F11" s="19"/>
      <c r="G11" s="19" t="s">
        <v>44</v>
      </c>
      <c r="H11" s="19" t="s">
        <v>43</v>
      </c>
      <c r="I11" s="19" t="s">
        <v>72</v>
      </c>
      <c r="K11" s="19" t="s">
        <v>44</v>
      </c>
      <c r="L11" s="19" t="s">
        <v>43</v>
      </c>
      <c r="M11" s="19" t="s">
        <v>3</v>
      </c>
      <c r="N11" s="19"/>
      <c r="O11" s="19"/>
      <c r="P11" s="19"/>
    </row>
    <row r="12" spans="1:15" ht="12.75">
      <c r="A12" s="4">
        <v>1000000000000</v>
      </c>
      <c r="B12" s="4">
        <f>0.25/A12</f>
        <v>2.5E-13</v>
      </c>
      <c r="C12">
        <v>21.53135</v>
      </c>
      <c r="D12" s="2">
        <f>WFractureMoench($B12,D$3,D$4,D$5)</f>
        <v>21.53134552954131</v>
      </c>
      <c r="E12" s="2">
        <f>D12-C12</f>
        <v>-4.470458691230306E-06</v>
      </c>
      <c r="G12">
        <v>27.74695</v>
      </c>
      <c r="H12" s="2">
        <f aca="true" t="shared" si="0" ref="H12:H43">WFractureMoench($B12,H$3,H$4,H$5,H$6,H$7,H$8,H$9)</f>
        <v>27.747002322701498</v>
      </c>
      <c r="I12" s="2">
        <f>H12-G12</f>
        <v>5.2322701499463165E-05</v>
      </c>
      <c r="K12">
        <v>27.74695</v>
      </c>
      <c r="L12" s="2">
        <f aca="true" t="shared" si="1" ref="L12:L43">WFractureMoench($B12,L$3,L$4,L$5,L$6,L$7,L$8,L$9)</f>
        <v>27.74695301879874</v>
      </c>
      <c r="M12" s="2">
        <f aca="true" t="shared" si="2" ref="M12:M66">L12-K12</f>
        <v>3.018798743426032E-06</v>
      </c>
      <c r="N12" s="2"/>
      <c r="O12" s="2"/>
    </row>
    <row r="13" spans="1:15" ht="12.75">
      <c r="A13" s="4">
        <v>562341300000</v>
      </c>
      <c r="B13" s="4">
        <f aca="true" t="shared" si="3" ref="B13:B68">0.25/A13</f>
        <v>4.445698724244511E-13</v>
      </c>
      <c r="C13">
        <v>20.9557</v>
      </c>
      <c r="D13" s="2">
        <f aca="true" t="shared" si="4" ref="D13:D68">WFractureMoench($B13,D$3,D$4,D$5)</f>
        <v>20.955699459040268</v>
      </c>
      <c r="E13" s="2">
        <f aca="true" t="shared" si="5" ref="E13:E68">D13-C13</f>
        <v>-5.409597321204274E-07</v>
      </c>
      <c r="G13">
        <v>27.17131</v>
      </c>
      <c r="H13" s="2">
        <f t="shared" si="0"/>
        <v>27.171227416815732</v>
      </c>
      <c r="I13" s="2">
        <f aca="true" t="shared" si="6" ref="I13:I68">H13-G13</f>
        <v>-8.258318426612732E-05</v>
      </c>
      <c r="K13">
        <v>27.17131</v>
      </c>
      <c r="L13" s="2">
        <f t="shared" si="1"/>
        <v>27.17130667663824</v>
      </c>
      <c r="M13" s="2">
        <f t="shared" si="2"/>
        <v>-3.323361760010357E-06</v>
      </c>
      <c r="N13" s="2"/>
      <c r="O13" s="2"/>
    </row>
    <row r="14" spans="1:15" ht="12.75">
      <c r="A14" s="4">
        <v>316227800000</v>
      </c>
      <c r="B14" s="4">
        <f t="shared" si="3"/>
        <v>7.905693300841988E-13</v>
      </c>
      <c r="C14">
        <v>20.38005</v>
      </c>
      <c r="D14" s="2">
        <f t="shared" si="4"/>
        <v>20.380053253616992</v>
      </c>
      <c r="E14" s="2">
        <f t="shared" si="5"/>
        <v>3.253616991827357E-06</v>
      </c>
      <c r="G14">
        <v>26.59566</v>
      </c>
      <c r="H14" s="2">
        <f t="shared" si="0"/>
        <v>26.595636869716426</v>
      </c>
      <c r="I14" s="2">
        <f t="shared" si="6"/>
        <v>-2.3130283572925237E-05</v>
      </c>
      <c r="K14">
        <v>26.59566</v>
      </c>
      <c r="L14" s="2">
        <f t="shared" si="1"/>
        <v>26.59566054838329</v>
      </c>
      <c r="M14" s="2">
        <f t="shared" si="2"/>
        <v>5.483832907771102E-07</v>
      </c>
      <c r="N14" s="2"/>
      <c r="O14" s="2"/>
    </row>
    <row r="15" spans="1:15" ht="12.75">
      <c r="A15" s="4">
        <v>177827900000</v>
      </c>
      <c r="B15" s="4">
        <f t="shared" si="3"/>
        <v>1.4058536371401788E-12</v>
      </c>
      <c r="C15">
        <v>19.8044</v>
      </c>
      <c r="D15" s="2">
        <f t="shared" si="4"/>
        <v>19.804402273231293</v>
      </c>
      <c r="E15" s="2">
        <f t="shared" si="5"/>
        <v>2.2732312920936693E-06</v>
      </c>
      <c r="G15">
        <v>26.02001</v>
      </c>
      <c r="H15" s="2">
        <f t="shared" si="0"/>
        <v>26.020008219539488</v>
      </c>
      <c r="I15" s="2">
        <f t="shared" si="6"/>
        <v>-1.780460511469073E-06</v>
      </c>
      <c r="K15">
        <v>26.02001</v>
      </c>
      <c r="L15" s="2">
        <f t="shared" si="1"/>
        <v>26.020013913524522</v>
      </c>
      <c r="M15" s="2">
        <f t="shared" si="2"/>
        <v>3.913524523113665E-06</v>
      </c>
      <c r="N15" s="2"/>
      <c r="O15" s="2"/>
    </row>
    <row r="16" spans="1:15" ht="12.75">
      <c r="A16" s="4">
        <v>100000000000</v>
      </c>
      <c r="B16" s="4">
        <f t="shared" si="3"/>
        <v>2.5E-12</v>
      </c>
      <c r="C16">
        <v>19.22875</v>
      </c>
      <c r="D16" s="2">
        <f t="shared" si="4"/>
        <v>19.228748776752116</v>
      </c>
      <c r="E16" s="2">
        <f t="shared" si="5"/>
        <v>-1.2232478852070017E-06</v>
      </c>
      <c r="G16">
        <v>25.44437</v>
      </c>
      <c r="H16" s="2">
        <f t="shared" si="0"/>
        <v>25.444362582809525</v>
      </c>
      <c r="I16" s="2">
        <f t="shared" si="6"/>
        <v>-7.4171904742570405E-06</v>
      </c>
      <c r="K16">
        <v>25.44437</v>
      </c>
      <c r="L16" s="2">
        <f t="shared" si="1"/>
        <v>25.44436782322402</v>
      </c>
      <c r="M16" s="2">
        <f t="shared" si="2"/>
        <v>-2.1767759790236596E-06</v>
      </c>
      <c r="N16" s="2"/>
      <c r="O16" s="2"/>
    </row>
    <row r="17" spans="1:15" ht="12.75">
      <c r="A17" s="4">
        <v>56234130000</v>
      </c>
      <c r="B17" s="4">
        <f t="shared" si="3"/>
        <v>4.445698724244511E-12</v>
      </c>
      <c r="C17">
        <v>18.65314</v>
      </c>
      <c r="D17" s="2">
        <f t="shared" si="4"/>
        <v>18.65314065217352</v>
      </c>
      <c r="E17" s="2">
        <f t="shared" si="5"/>
        <v>6.52173518744803E-07</v>
      </c>
      <c r="G17">
        <v>24.86872</v>
      </c>
      <c r="H17" s="2">
        <f t="shared" si="0"/>
        <v>24.868720416798784</v>
      </c>
      <c r="I17" s="2">
        <f t="shared" si="6"/>
        <v>4.167987839309717E-07</v>
      </c>
      <c r="K17">
        <v>24.86872</v>
      </c>
      <c r="L17" s="2">
        <f t="shared" si="1"/>
        <v>24.86872139460318</v>
      </c>
      <c r="M17" s="2">
        <f t="shared" si="2"/>
        <v>1.3946031813816262E-06</v>
      </c>
      <c r="N17" s="2"/>
      <c r="O17" s="2"/>
    </row>
    <row r="18" spans="1:15" ht="12.75">
      <c r="A18" s="4">
        <v>31622780000</v>
      </c>
      <c r="B18" s="4">
        <f t="shared" si="3"/>
        <v>7.905693300841988E-12</v>
      </c>
      <c r="C18">
        <v>18.07762</v>
      </c>
      <c r="D18" s="2">
        <f t="shared" si="4"/>
        <v>18.077619512414227</v>
      </c>
      <c r="E18" s="2">
        <f t="shared" si="5"/>
        <v>-4.875857726460708E-07</v>
      </c>
      <c r="G18">
        <v>24.29308</v>
      </c>
      <c r="H18" s="2">
        <f t="shared" si="0"/>
        <v>24.293074920446827</v>
      </c>
      <c r="I18" s="2">
        <f t="shared" si="6"/>
        <v>-5.079553172748774E-06</v>
      </c>
      <c r="K18">
        <v>24.29307</v>
      </c>
      <c r="L18" s="2">
        <f t="shared" si="1"/>
        <v>24.293075116755507</v>
      </c>
      <c r="M18" s="2">
        <f t="shared" si="2"/>
        <v>5.116755506406889E-06</v>
      </c>
      <c r="N18" s="2"/>
      <c r="O18" s="2"/>
    </row>
    <row r="19" spans="1:15" ht="12.75">
      <c r="A19" s="4">
        <v>17782790000</v>
      </c>
      <c r="B19" s="4">
        <f t="shared" si="3"/>
        <v>1.4058536371401787E-11</v>
      </c>
      <c r="C19">
        <v>17.50578</v>
      </c>
      <c r="D19" s="2">
        <f t="shared" si="4"/>
        <v>17.505784709145413</v>
      </c>
      <c r="E19" s="2">
        <f t="shared" si="5"/>
        <v>4.709145411396776E-06</v>
      </c>
      <c r="G19">
        <v>23.71743</v>
      </c>
      <c r="H19" s="2">
        <f t="shared" si="0"/>
        <v>23.71742891796443</v>
      </c>
      <c r="I19" s="2">
        <f t="shared" si="6"/>
        <v>-1.0820355704765916E-06</v>
      </c>
      <c r="K19">
        <v>23.71743</v>
      </c>
      <c r="L19" s="2">
        <f t="shared" si="1"/>
        <v>23.71742821502545</v>
      </c>
      <c r="M19" s="2">
        <f t="shared" si="2"/>
        <v>-1.7849745503895065E-06</v>
      </c>
      <c r="N19" s="2"/>
      <c r="O19" s="2"/>
    </row>
    <row r="20" spans="1:15" ht="12.75">
      <c r="A20" s="4">
        <v>10000000000</v>
      </c>
      <c r="B20" s="4">
        <f t="shared" si="3"/>
        <v>2.5E-11</v>
      </c>
      <c r="C20">
        <v>16.96227</v>
      </c>
      <c r="D20" s="2">
        <f t="shared" si="4"/>
        <v>16.962265575697252</v>
      </c>
      <c r="E20" s="2">
        <f t="shared" si="5"/>
        <v>-4.424302748162745E-06</v>
      </c>
      <c r="G20">
        <v>23.14178</v>
      </c>
      <c r="H20" s="2">
        <f t="shared" si="0"/>
        <v>23.141782889146</v>
      </c>
      <c r="I20" s="2">
        <f t="shared" si="6"/>
        <v>2.8891459997737456E-06</v>
      </c>
      <c r="K20">
        <v>23.14178</v>
      </c>
      <c r="L20" s="2">
        <f t="shared" si="1"/>
        <v>23.141781692635334</v>
      </c>
      <c r="M20" s="2">
        <f t="shared" si="2"/>
        <v>1.6926353332280542E-06</v>
      </c>
      <c r="N20" s="2"/>
      <c r="O20" s="2"/>
    </row>
    <row r="21" spans="1:15" ht="12.75">
      <c r="A21" s="4">
        <v>5623413000</v>
      </c>
      <c r="B21" s="4">
        <f t="shared" si="3"/>
        <v>4.445698724244511E-11</v>
      </c>
      <c r="C21">
        <v>16.49613</v>
      </c>
      <c r="D21" s="2">
        <f t="shared" si="4"/>
        <v>16.49613169484681</v>
      </c>
      <c r="E21" s="2">
        <f t="shared" si="5"/>
        <v>1.6948468086752655E-06</v>
      </c>
      <c r="G21">
        <v>22.56614</v>
      </c>
      <c r="H21" s="2">
        <f t="shared" si="0"/>
        <v>22.566136598329628</v>
      </c>
      <c r="I21" s="2">
        <f t="shared" si="6"/>
        <v>-3.401670372937815E-06</v>
      </c>
      <c r="K21">
        <v>22.56613</v>
      </c>
      <c r="L21" s="2">
        <f t="shared" si="1"/>
        <v>22.566134521629287</v>
      </c>
      <c r="M21" s="2">
        <f t="shared" si="2"/>
        <v>4.52162928610278E-06</v>
      </c>
      <c r="N21" s="2"/>
      <c r="O21" s="2"/>
    </row>
    <row r="22" spans="1:15" ht="12.75">
      <c r="A22" s="4">
        <v>3162278000</v>
      </c>
      <c r="B22" s="4">
        <f t="shared" si="3"/>
        <v>7.905693300841987E-11</v>
      </c>
      <c r="C22">
        <v>16.13055</v>
      </c>
      <c r="D22" s="2">
        <f t="shared" si="4"/>
        <v>16.1305479237033</v>
      </c>
      <c r="E22" s="2">
        <f t="shared" si="5"/>
        <v>-2.0762966990162113E-06</v>
      </c>
      <c r="G22">
        <v>21.99049</v>
      </c>
      <c r="H22" s="2">
        <f t="shared" si="0"/>
        <v>21.99049042671247</v>
      </c>
      <c r="I22" s="2">
        <f t="shared" si="6"/>
        <v>4.2671246802683527E-07</v>
      </c>
      <c r="K22">
        <v>21.99049</v>
      </c>
      <c r="L22" s="2">
        <f t="shared" si="1"/>
        <v>21.990486918648333</v>
      </c>
      <c r="M22" s="2">
        <f t="shared" si="2"/>
        <v>-3.081351668043908E-06</v>
      </c>
      <c r="N22" s="2"/>
      <c r="O22" s="2"/>
    </row>
    <row r="23" spans="1:15" ht="12.75">
      <c r="A23" s="4">
        <v>1778279000</v>
      </c>
      <c r="B23" s="4">
        <f t="shared" si="3"/>
        <v>1.4058536371401788E-10</v>
      </c>
      <c r="C23">
        <v>15.82714</v>
      </c>
      <c r="D23" s="2">
        <f t="shared" si="4"/>
        <v>15.827142179278729</v>
      </c>
      <c r="E23" s="2">
        <f t="shared" si="5"/>
        <v>2.179278729030898E-06</v>
      </c>
      <c r="G23">
        <v>21.41484</v>
      </c>
      <c r="H23" s="2">
        <f t="shared" si="0"/>
        <v>21.414843802771408</v>
      </c>
      <c r="I23" s="2">
        <f t="shared" si="6"/>
        <v>3.8027714062138784E-06</v>
      </c>
      <c r="K23">
        <v>21.41484</v>
      </c>
      <c r="L23" s="2">
        <f t="shared" si="1"/>
        <v>21.41483779880954</v>
      </c>
      <c r="M23" s="2">
        <f t="shared" si="2"/>
        <v>-2.2011904619034794E-06</v>
      </c>
      <c r="N23" s="2"/>
      <c r="O23" s="2"/>
    </row>
    <row r="24" spans="1:15" ht="12.75">
      <c r="A24" s="4">
        <v>1000000000</v>
      </c>
      <c r="B24" s="4">
        <f t="shared" si="3"/>
        <v>2.5E-10</v>
      </c>
      <c r="C24">
        <v>15.5381</v>
      </c>
      <c r="D24" s="2">
        <f t="shared" si="4"/>
        <v>15.538095900060906</v>
      </c>
      <c r="E24" s="2">
        <f t="shared" si="5"/>
        <v>-4.099939094004412E-06</v>
      </c>
      <c r="G24">
        <v>20.8392</v>
      </c>
      <c r="H24" s="2">
        <f t="shared" si="0"/>
        <v>20.839197745214204</v>
      </c>
      <c r="I24" s="2">
        <f t="shared" si="6"/>
        <v>-2.2547857980725894E-06</v>
      </c>
      <c r="K24">
        <v>20.83919</v>
      </c>
      <c r="L24" s="2">
        <f t="shared" si="1"/>
        <v>20.839187426332128</v>
      </c>
      <c r="M24" s="2">
        <f t="shared" si="2"/>
        <v>-2.573667870819918E-06</v>
      </c>
      <c r="N24" s="2"/>
      <c r="O24" s="2"/>
    </row>
    <row r="25" spans="1:15" ht="12.75">
      <c r="A25" s="4">
        <v>562341300</v>
      </c>
      <c r="B25" s="4">
        <f t="shared" si="3"/>
        <v>4.445698724244511E-10</v>
      </c>
      <c r="C25">
        <v>15.24962</v>
      </c>
      <c r="D25" s="2">
        <f t="shared" si="4"/>
        <v>15.249620748001956</v>
      </c>
      <c r="E25" s="2">
        <f t="shared" si="5"/>
        <v>7.480019554861883E-07</v>
      </c>
      <c r="G25">
        <v>20.26355</v>
      </c>
      <c r="H25" s="2">
        <f t="shared" si="0"/>
        <v>20.263551437154387</v>
      </c>
      <c r="I25" s="2">
        <f t="shared" si="6"/>
        <v>1.4371543883839877E-06</v>
      </c>
      <c r="K25">
        <v>20.26353</v>
      </c>
      <c r="L25" s="2">
        <f t="shared" si="1"/>
        <v>20.2635336964382</v>
      </c>
      <c r="M25" s="2">
        <f t="shared" si="2"/>
        <v>3.6964381990856054E-06</v>
      </c>
      <c r="N25" s="2"/>
      <c r="O25" s="2"/>
    </row>
    <row r="26" spans="1:15" ht="12.75">
      <c r="A26" s="4">
        <v>316227800</v>
      </c>
      <c r="B26" s="4">
        <f t="shared" si="3"/>
        <v>7.905693300841988E-10</v>
      </c>
      <c r="C26">
        <v>14.96097</v>
      </c>
      <c r="D26" s="2">
        <f t="shared" si="4"/>
        <v>14.960965584704507</v>
      </c>
      <c r="E26" s="2">
        <f t="shared" si="5"/>
        <v>-4.41529549277675E-06</v>
      </c>
      <c r="G26">
        <v>19.68791</v>
      </c>
      <c r="H26" s="2">
        <f t="shared" si="0"/>
        <v>19.6879053485784</v>
      </c>
      <c r="I26" s="2">
        <f t="shared" si="6"/>
        <v>-4.651421598111938E-06</v>
      </c>
      <c r="K26">
        <v>19.68787</v>
      </c>
      <c r="L26" s="2">
        <f t="shared" si="1"/>
        <v>19.687874167917084</v>
      </c>
      <c r="M26" s="2">
        <f t="shared" si="2"/>
        <v>4.16791708346409E-06</v>
      </c>
      <c r="N26" s="2"/>
      <c r="O26" s="2"/>
    </row>
    <row r="27" spans="1:15" ht="12.75">
      <c r="A27" s="4">
        <v>177827900</v>
      </c>
      <c r="B27" s="4">
        <f t="shared" si="3"/>
        <v>1.4058536371401787E-09</v>
      </c>
      <c r="C27">
        <v>14.67203</v>
      </c>
      <c r="D27" s="2">
        <f t="shared" si="4"/>
        <v>14.672027011764168</v>
      </c>
      <c r="E27" s="2">
        <f t="shared" si="5"/>
        <v>-2.9882358312249835E-06</v>
      </c>
      <c r="G27">
        <v>19.11226</v>
      </c>
      <c r="H27" s="2">
        <f t="shared" si="0"/>
        <v>19.112258837916173</v>
      </c>
      <c r="I27" s="2">
        <f t="shared" si="6"/>
        <v>-1.162083826500293E-06</v>
      </c>
      <c r="K27">
        <v>19.1122</v>
      </c>
      <c r="L27" s="2">
        <f t="shared" si="1"/>
        <v>19.11220103944169</v>
      </c>
      <c r="M27" s="2">
        <f t="shared" si="2"/>
        <v>1.0394416882775204E-06</v>
      </c>
      <c r="N27" s="2"/>
      <c r="O27" s="2"/>
    </row>
    <row r="28" spans="1:15" ht="12.75">
      <c r="A28" s="4">
        <v>100000000</v>
      </c>
      <c r="B28" s="4">
        <f t="shared" si="3"/>
        <v>2.5E-09</v>
      </c>
      <c r="C28">
        <v>14.38272</v>
      </c>
      <c r="D28" s="2">
        <f t="shared" si="4"/>
        <v>14.382717198075461</v>
      </c>
      <c r="E28" s="2">
        <f t="shared" si="5"/>
        <v>-2.801924539497236E-06</v>
      </c>
      <c r="G28">
        <v>18.53661</v>
      </c>
      <c r="H28" s="2">
        <f t="shared" si="0"/>
        <v>18.536612804905225</v>
      </c>
      <c r="I28" s="2">
        <f t="shared" si="6"/>
        <v>2.804905225417542E-06</v>
      </c>
      <c r="K28">
        <v>18.53651</v>
      </c>
      <c r="L28" s="2">
        <f t="shared" si="1"/>
        <v>18.536513983561516</v>
      </c>
      <c r="M28" s="2">
        <f t="shared" si="2"/>
        <v>3.983561516207601E-06</v>
      </c>
      <c r="N28" s="2"/>
      <c r="O28" s="2"/>
    </row>
    <row r="29" spans="1:15" ht="12.75">
      <c r="A29" s="4">
        <v>56234130</v>
      </c>
      <c r="B29" s="4">
        <f t="shared" si="3"/>
        <v>4.445698724244511E-09</v>
      </c>
      <c r="C29">
        <v>14.09291</v>
      </c>
      <c r="D29" s="2">
        <f t="shared" si="4"/>
        <v>14.092911428573824</v>
      </c>
      <c r="E29" s="2">
        <f t="shared" si="5"/>
        <v>1.4285738245689572E-06</v>
      </c>
      <c r="G29">
        <v>17.96096</v>
      </c>
      <c r="H29" s="2">
        <f t="shared" si="0"/>
        <v>17.96096483428451</v>
      </c>
      <c r="I29" s="2">
        <f t="shared" si="6"/>
        <v>4.834284510479847E-06</v>
      </c>
      <c r="K29">
        <v>17.96084</v>
      </c>
      <c r="L29" s="2">
        <f t="shared" si="1"/>
        <v>17.960842968406542</v>
      </c>
      <c r="M29" s="2">
        <f t="shared" si="2"/>
        <v>2.968406541015156E-06</v>
      </c>
      <c r="N29" s="2"/>
      <c r="O29" s="2"/>
    </row>
    <row r="30" spans="1:15" ht="12.75">
      <c r="A30" s="4">
        <v>31622780</v>
      </c>
      <c r="B30" s="4">
        <f t="shared" si="3"/>
        <v>7.905693300841988E-09</v>
      </c>
      <c r="C30">
        <v>13.80244</v>
      </c>
      <c r="D30" s="2">
        <f t="shared" si="4"/>
        <v>13.802444651496536</v>
      </c>
      <c r="E30" s="2">
        <f t="shared" si="5"/>
        <v>4.651496535501565E-06</v>
      </c>
      <c r="G30">
        <v>17.38531</v>
      </c>
      <c r="H30" s="2">
        <f t="shared" si="0"/>
        <v>17.385314619346754</v>
      </c>
      <c r="I30" s="2">
        <f t="shared" si="6"/>
        <v>4.619346753997888E-06</v>
      </c>
      <c r="K30">
        <v>17.38516</v>
      </c>
      <c r="L30" s="2">
        <f t="shared" si="1"/>
        <v>17.38515732168565</v>
      </c>
      <c r="M30" s="2">
        <f t="shared" si="2"/>
        <v>-2.6783143489694794E-06</v>
      </c>
      <c r="N30" s="2"/>
      <c r="O30" s="2"/>
    </row>
    <row r="31" spans="1:15" ht="12.75">
      <c r="A31" s="4">
        <v>17782790</v>
      </c>
      <c r="B31" s="4">
        <f t="shared" si="3"/>
        <v>1.4058536371401789E-08</v>
      </c>
      <c r="C31">
        <v>13.5111</v>
      </c>
      <c r="D31" s="2">
        <f t="shared" si="4"/>
        <v>13.511096236719645</v>
      </c>
      <c r="E31" s="2">
        <f t="shared" si="5"/>
        <v>-3.7632803557841044E-06</v>
      </c>
      <c r="G31">
        <v>16.80969</v>
      </c>
      <c r="H31" s="2">
        <f t="shared" si="0"/>
        <v>16.809686739097224</v>
      </c>
      <c r="I31" s="2">
        <f t="shared" si="6"/>
        <v>-3.260902776247576E-06</v>
      </c>
      <c r="K31">
        <v>16.81298</v>
      </c>
      <c r="L31" s="2">
        <f t="shared" si="1"/>
        <v>16.812979777581713</v>
      </c>
      <c r="M31" s="2">
        <f t="shared" si="2"/>
        <v>-2.224182864551949E-07</v>
      </c>
      <c r="N31" s="2"/>
      <c r="O31" s="2"/>
    </row>
    <row r="32" spans="1:15" ht="12.75">
      <c r="A32" s="4">
        <v>10000000</v>
      </c>
      <c r="B32" s="4">
        <f t="shared" si="3"/>
        <v>2.5E-08</v>
      </c>
      <c r="C32">
        <v>13.21857</v>
      </c>
      <c r="D32" s="2">
        <f t="shared" si="4"/>
        <v>13.218573268335795</v>
      </c>
      <c r="E32" s="2">
        <f t="shared" si="5"/>
        <v>3.2683357957807857E-06</v>
      </c>
      <c r="G32">
        <v>16.23406</v>
      </c>
      <c r="H32" s="2">
        <f t="shared" si="0"/>
        <v>16.234062377937697</v>
      </c>
      <c r="I32" s="2">
        <f t="shared" si="6"/>
        <v>2.3779376974175648E-06</v>
      </c>
      <c r="K32">
        <v>16.26408</v>
      </c>
      <c r="L32" s="2">
        <f t="shared" si="1"/>
        <v>16.264080007055828</v>
      </c>
      <c r="M32" s="2">
        <f t="shared" si="2"/>
        <v>7.055827921931268E-09</v>
      </c>
      <c r="N32" s="2"/>
      <c r="O32" s="2"/>
    </row>
    <row r="33" spans="1:15" ht="12.75">
      <c r="A33">
        <v>5623413</v>
      </c>
      <c r="B33" s="4">
        <f t="shared" si="3"/>
        <v>4.4456987242445114E-08</v>
      </c>
      <c r="C33">
        <v>12.92448</v>
      </c>
      <c r="D33" s="2">
        <f t="shared" si="4"/>
        <v>12.924484659858658</v>
      </c>
      <c r="E33" s="2">
        <f t="shared" si="5"/>
        <v>4.6598586571633405E-06</v>
      </c>
      <c r="G33">
        <v>15.65937</v>
      </c>
      <c r="H33" s="2">
        <f t="shared" si="0"/>
        <v>15.659367044948645</v>
      </c>
      <c r="I33" s="2">
        <f t="shared" si="6"/>
        <v>-2.9550513538367795E-06</v>
      </c>
      <c r="K33">
        <v>15.76031</v>
      </c>
      <c r="L33" s="2">
        <f t="shared" si="1"/>
        <v>15.760314799481582</v>
      </c>
      <c r="M33" s="2">
        <f t="shared" si="2"/>
        <v>4.799481581940768E-06</v>
      </c>
      <c r="N33" s="2"/>
      <c r="O33" s="2"/>
    </row>
    <row r="34" spans="1:15" ht="12.75">
      <c r="A34">
        <v>3162278</v>
      </c>
      <c r="B34" s="4">
        <f t="shared" si="3"/>
        <v>7.905693300841988E-08</v>
      </c>
      <c r="C34">
        <v>12.62831</v>
      </c>
      <c r="D34" s="2">
        <f t="shared" si="4"/>
        <v>12.628311379529908</v>
      </c>
      <c r="E34" s="2">
        <f t="shared" si="5"/>
        <v>1.3795299071972522E-06</v>
      </c>
      <c r="G34">
        <v>15.09542</v>
      </c>
      <c r="H34" s="2">
        <f t="shared" si="0"/>
        <v>15.095422580061003</v>
      </c>
      <c r="I34" s="2">
        <f t="shared" si="6"/>
        <v>2.5800610021775583E-06</v>
      </c>
      <c r="K34">
        <v>15.28727</v>
      </c>
      <c r="L34" s="2">
        <f t="shared" si="1"/>
        <v>15.28727159979691</v>
      </c>
      <c r="M34" s="2">
        <f t="shared" si="2"/>
        <v>1.5997969100567389E-06</v>
      </c>
      <c r="N34" s="2"/>
      <c r="O34" s="2"/>
    </row>
    <row r="35" spans="1:15" ht="12.75">
      <c r="A35">
        <v>1778279</v>
      </c>
      <c r="B35" s="4">
        <f t="shared" si="3"/>
        <v>1.405853637140179E-07</v>
      </c>
      <c r="C35">
        <v>12.32936</v>
      </c>
      <c r="D35" s="2">
        <f t="shared" si="4"/>
        <v>12.329364411734076</v>
      </c>
      <c r="E35" s="2">
        <f t="shared" si="5"/>
        <v>4.411734076725793E-06</v>
      </c>
      <c r="G35">
        <v>14.56009</v>
      </c>
      <c r="H35" s="2">
        <f t="shared" si="0"/>
        <v>14.560087850981933</v>
      </c>
      <c r="I35" s="2">
        <f t="shared" si="6"/>
        <v>-2.149018067498787E-06</v>
      </c>
      <c r="K35">
        <v>14.81207</v>
      </c>
      <c r="L35" s="2">
        <f t="shared" si="1"/>
        <v>14.812073430512587</v>
      </c>
      <c r="M35" s="2">
        <f t="shared" si="2"/>
        <v>3.4305125868883124E-06</v>
      </c>
      <c r="N35" s="2"/>
      <c r="O35" s="2"/>
    </row>
    <row r="36" spans="1:15" ht="12.75">
      <c r="A36" s="5">
        <v>1000000</v>
      </c>
      <c r="B36" s="4">
        <f t="shared" si="3"/>
        <v>2.5E-07</v>
      </c>
      <c r="C36">
        <v>12.02673</v>
      </c>
      <c r="D36" s="2">
        <f t="shared" si="4"/>
        <v>12.026734991525</v>
      </c>
      <c r="E36" s="2">
        <f t="shared" si="5"/>
        <v>4.991524999553576E-06</v>
      </c>
      <c r="G36">
        <v>14.05336</v>
      </c>
      <c r="H36" s="2">
        <f t="shared" si="0"/>
        <v>14.053363071073075</v>
      </c>
      <c r="I36" s="2">
        <f t="shared" si="6"/>
        <v>3.0710730758443106E-06</v>
      </c>
      <c r="K36">
        <v>14.31893</v>
      </c>
      <c r="L36" s="2">
        <f t="shared" si="1"/>
        <v>14.318934345018976</v>
      </c>
      <c r="M36" s="2">
        <f t="shared" si="2"/>
        <v>4.345018975726589E-06</v>
      </c>
      <c r="N36" s="2"/>
      <c r="O36" s="2"/>
    </row>
    <row r="37" spans="1:15" ht="12.75">
      <c r="A37" s="5">
        <v>562341.3</v>
      </c>
      <c r="B37" s="4">
        <f t="shared" si="3"/>
        <v>4.445698724244511E-07</v>
      </c>
      <c r="C37">
        <v>11.71923</v>
      </c>
      <c r="D37" s="2">
        <f t="shared" si="4"/>
        <v>11.719230866215685</v>
      </c>
      <c r="E37" s="2">
        <f t="shared" si="5"/>
        <v>8.662156858463277E-07</v>
      </c>
      <c r="G37">
        <v>13.55968</v>
      </c>
      <c r="H37" s="2">
        <f t="shared" si="0"/>
        <v>13.559675024211032</v>
      </c>
      <c r="I37" s="2">
        <f t="shared" si="6"/>
        <v>-4.975788968408779E-06</v>
      </c>
      <c r="K37">
        <v>13.80673</v>
      </c>
      <c r="L37" s="2">
        <f t="shared" si="1"/>
        <v>13.806725954077063</v>
      </c>
      <c r="M37" s="2">
        <f t="shared" si="2"/>
        <v>-4.0459229371236916E-06</v>
      </c>
      <c r="N37" s="2"/>
      <c r="O37" s="2"/>
    </row>
    <row r="38" spans="1:15" ht="12.75">
      <c r="A38" s="5">
        <v>316227.8</v>
      </c>
      <c r="B38" s="4">
        <f t="shared" si="3"/>
        <v>7.905693300841988E-07</v>
      </c>
      <c r="C38">
        <v>11.40531</v>
      </c>
      <c r="D38" s="2">
        <f t="shared" si="4"/>
        <v>11.405310035024552</v>
      </c>
      <c r="E38" s="2">
        <f t="shared" si="5"/>
        <v>3.5024552147433496E-08</v>
      </c>
      <c r="G38">
        <v>13.06666</v>
      </c>
      <c r="H38" s="2">
        <f t="shared" si="0"/>
        <v>13.066659914323564</v>
      </c>
      <c r="I38" s="2">
        <f t="shared" si="6"/>
        <v>-8.567643661194779E-08</v>
      </c>
      <c r="K38">
        <v>13.27646</v>
      </c>
      <c r="L38" s="2">
        <f t="shared" si="1"/>
        <v>13.276463889276563</v>
      </c>
      <c r="M38" s="2">
        <f t="shared" si="2"/>
        <v>3.889276563029398E-06</v>
      </c>
      <c r="N38" s="2"/>
      <c r="O38" s="2"/>
    </row>
    <row r="39" spans="1:15" ht="12.75">
      <c r="A39" s="5">
        <v>177827.9</v>
      </c>
      <c r="B39" s="4">
        <f t="shared" si="3"/>
        <v>1.4058536371401789E-06</v>
      </c>
      <c r="C39">
        <v>11.08302</v>
      </c>
      <c r="D39" s="2">
        <f t="shared" si="4"/>
        <v>11.08301879332527</v>
      </c>
      <c r="E39" s="2">
        <f t="shared" si="5"/>
        <v>-1.2066747299144254E-06</v>
      </c>
      <c r="G39">
        <v>12.5674</v>
      </c>
      <c r="H39" s="2">
        <f t="shared" si="0"/>
        <v>12.567403227252697</v>
      </c>
      <c r="I39" s="2">
        <f t="shared" si="6"/>
        <v>3.227252697968197E-06</v>
      </c>
      <c r="K39">
        <v>12.72799</v>
      </c>
      <c r="L39" s="2">
        <f t="shared" si="1"/>
        <v>12.72799109959065</v>
      </c>
      <c r="M39" s="2">
        <f t="shared" si="2"/>
        <v>1.0995906496447105E-06</v>
      </c>
      <c r="N39" s="2"/>
      <c r="O39" s="2"/>
    </row>
    <row r="40" spans="1:15" ht="12.75">
      <c r="A40" s="5">
        <v>100000</v>
      </c>
      <c r="B40" s="4">
        <f t="shared" si="3"/>
        <v>2.5E-06</v>
      </c>
      <c r="C40">
        <v>10.74997</v>
      </c>
      <c r="D40" s="2">
        <f t="shared" si="4"/>
        <v>10.749968751614817</v>
      </c>
      <c r="E40" s="2">
        <f t="shared" si="5"/>
        <v>-1.2483851818956282E-06</v>
      </c>
      <c r="G40">
        <v>12.05859</v>
      </c>
      <c r="H40" s="2">
        <f t="shared" si="0"/>
        <v>12.058594287201727</v>
      </c>
      <c r="I40" s="2">
        <f t="shared" si="6"/>
        <v>4.2872017260719986E-06</v>
      </c>
      <c r="K40">
        <v>12.1587</v>
      </c>
      <c r="L40" s="2">
        <f t="shared" si="1"/>
        <v>12.1587042330939</v>
      </c>
      <c r="M40" s="2">
        <f t="shared" si="2"/>
        <v>4.233093900296581E-06</v>
      </c>
      <c r="N40" s="2"/>
      <c r="O40" s="2"/>
    </row>
    <row r="41" spans="1:15" ht="12.75">
      <c r="A41" s="5">
        <v>56234.13</v>
      </c>
      <c r="B41" s="4">
        <f t="shared" si="3"/>
        <v>4.445698724244512E-06</v>
      </c>
      <c r="C41">
        <v>10.40339</v>
      </c>
      <c r="D41" s="2">
        <f t="shared" si="4"/>
        <v>10.403392977988661</v>
      </c>
      <c r="E41" s="2">
        <f t="shared" si="5"/>
        <v>2.9779886610015183E-06</v>
      </c>
      <c r="G41">
        <v>11.53922</v>
      </c>
      <c r="H41" s="2">
        <f t="shared" si="0"/>
        <v>11.539215829058833</v>
      </c>
      <c r="I41" s="2">
        <f t="shared" si="6"/>
        <v>-4.17094116755834E-06</v>
      </c>
      <c r="K41">
        <v>11.56124</v>
      </c>
      <c r="L41" s="2">
        <f t="shared" si="1"/>
        <v>11.561239485202185</v>
      </c>
      <c r="M41" s="2">
        <f t="shared" si="2"/>
        <v>-5.147978150432664E-07</v>
      </c>
      <c r="N41" s="2"/>
      <c r="O41" s="2"/>
    </row>
    <row r="42" spans="1:15" ht="12.75">
      <c r="A42" s="5">
        <v>31622.78</v>
      </c>
      <c r="B42" s="4">
        <f t="shared" si="3"/>
        <v>7.905693300841988E-06</v>
      </c>
      <c r="C42">
        <v>10.04034</v>
      </c>
      <c r="D42" s="2">
        <f t="shared" si="4"/>
        <v>10.040340908630933</v>
      </c>
      <c r="E42" s="2">
        <f t="shared" si="5"/>
        <v>9.086309322725583E-07</v>
      </c>
      <c r="G42">
        <v>11.00962</v>
      </c>
      <c r="H42" s="2">
        <f t="shared" si="0"/>
        <v>11.009617686421285</v>
      </c>
      <c r="I42" s="2">
        <f t="shared" si="6"/>
        <v>-2.313578715273934E-06</v>
      </c>
      <c r="K42">
        <v>10.91836</v>
      </c>
      <c r="L42" s="2">
        <f t="shared" si="1"/>
        <v>10.918355598780005</v>
      </c>
      <c r="M42" s="2">
        <f t="shared" si="2"/>
        <v>-4.401219994676353E-06</v>
      </c>
      <c r="N42" s="2"/>
      <c r="O42" s="2"/>
    </row>
    <row r="43" spans="1:15" ht="12.75">
      <c r="A43" s="5">
        <v>17782.79</v>
      </c>
      <c r="B43" s="4">
        <f t="shared" si="3"/>
        <v>1.4058536371401787E-05</v>
      </c>
      <c r="C43">
        <v>9.658023</v>
      </c>
      <c r="D43" s="2">
        <f t="shared" si="4"/>
        <v>9.658022960204207</v>
      </c>
      <c r="E43" s="2">
        <f t="shared" si="5"/>
        <v>-3.979579332735739E-08</v>
      </c>
      <c r="G43">
        <v>10.47086</v>
      </c>
      <c r="H43" s="2">
        <f t="shared" si="0"/>
        <v>10.47086468865167</v>
      </c>
      <c r="I43" s="2">
        <f t="shared" si="6"/>
        <v>4.6886516695821E-06</v>
      </c>
      <c r="K43">
        <v>10.1865</v>
      </c>
      <c r="L43" s="2">
        <f t="shared" si="1"/>
        <v>10.186495326095518</v>
      </c>
      <c r="M43" s="2">
        <f t="shared" si="2"/>
        <v>-4.673904482999092E-06</v>
      </c>
      <c r="N43" s="2"/>
      <c r="O43" s="2"/>
    </row>
    <row r="44" spans="1:15" ht="12.75">
      <c r="A44" s="5">
        <v>10000</v>
      </c>
      <c r="B44" s="4">
        <f t="shared" si="3"/>
        <v>2.5E-05</v>
      </c>
      <c r="C44">
        <v>9.254252</v>
      </c>
      <c r="D44" s="2">
        <f t="shared" si="4"/>
        <v>9.254251745906869</v>
      </c>
      <c r="E44" s="2">
        <f t="shared" si="5"/>
        <v>-2.5409313053614824E-07</v>
      </c>
      <c r="G44">
        <v>9.92431</v>
      </c>
      <c r="H44" s="2">
        <f aca="true" t="shared" si="7" ref="H44:H68">WFractureMoench($B44,H$3,H$4,H$5,H$6,H$7,H$8,H$9)</f>
        <v>9.924309556583525</v>
      </c>
      <c r="I44" s="2">
        <f t="shared" si="6"/>
        <v>-4.434164750932723E-07</v>
      </c>
      <c r="K44">
        <v>9.250827</v>
      </c>
      <c r="L44" s="2">
        <f aca="true" t="shared" si="8" ref="L44:L68">WFractureMoench($B44,L$3,L$4,L$5,L$6,L$7,L$8,L$9)</f>
        <v>9.25082692528151</v>
      </c>
      <c r="M44" s="2">
        <f t="shared" si="2"/>
        <v>-7.471848917361967E-08</v>
      </c>
      <c r="N44" s="2"/>
      <c r="O44" s="2"/>
    </row>
    <row r="45" spans="1:15" ht="12.75">
      <c r="A45" s="5">
        <v>5623.413</v>
      </c>
      <c r="B45" s="4">
        <f t="shared" si="3"/>
        <v>4.445698724244512E-05</v>
      </c>
      <c r="C45">
        <v>8.827833</v>
      </c>
      <c r="D45" s="2">
        <f t="shared" si="4"/>
        <v>8.827832507409179</v>
      </c>
      <c r="E45" s="2">
        <f t="shared" si="5"/>
        <v>-4.925908214659103E-07</v>
      </c>
      <c r="G45">
        <v>9.37133</v>
      </c>
      <c r="H45" s="2">
        <f t="shared" si="7"/>
        <v>9.371329995492218</v>
      </c>
      <c r="I45" s="2">
        <f t="shared" si="6"/>
        <v>-4.507782591645082E-09</v>
      </c>
      <c r="K45">
        <v>7.939556</v>
      </c>
      <c r="L45" s="2">
        <f t="shared" si="8"/>
        <v>7.939556138976764</v>
      </c>
      <c r="M45" s="2">
        <f t="shared" si="2"/>
        <v>1.3897676431895434E-07</v>
      </c>
      <c r="N45" s="2"/>
      <c r="O45" s="2"/>
    </row>
    <row r="46" spans="1:15" ht="12.75">
      <c r="A46" s="5">
        <v>3162.278</v>
      </c>
      <c r="B46" s="4">
        <f t="shared" si="3"/>
        <v>7.905693300841988E-05</v>
      </c>
      <c r="C46">
        <v>8.378765</v>
      </c>
      <c r="D46" s="2">
        <f t="shared" si="4"/>
        <v>8.378764914955742</v>
      </c>
      <c r="E46" s="2">
        <f t="shared" si="5"/>
        <v>-8.504425785815783E-08</v>
      </c>
      <c r="G46">
        <v>8.813194</v>
      </c>
      <c r="H46" s="2">
        <f t="shared" si="7"/>
        <v>8.813194208158647</v>
      </c>
      <c r="I46" s="2">
        <f t="shared" si="6"/>
        <v>2.0815864765211245E-07</v>
      </c>
      <c r="K46">
        <v>6.25421</v>
      </c>
      <c r="L46" s="2">
        <f t="shared" si="8"/>
        <v>6.254210290927259</v>
      </c>
      <c r="M46" s="2">
        <f t="shared" si="2"/>
        <v>2.909272591722356E-07</v>
      </c>
      <c r="N46" s="2"/>
      <c r="O46" s="2"/>
    </row>
    <row r="47" spans="1:15" ht="12.75">
      <c r="A47" s="5">
        <v>1778.279</v>
      </c>
      <c r="B47" s="4">
        <f t="shared" si="3"/>
        <v>0.00014058536371401787</v>
      </c>
      <c r="C47">
        <v>7.908185</v>
      </c>
      <c r="D47" s="2">
        <f t="shared" si="4"/>
        <v>7.908184398490516</v>
      </c>
      <c r="E47" s="2">
        <f t="shared" si="5"/>
        <v>-6.015094839995072E-07</v>
      </c>
      <c r="G47">
        <v>8.251001</v>
      </c>
      <c r="H47" s="2">
        <f t="shared" si="7"/>
        <v>8.251000978238956</v>
      </c>
      <c r="I47" s="2">
        <f t="shared" si="6"/>
        <v>-2.17610445218952E-08</v>
      </c>
      <c r="K47">
        <v>4.490488</v>
      </c>
      <c r="L47" s="2">
        <f t="shared" si="8"/>
        <v>4.490487692337591</v>
      </c>
      <c r="M47" s="2">
        <f t="shared" si="2"/>
        <v>-3.07662409326781E-07</v>
      </c>
      <c r="N47" s="2"/>
      <c r="O47" s="2"/>
    </row>
    <row r="48" spans="1:15" ht="12.75">
      <c r="A48" s="5">
        <v>1000</v>
      </c>
      <c r="B48" s="4">
        <f t="shared" si="3"/>
        <v>0.00025</v>
      </c>
      <c r="C48">
        <v>7.418102</v>
      </c>
      <c r="D48" s="2">
        <f t="shared" si="4"/>
        <v>7.418101923263098</v>
      </c>
      <c r="E48" s="2">
        <f t="shared" si="5"/>
        <v>-7.673690216591922E-08</v>
      </c>
      <c r="G48">
        <v>7.685674</v>
      </c>
      <c r="H48" s="2">
        <f t="shared" si="7"/>
        <v>7.6856736410132225</v>
      </c>
      <c r="I48" s="2">
        <f t="shared" si="6"/>
        <v>-3.5898677719359284E-07</v>
      </c>
      <c r="K48">
        <v>2.980156</v>
      </c>
      <c r="L48" s="2">
        <f t="shared" si="8"/>
        <v>2.9801556861349225</v>
      </c>
      <c r="M48" s="2">
        <f t="shared" si="2"/>
        <v>-3.138650774836549E-07</v>
      </c>
      <c r="N48" s="2"/>
      <c r="O48" s="2"/>
    </row>
    <row r="49" spans="1:15" ht="12.75">
      <c r="A49" s="5">
        <v>562.3413</v>
      </c>
      <c r="B49" s="4">
        <f t="shared" si="3"/>
        <v>0.0004445698724244511</v>
      </c>
      <c r="C49">
        <v>6.911049</v>
      </c>
      <c r="D49" s="2">
        <f t="shared" si="4"/>
        <v>6.911049452255684</v>
      </c>
      <c r="E49" s="2">
        <f t="shared" si="5"/>
        <v>4.522556835695468E-07</v>
      </c>
      <c r="G49">
        <v>7.117975</v>
      </c>
      <c r="H49" s="2">
        <f t="shared" si="7"/>
        <v>7.117975416123107</v>
      </c>
      <c r="I49" s="2">
        <f t="shared" si="6"/>
        <v>4.161231066390769E-07</v>
      </c>
      <c r="K49">
        <v>1.866665</v>
      </c>
      <c r="L49" s="2">
        <f t="shared" si="8"/>
        <v>1.8666650482725662</v>
      </c>
      <c r="M49" s="2">
        <f t="shared" si="2"/>
        <v>4.827256616657394E-08</v>
      </c>
      <c r="N49" s="2"/>
      <c r="O49" s="2"/>
    </row>
    <row r="50" spans="1:15" ht="12.75">
      <c r="A50" s="5">
        <v>316.2278</v>
      </c>
      <c r="B50" s="4">
        <f t="shared" si="3"/>
        <v>0.0007905693300841988</v>
      </c>
      <c r="C50">
        <v>6.389755</v>
      </c>
      <c r="D50" s="2">
        <f t="shared" si="4"/>
        <v>6.389754927856086</v>
      </c>
      <c r="E50" s="2">
        <f t="shared" si="5"/>
        <v>-7.214391395393704E-08</v>
      </c>
      <c r="G50">
        <v>6.548548</v>
      </c>
      <c r="H50" s="2">
        <f t="shared" si="7"/>
        <v>6.5485478854917165</v>
      </c>
      <c r="I50" s="2">
        <f t="shared" si="6"/>
        <v>-1.145082837439304E-07</v>
      </c>
      <c r="K50">
        <v>1.124254</v>
      </c>
      <c r="L50" s="2">
        <f t="shared" si="8"/>
        <v>1.1242542107011395</v>
      </c>
      <c r="M50" s="2">
        <f t="shared" si="2"/>
        <v>2.1070113942478486E-07</v>
      </c>
      <c r="N50" s="2"/>
      <c r="O50" s="2"/>
    </row>
    <row r="51" spans="1:15" ht="12.75">
      <c r="A51" s="5">
        <v>177.8279</v>
      </c>
      <c r="B51" s="4">
        <f t="shared" si="3"/>
        <v>0.0014058536371401788</v>
      </c>
      <c r="C51">
        <v>5.856905</v>
      </c>
      <c r="D51" s="2">
        <f t="shared" si="4"/>
        <v>5.856904872059301</v>
      </c>
      <c r="E51" s="2">
        <f t="shared" si="5"/>
        <v>-1.2794069892407833E-07</v>
      </c>
      <c r="G51">
        <v>5.977957</v>
      </c>
      <c r="H51" s="2">
        <f t="shared" si="7"/>
        <v>5.9779565319489</v>
      </c>
      <c r="I51" s="2">
        <f t="shared" si="6"/>
        <v>-4.680511000998422E-07</v>
      </c>
      <c r="K51">
        <v>0.6601142</v>
      </c>
      <c r="L51" s="2">
        <f t="shared" si="8"/>
        <v>0.6601140656053761</v>
      </c>
      <c r="M51" s="2">
        <f t="shared" si="2"/>
        <v>-1.3439462387410117E-07</v>
      </c>
      <c r="N51" s="2"/>
      <c r="O51" s="2"/>
    </row>
    <row r="52" spans="1:15" ht="12.75">
      <c r="A52" s="5">
        <v>100</v>
      </c>
      <c r="B52" s="4">
        <f t="shared" si="3"/>
        <v>0.0025</v>
      </c>
      <c r="C52">
        <v>5.315028</v>
      </c>
      <c r="D52" s="2">
        <f t="shared" si="4"/>
        <v>5.315028275085734</v>
      </c>
      <c r="E52" s="2">
        <f t="shared" si="5"/>
        <v>2.750857337474599E-07</v>
      </c>
      <c r="G52">
        <v>5.406758</v>
      </c>
      <c r="H52" s="2">
        <f t="shared" si="7"/>
        <v>5.406757931960397</v>
      </c>
      <c r="I52" s="2">
        <f t="shared" si="6"/>
        <v>-6.803960328483072E-08</v>
      </c>
      <c r="K52">
        <v>0.3814</v>
      </c>
      <c r="L52" s="2">
        <f t="shared" si="8"/>
        <v>0.3813999655530486</v>
      </c>
      <c r="M52" s="2">
        <f t="shared" si="2"/>
        <v>-3.44469514024226E-08</v>
      </c>
      <c r="N52" s="2"/>
      <c r="O52" s="2"/>
    </row>
    <row r="53" spans="1:15" ht="12.75">
      <c r="A53" s="5">
        <v>56.23413</v>
      </c>
      <c r="B53" s="4">
        <f t="shared" si="3"/>
        <v>0.004445698724244511</v>
      </c>
      <c r="C53">
        <v>4.76649</v>
      </c>
      <c r="D53" s="2">
        <f t="shared" si="4"/>
        <v>4.7664897265667285</v>
      </c>
      <c r="E53" s="2">
        <f t="shared" si="5"/>
        <v>-2.734332715803589E-07</v>
      </c>
      <c r="G53">
        <v>4.835588</v>
      </c>
      <c r="H53" s="2">
        <f t="shared" si="7"/>
        <v>4.835587700430944</v>
      </c>
      <c r="I53" s="2">
        <f t="shared" si="6"/>
        <v>-2.9956905667205547E-07</v>
      </c>
      <c r="K53">
        <v>0.2181553</v>
      </c>
      <c r="L53" s="2">
        <f t="shared" si="8"/>
        <v>0.21815532427933743</v>
      </c>
      <c r="M53" s="2">
        <f t="shared" si="2"/>
        <v>2.4279337429433667E-08</v>
      </c>
      <c r="N53" s="2"/>
      <c r="O53" s="2"/>
    </row>
    <row r="54" spans="1:15" ht="12.75">
      <c r="A54" s="5">
        <v>31.62278</v>
      </c>
      <c r="B54" s="4">
        <f t="shared" si="3"/>
        <v>0.007905693300841989</v>
      </c>
      <c r="C54">
        <v>4.21368</v>
      </c>
      <c r="D54" s="2">
        <f t="shared" si="4"/>
        <v>4.21360392722577</v>
      </c>
      <c r="E54" s="2">
        <f t="shared" si="5"/>
        <v>-7.607277423016257E-05</v>
      </c>
      <c r="G54">
        <v>4.265254</v>
      </c>
      <c r="H54" s="2">
        <f t="shared" si="7"/>
        <v>4.265306707293227</v>
      </c>
      <c r="I54" s="2">
        <f t="shared" si="6"/>
        <v>5.2707293227705065E-05</v>
      </c>
      <c r="K54">
        <v>0.1240008</v>
      </c>
      <c r="L54" s="2">
        <f t="shared" si="8"/>
        <v>0.12400079252749616</v>
      </c>
      <c r="M54" s="2">
        <f t="shared" si="2"/>
        <v>-7.472503837924194E-09</v>
      </c>
      <c r="N54" s="2"/>
      <c r="O54" s="2"/>
    </row>
    <row r="55" spans="1:15" ht="12.75">
      <c r="A55" s="5">
        <v>17.78279</v>
      </c>
      <c r="B55" s="4">
        <f t="shared" si="3"/>
        <v>0.01405853637140179</v>
      </c>
      <c r="C55">
        <v>3.658879</v>
      </c>
      <c r="D55" s="2">
        <f t="shared" si="4"/>
        <v>3.658872348390224</v>
      </c>
      <c r="E55" s="2">
        <f t="shared" si="5"/>
        <v>-6.651609776309186E-06</v>
      </c>
      <c r="G55">
        <v>3.697237</v>
      </c>
      <c r="H55" s="2">
        <f t="shared" si="7"/>
        <v>3.6972306602550513</v>
      </c>
      <c r="I55" s="2">
        <f t="shared" si="6"/>
        <v>-6.339744948569148E-06</v>
      </c>
      <c r="K55" s="4">
        <v>0.07020757</v>
      </c>
      <c r="L55" s="2">
        <f t="shared" si="8"/>
        <v>0.07020755444629233</v>
      </c>
      <c r="M55" s="2">
        <f t="shared" si="2"/>
        <v>-1.5553707669035965E-08</v>
      </c>
      <c r="N55" s="2"/>
      <c r="O55" s="2"/>
    </row>
    <row r="56" spans="1:15" ht="12.75">
      <c r="A56" s="5">
        <v>10</v>
      </c>
      <c r="B56" s="4">
        <f t="shared" si="3"/>
        <v>0.025</v>
      </c>
      <c r="C56">
        <v>3.105495</v>
      </c>
      <c r="D56" s="2">
        <f t="shared" si="4"/>
        <v>3.105421305149296</v>
      </c>
      <c r="E56" s="2">
        <f t="shared" si="5"/>
        <v>-7.369485070407578E-05</v>
      </c>
      <c r="G56">
        <v>3.13361</v>
      </c>
      <c r="H56" s="2">
        <f t="shared" si="7"/>
        <v>3.1335401899466513</v>
      </c>
      <c r="I56" s="2">
        <f t="shared" si="6"/>
        <v>-6.981005334871782E-05</v>
      </c>
      <c r="K56" s="4">
        <v>0.03965347</v>
      </c>
      <c r="L56" s="2">
        <f t="shared" si="8"/>
        <v>0.039653469463980795</v>
      </c>
      <c r="M56" s="2">
        <f t="shared" si="2"/>
        <v>-5.360192081860227E-10</v>
      </c>
      <c r="N56" s="2"/>
      <c r="O56" s="2"/>
    </row>
    <row r="57" spans="1:15" ht="12.75">
      <c r="A57" s="5">
        <v>5.623413</v>
      </c>
      <c r="B57" s="4">
        <f t="shared" si="3"/>
        <v>0.04445698724244511</v>
      </c>
      <c r="C57">
        <v>2.557598</v>
      </c>
      <c r="D57" s="2">
        <f t="shared" si="4"/>
        <v>2.5575929319754267</v>
      </c>
      <c r="E57" s="2">
        <f t="shared" si="5"/>
        <v>-5.068024573340324E-06</v>
      </c>
      <c r="G57">
        <v>2.57785</v>
      </c>
      <c r="H57" s="2">
        <f t="shared" si="7"/>
        <v>2.577833671358801</v>
      </c>
      <c r="I57" s="2">
        <f t="shared" si="6"/>
        <v>-1.6328641199159222E-05</v>
      </c>
      <c r="K57" s="4">
        <v>0.02236199</v>
      </c>
      <c r="L57" s="2">
        <f t="shared" si="8"/>
        <v>0.022361989851471312</v>
      </c>
      <c r="M57" s="2">
        <f t="shared" si="2"/>
        <v>-1.4852868934767116E-10</v>
      </c>
      <c r="N57" s="2"/>
      <c r="O57" s="2"/>
    </row>
    <row r="58" spans="1:15" ht="12.75">
      <c r="A58" s="5">
        <v>3.162278</v>
      </c>
      <c r="B58" s="4">
        <f t="shared" si="3"/>
        <v>0.07905693300841987</v>
      </c>
      <c r="C58">
        <v>2.022186</v>
      </c>
      <c r="D58" s="2">
        <f t="shared" si="4"/>
        <v>2.0222116552185496</v>
      </c>
      <c r="E58" s="2">
        <f t="shared" si="5"/>
        <v>2.565521854958064E-05</v>
      </c>
      <c r="G58">
        <v>2.036379</v>
      </c>
      <c r="H58" s="2">
        <f t="shared" si="7"/>
        <v>2.0364032431878956</v>
      </c>
      <c r="I58" s="2">
        <f t="shared" si="6"/>
        <v>2.424318789540081E-05</v>
      </c>
      <c r="K58" s="4">
        <v>0.01259843</v>
      </c>
      <c r="L58" s="2">
        <f t="shared" si="8"/>
        <v>0.012598434712744223</v>
      </c>
      <c r="M58" s="2">
        <f t="shared" si="2"/>
        <v>4.712744222645782E-09</v>
      </c>
      <c r="N58" s="2"/>
      <c r="O58" s="2"/>
    </row>
    <row r="59" spans="1:15" ht="12.75">
      <c r="A59" s="5">
        <v>1.778279</v>
      </c>
      <c r="B59" s="4">
        <f t="shared" si="3"/>
        <v>0.1405853637140179</v>
      </c>
      <c r="C59">
        <v>1.510062</v>
      </c>
      <c r="D59" s="2">
        <f t="shared" si="4"/>
        <v>1.5100002155453403</v>
      </c>
      <c r="E59" s="2">
        <f t="shared" si="5"/>
        <v>-6.178445465976345E-05</v>
      </c>
      <c r="G59">
        <v>1.519588</v>
      </c>
      <c r="H59" s="2">
        <f t="shared" si="7"/>
        <v>1.519528266284319</v>
      </c>
      <c r="I59" s="2">
        <f t="shared" si="6"/>
        <v>-5.973371568090968E-05</v>
      </c>
      <c r="K59" s="4">
        <v>0.00709336</v>
      </c>
      <c r="L59" s="2">
        <f t="shared" si="8"/>
        <v>0.007093358288398921</v>
      </c>
      <c r="M59" s="2">
        <f t="shared" si="2"/>
        <v>-1.7116010787507352E-09</v>
      </c>
      <c r="N59" s="2"/>
      <c r="O59" s="2"/>
    </row>
    <row r="60" spans="1:15" ht="12.75">
      <c r="A60" s="5">
        <v>1</v>
      </c>
      <c r="B60" s="4">
        <f t="shared" si="3"/>
        <v>0.25</v>
      </c>
      <c r="C60">
        <v>1.037642</v>
      </c>
      <c r="D60" s="2">
        <f t="shared" si="4"/>
        <v>1.0376731374713581</v>
      </c>
      <c r="E60" s="2">
        <f t="shared" si="5"/>
        <v>3.113747135818912E-05</v>
      </c>
      <c r="G60">
        <v>1.043619</v>
      </c>
      <c r="H60" s="2">
        <f t="shared" si="7"/>
        <v>1.043649271089805</v>
      </c>
      <c r="I60" s="2">
        <f t="shared" si="6"/>
        <v>3.027108980502291E-05</v>
      </c>
      <c r="K60" s="4">
        <v>0.003992202</v>
      </c>
      <c r="L60" s="2">
        <f t="shared" si="8"/>
        <v>0.0039922022420034176</v>
      </c>
      <c r="M60" s="2">
        <f t="shared" si="2"/>
        <v>2.4200341730562513E-10</v>
      </c>
      <c r="N60" s="2"/>
      <c r="O60" s="2"/>
    </row>
    <row r="61" spans="1:15" ht="12.75">
      <c r="A61" s="5">
        <v>0.5623413</v>
      </c>
      <c r="B61" s="4">
        <f t="shared" si="3"/>
        <v>0.4445698724244511</v>
      </c>
      <c r="C61">
        <v>0.6293633</v>
      </c>
      <c r="D61" s="2">
        <f t="shared" si="4"/>
        <v>0.629362169186964</v>
      </c>
      <c r="E61" s="2">
        <f t="shared" si="5"/>
        <v>-1.130813035987721E-06</v>
      </c>
      <c r="G61">
        <v>0.632721</v>
      </c>
      <c r="H61" s="2">
        <f t="shared" si="7"/>
        <v>0.6327199209778328</v>
      </c>
      <c r="I61" s="2">
        <f t="shared" si="6"/>
        <v>-1.079022167171928E-06</v>
      </c>
      <c r="K61" s="4">
        <v>0.002246253</v>
      </c>
      <c r="L61" s="2">
        <f t="shared" si="8"/>
        <v>0.002246252912522548</v>
      </c>
      <c r="M61" s="2">
        <f t="shared" si="2"/>
        <v>-8.747745193146694E-11</v>
      </c>
      <c r="N61" s="2"/>
      <c r="O61" s="2"/>
    </row>
    <row r="62" spans="1:15" ht="12.75">
      <c r="A62" s="5">
        <v>0.3162278</v>
      </c>
      <c r="B62" s="4">
        <f t="shared" si="3"/>
        <v>0.7905693300841988</v>
      </c>
      <c r="C62">
        <v>0.3141778</v>
      </c>
      <c r="D62" s="2">
        <f t="shared" si="4"/>
        <v>0.31417566016558646</v>
      </c>
      <c r="E62" s="2">
        <f t="shared" si="5"/>
        <v>-2.1398344135503677E-06</v>
      </c>
      <c r="G62">
        <v>0.3157535</v>
      </c>
      <c r="H62" s="2">
        <f t="shared" si="7"/>
        <v>0.31575146070346843</v>
      </c>
      <c r="I62" s="2">
        <f t="shared" si="6"/>
        <v>-2.0392965315862988E-06</v>
      </c>
      <c r="K62" s="4">
        <v>0.001263656</v>
      </c>
      <c r="L62" s="2">
        <f t="shared" si="8"/>
        <v>0.001263656475920965</v>
      </c>
      <c r="M62" s="2">
        <f t="shared" si="2"/>
        <v>4.759209649637941E-10</v>
      </c>
      <c r="N62" s="2"/>
      <c r="O62" s="2"/>
    </row>
    <row r="63" spans="1:15" ht="12.75">
      <c r="A63" s="5">
        <v>0.1778279</v>
      </c>
      <c r="B63" s="4">
        <f t="shared" si="3"/>
        <v>1.4058536371401786</v>
      </c>
      <c r="C63" s="4">
        <v>0.1146167</v>
      </c>
      <c r="D63" s="2">
        <f t="shared" si="4"/>
        <v>0.11461670550767523</v>
      </c>
      <c r="E63" s="2">
        <f t="shared" si="5"/>
        <v>5.507675232552245E-09</v>
      </c>
      <c r="G63" s="4">
        <v>0.1151646</v>
      </c>
      <c r="H63" s="2">
        <f t="shared" si="7"/>
        <v>0.11516458161941252</v>
      </c>
      <c r="I63" s="2">
        <f t="shared" si="6"/>
        <v>-1.8380587482602628E-08</v>
      </c>
      <c r="K63" s="4">
        <v>0.0007108015</v>
      </c>
      <c r="L63" s="2">
        <f t="shared" si="8"/>
        <v>0.0007108013567169982</v>
      </c>
      <c r="M63" s="2">
        <f t="shared" si="2"/>
        <v>-1.4328300178279019E-10</v>
      </c>
      <c r="N63" s="2"/>
      <c r="O63" s="2"/>
    </row>
    <row r="64" spans="1:15" ht="12.75">
      <c r="A64" s="5">
        <v>0.1</v>
      </c>
      <c r="B64" s="4">
        <f t="shared" si="3"/>
        <v>2.5</v>
      </c>
      <c r="C64" s="4">
        <v>0.02481673</v>
      </c>
      <c r="D64" s="2">
        <f t="shared" si="4"/>
        <v>0.024816725781469685</v>
      </c>
      <c r="E64" s="2">
        <f t="shared" si="5"/>
        <v>-4.2185303132658E-09</v>
      </c>
      <c r="G64" s="4">
        <v>0.02493116</v>
      </c>
      <c r="H64" s="2">
        <f t="shared" si="7"/>
        <v>0.024931162841100606</v>
      </c>
      <c r="I64" s="2">
        <f t="shared" si="6"/>
        <v>2.8411006047779352E-09</v>
      </c>
      <c r="K64" s="4">
        <v>0.000399791</v>
      </c>
      <c r="L64" s="2">
        <f t="shared" si="8"/>
        <v>0.0003997909868645288</v>
      </c>
      <c r="M64" s="2">
        <f t="shared" si="2"/>
        <v>-1.3135471172136953E-11</v>
      </c>
      <c r="N64" s="2"/>
      <c r="O64" s="2"/>
    </row>
    <row r="65" spans="1:15" ht="12.75">
      <c r="A65" s="5">
        <v>0.05623413</v>
      </c>
      <c r="B65" s="4">
        <f t="shared" si="3"/>
        <v>4.445698724244512</v>
      </c>
      <c r="C65" s="4">
        <v>0.002171437</v>
      </c>
      <c r="D65" s="2">
        <f t="shared" si="4"/>
        <v>0.0021714363031152184</v>
      </c>
      <c r="E65" s="2">
        <f t="shared" si="5"/>
        <v>-6.968847816521406E-10</v>
      </c>
      <c r="G65" s="4">
        <v>0.002181205</v>
      </c>
      <c r="H65" s="2">
        <f t="shared" si="7"/>
        <v>0.0021812040417212575</v>
      </c>
      <c r="I65" s="2">
        <f t="shared" si="6"/>
        <v>-9.582787423821626E-10</v>
      </c>
      <c r="K65" s="4">
        <v>0.0002248504</v>
      </c>
      <c r="L65" s="2">
        <f t="shared" si="8"/>
        <v>0.0002248503886257761</v>
      </c>
      <c r="M65" s="2">
        <f t="shared" si="2"/>
        <v>-1.1374223882632678E-11</v>
      </c>
      <c r="N65" s="2"/>
      <c r="O65" s="2"/>
    </row>
    <row r="66" spans="1:15" ht="12.75">
      <c r="A66" s="5">
        <v>0.03162278</v>
      </c>
      <c r="B66" s="4">
        <f t="shared" si="3"/>
        <v>7.905693300841987</v>
      </c>
      <c r="C66" s="4">
        <v>5.121771E-05</v>
      </c>
      <c r="D66" s="2">
        <f t="shared" si="4"/>
        <v>5.1217575625391205E-05</v>
      </c>
      <c r="E66" s="2">
        <f t="shared" si="5"/>
        <v>-1.343746087979162E-10</v>
      </c>
      <c r="G66" s="4">
        <v>5.144569E-05</v>
      </c>
      <c r="H66" s="2">
        <f t="shared" si="7"/>
        <v>5.144555741877667E-05</v>
      </c>
      <c r="I66" s="2">
        <f t="shared" si="6"/>
        <v>-1.325812233301171E-10</v>
      </c>
      <c r="K66" s="4">
        <v>0.0001264554</v>
      </c>
      <c r="L66" s="2">
        <f t="shared" si="8"/>
        <v>0.00012645545637746052</v>
      </c>
      <c r="M66" s="2">
        <f t="shared" si="2"/>
        <v>5.6377460507092345E-11</v>
      </c>
      <c r="N66" s="2"/>
      <c r="O66" s="2"/>
    </row>
    <row r="67" spans="1:15" ht="12.75">
      <c r="A67" s="5">
        <v>0.01778279</v>
      </c>
      <c r="B67" s="4">
        <f t="shared" si="3"/>
        <v>14.058536371401788</v>
      </c>
      <c r="C67" s="4">
        <v>-1.191259E-06</v>
      </c>
      <c r="D67" s="2">
        <f>WFractureMoench($B67,D$3,D$4,D$5)</f>
        <v>0</v>
      </c>
      <c r="E67" s="2">
        <f t="shared" si="5"/>
        <v>1.191259E-06</v>
      </c>
      <c r="G67" s="4">
        <v>-1.197256E-06</v>
      </c>
      <c r="H67" s="2">
        <f t="shared" si="7"/>
        <v>0</v>
      </c>
      <c r="I67" s="2">
        <f t="shared" si="6"/>
        <v>1.197256E-06</v>
      </c>
      <c r="K67" s="4">
        <v>7.111636E-05</v>
      </c>
      <c r="L67" s="2">
        <f t="shared" si="8"/>
        <v>0</v>
      </c>
      <c r="M67" s="2"/>
      <c r="N67" s="2"/>
      <c r="O67" s="2"/>
    </row>
    <row r="68" spans="1:15" ht="12.75">
      <c r="A68" s="5">
        <v>0.01</v>
      </c>
      <c r="B68" s="4">
        <f t="shared" si="3"/>
        <v>25</v>
      </c>
      <c r="C68" s="4">
        <v>-1.456066E-07</v>
      </c>
      <c r="D68" s="2">
        <f t="shared" si="4"/>
        <v>0</v>
      </c>
      <c r="E68" s="2">
        <f t="shared" si="5"/>
        <v>1.456066E-07</v>
      </c>
      <c r="G68" s="4">
        <v>-1.46154E-07</v>
      </c>
      <c r="H68" s="2">
        <f t="shared" si="7"/>
        <v>0</v>
      </c>
      <c r="I68" s="2">
        <f t="shared" si="6"/>
        <v>1.46154E-07</v>
      </c>
      <c r="K68" s="4">
        <v>3.999382E-05</v>
      </c>
      <c r="L68" s="2">
        <f t="shared" si="8"/>
        <v>0</v>
      </c>
      <c r="M68" s="2"/>
      <c r="N68" s="2"/>
      <c r="O68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3:M78"/>
  <sheetViews>
    <sheetView workbookViewId="0" topLeftCell="A1">
      <selection activeCell="C11" sqref="C11"/>
    </sheetView>
  </sheetViews>
  <sheetFormatPr defaultColWidth="9.140625" defaultRowHeight="12.75"/>
  <cols>
    <col min="4" max="4" width="14.00390625" style="0" bestFit="1" customWidth="1"/>
    <col min="5" max="5" width="11.57421875" style="0" customWidth="1"/>
    <col min="6" max="6" width="12.421875" style="0" bestFit="1" customWidth="1"/>
    <col min="9" max="9" width="12.421875" style="0" bestFit="1" customWidth="1"/>
  </cols>
  <sheetData>
    <row r="1" ht="240.75" customHeight="1"/>
    <row r="3" spans="1:13" ht="12.75">
      <c r="A3" s="1" t="s">
        <v>2</v>
      </c>
      <c r="B3">
        <v>100</v>
      </c>
      <c r="C3" t="s">
        <v>57</v>
      </c>
      <c r="E3" s="1" t="s">
        <v>58</v>
      </c>
      <c r="F3" s="12">
        <f>I3*$B$6</f>
        <v>5000</v>
      </c>
      <c r="G3" t="s">
        <v>0</v>
      </c>
      <c r="H3" s="1" t="s">
        <v>75</v>
      </c>
      <c r="I3">
        <v>50</v>
      </c>
      <c r="J3" t="s">
        <v>64</v>
      </c>
      <c r="K3" s="1"/>
      <c r="M3" s="3"/>
    </row>
    <row r="4" spans="1:11" ht="12.75">
      <c r="A4" s="1" t="s">
        <v>59</v>
      </c>
      <c r="B4">
        <v>0.5</v>
      </c>
      <c r="C4" t="s">
        <v>1</v>
      </c>
      <c r="E4" s="1" t="s">
        <v>60</v>
      </c>
      <c r="F4" s="4">
        <f>I4*$B$6</f>
        <v>0.0005</v>
      </c>
      <c r="G4" t="s">
        <v>61</v>
      </c>
      <c r="H4" s="1" t="s">
        <v>76</v>
      </c>
      <c r="I4" s="4">
        <v>5E-06</v>
      </c>
      <c r="J4" t="s">
        <v>67</v>
      </c>
      <c r="K4" s="1"/>
    </row>
    <row r="5" spans="1:11" ht="12.75">
      <c r="A5" s="1" t="s">
        <v>62</v>
      </c>
      <c r="B5">
        <v>0</v>
      </c>
      <c r="C5" t="s">
        <v>61</v>
      </c>
      <c r="E5" s="1" t="s">
        <v>63</v>
      </c>
      <c r="F5">
        <v>0.01</v>
      </c>
      <c r="G5" t="s">
        <v>64</v>
      </c>
      <c r="H5" s="1"/>
      <c r="K5" s="1"/>
    </row>
    <row r="6" spans="1:11" ht="12.75">
      <c r="A6" s="1" t="s">
        <v>74</v>
      </c>
      <c r="B6">
        <v>100</v>
      </c>
      <c r="C6" t="s">
        <v>1</v>
      </c>
      <c r="E6" s="1" t="s">
        <v>66</v>
      </c>
      <c r="F6" s="3">
        <v>0.001</v>
      </c>
      <c r="G6" t="s">
        <v>67</v>
      </c>
      <c r="H6" s="1"/>
      <c r="K6" s="1"/>
    </row>
    <row r="7" spans="1:11" ht="12.75">
      <c r="A7" s="1" t="s">
        <v>65</v>
      </c>
      <c r="B7">
        <v>50</v>
      </c>
      <c r="C7" t="s">
        <v>1</v>
      </c>
      <c r="E7" s="1" t="s">
        <v>68</v>
      </c>
      <c r="F7">
        <v>0</v>
      </c>
      <c r="H7" s="1"/>
      <c r="K7" s="1"/>
    </row>
    <row r="8" ht="12.75">
      <c r="K8" s="1"/>
    </row>
    <row r="9" spans="5:11" ht="12.75">
      <c r="E9" s="1" t="s">
        <v>78</v>
      </c>
      <c r="F9">
        <f>(SUMSQ(F11:F151)/COUNT(F11:F151))^0.5</f>
        <v>8.997421682615028E-06</v>
      </c>
      <c r="H9" s="1"/>
      <c r="K9" s="1"/>
    </row>
    <row r="10" spans="1:9" ht="16.5" thickBot="1">
      <c r="A10" s="6" t="s">
        <v>69</v>
      </c>
      <c r="B10" s="6" t="s">
        <v>70</v>
      </c>
      <c r="C10" s="6" t="s">
        <v>56</v>
      </c>
      <c r="D10" s="6" t="s">
        <v>73</v>
      </c>
      <c r="E10" s="6" t="s">
        <v>71</v>
      </c>
      <c r="F10" s="11" t="s">
        <v>77</v>
      </c>
      <c r="G10" s="11"/>
      <c r="H10" s="11"/>
      <c r="I10" s="11"/>
    </row>
    <row r="11" spans="1:8" ht="12.75">
      <c r="A11" s="7"/>
      <c r="B11" s="8">
        <v>20</v>
      </c>
      <c r="C11" s="9">
        <v>0.001</v>
      </c>
      <c r="D11">
        <v>0.991174</v>
      </c>
      <c r="E11" s="3">
        <f>SfractureMoench($B$3*192.5,$F$3,$F$4,$B$6,B11,C11,$B$7,$F$5,$F$6,$F$7,$B$4,$B$5)</f>
        <v>0.9911775013304915</v>
      </c>
      <c r="F11">
        <f>(E11-D11)/D11</f>
        <v>3.532508410773375E-06</v>
      </c>
      <c r="H11" s="2"/>
    </row>
    <row r="12" spans="1:8" ht="12.75">
      <c r="A12" s="7"/>
      <c r="B12" s="8">
        <f aca="true" t="shared" si="0" ref="B12:B51">B11</f>
        <v>20</v>
      </c>
      <c r="C12" s="9">
        <v>0.00141254</v>
      </c>
      <c r="D12">
        <v>1.0821</v>
      </c>
      <c r="E12" s="3">
        <f aca="true" t="shared" si="1" ref="E12:E51">SfractureMoench($B$3*192.5,$F$3,$F$4,$B$6,B12,C12,$B$7,$F$5,$F$6,$F$7,$B$4,$B$5)</f>
        <v>1.08210821263741</v>
      </c>
      <c r="F12">
        <f aca="true" t="shared" si="2" ref="F12:F51">E12-D12</f>
        <v>8.212637409910073E-06</v>
      </c>
      <c r="H12" s="2"/>
    </row>
    <row r="13" spans="1:8" ht="12.75">
      <c r="A13" s="7"/>
      <c r="B13" s="8">
        <f t="shared" si="0"/>
        <v>20</v>
      </c>
      <c r="C13" s="9">
        <v>0.00199526</v>
      </c>
      <c r="D13">
        <v>1.16574</v>
      </c>
      <c r="E13" s="3">
        <f t="shared" si="1"/>
        <v>1.1657456525396657</v>
      </c>
      <c r="F13">
        <f t="shared" si="2"/>
        <v>5.652539665668144E-06</v>
      </c>
      <c r="H13" s="2"/>
    </row>
    <row r="14" spans="2:8" ht="12.75">
      <c r="B14" s="8">
        <f t="shared" si="0"/>
        <v>20</v>
      </c>
      <c r="C14" s="9">
        <v>0.00281838</v>
      </c>
      <c r="D14">
        <v>1.24393</v>
      </c>
      <c r="E14" s="3">
        <f t="shared" si="1"/>
        <v>1.2439311182932946</v>
      </c>
      <c r="F14">
        <f t="shared" si="2"/>
        <v>1.1182932946329771E-06</v>
      </c>
      <c r="H14" s="2"/>
    </row>
    <row r="15" spans="2:8" ht="12.75">
      <c r="B15" s="8">
        <f t="shared" si="0"/>
        <v>20</v>
      </c>
      <c r="C15" s="9">
        <v>0.00398107</v>
      </c>
      <c r="D15">
        <v>1.31783</v>
      </c>
      <c r="E15" s="3">
        <f>SfractureMoench($B$3*192.5,$F$3,$F$4,$B$6,B15,C15,$B$7,$F$5,$F$6,$F$7,$B$4,$B$5)</f>
        <v>1.3178344759239382</v>
      </c>
      <c r="F15">
        <f t="shared" si="2"/>
        <v>4.475923938151993E-06</v>
      </c>
      <c r="H15" s="2"/>
    </row>
    <row r="16" spans="2:8" ht="12.75">
      <c r="B16" s="8">
        <f t="shared" si="0"/>
        <v>20</v>
      </c>
      <c r="C16" s="9">
        <v>0.00562341</v>
      </c>
      <c r="D16">
        <v>1.38826</v>
      </c>
      <c r="E16" s="3">
        <f t="shared" si="1"/>
        <v>1.3882631019347436</v>
      </c>
      <c r="F16">
        <f t="shared" si="2"/>
        <v>3.1019347435101707E-06</v>
      </c>
      <c r="H16" s="2"/>
    </row>
    <row r="17" spans="2:8" ht="12.75">
      <c r="B17" s="8">
        <f t="shared" si="0"/>
        <v>20</v>
      </c>
      <c r="C17" s="9">
        <v>0.00794328</v>
      </c>
      <c r="D17">
        <v>1.45582</v>
      </c>
      <c r="E17" s="3">
        <f t="shared" si="1"/>
        <v>1.4558267025358183</v>
      </c>
      <c r="F17">
        <f t="shared" si="2"/>
        <v>6.702535818359223E-06</v>
      </c>
      <c r="H17" s="2"/>
    </row>
    <row r="18" spans="2:8" ht="12.75">
      <c r="B18" s="8">
        <f t="shared" si="0"/>
        <v>20</v>
      </c>
      <c r="C18" s="9">
        <v>0.0112202</v>
      </c>
      <c r="D18">
        <v>1.521</v>
      </c>
      <c r="E18" s="3">
        <f t="shared" si="1"/>
        <v>1.5210071095917583</v>
      </c>
      <c r="F18">
        <f t="shared" si="2"/>
        <v>7.109591758425182E-06</v>
      </c>
      <c r="H18" s="2"/>
    </row>
    <row r="19" spans="2:8" ht="12.75">
      <c r="B19" s="8">
        <f t="shared" si="0"/>
        <v>20</v>
      </c>
      <c r="C19" s="9">
        <v>0.0158489</v>
      </c>
      <c r="D19">
        <v>1.58419</v>
      </c>
      <c r="E19" s="3">
        <f t="shared" si="1"/>
        <v>1.5841935164126066</v>
      </c>
      <c r="F19">
        <f t="shared" si="2"/>
        <v>3.5164126066522527E-06</v>
      </c>
      <c r="H19" s="2"/>
    </row>
    <row r="20" spans="2:8" ht="12.75">
      <c r="B20" s="8">
        <f t="shared" si="0"/>
        <v>20</v>
      </c>
      <c r="C20" s="9">
        <v>0.0223872</v>
      </c>
      <c r="D20">
        <v>1.6457</v>
      </c>
      <c r="E20" s="3">
        <f t="shared" si="1"/>
        <v>1.6457106190098882</v>
      </c>
      <c r="F20">
        <f t="shared" si="2"/>
        <v>1.0619009888301889E-05</v>
      </c>
      <c r="H20" s="2"/>
    </row>
    <row r="21" spans="2:8" ht="12.75">
      <c r="B21" s="8">
        <f t="shared" si="0"/>
        <v>20</v>
      </c>
      <c r="C21" s="9">
        <v>0.0316228</v>
      </c>
      <c r="D21">
        <v>1.70582</v>
      </c>
      <c r="E21" s="3">
        <f>SfractureMoench($B$3*192.5,$F$3,$F$4,$B$6,B21,C21,$B$7,$F$5,$F$6,$F$7,$B$4,$B$5)</f>
        <v>1.7058274616643194</v>
      </c>
      <c r="F21">
        <f t="shared" si="2"/>
        <v>7.461664319530215E-06</v>
      </c>
      <c r="H21" s="2"/>
    </row>
    <row r="22" spans="2:8" ht="12.75">
      <c r="B22" s="8">
        <f t="shared" si="0"/>
        <v>20</v>
      </c>
      <c r="C22" s="9">
        <v>0.0446684</v>
      </c>
      <c r="D22">
        <v>1.76476</v>
      </c>
      <c r="E22" s="3">
        <f t="shared" si="1"/>
        <v>1.7647708412906766</v>
      </c>
      <c r="F22">
        <f t="shared" si="2"/>
        <v>1.0841290676522064E-05</v>
      </c>
      <c r="H22" s="2"/>
    </row>
    <row r="23" spans="2:8" ht="12.75">
      <c r="B23" s="8">
        <f t="shared" si="0"/>
        <v>20</v>
      </c>
      <c r="C23" s="9">
        <v>0.0630957</v>
      </c>
      <c r="D23">
        <v>1.82273</v>
      </c>
      <c r="E23" s="3">
        <f t="shared" si="1"/>
        <v>1.8227315181456247</v>
      </c>
      <c r="F23">
        <f t="shared" si="2"/>
        <v>1.5181456247681524E-06</v>
      </c>
      <c r="H23" s="2"/>
    </row>
    <row r="24" spans="2:8" ht="12.75">
      <c r="B24" s="8">
        <f t="shared" si="0"/>
        <v>20</v>
      </c>
      <c r="C24" s="9">
        <v>0.0891251</v>
      </c>
      <c r="D24">
        <v>1.87986</v>
      </c>
      <c r="E24" s="3">
        <f t="shared" si="1"/>
        <v>1.8798704083040476</v>
      </c>
      <c r="F24">
        <f t="shared" si="2"/>
        <v>1.0408304047526684E-05</v>
      </c>
      <c r="H24" s="2"/>
    </row>
    <row r="25" spans="2:8" ht="12.75">
      <c r="B25" s="8">
        <f t="shared" si="0"/>
        <v>20</v>
      </c>
      <c r="C25" s="9">
        <v>0.125893</v>
      </c>
      <c r="D25">
        <v>1.93631</v>
      </c>
      <c r="E25" s="3">
        <f t="shared" si="1"/>
        <v>1.936322042671157</v>
      </c>
      <c r="F25">
        <f t="shared" si="2"/>
        <v>1.2042671156953233E-05</v>
      </c>
      <c r="H25" s="2"/>
    </row>
    <row r="26" spans="2:8" ht="12.75">
      <c r="B26" s="8">
        <f t="shared" si="0"/>
        <v>20</v>
      </c>
      <c r="C26" s="9">
        <v>0.177828</v>
      </c>
      <c r="D26">
        <v>1.99219</v>
      </c>
      <c r="E26" s="3">
        <f t="shared" si="1"/>
        <v>1.9921973311802772</v>
      </c>
      <c r="F26">
        <f t="shared" si="2"/>
        <v>7.331180277292404E-06</v>
      </c>
      <c r="H26" s="2"/>
    </row>
    <row r="27" spans="2:8" ht="12.75">
      <c r="B27" s="8">
        <f t="shared" si="0"/>
        <v>20</v>
      </c>
      <c r="C27" s="9">
        <v>0.251189</v>
      </c>
      <c r="D27">
        <v>2.04758</v>
      </c>
      <c r="E27" s="3">
        <f t="shared" si="1"/>
        <v>2.0475921886767723</v>
      </c>
      <c r="F27">
        <f t="shared" si="2"/>
        <v>1.2188676772328932E-05</v>
      </c>
      <c r="H27" s="2"/>
    </row>
    <row r="28" spans="2:8" ht="12.75">
      <c r="B28" s="8">
        <f t="shared" si="0"/>
        <v>20</v>
      </c>
      <c r="C28" s="9">
        <v>0.354813</v>
      </c>
      <c r="D28">
        <v>2.10258</v>
      </c>
      <c r="E28" s="3">
        <f t="shared" si="1"/>
        <v>2.102583945191719</v>
      </c>
      <c r="F28">
        <f t="shared" si="2"/>
        <v>3.945191719090246E-06</v>
      </c>
      <c r="H28" s="2"/>
    </row>
    <row r="29" spans="2:8" ht="12.75">
      <c r="B29" s="8">
        <f t="shared" si="0"/>
        <v>20</v>
      </c>
      <c r="C29" s="9">
        <v>0.501187</v>
      </c>
      <c r="D29">
        <v>2.15723</v>
      </c>
      <c r="E29" s="3">
        <f t="shared" si="1"/>
        <v>2.1572393554248457</v>
      </c>
      <c r="F29">
        <f t="shared" si="2"/>
        <v>9.355424845480798E-06</v>
      </c>
      <c r="H29" s="2"/>
    </row>
    <row r="30" spans="2:8" ht="12.75">
      <c r="B30" s="8">
        <f t="shared" si="0"/>
        <v>20</v>
      </c>
      <c r="C30" s="9">
        <v>0.707946</v>
      </c>
      <c r="D30">
        <v>2.2116</v>
      </c>
      <c r="E30" s="3">
        <f t="shared" si="1"/>
        <v>2.2116127994815615</v>
      </c>
      <c r="F30">
        <f t="shared" si="2"/>
        <v>1.279948156174271E-05</v>
      </c>
      <c r="H30" s="2"/>
    </row>
    <row r="31" spans="2:8" ht="12.75">
      <c r="B31" s="8">
        <f t="shared" si="0"/>
        <v>20</v>
      </c>
      <c r="C31" s="9">
        <v>1</v>
      </c>
      <c r="D31">
        <v>2.26574</v>
      </c>
      <c r="E31" s="3">
        <f t="shared" si="1"/>
        <v>2.265749935302369</v>
      </c>
      <c r="F31">
        <f t="shared" si="2"/>
        <v>9.935302368813126E-06</v>
      </c>
      <c r="H31" s="2"/>
    </row>
    <row r="32" spans="2:8" ht="12.75">
      <c r="B32" s="8">
        <f t="shared" si="0"/>
        <v>20</v>
      </c>
      <c r="C32" s="9">
        <v>1.41254</v>
      </c>
      <c r="D32">
        <v>2.31968</v>
      </c>
      <c r="E32" s="3">
        <f t="shared" si="1"/>
        <v>2.3196896113182532</v>
      </c>
      <c r="F32">
        <f t="shared" si="2"/>
        <v>9.611318253277545E-06</v>
      </c>
      <c r="H32" s="2"/>
    </row>
    <row r="33" spans="2:8" ht="12.75">
      <c r="B33" s="8">
        <f t="shared" si="0"/>
        <v>20</v>
      </c>
      <c r="C33" s="9">
        <v>1.99526</v>
      </c>
      <c r="D33">
        <v>2.37345</v>
      </c>
      <c r="E33" s="3">
        <f t="shared" si="1"/>
        <v>2.373462770657439</v>
      </c>
      <c r="F33">
        <f t="shared" si="2"/>
        <v>1.2770657439098443E-05</v>
      </c>
      <c r="H33" s="2"/>
    </row>
    <row r="34" spans="2:8" ht="12.75">
      <c r="B34" s="8">
        <f t="shared" si="0"/>
        <v>20</v>
      </c>
      <c r="C34" s="9">
        <v>2.81838</v>
      </c>
      <c r="D34">
        <v>2.42709</v>
      </c>
      <c r="E34" s="3">
        <f t="shared" si="1"/>
        <v>2.42709660550486</v>
      </c>
      <c r="F34">
        <f t="shared" si="2"/>
        <v>6.605504859980016E-06</v>
      </c>
      <c r="H34" s="2"/>
    </row>
    <row r="35" spans="2:8" ht="12.75">
      <c r="B35" s="8">
        <f t="shared" si="0"/>
        <v>20</v>
      </c>
      <c r="C35" s="9">
        <v>3.98107</v>
      </c>
      <c r="D35">
        <v>2.48061</v>
      </c>
      <c r="E35" s="3">
        <f t="shared" si="1"/>
        <v>2.4806147719466964</v>
      </c>
      <c r="F35">
        <f t="shared" si="2"/>
        <v>4.771946696457974E-06</v>
      </c>
      <c r="H35" s="2"/>
    </row>
    <row r="36" spans="2:8" ht="12.75">
      <c r="B36" s="8">
        <f t="shared" si="0"/>
        <v>20</v>
      </c>
      <c r="C36" s="9">
        <v>5.62341</v>
      </c>
      <c r="D36">
        <v>2.53403</v>
      </c>
      <c r="E36" s="3">
        <f t="shared" si="1"/>
        <v>2.534042175133026</v>
      </c>
      <c r="F36">
        <f t="shared" si="2"/>
        <v>1.2175133026204321E-05</v>
      </c>
      <c r="H36" s="2"/>
    </row>
    <row r="37" spans="2:8" ht="12.75">
      <c r="B37" s="8">
        <f t="shared" si="0"/>
        <v>20</v>
      </c>
      <c r="C37" s="9">
        <v>7.94328</v>
      </c>
      <c r="D37">
        <v>2.58741</v>
      </c>
      <c r="E37" s="3">
        <f t="shared" si="1"/>
        <v>2.5874188077274836</v>
      </c>
      <c r="F37">
        <f t="shared" si="2"/>
        <v>8.807727483350902E-06</v>
      </c>
      <c r="H37" s="2"/>
    </row>
    <row r="38" spans="2:8" ht="12.75">
      <c r="B38" s="8">
        <f t="shared" si="0"/>
        <v>20</v>
      </c>
      <c r="C38" s="9">
        <v>11.2202</v>
      </c>
      <c r="D38">
        <v>2.64112</v>
      </c>
      <c r="E38" s="3">
        <f t="shared" si="1"/>
        <v>2.641129363413544</v>
      </c>
      <c r="F38">
        <f t="shared" si="2"/>
        <v>9.36341354407233E-06</v>
      </c>
      <c r="H38" s="2"/>
    </row>
    <row r="39" spans="2:8" ht="12.75">
      <c r="B39" s="8">
        <f t="shared" si="0"/>
        <v>20</v>
      </c>
      <c r="C39" s="9">
        <v>15.8489</v>
      </c>
      <c r="D39">
        <v>2.69682</v>
      </c>
      <c r="E39" s="3">
        <f t="shared" si="1"/>
        <v>2.6968293993274135</v>
      </c>
      <c r="F39">
        <f t="shared" si="2"/>
        <v>9.399327413284198E-06</v>
      </c>
      <c r="H39" s="2"/>
    </row>
    <row r="40" spans="2:8" ht="12.75">
      <c r="B40" s="8">
        <f t="shared" si="0"/>
        <v>20</v>
      </c>
      <c r="C40" s="9">
        <v>22.3872</v>
      </c>
      <c r="D40">
        <v>2.75796</v>
      </c>
      <c r="E40" s="3">
        <f t="shared" si="1"/>
        <v>2.7579653871256142</v>
      </c>
      <c r="F40">
        <f t="shared" si="2"/>
        <v>5.387125614042532E-06</v>
      </c>
      <c r="H40" s="2"/>
    </row>
    <row r="41" spans="2:8" ht="12.75">
      <c r="B41" s="8">
        <f t="shared" si="0"/>
        <v>20</v>
      </c>
      <c r="C41" s="9">
        <v>31.6228</v>
      </c>
      <c r="D41">
        <v>2.82847</v>
      </c>
      <c r="E41" s="3">
        <f t="shared" si="1"/>
        <v>2.8284809009256007</v>
      </c>
      <c r="F41">
        <f t="shared" si="2"/>
        <v>1.0900925600854094E-05</v>
      </c>
      <c r="H41" s="2"/>
    </row>
    <row r="42" spans="2:8" ht="12.75">
      <c r="B42" s="8">
        <f t="shared" si="0"/>
        <v>20</v>
      </c>
      <c r="C42" s="9">
        <v>44.6684</v>
      </c>
      <c r="D42">
        <v>2.91049</v>
      </c>
      <c r="E42" s="3">
        <f t="shared" si="1"/>
        <v>2.910502328068698</v>
      </c>
      <c r="F42">
        <f t="shared" si="2"/>
        <v>1.2328068698330696E-05</v>
      </c>
      <c r="H42" s="2"/>
    </row>
    <row r="43" spans="2:8" ht="12.75">
      <c r="B43" s="8">
        <f t="shared" si="0"/>
        <v>20</v>
      </c>
      <c r="C43" s="9">
        <v>63.0957</v>
      </c>
      <c r="D43">
        <v>3.00315</v>
      </c>
      <c r="E43" s="3">
        <f t="shared" si="1"/>
        <v>3.0031575117949623</v>
      </c>
      <c r="F43">
        <f t="shared" si="2"/>
        <v>7.5117949620562285E-06</v>
      </c>
      <c r="H43" s="2"/>
    </row>
    <row r="44" spans="2:8" ht="12.75">
      <c r="B44" s="8">
        <f t="shared" si="0"/>
        <v>20</v>
      </c>
      <c r="C44" s="9">
        <v>89.1251</v>
      </c>
      <c r="D44">
        <v>3.10332</v>
      </c>
      <c r="E44" s="3">
        <f t="shared" si="1"/>
        <v>3.1033265632199325</v>
      </c>
      <c r="F44">
        <f t="shared" si="2"/>
        <v>6.563219932420594E-06</v>
      </c>
      <c r="H44" s="2"/>
    </row>
    <row r="45" spans="2:8" ht="12.75">
      <c r="B45" s="8">
        <f t="shared" si="0"/>
        <v>20</v>
      </c>
      <c r="C45" s="9">
        <v>125.893</v>
      </c>
      <c r="D45">
        <v>3.20742</v>
      </c>
      <c r="E45" s="3">
        <f t="shared" si="1"/>
        <v>3.207429736483081</v>
      </c>
      <c r="F45">
        <f t="shared" si="2"/>
        <v>9.736483081113079E-06</v>
      </c>
      <c r="H45" s="2"/>
    </row>
    <row r="46" spans="2:8" ht="12.75">
      <c r="B46" s="8">
        <f t="shared" si="0"/>
        <v>20</v>
      </c>
      <c r="C46" s="9">
        <v>177.828</v>
      </c>
      <c r="D46">
        <v>3.31292</v>
      </c>
      <c r="E46" s="3">
        <f t="shared" si="1"/>
        <v>3.3129323656158376</v>
      </c>
      <c r="F46">
        <f t="shared" si="2"/>
        <v>1.2365615837506283E-05</v>
      </c>
      <c r="H46" s="2"/>
    </row>
    <row r="47" spans="2:8" ht="12.75">
      <c r="B47" s="8">
        <f t="shared" si="0"/>
        <v>20</v>
      </c>
      <c r="C47" s="9">
        <v>251.189</v>
      </c>
      <c r="D47">
        <v>3.41871</v>
      </c>
      <c r="E47" s="3">
        <f t="shared" si="1"/>
        <v>3.4187188445302716</v>
      </c>
      <c r="F47">
        <f t="shared" si="2"/>
        <v>8.844530271723272E-06</v>
      </c>
      <c r="H47" s="2"/>
    </row>
    <row r="48" spans="2:8" ht="12.75">
      <c r="B48" s="8">
        <f t="shared" si="0"/>
        <v>20</v>
      </c>
      <c r="C48" s="9">
        <v>354.813</v>
      </c>
      <c r="D48">
        <v>3.52451</v>
      </c>
      <c r="E48" s="3">
        <f t="shared" si="1"/>
        <v>3.5245226524661297</v>
      </c>
      <c r="F48">
        <f t="shared" si="2"/>
        <v>1.265246612991433E-05</v>
      </c>
      <c r="H48" s="2"/>
    </row>
    <row r="49" spans="2:8" ht="12.75">
      <c r="B49" s="8">
        <f t="shared" si="0"/>
        <v>20</v>
      </c>
      <c r="C49" s="9">
        <v>501.187</v>
      </c>
      <c r="D49">
        <v>3.63032</v>
      </c>
      <c r="E49" s="3">
        <f t="shared" si="1"/>
        <v>3.630332757485909</v>
      </c>
      <c r="F49">
        <f t="shared" si="2"/>
        <v>1.2757485908565513E-05</v>
      </c>
      <c r="H49" s="2"/>
    </row>
    <row r="50" spans="2:8" ht="12.75">
      <c r="B50" s="8">
        <f t="shared" si="0"/>
        <v>20</v>
      </c>
      <c r="C50" s="9">
        <v>707.946</v>
      </c>
      <c r="D50">
        <v>3.73614</v>
      </c>
      <c r="E50" s="3">
        <f t="shared" si="1"/>
        <v>3.7361501260312457</v>
      </c>
      <c r="F50">
        <f t="shared" si="2"/>
        <v>1.0126031245949463E-05</v>
      </c>
      <c r="H50" s="2"/>
    </row>
    <row r="51" spans="2:8" ht="12.75">
      <c r="B51" s="8">
        <f t="shared" si="0"/>
        <v>20</v>
      </c>
      <c r="C51" s="9">
        <v>1000</v>
      </c>
      <c r="D51">
        <v>3.84196</v>
      </c>
      <c r="E51" s="3">
        <f t="shared" si="1"/>
        <v>3.841969195662495</v>
      </c>
      <c r="F51">
        <f t="shared" si="2"/>
        <v>9.195662495020684E-06</v>
      </c>
      <c r="H51" s="2"/>
    </row>
    <row r="52" spans="2:5" ht="12.75">
      <c r="B52" s="8"/>
      <c r="C52" s="9"/>
      <c r="E52" s="10"/>
    </row>
    <row r="53" spans="2:5" ht="12.75">
      <c r="B53" s="8"/>
      <c r="C53" s="9"/>
      <c r="E53" s="10"/>
    </row>
    <row r="54" spans="2:5" ht="12.75">
      <c r="B54" s="8"/>
      <c r="C54" s="9"/>
      <c r="E54" s="10"/>
    </row>
    <row r="55" spans="2:5" ht="12.75">
      <c r="B55" s="8"/>
      <c r="C55" s="9"/>
      <c r="E55" s="10"/>
    </row>
    <row r="56" spans="2:5" ht="12.75">
      <c r="B56" s="8"/>
      <c r="C56" s="9"/>
      <c r="E56" s="10"/>
    </row>
    <row r="57" spans="2:5" ht="12.75">
      <c r="B57" s="8"/>
      <c r="C57" s="9"/>
      <c r="E57" s="10"/>
    </row>
    <row r="58" spans="2:5" ht="12.75">
      <c r="B58" s="8"/>
      <c r="C58" s="9"/>
      <c r="E58" s="10"/>
    </row>
    <row r="59" spans="2:5" ht="12.75">
      <c r="B59" s="8"/>
      <c r="C59" s="9"/>
      <c r="E59" s="10"/>
    </row>
    <row r="60" spans="2:5" ht="12.75">
      <c r="B60" s="8"/>
      <c r="C60" s="9"/>
      <c r="E60" s="10"/>
    </row>
    <row r="61" spans="2:5" ht="12.75">
      <c r="B61" s="8"/>
      <c r="C61" s="9"/>
      <c r="E61" s="10"/>
    </row>
    <row r="62" spans="2:5" ht="12.75">
      <c r="B62" s="8"/>
      <c r="C62" s="9"/>
      <c r="E62" s="10"/>
    </row>
    <row r="63" spans="2:5" ht="12.75">
      <c r="B63" s="8"/>
      <c r="C63" s="9"/>
      <c r="E63" s="10"/>
    </row>
    <row r="64" spans="2:5" ht="12.75">
      <c r="B64" s="8"/>
      <c r="C64" s="9"/>
      <c r="E64" s="10"/>
    </row>
    <row r="65" spans="2:5" ht="12.75">
      <c r="B65" s="8"/>
      <c r="C65" s="9"/>
      <c r="E65" s="10"/>
    </row>
    <row r="66" spans="2:5" ht="12.75">
      <c r="B66" s="8"/>
      <c r="C66" s="9"/>
      <c r="E66" s="10"/>
    </row>
    <row r="67" spans="2:5" ht="12.75">
      <c r="B67" s="8"/>
      <c r="C67" s="9"/>
      <c r="E67" s="10"/>
    </row>
    <row r="68" spans="2:5" ht="12.75">
      <c r="B68" s="8"/>
      <c r="C68" s="9"/>
      <c r="E68" s="10"/>
    </row>
    <row r="69" spans="2:5" ht="12.75">
      <c r="B69" s="8"/>
      <c r="C69" s="9"/>
      <c r="E69" s="10"/>
    </row>
    <row r="70" spans="2:5" ht="12.75">
      <c r="B70" s="8"/>
      <c r="C70" s="9"/>
      <c r="E70" s="10"/>
    </row>
    <row r="71" spans="2:5" ht="12.75">
      <c r="B71" s="8"/>
      <c r="C71" s="9"/>
      <c r="E71" s="10"/>
    </row>
    <row r="72" spans="2:5" ht="12.75">
      <c r="B72" s="8"/>
      <c r="C72" s="9"/>
      <c r="E72" s="10"/>
    </row>
    <row r="73" spans="2:5" ht="12.75">
      <c r="B73" s="8"/>
      <c r="C73" s="9"/>
      <c r="E73" s="10"/>
    </row>
    <row r="74" spans="2:5" ht="12.75">
      <c r="B74" s="8"/>
      <c r="C74" s="9"/>
      <c r="E74" s="10"/>
    </row>
    <row r="75" spans="2:5" ht="12.75">
      <c r="B75" s="8"/>
      <c r="C75" s="9"/>
      <c r="E75" s="10"/>
    </row>
    <row r="76" spans="2:5" ht="12.75">
      <c r="B76" s="8"/>
      <c r="C76" s="9"/>
      <c r="E76" s="10"/>
    </row>
    <row r="77" spans="2:5" ht="12.75">
      <c r="B77" s="8"/>
      <c r="C77" s="9"/>
      <c r="E77" s="10"/>
    </row>
    <row r="78" spans="2:5" ht="12.75">
      <c r="B78" s="8"/>
      <c r="C78" s="9"/>
      <c r="E78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Presents multiple functions for the computation of dual-porosity and leaky aquifer well functions.  Other functions for computing drawdowns directly from discharge, hydraulic conductivities, specific storages, and time.  Adapted from FORTRAN routine DP_LAQ -- Moench, A.F., 1985, TRANSIENT FLOW TO A LARGE-DIAMETER WELL ...,WRR 21(8), P.1121-1131 and Moench, A.F., 1984, DOUBLE-POROSITY MODELS FOR A FISSURED GW...., WRR 20(7).</dc:description>
  <cp:lastModifiedBy>Keith J Halford</cp:lastModifiedBy>
  <dcterms:created xsi:type="dcterms:W3CDTF">2002-03-06T23:17:33Z</dcterms:created>
  <dcterms:modified xsi:type="dcterms:W3CDTF">2005-04-10T22:19:29Z</dcterms:modified>
  <cp:category/>
  <cp:version/>
  <cp:contentType/>
  <cp:contentStatus/>
</cp:coreProperties>
</file>