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95" windowWidth="1659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<sst xmlns="http://schemas.openxmlformats.org/spreadsheetml/2006/main" count="85" uniqueCount="70">
  <si>
    <t>E907 Experimental apparatus</t>
  </si>
  <si>
    <t>Hartouni's Cerenkov requirements</t>
  </si>
  <si>
    <t xml:space="preserve">Target to Mirror distance </t>
  </si>
  <si>
    <t>All units in this sheet are centimeters unless otherwise stated</t>
  </si>
  <si>
    <t>Access Space behind Cerenkov</t>
  </si>
  <si>
    <t>This is 7 ft</t>
  </si>
  <si>
    <t xml:space="preserve"> 4ft for scaffolding </t>
  </si>
  <si>
    <t>and 3 ft for mirrors (tilted)</t>
  </si>
  <si>
    <t>E907 element</t>
  </si>
  <si>
    <t>z position</t>
  </si>
  <si>
    <t>z halfwidth</t>
  </si>
  <si>
    <t>Target</t>
  </si>
  <si>
    <t>Tpc</t>
  </si>
  <si>
    <t>E690 Cerenkov</t>
  </si>
  <si>
    <t>Jolly Green Giant</t>
  </si>
  <si>
    <t>Rosy</t>
  </si>
  <si>
    <t>RICH</t>
  </si>
  <si>
    <t>stated. Z positions are the positions along the beam of the center of the GEANT volume.</t>
  </si>
  <si>
    <t>Z=0 is the center of the Geant volume CAVE. We need to locate the Jolly Green Giant in MC7 and measure respect to that.</t>
  </si>
  <si>
    <t>Upstream end</t>
  </si>
  <si>
    <t>Downstream end</t>
  </si>
  <si>
    <t>Downstream end (ft)</t>
  </si>
  <si>
    <t>Upstream end (ft)</t>
  </si>
  <si>
    <t>Cerenkov Apex wrt Upstream window</t>
  </si>
  <si>
    <t xml:space="preserve"> Apex</t>
  </si>
  <si>
    <t>Desired distance</t>
  </si>
  <si>
    <t xml:space="preserve">Move Cerenkov Upstream by </t>
  </si>
  <si>
    <t>New E907 positions. Cerenkov moved</t>
  </si>
  <si>
    <t>Old E907 positions</t>
  </si>
  <si>
    <t xml:space="preserve">New target to E690 Apex distance </t>
  </si>
  <si>
    <t>Rosy new upstream end</t>
  </si>
  <si>
    <t>Shift</t>
  </si>
  <si>
    <t>ROSY-RICH gap</t>
  </si>
  <si>
    <t xml:space="preserve"> </t>
  </si>
  <si>
    <t>Acheivable distance</t>
  </si>
  <si>
    <t>JGG real 1/2width</t>
  </si>
  <si>
    <t>Excess TPC front gas volume</t>
  </si>
  <si>
    <t>New RICH Z position</t>
  </si>
  <si>
    <t>Calorimeter</t>
  </si>
  <si>
    <t>Chamber 1(E690)</t>
  </si>
  <si>
    <t>Chamber 2(E690)</t>
  </si>
  <si>
    <t>Chamber 3(E690)</t>
  </si>
  <si>
    <t>Chamber 4(E690)</t>
  </si>
  <si>
    <t>Chamber 6(Iowa)</t>
  </si>
  <si>
    <t>E690 Chamber half width</t>
  </si>
  <si>
    <t>Chamber 5(Iowa)</t>
  </si>
  <si>
    <t>Iowa Chamber half width</t>
  </si>
  <si>
    <t>Calorimeter half width</t>
  </si>
  <si>
    <t>1)E690 and Iowa chamber widths are approximate</t>
  </si>
  <si>
    <t>2)Calorimeter sizes are approximate</t>
  </si>
  <si>
    <t>3)The Monte Carlo TPC gas volume has an excess of 35.57 cm gas after the downstream aluminum window. If one ignores that, it is possible to get the Cerenkov Mirror apex</t>
  </si>
  <si>
    <t xml:space="preserve">to 277.48 cm of the target placed in the target reentrant bay. This enables the light to be focused by the mirrors on to the phototubes. </t>
  </si>
  <si>
    <t xml:space="preserve">I have left 7 ft behind the Cerenkov. This is needed to install the mirrors. There is enough room for a Chamber between the Cerenkov and the TPC. This can be </t>
  </si>
  <si>
    <t xml:space="preserve">an E690  chamber with 152.4 cm in x aperture. I.e. not the largest. The largest should be placed after the Cerenkov (I.e. Chamber 2). This will catch </t>
  </si>
  <si>
    <t>particles that have spread out in the drift region after Jolly Green Giant.</t>
  </si>
  <si>
    <t>ToF system</t>
  </si>
  <si>
    <t xml:space="preserve">ToF halfwidth </t>
  </si>
  <si>
    <t xml:space="preserve">Target to ToF distance </t>
  </si>
  <si>
    <t>ft.</t>
  </si>
  <si>
    <t xml:space="preserve">TOF clearance space </t>
  </si>
  <si>
    <t>4)The TOF comes after Chamber 2. The ToF thickenesses are approximate. There is clearance of 160 cm for ToF alone, which should be plenty.</t>
  </si>
  <si>
    <t>The ToF to target distance is 17 ft with the current design.</t>
  </si>
  <si>
    <t>5)Logistics of installing Cerenkov, chambers and ToF needs further careful thought. Can we get Chamber 1 in, after Cerenkov is installed?</t>
  </si>
  <si>
    <t xml:space="preserve">A possibility is to have the Cerenkov on rails that enable it to move downstream. After the mirrors are inserted, it is moved downstream, chamber 1 </t>
  </si>
  <si>
    <t>is inserted followed by chamber 2. Both these hang off the Cerenkov. The Cerenkov is then moved to its true position. Chamber 3 is mounted on Rosie.</t>
  </si>
  <si>
    <t>ToF is then inserted.</t>
  </si>
  <si>
    <t xml:space="preserve">6)Can the chambers be inserted into the gaps by bringing them along the side corridor? Do we have enough turn radius? Cerenkov on rails should </t>
  </si>
  <si>
    <t>provide us with this.</t>
  </si>
  <si>
    <t>Notes and further questions</t>
  </si>
  <si>
    <t>7)Is the RICH too close to the ROSIE fringe field? How much field can the tubes stand? Do we need to insulate the RICH tubes further?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</si>
</sst>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68"/>
  <sheetViews>
    <sheetView tabSelected="1" workbookViewId="0" topLeftCell="A21">
      <selection activeCell="A68" sqref="A68"/>
    </sheetView>
  </sheetViews>
  <sheetFormatPr defaultColWidth="9.140625" defaultRowHeight="12.75"/>
  <cols>
    <col min="11" max="11" width="14.28125" style="0" customWidth="1"/>
  </cols>
  <sheetData>
    <row r="2" ht="12.75">
      <c r="F2" t="s">
        <v>0</v>
      </c>
    </row>
    <row r="5" spans="1:6" ht="12.75">
      <c r="A5" t="s">
        <v>3</v>
      </c>
      <c r="F5" t="s">
        <v>17</v>
      </c>
    </row>
    <row r="6" ht="12.75">
      <c r="A6" t="s">
        <v>18</v>
      </c>
    </row>
    <row r="7" ht="12.75">
      <c r="A7" t="s">
        <v>1</v>
      </c>
    </row>
    <row r="9" spans="1:14" ht="12.75">
      <c r="A9" t="s">
        <v>2</v>
      </c>
      <c r="D9">
        <v>350</v>
      </c>
      <c r="F9">
        <f>G22-H20</f>
        <v>416.149</v>
      </c>
      <c r="H9" t="s">
        <v>25</v>
      </c>
      <c r="J9">
        <f>109.245*2.54</f>
        <v>277.4823</v>
      </c>
      <c r="K9" t="s">
        <v>26</v>
      </c>
      <c r="N9">
        <f>F9-J9</f>
        <v>138.6667</v>
      </c>
    </row>
    <row r="10" spans="1:10" ht="12.75">
      <c r="A10" t="s">
        <v>4</v>
      </c>
      <c r="D10">
        <v>213.36</v>
      </c>
      <c r="H10" t="s">
        <v>34</v>
      </c>
      <c r="J10">
        <f>G38-H35</f>
        <v>277.4823</v>
      </c>
    </row>
    <row r="11" spans="1:13" ht="12.75">
      <c r="A11" t="s">
        <v>5</v>
      </c>
      <c r="B11" t="s">
        <v>6</v>
      </c>
      <c r="H11" t="s">
        <v>30</v>
      </c>
      <c r="K11">
        <f>H38+D10</f>
        <v>-273.5367</v>
      </c>
      <c r="L11" t="s">
        <v>31</v>
      </c>
      <c r="M11">
        <f>K11-F42</f>
        <v>0</v>
      </c>
    </row>
    <row r="12" ht="12.75">
      <c r="A12" t="s">
        <v>7</v>
      </c>
    </row>
    <row r="13" spans="1:15" ht="12.75">
      <c r="A13" t="s">
        <v>23</v>
      </c>
      <c r="E13">
        <v>51.419</v>
      </c>
      <c r="H13" t="s">
        <v>37</v>
      </c>
      <c r="K13">
        <f>H42+O13+D45</f>
        <v>762.3623</v>
      </c>
      <c r="M13" t="s">
        <v>32</v>
      </c>
      <c r="O13">
        <v>200</v>
      </c>
    </row>
    <row r="14" spans="8:11" ht="12.75">
      <c r="H14" t="s">
        <v>33</v>
      </c>
      <c r="K14" t="s">
        <v>33</v>
      </c>
    </row>
    <row r="15" ht="12.75">
      <c r="A15" t="s">
        <v>28</v>
      </c>
    </row>
    <row r="17" spans="1:12" ht="12.75">
      <c r="A17" t="s">
        <v>8</v>
      </c>
      <c r="C17" t="s">
        <v>9</v>
      </c>
      <c r="D17" t="s">
        <v>10</v>
      </c>
      <c r="F17" t="s">
        <v>19</v>
      </c>
      <c r="H17" t="s">
        <v>20</v>
      </c>
      <c r="J17" t="s">
        <v>22</v>
      </c>
      <c r="L17" t="s">
        <v>21</v>
      </c>
    </row>
    <row r="19" spans="1:12" ht="12.75">
      <c r="A19" t="s">
        <v>14</v>
      </c>
      <c r="C19">
        <v>-739.998</v>
      </c>
      <c r="D19">
        <v>160.002</v>
      </c>
      <c r="F19">
        <f aca="true" t="shared" si="0" ref="F19:F24">C19-D19</f>
        <v>-900</v>
      </c>
      <c r="H19">
        <f aca="true" t="shared" si="1" ref="H19:H24">C19+D19</f>
        <v>-579.9960000000001</v>
      </c>
      <c r="J19">
        <f aca="true" t="shared" si="2" ref="J19:J24">F19/(12*2.54)</f>
        <v>-29.52755905511811</v>
      </c>
      <c r="L19">
        <f aca="true" t="shared" si="3" ref="L19:L24">H19/(12*2.54)</f>
        <v>-19.028740157480318</v>
      </c>
    </row>
    <row r="20" spans="1:12" ht="12.75">
      <c r="A20" t="s">
        <v>11</v>
      </c>
      <c r="C20">
        <v>-843.5</v>
      </c>
      <c r="D20">
        <v>1</v>
      </c>
      <c r="F20">
        <f t="shared" si="0"/>
        <v>-844.5</v>
      </c>
      <c r="H20">
        <f t="shared" si="1"/>
        <v>-842.5</v>
      </c>
      <c r="J20">
        <f t="shared" si="2"/>
        <v>-27.706692913385826</v>
      </c>
      <c r="L20">
        <f t="shared" si="3"/>
        <v>-27.641076115485564</v>
      </c>
    </row>
    <row r="21" spans="1:12" ht="12.75">
      <c r="A21" t="s">
        <v>12</v>
      </c>
      <c r="C21">
        <v>-739.998</v>
      </c>
      <c r="D21">
        <v>127</v>
      </c>
      <c r="F21">
        <f t="shared" si="0"/>
        <v>-866.998</v>
      </c>
      <c r="G21" t="s">
        <v>24</v>
      </c>
      <c r="H21">
        <f t="shared" si="1"/>
        <v>-612.998</v>
      </c>
      <c r="J21">
        <f t="shared" si="2"/>
        <v>-28.44481627296588</v>
      </c>
      <c r="L21">
        <f t="shared" si="3"/>
        <v>-20.11148293963255</v>
      </c>
    </row>
    <row r="22" spans="1:12" ht="12.75">
      <c r="A22" t="s">
        <v>13</v>
      </c>
      <c r="C22">
        <v>-413</v>
      </c>
      <c r="D22">
        <v>64.77</v>
      </c>
      <c r="F22">
        <f t="shared" si="0"/>
        <v>-477.77</v>
      </c>
      <c r="G22">
        <f>F22+E13</f>
        <v>-426.351</v>
      </c>
      <c r="H22">
        <f t="shared" si="1"/>
        <v>-348.23</v>
      </c>
      <c r="J22">
        <f t="shared" si="2"/>
        <v>-15.674868766404199</v>
      </c>
      <c r="L22">
        <f t="shared" si="3"/>
        <v>-11.4248687664042</v>
      </c>
    </row>
    <row r="23" spans="1:12" ht="12.75">
      <c r="A23" t="s">
        <v>15</v>
      </c>
      <c r="C23">
        <v>12.998</v>
      </c>
      <c r="D23">
        <v>151.917</v>
      </c>
      <c r="F23">
        <f t="shared" si="0"/>
        <v>-138.919</v>
      </c>
      <c r="H23">
        <f t="shared" si="1"/>
        <v>164.915</v>
      </c>
      <c r="J23">
        <f t="shared" si="2"/>
        <v>-4.557709973753282</v>
      </c>
      <c r="L23">
        <f t="shared" si="3"/>
        <v>5.410597112860892</v>
      </c>
    </row>
    <row r="24" spans="1:14" ht="12.75">
      <c r="A24" t="s">
        <v>16</v>
      </c>
      <c r="C24">
        <v>947.7</v>
      </c>
      <c r="D24">
        <v>532.065</v>
      </c>
      <c r="F24">
        <f t="shared" si="0"/>
        <v>415.635</v>
      </c>
      <c r="H24">
        <f t="shared" si="1"/>
        <v>1479.765</v>
      </c>
      <c r="J24">
        <f t="shared" si="2"/>
        <v>13.636318897637794</v>
      </c>
      <c r="L24">
        <f t="shared" si="3"/>
        <v>48.54872047244095</v>
      </c>
      <c r="N24" t="s">
        <v>35</v>
      </c>
    </row>
    <row r="25" ht="12.75">
      <c r="N25">
        <f>87*2.54/2</f>
        <v>110.49</v>
      </c>
    </row>
    <row r="26" spans="1:15" ht="12.75">
      <c r="A26" t="s">
        <v>27</v>
      </c>
      <c r="F26" t="s">
        <v>29</v>
      </c>
      <c r="J26">
        <f>G38-C35</f>
        <v>278.4823</v>
      </c>
      <c r="L26" t="s">
        <v>36</v>
      </c>
      <c r="O26">
        <v>35.57</v>
      </c>
    </row>
    <row r="27" spans="6:10" ht="12.75">
      <c r="F27" t="s">
        <v>44</v>
      </c>
      <c r="J27">
        <f>5*2.54</f>
        <v>12.7</v>
      </c>
    </row>
    <row r="28" spans="6:10" ht="12.75">
      <c r="F28" t="s">
        <v>46</v>
      </c>
      <c r="J28">
        <v>12.7</v>
      </c>
    </row>
    <row r="29" spans="6:10" ht="12.75">
      <c r="F29" t="s">
        <v>47</v>
      </c>
      <c r="J29">
        <v>100</v>
      </c>
    </row>
    <row r="30" spans="6:10" ht="12.75">
      <c r="F30" t="s">
        <v>56</v>
      </c>
      <c r="J30">
        <v>2.54</v>
      </c>
    </row>
    <row r="32" spans="1:12" ht="12.75">
      <c r="A32" t="s">
        <v>8</v>
      </c>
      <c r="C32" t="s">
        <v>9</v>
      </c>
      <c r="D32" t="s">
        <v>10</v>
      </c>
      <c r="F32" t="s">
        <v>19</v>
      </c>
      <c r="H32" t="s">
        <v>20</v>
      </c>
      <c r="J32" t="s">
        <v>22</v>
      </c>
      <c r="L32" t="s">
        <v>21</v>
      </c>
    </row>
    <row r="34" spans="1:12" ht="12.75">
      <c r="A34" t="s">
        <v>14</v>
      </c>
      <c r="C34">
        <v>-739.998</v>
      </c>
      <c r="D34">
        <v>160.002</v>
      </c>
      <c r="F34">
        <f>C34-D34</f>
        <v>-900</v>
      </c>
      <c r="H34">
        <f>C34+D34</f>
        <v>-579.9960000000001</v>
      </c>
      <c r="J34">
        <f aca="true" t="shared" si="4" ref="J34:J44">F34/(12*2.54)</f>
        <v>-29.52755905511811</v>
      </c>
      <c r="L34">
        <f aca="true" t="shared" si="5" ref="L34:L44">H34/(12*2.54)</f>
        <v>-19.028740157480318</v>
      </c>
    </row>
    <row r="35" spans="1:12" ht="12.75">
      <c r="A35" t="s">
        <v>11</v>
      </c>
      <c r="C35">
        <v>-843.5</v>
      </c>
      <c r="D35">
        <v>1</v>
      </c>
      <c r="F35">
        <f>C35-D35</f>
        <v>-844.5</v>
      </c>
      <c r="H35">
        <f>C35+D35</f>
        <v>-842.5</v>
      </c>
      <c r="J35">
        <f t="shared" si="4"/>
        <v>-27.706692913385826</v>
      </c>
      <c r="L35">
        <f t="shared" si="5"/>
        <v>-27.641076115485564</v>
      </c>
    </row>
    <row r="36" spans="1:12" ht="12.75">
      <c r="A36" t="s">
        <v>12</v>
      </c>
      <c r="C36">
        <v>-739.998</v>
      </c>
      <c r="D36">
        <v>127</v>
      </c>
      <c r="F36">
        <f>C36-D36</f>
        <v>-866.998</v>
      </c>
      <c r="G36" t="s">
        <v>24</v>
      </c>
      <c r="H36">
        <f>C36+D36-O26</f>
        <v>-648.5680000000001</v>
      </c>
      <c r="J36">
        <f>F36/(12*2.54)</f>
        <v>-28.44481627296588</v>
      </c>
      <c r="L36">
        <f t="shared" si="5"/>
        <v>-21.278477690288717</v>
      </c>
    </row>
    <row r="37" spans="1:12" ht="12.75">
      <c r="A37" t="s">
        <v>39</v>
      </c>
      <c r="C37">
        <f>H37-D37</f>
        <v>-629.6367</v>
      </c>
      <c r="D37">
        <f>J27</f>
        <v>12.7</v>
      </c>
      <c r="F37">
        <f>H37-2*D37</f>
        <v>-642.3367</v>
      </c>
      <c r="H37">
        <f>F38-0.5</f>
        <v>-616.9367</v>
      </c>
      <c r="J37">
        <f>F37/(12*2.54)</f>
        <v>-21.07403871391076</v>
      </c>
      <c r="L37">
        <f t="shared" si="5"/>
        <v>-20.240705380577428</v>
      </c>
    </row>
    <row r="38" spans="1:12" ht="12.75">
      <c r="A38" t="s">
        <v>13</v>
      </c>
      <c r="C38">
        <f>C22-N9</f>
        <v>-551.6667</v>
      </c>
      <c r="D38">
        <v>64.77</v>
      </c>
      <c r="F38">
        <f>C38-D38</f>
        <v>-616.4367</v>
      </c>
      <c r="G38">
        <f>F38+E13</f>
        <v>-565.0177</v>
      </c>
      <c r="H38">
        <f>C38+D38</f>
        <v>-486.8967</v>
      </c>
      <c r="J38">
        <f t="shared" si="4"/>
        <v>-20.224301181102362</v>
      </c>
      <c r="L38">
        <f t="shared" si="5"/>
        <v>-15.974301181102362</v>
      </c>
    </row>
    <row r="39" spans="1:12" ht="12.75">
      <c r="A39" t="s">
        <v>40</v>
      </c>
      <c r="C39">
        <f>F39+D39</f>
        <v>-473.6967</v>
      </c>
      <c r="D39">
        <f>J27</f>
        <v>12.7</v>
      </c>
      <c r="F39">
        <f>H38+0.5</f>
        <v>-486.3967</v>
      </c>
      <c r="H39">
        <f>F39+2*D39</f>
        <v>-460.99670000000003</v>
      </c>
      <c r="J39">
        <f t="shared" si="4"/>
        <v>-15.957896981627297</v>
      </c>
      <c r="L39">
        <f t="shared" si="5"/>
        <v>-15.124563648293964</v>
      </c>
    </row>
    <row r="40" spans="1:8" ht="12.75">
      <c r="A40" t="s">
        <v>55</v>
      </c>
      <c r="C40">
        <f>F40+D40</f>
        <v>-306.97669999999994</v>
      </c>
      <c r="D40">
        <f>J30</f>
        <v>2.54</v>
      </c>
      <c r="F40">
        <f>H40-2*D40</f>
        <v>-309.51669999999996</v>
      </c>
      <c r="H40">
        <f>F41-5</f>
        <v>-304.4367</v>
      </c>
    </row>
    <row r="41" spans="1:12" ht="12.75">
      <c r="A41" t="s">
        <v>41</v>
      </c>
      <c r="C41">
        <f>H41-D41</f>
        <v>-286.7367</v>
      </c>
      <c r="D41">
        <f>J27</f>
        <v>12.7</v>
      </c>
      <c r="F41">
        <f>H41-2*D41</f>
        <v>-299.4367</v>
      </c>
      <c r="H41">
        <f>F42-0.5</f>
        <v>-274.0367</v>
      </c>
      <c r="J41">
        <f t="shared" si="4"/>
        <v>-9.82403871391076</v>
      </c>
      <c r="L41">
        <f t="shared" si="5"/>
        <v>-8.990705380577428</v>
      </c>
    </row>
    <row r="42" spans="1:12" ht="12.75">
      <c r="A42" t="s">
        <v>15</v>
      </c>
      <c r="C42">
        <f>F42+D42</f>
        <v>-121.6197</v>
      </c>
      <c r="D42">
        <v>151.917</v>
      </c>
      <c r="F42">
        <f>H38+D10</f>
        <v>-273.5367</v>
      </c>
      <c r="H42">
        <f>C42+D42</f>
        <v>30.297300000000007</v>
      </c>
      <c r="J42">
        <f t="shared" si="4"/>
        <v>-8.974301181102362</v>
      </c>
      <c r="L42">
        <f t="shared" si="5"/>
        <v>0.9940059055118112</v>
      </c>
    </row>
    <row r="43" spans="1:12" ht="12.75">
      <c r="A43" t="s">
        <v>42</v>
      </c>
      <c r="C43">
        <f>F43+D43</f>
        <v>43.49730000000001</v>
      </c>
      <c r="D43">
        <f>J27</f>
        <v>12.7</v>
      </c>
      <c r="F43">
        <f>H42+0.5</f>
        <v>30.797300000000007</v>
      </c>
      <c r="H43">
        <f>F43+2*D43</f>
        <v>56.197300000000006</v>
      </c>
      <c r="J43">
        <f>F43/(12*2.54)</f>
        <v>1.0104101049868768</v>
      </c>
      <c r="L43">
        <f t="shared" si="5"/>
        <v>1.84374343832021</v>
      </c>
    </row>
    <row r="44" spans="1:12" ht="12.75">
      <c r="A44" t="s">
        <v>45</v>
      </c>
      <c r="C44">
        <f>H44-D44</f>
        <v>197.59729999999996</v>
      </c>
      <c r="D44">
        <f>J28</f>
        <v>12.7</v>
      </c>
      <c r="F44">
        <f>H44-2*J28</f>
        <v>184.89729999999994</v>
      </c>
      <c r="H44">
        <f>F45-20</f>
        <v>210.29729999999995</v>
      </c>
      <c r="J44">
        <f t="shared" si="4"/>
        <v>6.066184383202097</v>
      </c>
      <c r="L44">
        <f t="shared" si="5"/>
        <v>6.899517716535431</v>
      </c>
    </row>
    <row r="45" spans="1:12" ht="12.75">
      <c r="A45" t="s">
        <v>16</v>
      </c>
      <c r="C45">
        <f>K13</f>
        <v>762.3623</v>
      </c>
      <c r="D45">
        <v>532.065</v>
      </c>
      <c r="F45">
        <f>C45-D45</f>
        <v>230.29729999999995</v>
      </c>
      <c r="H45">
        <f>C45+D45</f>
        <v>1294.4273</v>
      </c>
      <c r="J45">
        <f>F45/(12*2.54)</f>
        <v>7.555685695538056</v>
      </c>
      <c r="L45">
        <f>H45/(12*2.54)</f>
        <v>42.46808727034121</v>
      </c>
    </row>
    <row r="46" spans="1:12" ht="12.75">
      <c r="A46" t="s">
        <v>43</v>
      </c>
      <c r="C46">
        <f>H46-D46</f>
        <v>1327.1273</v>
      </c>
      <c r="D46">
        <f>J28</f>
        <v>12.7</v>
      </c>
      <c r="F46">
        <f>H45+20</f>
        <v>1314.4273</v>
      </c>
      <c r="H46">
        <f>F46+2*J28</f>
        <v>1339.8273000000002</v>
      </c>
      <c r="J46">
        <f>F46/(12*2.54)</f>
        <v>43.12425524934383</v>
      </c>
      <c r="L46">
        <f>H46/(12*2.54)</f>
        <v>43.95758858267717</v>
      </c>
    </row>
    <row r="47" spans="1:12" ht="12.75">
      <c r="A47" t="s">
        <v>38</v>
      </c>
      <c r="C47">
        <f>F47+D47</f>
        <v>1459.8273000000002</v>
      </c>
      <c r="D47">
        <f>J29</f>
        <v>100</v>
      </c>
      <c r="F47">
        <f>H46+20</f>
        <v>1359.8273000000002</v>
      </c>
      <c r="H47">
        <f>F47+2*J29</f>
        <v>1559.8273000000002</v>
      </c>
      <c r="J47">
        <f>F47/(12*2.54)</f>
        <v>44.61375656167979</v>
      </c>
      <c r="L47">
        <f>H47/(12*2.54)</f>
        <v>51.17543635170604</v>
      </c>
    </row>
    <row r="49" spans="1:11" ht="12.75">
      <c r="A49" t="s">
        <v>57</v>
      </c>
      <c r="D49">
        <f>C40-C35</f>
        <v>536.5233000000001</v>
      </c>
      <c r="F49">
        <f>D49/(12*2.54)</f>
        <v>17.602470472440945</v>
      </c>
      <c r="G49" t="s">
        <v>58</v>
      </c>
      <c r="H49" t="s">
        <v>59</v>
      </c>
      <c r="K49">
        <f>F41-H39</f>
        <v>161.56000000000006</v>
      </c>
    </row>
    <row r="52" ht="12.75">
      <c r="A52" t="s">
        <v>68</v>
      </c>
    </row>
    <row r="53" ht="12.75">
      <c r="A53" t="s">
        <v>48</v>
      </c>
    </row>
    <row r="54" ht="12.75">
      <c r="A54" t="s">
        <v>49</v>
      </c>
    </row>
    <row r="55" ht="12.75">
      <c r="A55" t="s">
        <v>50</v>
      </c>
    </row>
    <row r="56" ht="12.75">
      <c r="A56" t="s">
        <v>51</v>
      </c>
    </row>
    <row r="57" ht="12.75">
      <c r="A57" t="s">
        <v>52</v>
      </c>
    </row>
    <row r="58" ht="12.75">
      <c r="A58" t="s">
        <v>53</v>
      </c>
    </row>
    <row r="59" ht="12.75">
      <c r="A59" t="s">
        <v>54</v>
      </c>
    </row>
    <row r="60" ht="12.75">
      <c r="A60" t="s">
        <v>60</v>
      </c>
    </row>
    <row r="61" ht="12.75">
      <c r="A61" t="s">
        <v>61</v>
      </c>
    </row>
    <row r="62" ht="12.75">
      <c r="A62" t="s">
        <v>62</v>
      </c>
    </row>
    <row r="63" ht="12.75">
      <c r="A63" t="s">
        <v>63</v>
      </c>
    </row>
    <row r="64" ht="12.75">
      <c r="A64" t="s">
        <v>64</v>
      </c>
    </row>
    <row r="65" ht="12.75">
      <c r="A65" t="s">
        <v>65</v>
      </c>
    </row>
    <row r="66" ht="12.75">
      <c r="A66" t="s">
        <v>66</v>
      </c>
    </row>
    <row r="67" ht="12.75">
      <c r="A67" t="s">
        <v>67</v>
      </c>
    </row>
    <row r="68" ht="12.75">
      <c r="A68" t="s">
        <v>69</v>
      </c>
    </row>
  </sheetData>
  <printOptions/>
  <pageMargins left="0.75" right="0.75" top="1" bottom="1" header="0.5" footer="0.5"/>
  <pageSetup horizontalDpi="1200" verticalDpi="12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 - Particle Physics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dc:creator>
  <cp:keywords/>
  <dc:description/>
  <cp:lastModifiedBy>raja</cp:lastModifiedBy>
  <cp:lastPrinted>2001-09-28T20:39:09Z</cp:lastPrinted>
  <dcterms:created xsi:type="dcterms:W3CDTF">2001-09-05T14:53:21Z</dcterms:created>
  <dcterms:modified xsi:type="dcterms:W3CDTF">2001-12-29T23:02:25Z</dcterms:modified>
  <cp:category/>
  <cp:version/>
  <cp:contentType/>
  <cp:contentStatus/>
</cp:coreProperties>
</file>