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510" windowWidth="10830" windowHeight="6375" tabRatio="799" firstSheet="4" activeTab="7"/>
  </bookViews>
  <sheets>
    <sheet name="(B) S&amp;L Sum of Req " sheetId="1" r:id="rId1"/>
    <sheet name="(C)  S&amp;L Increases Offsets" sheetId="2" r:id="rId2"/>
    <sheet name="(D)  S&amp;L Strat Goal &amp; Obj" sheetId="3" r:id="rId3"/>
    <sheet name="(F)  S&amp;L 2006 XWalk" sheetId="4" r:id="rId4"/>
    <sheet name="(G)  S&amp;L 2007 XWalk" sheetId="5" r:id="rId5"/>
    <sheet name="(H)  S&amp;L Reimb Resources" sheetId="6" r:id="rId6"/>
    <sheet name="(J)  S&amp;L Financial Analysis" sheetId="7" r:id="rId7"/>
    <sheet name="(L)  S&amp;L Sum by OC" sheetId="8" r:id="rId8"/>
  </sheets>
  <externalReferences>
    <externalReference r:id="rId11"/>
    <externalReference r:id="rId12"/>
    <externalReference r:id="rId13"/>
    <externalReference r:id="rId14"/>
  </externalReferences>
  <definedNames>
    <definedName name="ATTORNEYSUPP" localSheetId="0">#REF!</definedName>
    <definedName name="ATTORNEYSUPP">#REF!</definedName>
    <definedName name="DL" localSheetId="0">'(B) S&amp;L Sum of Req '!$A$3:$AL$86</definedName>
    <definedName name="DL">#REF!</definedName>
    <definedName name="EXECSUPP" localSheetId="0">'(B) S&amp;L Sum of Req '!#REF!</definedName>
    <definedName name="EXECSUPP" localSheetId="6">'[4]Sum of Req'!#REF!</definedName>
    <definedName name="EXECSUPP">#REF!</definedName>
    <definedName name="GAROLLUP" localSheetId="0">'(B) S&amp;L Sum of Req '!#REF!</definedName>
    <definedName name="GAROLLUP" localSheetId="5">'[2]SumReq'!#REF!</definedName>
    <definedName name="GAROLLUP" localSheetId="6">'[4]Sum of Req'!#REF!</definedName>
    <definedName name="GAROLLUP">#REF!</definedName>
    <definedName name="INTEL" localSheetId="0">'(B) S&amp;L Sum of Req '!#REF!</definedName>
    <definedName name="INTEL" localSheetId="6">'[4]Sum of Req'!#REF!</definedName>
    <definedName name="INTEL">#REF!</definedName>
    <definedName name="JMD" localSheetId="0">'(B) S&amp;L Sum of Req '!#REF!</definedName>
    <definedName name="JMD" localSheetId="6">'[4]Sum of Req'!#REF!</definedName>
    <definedName name="JMD">#REF!</definedName>
    <definedName name="PART">#REF!</definedName>
    <definedName name="POSBYCAT" localSheetId="0">#REF!</definedName>
    <definedName name="POSBYCAT" localSheetId="6">'[4]Summ Atty Agt'!#REF!</definedName>
    <definedName name="POSBYCAT">#REF!</definedName>
    <definedName name="_xlnm.Print_Area" localSheetId="0">'(B) S&amp;L Sum of Req '!$A$1:$AL$148</definedName>
    <definedName name="_xlnm.Print_Area" localSheetId="1">'(C)  S&amp;L Increases Offsets'!$A$1:$O$38</definedName>
    <definedName name="_xlnm.Print_Area" localSheetId="2">'(D)  S&amp;L Strat Goal &amp; Obj'!$A$1:$S$85</definedName>
    <definedName name="_xlnm.Print_Area" localSheetId="3">'(F)  S&amp;L 2006 XWalk'!$A$1:$Y$66</definedName>
    <definedName name="_xlnm.Print_Area" localSheetId="4">'(G)  S&amp;L 2007 XWalk'!$A$1:$Y$62</definedName>
    <definedName name="_xlnm.Print_Area" localSheetId="5">'(H)  S&amp;L Reimb Resources'!$A$1:$R$23</definedName>
    <definedName name="_xlnm.Print_Area" localSheetId="6">'(J)  S&amp;L Financial Analysis'!$A$1:$J$33</definedName>
    <definedName name="_xlnm.Print_Area" localSheetId="7">'(L)  S&amp;L Sum by OC'!$A$1:$O$53</definedName>
    <definedName name="REIMPRO" localSheetId="5">'(H)  S&amp;L Reimb Resources'!$A$1:$R$22</definedName>
    <definedName name="REIMPRO">#REF!</definedName>
    <definedName name="REIMSOR" localSheetId="5">'(H)  S&amp;L Reimb Resources'!$T$25:$AJ$26</definedName>
    <definedName name="REIMSOR">#REF!</definedName>
  </definedNames>
  <calcPr fullCalcOnLoad="1"/>
</workbook>
</file>

<file path=xl/sharedStrings.xml><?xml version="1.0" encoding="utf-8"?>
<sst xmlns="http://schemas.openxmlformats.org/spreadsheetml/2006/main" count="656" uniqueCount="304">
  <si>
    <t>2006 Supplementals</t>
  </si>
  <si>
    <t>Southwest Border Prosecutor Program</t>
  </si>
  <si>
    <t xml:space="preserve">   J: Financial Analysis of Program Changes</t>
  </si>
  <si>
    <t>H: Summary of Reimbursable Resources</t>
  </si>
  <si>
    <t>F: Crosswalk of 2006 Availability</t>
  </si>
  <si>
    <t>D: Resources by DOJ Strategic Goal and Strategic Objective</t>
  </si>
  <si>
    <t>B: Summary of Requirements</t>
  </si>
  <si>
    <t xml:space="preserve">  Total, 2008 program changes requested</t>
  </si>
  <si>
    <t>FY 2008 Budget Request</t>
  </si>
  <si>
    <t>Total 2006 Appropriation Enacted with Rescissions and Supplemental</t>
  </si>
  <si>
    <t xml:space="preserve">Total Adjustments to Base </t>
  </si>
  <si>
    <t>Increase/Decrease</t>
  </si>
  <si>
    <t>Decision Unit</t>
  </si>
  <si>
    <t>atb</t>
  </si>
  <si>
    <t>enhance</t>
  </si>
  <si>
    <t>FTE</t>
  </si>
  <si>
    <t>Total</t>
  </si>
  <si>
    <t>Transfers</t>
  </si>
  <si>
    <t>LEAP</t>
  </si>
  <si>
    <t>11.5  Total, Other personnel compensation</t>
  </si>
  <si>
    <t xml:space="preserve">     Other Compensation</t>
  </si>
  <si>
    <t xml:space="preserve">     Overtime</t>
  </si>
  <si>
    <t>11.8  Special personal services payments</t>
  </si>
  <si>
    <t xml:space="preserve">    Full-time permanent</t>
  </si>
  <si>
    <t>12.0  Personnel benefits</t>
  </si>
  <si>
    <t>21.0  Travel and transportation of persons</t>
  </si>
  <si>
    <t>22.0  Transportation of things</t>
  </si>
  <si>
    <t>23.2  GSA rent</t>
  </si>
  <si>
    <t>23.3  Comm., util., &amp; other misc. charges</t>
  </si>
  <si>
    <t>24.0  Printing and reproduction</t>
  </si>
  <si>
    <t>25.1  Advisory and assistance services</t>
  </si>
  <si>
    <t>25.2 Other services</t>
  </si>
  <si>
    <t>26.0  Supplies and materials</t>
  </si>
  <si>
    <t>31.0  Equipment</t>
  </si>
  <si>
    <t xml:space="preserve">          Total obligations</t>
  </si>
  <si>
    <t>Unobligated balance, end of year</t>
  </si>
  <si>
    <t>Recoveries of prior year obligations</t>
  </si>
  <si>
    <t xml:space="preserve">          Total requirements</t>
  </si>
  <si>
    <t xml:space="preserve">     Total obligations</t>
  </si>
  <si>
    <t xml:space="preserve">     Obligated balance, end of year</t>
  </si>
  <si>
    <t xml:space="preserve">     Recoveries of prior year obligations</t>
  </si>
  <si>
    <t xml:space="preserve">          Outlays</t>
  </si>
  <si>
    <t>11.3  Other than full-time permanent</t>
  </si>
  <si>
    <t>Department of Justice</t>
  </si>
  <si>
    <t xml:space="preserve">  41.0 Grants</t>
  </si>
  <si>
    <t>Unobligated balance, rescinded</t>
  </si>
  <si>
    <t>Object Classes</t>
  </si>
  <si>
    <t>Other Object Classes:</t>
  </si>
  <si>
    <t>Relation of Obligation to Outlays:</t>
  </si>
  <si>
    <t>FY 2005 Appropriation Enacted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</si>
  <si>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Summary of Reimbursable Resources</t>
  </si>
  <si>
    <t>National Drug Intelligence Center..............................................................................................</t>
  </si>
  <si>
    <t>Decision Unit 1</t>
  </si>
  <si>
    <t>Decision Unit 2</t>
  </si>
  <si>
    <t>Decision Unit 3</t>
  </si>
  <si>
    <t>Decision Unit 4</t>
  </si>
  <si>
    <t>Summary of Requirements by Object Class</t>
  </si>
  <si>
    <t>Overtime</t>
  </si>
  <si>
    <t>Total Program Changes</t>
  </si>
  <si>
    <t>Program Changes:</t>
  </si>
  <si>
    <t>Increases:</t>
  </si>
  <si>
    <t>Offsets:</t>
  </si>
  <si>
    <t>State and Local Law Enf</t>
  </si>
  <si>
    <t>Other Crime Control Programs</t>
  </si>
  <si>
    <t>Indian Alcohol and Substance Abuse Prog</t>
  </si>
  <si>
    <t>Nat'l Criminal Intel Sharing  Plan</t>
  </si>
  <si>
    <t>Domestic Cannabis Eradication Grants</t>
  </si>
  <si>
    <t>VAWA II Trng Prgms to Assist Probation &amp; Parole Officers</t>
  </si>
  <si>
    <t>Object Class:</t>
  </si>
  <si>
    <t>Grants, Subsidies, and Contributions</t>
  </si>
  <si>
    <t/>
  </si>
  <si>
    <t>Subtotal Increases</t>
  </si>
  <si>
    <t>Subtotal Offsets</t>
  </si>
  <si>
    <t>Carryover/</t>
  </si>
  <si>
    <t>2005 Enacted</t>
  </si>
  <si>
    <t>2006 President's</t>
  </si>
  <si>
    <t>2006-2007</t>
  </si>
  <si>
    <t>Strategic Goal and Strategic Objective</t>
  </si>
  <si>
    <t>Office of Justice Programs</t>
  </si>
  <si>
    <t>State and Local Law Enforcement</t>
  </si>
  <si>
    <t>Program Increases</t>
  </si>
  <si>
    <t>2006 Appropriation Enacted</t>
  </si>
  <si>
    <t>B&amp;GCA</t>
  </si>
  <si>
    <t>25.3 Purchases of goods &amp; services from Government accounts</t>
  </si>
  <si>
    <t>25.5 Research and development contracts</t>
  </si>
  <si>
    <t>25.7 Operation and maintenance of equipment</t>
  </si>
  <si>
    <t>Crosswalk of 2006 Availability</t>
  </si>
  <si>
    <t>Justice Assistance Grants</t>
  </si>
  <si>
    <t>Local Law Enforcement Block Grant</t>
  </si>
  <si>
    <t>State Criminal Alien Assistance Program</t>
  </si>
  <si>
    <t>Southwest Border</t>
  </si>
  <si>
    <t>Correctional Facilities</t>
  </si>
  <si>
    <t>Indian Country Initiatives:</t>
  </si>
  <si>
    <t>Tribal Court Grants</t>
  </si>
  <si>
    <t>Hurricane Relief</t>
  </si>
  <si>
    <t>Edward Byrne Discretionary Grants</t>
  </si>
  <si>
    <t>Edward Byrne Formula Grants</t>
  </si>
  <si>
    <t>Court Appointed Special Advocate</t>
  </si>
  <si>
    <t>Child Abuse Training Prgms for Judicial Personnel</t>
  </si>
  <si>
    <t>Grants for Closed Circuit Televising</t>
  </si>
  <si>
    <t>Residential Substance Abuse Treatment</t>
  </si>
  <si>
    <t>Missing Alzheimer's Program</t>
  </si>
  <si>
    <t>Drug Courts</t>
  </si>
  <si>
    <t xml:space="preserve">Law Enforcement Family Support </t>
  </si>
  <si>
    <t>Countering Telemarketing Scams</t>
  </si>
  <si>
    <t>Juvenile Accountability Incentive Block Grants</t>
  </si>
  <si>
    <t>Motor Vehicle Theft Prevention</t>
  </si>
  <si>
    <t>Stalking and Domestic Violence Info Databases</t>
  </si>
  <si>
    <t>Victims of Trafficking</t>
  </si>
  <si>
    <t>State and Local Training (Hate Crimes)</t>
  </si>
  <si>
    <t>Terrorism Training</t>
  </si>
  <si>
    <t>Prescription Drug Monitoring Program</t>
  </si>
  <si>
    <t>Prison Rape Prevention and Prosecution Program</t>
  </si>
  <si>
    <t>Capital Litigation Improvement Grants</t>
  </si>
  <si>
    <t>Mentally Ill Offender Act Program</t>
  </si>
  <si>
    <t>2006 Enacted w/Rescissions</t>
  </si>
  <si>
    <t>FY 2006 Enacted</t>
  </si>
  <si>
    <t>2006 Availability</t>
  </si>
  <si>
    <t>2008 Request</t>
  </si>
  <si>
    <t>Location of Description</t>
  </si>
  <si>
    <t xml:space="preserve">Amount  </t>
  </si>
  <si>
    <t>(Dollars in Thousands)</t>
  </si>
  <si>
    <t>Total Offsets</t>
  </si>
  <si>
    <t>Increases/Offsets</t>
  </si>
  <si>
    <t xml:space="preserve">     Reimbursable FTE</t>
  </si>
  <si>
    <t>Other FTE:</t>
  </si>
  <si>
    <t>Total Comp. FTE</t>
  </si>
  <si>
    <t>Total FTE</t>
  </si>
  <si>
    <t>Reimbursable FTE</t>
  </si>
  <si>
    <t>Other FTE</t>
  </si>
  <si>
    <t>Total Compensable FTE</t>
  </si>
  <si>
    <t>25.4  Lease expirations</t>
  </si>
  <si>
    <t>Summary of Requirements</t>
  </si>
  <si>
    <t>95% Budget</t>
  </si>
  <si>
    <t>95% BUDGET</t>
  </si>
  <si>
    <t xml:space="preserve">Program Offsets </t>
  </si>
  <si>
    <t>104 % Budget Level</t>
  </si>
  <si>
    <t>Budget</t>
  </si>
  <si>
    <t>Reimbursable FTE:</t>
  </si>
  <si>
    <t>w/Rescissions</t>
  </si>
  <si>
    <t>Total Program Increases</t>
  </si>
  <si>
    <t>Rescissions</t>
  </si>
  <si>
    <t>Supplementals</t>
  </si>
  <si>
    <t>Collections by Source</t>
  </si>
  <si>
    <t>Budgetary Resources:</t>
  </si>
  <si>
    <t>Request</t>
  </si>
  <si>
    <t>Estimates by budget activity</t>
  </si>
  <si>
    <t>Pos.</t>
  </si>
  <si>
    <t xml:space="preserve"> </t>
  </si>
  <si>
    <t>Amount</t>
  </si>
  <si>
    <t>Perm.</t>
  </si>
  <si>
    <t>Total Change</t>
  </si>
  <si>
    <t>Recoveries</t>
  </si>
  <si>
    <t>Reprogrammings /</t>
  </si>
  <si>
    <t>Current Services</t>
  </si>
  <si>
    <t>Increases</t>
  </si>
  <si>
    <t>Improvements</t>
  </si>
  <si>
    <t>Offsets</t>
  </si>
  <si>
    <t>TOTAL</t>
  </si>
  <si>
    <t>2008 Current Services</t>
  </si>
  <si>
    <t>2008 Total Request</t>
  </si>
  <si>
    <t>2007 - 2008 Total Change</t>
  </si>
  <si>
    <t xml:space="preserve">                Total ..........................................................</t>
  </si>
  <si>
    <t>Government-wide reduction (0.59%)…………………………………………………………………………………………………………………………………………………………………………………..</t>
  </si>
  <si>
    <t>D………………………………………………………………………………………………………………………………………………………………………………………………………………………………………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</si>
  <si>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Justice Assistance Grants (JAG)</t>
  </si>
  <si>
    <t>USA Freedom Corps</t>
  </si>
  <si>
    <t>Indian Country Initiatives</t>
  </si>
  <si>
    <t>Tribal Courts</t>
  </si>
  <si>
    <t>Indian Alcohol and Substance Abuse Program</t>
  </si>
  <si>
    <t xml:space="preserve"> Byrne Discretionary </t>
  </si>
  <si>
    <t>National Criminal Intelligence Sharing Plan (NCISP)</t>
  </si>
  <si>
    <t>Capital Litigation Improvement Grant Program</t>
  </si>
  <si>
    <t>Domestic Cannabis Eradication and Suppression Program</t>
  </si>
  <si>
    <t>National Sex Offender Public Registry</t>
  </si>
  <si>
    <t>PSN - Gang Technical Assistance</t>
  </si>
  <si>
    <t>PSN - VAWA II National  Stalker and Domestic Violence Reduction Program</t>
  </si>
  <si>
    <t>PSN - National Criminal History Improvement Program</t>
  </si>
  <si>
    <t>PSN - S&amp;L Gun Crime Prosecution Assistance</t>
  </si>
  <si>
    <t>Combating Domestic Trafficking in Persons</t>
  </si>
  <si>
    <t>Bulletproof Vests Partnership</t>
  </si>
  <si>
    <t>DNA Initiative</t>
  </si>
  <si>
    <t>Prisoner Reentry</t>
  </si>
  <si>
    <t>Financial Analysis of Program Changes</t>
  </si>
  <si>
    <t>Goal 3: Assist State, Local, and Tribal Efforts to Prevent or Reduce
                 Crime and Violence</t>
  </si>
  <si>
    <t>E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</si>
  <si>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F……………………………………………………………………………………………………………………………………………………………………………………………</t>
  </si>
  <si>
    <t>Agt./Atty.</t>
  </si>
  <si>
    <t>Resources by Department of Justice Strategic Goal/Objective</t>
  </si>
  <si>
    <t>Program Offsets</t>
  </si>
  <si>
    <t>Offset 1</t>
  </si>
  <si>
    <t>Offset 2</t>
  </si>
  <si>
    <t>Offset 3</t>
  </si>
  <si>
    <t>Offset 4</t>
  </si>
  <si>
    <t>Offset 5</t>
  </si>
  <si>
    <t>Total Program Offsets</t>
  </si>
  <si>
    <t xml:space="preserve">1.2: </t>
  </si>
  <si>
    <t>1.1:</t>
  </si>
  <si>
    <t xml:space="preserve">3.1: </t>
  </si>
  <si>
    <t xml:space="preserve">4.1: </t>
  </si>
  <si>
    <t>Reduction applied to commerce Justice State appropriation (0.465%)…………………………………………………………………………………………………………………………………………………………………..</t>
  </si>
  <si>
    <t>Adjustments to Base</t>
  </si>
  <si>
    <t xml:space="preserve">Decision </t>
  </si>
  <si>
    <t>Unit(s)</t>
  </si>
  <si>
    <t>Strategic Goal/Objective</t>
  </si>
  <si>
    <t>$000s</t>
  </si>
  <si>
    <t>Goal 1: Prevent Terrorism and Promote the Nation's Security</t>
  </si>
  <si>
    <t>Subtotal, Goal 1</t>
  </si>
  <si>
    <t>w/Rescissions and Supplementals</t>
  </si>
  <si>
    <t>2006 Enacted (with Rescissions, direct only)</t>
  </si>
  <si>
    <t>Transfers:</t>
  </si>
  <si>
    <t>Statte and Local Law Enforcement</t>
  </si>
  <si>
    <t>Indian Country Prison Grants</t>
  </si>
  <si>
    <t>Without Rescissions</t>
  </si>
  <si>
    <t>Goal 2: Enforce Federal Laws and Represent the Rights and
                 Interests of the American People</t>
  </si>
  <si>
    <t>2.2: Drugs</t>
  </si>
  <si>
    <t>2.3: White Collar Crime</t>
  </si>
  <si>
    <t>2.4: Civil Rights/Exploitation Crimes</t>
  </si>
  <si>
    <t>2.5: Federal Statutes</t>
  </si>
  <si>
    <t>2.6: Bankruptcy</t>
  </si>
  <si>
    <t>Subtotal, Goal 2</t>
  </si>
  <si>
    <t>Goal 3: Assist State, Local, and Tribal Efforts to Prevent or
                 Crime and Violence</t>
  </si>
  <si>
    <t>3.2: Drug Prevention and Treatment</t>
  </si>
  <si>
    <t>3.3: Crime Victim Services</t>
  </si>
  <si>
    <t>Subtotal, Goal 3</t>
  </si>
  <si>
    <t>Goal 4: Ensure the Fair and Efficient Operation of the 
                 Federal Justice System</t>
  </si>
  <si>
    <t>4.2: Apprehension of Fugitives</t>
  </si>
  <si>
    <t>4.3: Treatment of Detainees</t>
  </si>
  <si>
    <t>4.4: Federal Prison System</t>
  </si>
  <si>
    <t>4.5: Inmate Programs and Services</t>
  </si>
  <si>
    <t>4.6: Immigration</t>
  </si>
  <si>
    <t>Subtotal, Goal 4</t>
  </si>
  <si>
    <t>GRAND TOTAL</t>
  </si>
  <si>
    <t>Direct, Reimb. Other FTE</t>
  </si>
  <si>
    <t>Direct Amount $000s</t>
  </si>
  <si>
    <t>11.1  Direct FTE &amp; personnel compensation</t>
  </si>
  <si>
    <t xml:space="preserve">       Total </t>
  </si>
  <si>
    <t>FY 2008 Program Increases/Offsets By Appropriation</t>
  </si>
  <si>
    <t>C: Program Increases/Offsets By Appropriation</t>
  </si>
  <si>
    <t>Supplemental.  Funds provided from P.L. 109-148 Division B Title I Department of Defense Emergency Supplemental Appropriations to Address Jurricances in the Gulf of Mexico and Pandemic Infuenza Act, 2006.</t>
  </si>
  <si>
    <t>Transfers.  The amount reflects the transfer of funds from the State and Local Law Enforcement appropriation to Justice Assistance Appropriation for management and administration services.</t>
  </si>
  <si>
    <t>[83,914]</t>
  </si>
  <si>
    <t>by Appropriation</t>
  </si>
  <si>
    <t>Enacted Rescissions.  Funds rescinded as required by the Department of Justice Appropriations Act, 2006 (P.L. 109-108) and the Department of Defense Appropriations Act, 2006 (P.L. 109-148) and includes $60.719 rescission of balances.</t>
  </si>
  <si>
    <t>2006 Rescission of balances</t>
  </si>
  <si>
    <t>2007 President's Budget (Information Only)</t>
  </si>
  <si>
    <t>2007 Continuing Resolution Level (as ref;ected om the 2008 President's Budget, Information Only)</t>
  </si>
  <si>
    <t>2007 Estimate</t>
  </si>
  <si>
    <t>2007 Transfer to Justice Assistance for management and administration</t>
  </si>
  <si>
    <t>2007 Estimate (Direct Only)</t>
  </si>
  <si>
    <t>Violent Crime Reduction Partnership Initiative</t>
  </si>
  <si>
    <t>Technical Adjustments:</t>
  </si>
  <si>
    <t>Total Technical Adjustments</t>
  </si>
  <si>
    <t>Transfer from COPS for National Criminal History Improvement Program</t>
  </si>
  <si>
    <t>Transfer from COPS fr Gun Crime Prosecution Assistance/Gun Violence Reduction</t>
  </si>
  <si>
    <t>Transfer from COPS for DNA Initiatives</t>
  </si>
  <si>
    <t>Transfer from COPS for Prisoner Re-Entry</t>
  </si>
  <si>
    <t xml:space="preserve">Transfer from COPS for Bulletproof Vest Programget </t>
  </si>
  <si>
    <t>Transfer from COPS for Paul Coverdell Grants</t>
  </si>
  <si>
    <t>Transfer to Justice Assistance for management and administration</t>
  </si>
  <si>
    <t>Adjustment from 2007 transfer to Justice Assistance for management and administration</t>
  </si>
  <si>
    <t>State and Local Law Enforcement Assistance Programs</t>
  </si>
  <si>
    <t>Byrne Public Safety and Protection Program</t>
  </si>
  <si>
    <t xml:space="preserve">Transfer from COPS for Gang Technical Assistance/Gang Prevention &amp; Enforcementthe Justice Assistance </t>
  </si>
  <si>
    <t>G: Crosswalk of 2007 Availability</t>
  </si>
  <si>
    <t>Crosswalk of 2007 Availability</t>
  </si>
  <si>
    <t>Subtotal</t>
  </si>
  <si>
    <t>Law Enforcement Tribute Act</t>
  </si>
  <si>
    <t>2006 Transfer to  Justice Assistance for management and administration</t>
  </si>
  <si>
    <t xml:space="preserve">Increases </t>
  </si>
  <si>
    <t>Victims of Trafficking Statistics</t>
  </si>
  <si>
    <t>State and Local Antiterrorism Training (SLATT)</t>
  </si>
  <si>
    <t>Transfers/Adjustments to Base/Technical Realignment</t>
  </si>
  <si>
    <t>State and Local Law Enforcement Programs</t>
  </si>
  <si>
    <t>Violent Crime Reduction  Partnership Program</t>
  </si>
  <si>
    <t>FY 2007 Estimate</t>
  </si>
  <si>
    <t>Combatting Domestic Trafficking of Persons</t>
  </si>
  <si>
    <t>Law Enforement Tribute Act</t>
  </si>
  <si>
    <t>National Sex Offender Registry</t>
  </si>
  <si>
    <t>Department of State</t>
  </si>
  <si>
    <t>Department of Health and Human Services</t>
  </si>
  <si>
    <t>ONDCP</t>
  </si>
  <si>
    <t>DHS/Central Intelligence Agency</t>
  </si>
  <si>
    <t>2006 Actual</t>
  </si>
  <si>
    <t>Boys and Girls Club</t>
  </si>
  <si>
    <t>State and Local Antiterrorisn Training (SLATT)</t>
  </si>
  <si>
    <t>Unobligated balance, start of year*</t>
  </si>
  <si>
    <t>Other Services</t>
  </si>
  <si>
    <t>Purchases of goods and services from Government accounts</t>
  </si>
  <si>
    <t>State and Local Law Enfocrement Programs</t>
  </si>
  <si>
    <t>Program Changes</t>
  </si>
  <si>
    <t>Increase</t>
  </si>
  <si>
    <t>L: Summary of Requirements by Object Class</t>
  </si>
  <si>
    <t>Rescission of balances</t>
  </si>
  <si>
    <t>Paul Coverdell</t>
  </si>
  <si>
    <t xml:space="preserve">     Obligated balance, start of year**</t>
  </si>
  <si>
    <t>2007 Estimate with Transfer</t>
  </si>
  <si>
    <t>Rescission of Balances</t>
  </si>
  <si>
    <t>** FY 2006 Obligated balance, start of year doesn't agree with President's Budget due to reimbursements.</t>
  </si>
  <si>
    <t>*Adjusted for interest collected $1,949,729</t>
  </si>
  <si>
    <t>Unobligated Balances.  Funds were carried over from FY 2005 in the amount of $427,873,933 excluding $45,921,567 in reimbursements, includes $1,949,729 in collected interest and includes recoveries in the amount of $52,987,041</t>
  </si>
  <si>
    <t xml:space="preserve">                                   excluding $6,439,946 in reimbursements.</t>
  </si>
  <si>
    <t>2007 Availability</t>
  </si>
  <si>
    <t>Unobligated Balances.  Funds were carried over from FY 2006 in the amount of $419,775,727 excluding $32,748,865 in reimbursements and includes estimated recoveries in the amount of $50,000,000.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</si>
</sst>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  <numFmt numFmtId="166" formatCode="#,##0;[Red]\-#,##0"/>
    <numFmt numFmtId="167" formatCode="&quot;$&quot;#,##0;[Red]\-&quot;$&quot;#,##0"/>
    <numFmt numFmtId="168" formatCode="#,##0.000;[Red]\-#,##0.000"/>
    <numFmt numFmtId="169" formatCode="#,##0.0;[Red]\-#,##0.0"/>
    <numFmt numFmtId="170" formatCode="[$$-409]#,##0;[Red]\-[$$-409]#,##0"/>
    <numFmt numFmtId="171" formatCode="#,##0.00;[Red]\-#,##0.00"/>
    <numFmt numFmtId="172" formatCode="#,##0.00000"/>
    <numFmt numFmtId="173" formatCode="0.00%;[Red]\-0.00%"/>
    <numFmt numFmtId="174" formatCode="#,##0.0"/>
    <numFmt numFmtId="175" formatCode="mm/dd/yy"/>
    <numFmt numFmtId="176" formatCode="hh:mm\ AM/PM"/>
    <numFmt numFmtId="177" formatCode="_(* #,##0_);_(* \(#,##0\);_(* &quot;....&quot;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"/>
    <numFmt numFmtId="183" formatCode="_(* #,##0_);_(* \(#,##0\);_(* &quot;-&quot;??_);_(@_)"/>
    <numFmt numFmtId="184" formatCode="#,##0.00000_);[Red]\(#,##0.00000\)"/>
    <numFmt numFmtId="185" formatCode="_(&quot;$&quot;* #,##0_);_(&quot;$&quot;* \(#,##0\);_(&quot;$&quot;* &quot;-&quot;??_);_(@_)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  <numFmt numFmtId="199" formatCode="_(* #,##0.0_);_(* \(#,##0.0\);_(* &quot;-&quot;?_);_(@_)"/>
    <numFmt numFmtId="200" formatCode="#,##0.000"/>
    <numFmt numFmtId="201" formatCode="#,##0.0000"/>
    <numFmt numFmtId="202" formatCode="#,##0.0_);[Red]\(#,##0.0\)"/>
    <numFmt numFmtId="203" formatCode="#,##0.000_);[Red]\(#,##0.000\)"/>
    <numFmt numFmtId="204" formatCode="mmmm\ d\,\ yyyy"/>
    <numFmt numFmtId="205" formatCode="_(&quot;$&quot;* #,##0.0_);_(&quot;$&quot;* \(#,##0.0\);_(&quot;$&quot;* &quot;-&quot;??_);_(@_)"/>
    <numFmt numFmtId="206" formatCode="0_);\(0\)"/>
    <numFmt numFmtId="207" formatCode="_(* #,##0.0000_);_(* \(#,##0.0000\);_(* &quot;-&quot;????_);_(@_)"/>
    <numFmt numFmtId="208" formatCode="_(* #,##0.000_);_(* \(#,##0.000\);_(* &quot;-&quot;???_);_(@_)"/>
    <numFmt numFmtId="209" formatCode="00000"/>
    <numFmt numFmtId="210" formatCode="_(&quot;$&quot;* #,##0_);_(&quot;$&quot;* \(#,##0\);_(&quot;$&quot;* &quot;---&quot;_);_(@_)"/>
    <numFmt numFmtId="211" formatCode="&quot;$&quot;#,##0.00"/>
    <numFmt numFmtId="212" formatCode="_(* #,##0_);_(* \(#,##0\);_(* &quot;---&quot;_);_(@_)"/>
    <numFmt numFmtId="213" formatCode="_(&quot;$&quot;* #,##0.000_);_(&quot;$&quot;* \(#,##0.000\);_(&quot;$&quot;* &quot;-&quot;???_);_(@_)"/>
    <numFmt numFmtId="214" formatCode="[$€-2]\ #,##0.00_);[Red]\([$€-2]\ #,##0.00\)"/>
  </numFmts>
  <fonts count="3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TimesNewRomanPS"/>
      <family val="0"/>
    </font>
    <font>
      <sz val="12"/>
      <name val="TimesNewRomanPS"/>
      <family val="0"/>
    </font>
    <font>
      <sz val="12"/>
      <name val="Times New Roman"/>
      <family val="0"/>
    </font>
    <font>
      <sz val="12"/>
      <name val="Arial MT"/>
      <family val="0"/>
    </font>
    <font>
      <sz val="10"/>
      <color indexed="8"/>
      <name val="TMS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4"/>
      <name val="TimesNewRomanPS"/>
      <family val="0"/>
    </font>
    <font>
      <sz val="13"/>
      <name val="TimesNewRomanPS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u val="singleAccounting"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indexed="8"/>
      <name val="TMS"/>
      <family val="0"/>
    </font>
    <font>
      <sz val="10"/>
      <name val="TimesNewRomanPS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NewRomanPS"/>
      <family val="0"/>
    </font>
    <font>
      <b/>
      <sz val="12"/>
      <name val="Arial"/>
      <family val="0"/>
    </font>
    <font>
      <b/>
      <sz val="9"/>
      <name val="Times New Roman"/>
      <family val="1"/>
    </font>
    <font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medium"/>
    </border>
    <border>
      <left>
        <color indexed="24"/>
      </left>
      <right>
        <color indexed="24"/>
      </right>
      <top>
        <color indexed="24"/>
      </top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24"/>
      </left>
      <right>
        <color indexed="24"/>
      </right>
      <top>
        <color indexed="63"/>
      </top>
      <bottom style="hair"/>
    </border>
    <border>
      <left>
        <color indexed="24"/>
      </left>
      <right>
        <color indexed="24"/>
      </right>
      <top style="hair"/>
      <bottom style="thin"/>
    </border>
    <border>
      <left>
        <color indexed="24"/>
      </left>
      <right>
        <color indexed="24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24"/>
      </left>
      <right style="thin"/>
      <top style="hair"/>
      <bottom style="thin"/>
    </border>
    <border>
      <left style="hair"/>
      <right>
        <color indexed="24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 style="hair"/>
      <bottom style="hair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18" fillId="0" borderId="0" applyFont="0" applyFill="0" applyBorder="0" applyAlignment="0" applyProtection="0"/>
  </cellStyleXfs>
  <cellXfs count="710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centerContinuous"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 horizontal="centerContinuous"/>
    </xf>
    <xf numFmtId="3" fontId="6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fill"/>
    </xf>
    <xf numFmtId="3" fontId="6" fillId="0" borderId="0" xfId="0" applyNumberFormat="1" applyFont="1" applyBorder="1" applyAlignment="1">
      <alignment/>
    </xf>
    <xf numFmtId="177" fontId="14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centerContinuous"/>
    </xf>
    <xf numFmtId="177" fontId="17" fillId="0" borderId="0" xfId="0" applyNumberFormat="1" applyFont="1" applyAlignment="1">
      <alignment horizontal="centerContinuous"/>
    </xf>
    <xf numFmtId="177" fontId="6" fillId="0" borderId="0" xfId="0" applyNumberFormat="1" applyFont="1" applyAlignment="1">
      <alignment horizontal="fill"/>
    </xf>
    <xf numFmtId="177" fontId="6" fillId="0" borderId="0" xfId="0" applyNumberFormat="1" applyFont="1" applyAlignment="1">
      <alignment/>
    </xf>
    <xf numFmtId="177" fontId="11" fillId="0" borderId="0" xfId="0" applyNumberFormat="1" applyFont="1" applyAlignment="1">
      <alignment horizontal="centerContinuous"/>
    </xf>
    <xf numFmtId="177" fontId="5" fillId="0" borderId="0" xfId="0" applyNumberFormat="1" applyFont="1" applyAlignment="1">
      <alignment horizontal="centerContinuous"/>
    </xf>
    <xf numFmtId="177" fontId="5" fillId="0" borderId="0" xfId="0" applyNumberFormat="1" applyFont="1" applyBorder="1" applyAlignment="1">
      <alignment horizontal="centerContinuous"/>
    </xf>
    <xf numFmtId="177" fontId="12" fillId="0" borderId="0" xfId="0" applyNumberFormat="1" applyFont="1" applyAlignment="1">
      <alignment horizontal="centerContinuous"/>
    </xf>
    <xf numFmtId="177" fontId="7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177" fontId="13" fillId="2" borderId="0" xfId="0" applyNumberFormat="1" applyFont="1" applyFill="1" applyAlignment="1">
      <alignment/>
    </xf>
    <xf numFmtId="177" fontId="13" fillId="2" borderId="0" xfId="0" applyNumberFormat="1" applyFont="1" applyFill="1" applyBorder="1" applyAlignment="1">
      <alignment/>
    </xf>
    <xf numFmtId="177" fontId="6" fillId="0" borderId="0" xfId="0" applyNumberFormat="1" applyFont="1" applyBorder="1" applyAlignment="1">
      <alignment horizontal="centerContinuous"/>
    </xf>
    <xf numFmtId="177" fontId="16" fillId="2" borderId="0" xfId="0" applyNumberFormat="1" applyFont="1" applyFill="1" applyAlignment="1">
      <alignment/>
    </xf>
    <xf numFmtId="177" fontId="6" fillId="0" borderId="0" xfId="0" applyNumberFormat="1" applyFont="1" applyAlignment="1">
      <alignment horizontal="right"/>
    </xf>
    <xf numFmtId="177" fontId="5" fillId="0" borderId="1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3" fontId="8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 horizontal="centerContinuous"/>
    </xf>
    <xf numFmtId="0" fontId="0" fillId="0" borderId="0" xfId="0" applyBorder="1" applyAlignment="1">
      <alignment/>
    </xf>
    <xf numFmtId="3" fontId="8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22" fillId="2" borderId="0" xfId="0" applyNumberFormat="1" applyFont="1" applyFill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 horizontal="fill"/>
    </xf>
    <xf numFmtId="0" fontId="18" fillId="0" borderId="0" xfId="21">
      <alignment/>
      <protection/>
    </xf>
    <xf numFmtId="0" fontId="18" fillId="0" borderId="1" xfId="21" applyBorder="1">
      <alignment/>
      <protection/>
    </xf>
    <xf numFmtId="0" fontId="18" fillId="0" borderId="2" xfId="21" applyBorder="1">
      <alignment/>
      <protection/>
    </xf>
    <xf numFmtId="0" fontId="18" fillId="0" borderId="3" xfId="21" applyBorder="1">
      <alignment/>
      <protection/>
    </xf>
    <xf numFmtId="0" fontId="18" fillId="0" borderId="0" xfId="22" applyAlignment="1">
      <alignment horizontal="centerContinuous"/>
      <protection/>
    </xf>
    <xf numFmtId="0" fontId="18" fillId="0" borderId="0" xfId="22">
      <alignment/>
      <protection/>
    </xf>
    <xf numFmtId="0" fontId="1" fillId="0" borderId="0" xfId="22" applyFont="1">
      <alignment/>
      <protection/>
    </xf>
    <xf numFmtId="0" fontId="1" fillId="0" borderId="0" xfId="22" applyFont="1" applyAlignment="1">
      <alignment horizontal="left"/>
      <protection/>
    </xf>
    <xf numFmtId="0" fontId="18" fillId="0" borderId="0" xfId="21" applyAlignment="1">
      <alignment horizontal="centerContinuous"/>
      <protection/>
    </xf>
    <xf numFmtId="3" fontId="20" fillId="0" borderId="0" xfId="0" applyNumberFormat="1" applyFont="1" applyAlignment="1">
      <alignment/>
    </xf>
    <xf numFmtId="0" fontId="20" fillId="0" borderId="0" xfId="21" applyFont="1" applyAlignment="1">
      <alignment horizontal="centerContinuous"/>
      <protection/>
    </xf>
    <xf numFmtId="0" fontId="14" fillId="0" borderId="0" xfId="21" applyFont="1" applyAlignment="1">
      <alignment horizontal="centerContinuous"/>
      <protection/>
    </xf>
    <xf numFmtId="3" fontId="6" fillId="0" borderId="0" xfId="21" applyNumberFormat="1" applyFont="1" applyAlignment="1">
      <alignment horizontal="centerContinuous"/>
      <protection/>
    </xf>
    <xf numFmtId="0" fontId="20" fillId="0" borderId="0" xfId="22" applyFont="1">
      <alignment/>
      <protection/>
    </xf>
    <xf numFmtId="0" fontId="20" fillId="0" borderId="0" xfId="22" applyFont="1" applyAlignment="1">
      <alignment horizontal="centerContinuous"/>
      <protection/>
    </xf>
    <xf numFmtId="3" fontId="20" fillId="0" borderId="0" xfId="22" applyNumberFormat="1" applyFont="1" applyAlignment="1">
      <alignment horizontal="centerContinuous"/>
      <protection/>
    </xf>
    <xf numFmtId="0" fontId="14" fillId="0" borderId="0" xfId="22" applyFont="1" applyAlignment="1">
      <alignment horizontal="centerContinuous"/>
      <protection/>
    </xf>
    <xf numFmtId="0" fontId="24" fillId="0" borderId="4" xfId="21" applyFont="1" applyBorder="1" applyAlignment="1">
      <alignment horizontal="center"/>
      <protection/>
    </xf>
    <xf numFmtId="0" fontId="24" fillId="0" borderId="5" xfId="21" applyFont="1" applyBorder="1" applyAlignment="1">
      <alignment horizontal="centerContinuous"/>
      <protection/>
    </xf>
    <xf numFmtId="0" fontId="24" fillId="0" borderId="6" xfId="21" applyFont="1" applyBorder="1" applyAlignment="1">
      <alignment horizontal="centerContinuous"/>
      <protection/>
    </xf>
    <xf numFmtId="0" fontId="24" fillId="0" borderId="7" xfId="21" applyFont="1" applyBorder="1" applyAlignment="1">
      <alignment horizontal="centerContinuous"/>
      <protection/>
    </xf>
    <xf numFmtId="0" fontId="24" fillId="0" borderId="8" xfId="21" applyFont="1" applyBorder="1" applyAlignment="1">
      <alignment horizontal="center"/>
      <protection/>
    </xf>
    <xf numFmtId="0" fontId="24" fillId="0" borderId="9" xfId="21" applyFont="1" applyBorder="1">
      <alignment/>
      <protection/>
    </xf>
    <xf numFmtId="0" fontId="24" fillId="0" borderId="9" xfId="21" applyFont="1" applyBorder="1" applyAlignment="1">
      <alignment horizontal="center"/>
      <protection/>
    </xf>
    <xf numFmtId="0" fontId="24" fillId="0" borderId="1" xfId="21" applyFont="1" applyBorder="1" applyAlignment="1">
      <alignment horizontal="center"/>
      <protection/>
    </xf>
    <xf numFmtId="0" fontId="24" fillId="0" borderId="2" xfId="21" applyFont="1" applyBorder="1" applyAlignment="1">
      <alignment horizontal="center"/>
      <protection/>
    </xf>
    <xf numFmtId="0" fontId="14" fillId="0" borderId="10" xfId="21" applyFont="1" applyBorder="1">
      <alignment/>
      <protection/>
    </xf>
    <xf numFmtId="0" fontId="14" fillId="0" borderId="0" xfId="21" applyFont="1" applyBorder="1">
      <alignment/>
      <protection/>
    </xf>
    <xf numFmtId="0" fontId="14" fillId="0" borderId="11" xfId="21" applyFont="1" applyBorder="1">
      <alignment/>
      <protection/>
    </xf>
    <xf numFmtId="0" fontId="14" fillId="0" borderId="9" xfId="21" applyFont="1" applyBorder="1">
      <alignment/>
      <protection/>
    </xf>
    <xf numFmtId="0" fontId="14" fillId="0" borderId="1" xfId="21" applyFont="1" applyBorder="1">
      <alignment/>
      <protection/>
    </xf>
    <xf numFmtId="0" fontId="24" fillId="0" borderId="0" xfId="21" applyFont="1" applyBorder="1" applyAlignment="1">
      <alignment horizontal="center"/>
      <protection/>
    </xf>
    <xf numFmtId="0" fontId="24" fillId="0" borderId="12" xfId="21" applyFont="1" applyBorder="1">
      <alignment/>
      <protection/>
    </xf>
    <xf numFmtId="0" fontId="24" fillId="0" borderId="0" xfId="21" applyFont="1" applyBorder="1">
      <alignment/>
      <protection/>
    </xf>
    <xf numFmtId="5" fontId="24" fillId="0" borderId="0" xfId="21" applyNumberFormat="1" applyFont="1" applyBorder="1">
      <alignment/>
      <protection/>
    </xf>
    <xf numFmtId="5" fontId="24" fillId="0" borderId="10" xfId="21" applyNumberFormat="1" applyFont="1" applyBorder="1">
      <alignment/>
      <protection/>
    </xf>
    <xf numFmtId="0" fontId="14" fillId="0" borderId="3" xfId="21" applyFont="1" applyBorder="1">
      <alignment/>
      <protection/>
    </xf>
    <xf numFmtId="0" fontId="14" fillId="0" borderId="2" xfId="21" applyFont="1" applyBorder="1">
      <alignment/>
      <protection/>
    </xf>
    <xf numFmtId="0" fontId="14" fillId="0" borderId="0" xfId="21" applyFont="1">
      <alignment/>
      <protection/>
    </xf>
    <xf numFmtId="37" fontId="24" fillId="0" borderId="0" xfId="21" applyNumberFormat="1" applyFont="1" applyFill="1" applyBorder="1">
      <alignment/>
      <protection/>
    </xf>
    <xf numFmtId="5" fontId="24" fillId="0" borderId="11" xfId="21" applyNumberFormat="1" applyFont="1" applyFill="1" applyBorder="1">
      <alignment/>
      <protection/>
    </xf>
    <xf numFmtId="0" fontId="24" fillId="0" borderId="12" xfId="21" applyFont="1" applyBorder="1" applyAlignment="1">
      <alignment horizontal="left"/>
      <protection/>
    </xf>
    <xf numFmtId="0" fontId="14" fillId="0" borderId="0" xfId="22" applyFont="1">
      <alignment/>
      <protection/>
    </xf>
    <xf numFmtId="0" fontId="14" fillId="0" borderId="10" xfId="22" applyFont="1" applyBorder="1">
      <alignment/>
      <protection/>
    </xf>
    <xf numFmtId="0" fontId="14" fillId="0" borderId="12" xfId="22" applyFont="1" applyBorder="1">
      <alignment/>
      <protection/>
    </xf>
    <xf numFmtId="0" fontId="14" fillId="0" borderId="11" xfId="22" applyFont="1" applyBorder="1">
      <alignment/>
      <protection/>
    </xf>
    <xf numFmtId="0" fontId="24" fillId="0" borderId="10" xfId="22" applyFont="1" applyBorder="1">
      <alignment/>
      <protection/>
    </xf>
    <xf numFmtId="183" fontId="24" fillId="0" borderId="12" xfId="22" applyNumberFormat="1" applyFont="1" applyBorder="1">
      <alignment/>
      <protection/>
    </xf>
    <xf numFmtId="185" fontId="24" fillId="0" borderId="11" xfId="17" applyNumberFormat="1" applyFont="1" applyBorder="1" applyAlignment="1">
      <alignment/>
    </xf>
    <xf numFmtId="0" fontId="14" fillId="0" borderId="10" xfId="22" applyFont="1" applyBorder="1" applyAlignment="1">
      <alignment horizontal="left" indent="1"/>
      <protection/>
    </xf>
    <xf numFmtId="183" fontId="14" fillId="0" borderId="12" xfId="15" applyNumberFormat="1" applyFont="1" applyBorder="1" applyAlignment="1">
      <alignment/>
    </xf>
    <xf numFmtId="183" fontId="14" fillId="0" borderId="11" xfId="15" applyNumberFormat="1" applyFont="1" applyBorder="1" applyAlignment="1">
      <alignment/>
    </xf>
    <xf numFmtId="183" fontId="14" fillId="0" borderId="0" xfId="15" applyNumberFormat="1" applyFont="1" applyAlignment="1">
      <alignment/>
    </xf>
    <xf numFmtId="183" fontId="25" fillId="0" borderId="12" xfId="15" applyNumberFormat="1" applyFont="1" applyBorder="1" applyAlignment="1">
      <alignment/>
    </xf>
    <xf numFmtId="183" fontId="25" fillId="0" borderId="11" xfId="15" applyNumberFormat="1" applyFont="1" applyBorder="1" applyAlignment="1">
      <alignment/>
    </xf>
    <xf numFmtId="183" fontId="24" fillId="0" borderId="0" xfId="15" applyNumberFormat="1" applyFont="1" applyAlignment="1">
      <alignment/>
    </xf>
    <xf numFmtId="0" fontId="24" fillId="0" borderId="10" xfId="22" applyFont="1" applyBorder="1" applyAlignment="1">
      <alignment wrapText="1"/>
      <protection/>
    </xf>
    <xf numFmtId="0" fontId="24" fillId="0" borderId="9" xfId="22" applyFont="1" applyBorder="1">
      <alignment/>
      <protection/>
    </xf>
    <xf numFmtId="183" fontId="24" fillId="0" borderId="3" xfId="15" applyNumberFormat="1" applyFont="1" applyBorder="1" applyAlignment="1">
      <alignment/>
    </xf>
    <xf numFmtId="183" fontId="24" fillId="0" borderId="2" xfId="15" applyNumberFormat="1" applyFont="1" applyBorder="1" applyAlignment="1">
      <alignment/>
    </xf>
    <xf numFmtId="185" fontId="24" fillId="0" borderId="13" xfId="17" applyNumberFormat="1" applyFont="1" applyBorder="1" applyAlignment="1">
      <alignment horizontal="left"/>
    </xf>
    <xf numFmtId="0" fontId="24" fillId="0" borderId="0" xfId="22" applyFont="1" applyBorder="1" applyAlignment="1">
      <alignment horizontal="left"/>
      <protection/>
    </xf>
    <xf numFmtId="183" fontId="24" fillId="0" borderId="0" xfId="22" applyNumberFormat="1" applyFont="1" applyBorder="1" applyAlignment="1">
      <alignment horizontal="left"/>
      <protection/>
    </xf>
    <xf numFmtId="185" fontId="24" fillId="0" borderId="0" xfId="17" applyNumberFormat="1" applyFont="1" applyBorder="1" applyAlignment="1">
      <alignment horizontal="left"/>
    </xf>
    <xf numFmtId="177" fontId="23" fillId="0" borderId="0" xfId="0" applyNumberFormat="1" applyFont="1" applyAlignment="1">
      <alignment horizontal="centerContinuous"/>
    </xf>
    <xf numFmtId="177" fontId="14" fillId="0" borderId="0" xfId="0" applyNumberFormat="1" applyFont="1" applyAlignment="1">
      <alignment horizontal="centerContinuous"/>
    </xf>
    <xf numFmtId="177" fontId="27" fillId="2" borderId="0" xfId="0" applyNumberFormat="1" applyFont="1" applyFill="1" applyAlignment="1">
      <alignment/>
    </xf>
    <xf numFmtId="177" fontId="27" fillId="2" borderId="11" xfId="0" applyNumberFormat="1" applyFont="1" applyFill="1" applyBorder="1" applyAlignment="1">
      <alignment/>
    </xf>
    <xf numFmtId="177" fontId="27" fillId="2" borderId="1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27" fillId="2" borderId="14" xfId="0" applyNumberFormat="1" applyFont="1" applyFill="1" applyAlignment="1">
      <alignment/>
    </xf>
    <xf numFmtId="3" fontId="27" fillId="2" borderId="15" xfId="0" applyNumberFormat="1" applyFont="1" applyFill="1" applyAlignment="1">
      <alignment/>
    </xf>
    <xf numFmtId="3" fontId="28" fillId="2" borderId="15" xfId="0" applyNumberFormat="1" applyFont="1" applyFill="1" applyAlignment="1">
      <alignment/>
    </xf>
    <xf numFmtId="3" fontId="27" fillId="2" borderId="0" xfId="0" applyNumberFormat="1" applyFont="1" applyFill="1" applyBorder="1" applyAlignment="1">
      <alignment/>
    </xf>
    <xf numFmtId="3" fontId="27" fillId="2" borderId="15" xfId="0" applyNumberFormat="1" applyFont="1" applyFill="1" applyAlignment="1">
      <alignment horizontal="left"/>
    </xf>
    <xf numFmtId="177" fontId="27" fillId="2" borderId="16" xfId="0" applyNumberFormat="1" applyFont="1" applyFill="1" applyBorder="1" applyAlignment="1">
      <alignment/>
    </xf>
    <xf numFmtId="3" fontId="14" fillId="0" borderId="0" xfId="0" applyNumberFormat="1" applyFont="1" applyAlignment="1">
      <alignment horizontal="centerContinuous"/>
    </xf>
    <xf numFmtId="177" fontId="5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11" xfId="0" applyNumberFormat="1" applyFont="1" applyBorder="1" applyAlignment="1">
      <alignment/>
    </xf>
    <xf numFmtId="177" fontId="5" fillId="0" borderId="2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177" fontId="30" fillId="0" borderId="1" xfId="0" applyNumberFormat="1" applyFont="1" applyBorder="1" applyAlignment="1">
      <alignment horizontal="left"/>
    </xf>
    <xf numFmtId="177" fontId="30" fillId="0" borderId="1" xfId="0" applyNumberFormat="1" applyFont="1" applyBorder="1" applyAlignment="1">
      <alignment/>
    </xf>
    <xf numFmtId="5" fontId="30" fillId="0" borderId="1" xfId="0" applyNumberFormat="1" applyFont="1" applyBorder="1" applyAlignment="1">
      <alignment/>
    </xf>
    <xf numFmtId="5" fontId="30" fillId="0" borderId="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177" fontId="6" fillId="0" borderId="3" xfId="0" applyNumberFormat="1" applyFont="1" applyBorder="1" applyAlignment="1">
      <alignment/>
    </xf>
    <xf numFmtId="177" fontId="5" fillId="0" borderId="17" xfId="0" applyNumberFormat="1" applyFont="1" applyBorder="1" applyAlignment="1">
      <alignment/>
    </xf>
    <xf numFmtId="177" fontId="5" fillId="0" borderId="18" xfId="0" applyNumberFormat="1" applyFont="1" applyBorder="1" applyAlignment="1">
      <alignment/>
    </xf>
    <xf numFmtId="177" fontId="30" fillId="0" borderId="18" xfId="0" applyNumberFormat="1" applyFont="1" applyBorder="1" applyAlignment="1">
      <alignment horizontal="centerContinuous"/>
    </xf>
    <xf numFmtId="177" fontId="30" fillId="0" borderId="8" xfId="0" applyNumberFormat="1" applyFont="1" applyBorder="1" applyAlignment="1">
      <alignment horizontal="centerContinuous"/>
    </xf>
    <xf numFmtId="177" fontId="5" fillId="0" borderId="19" xfId="0" applyNumberFormat="1" applyFont="1" applyBorder="1" applyAlignment="1">
      <alignment/>
    </xf>
    <xf numFmtId="177" fontId="30" fillId="0" borderId="19" xfId="0" applyNumberFormat="1" applyFont="1" applyBorder="1" applyAlignment="1">
      <alignment horizontal="right"/>
    </xf>
    <xf numFmtId="177" fontId="30" fillId="0" borderId="20" xfId="0" applyNumberFormat="1" applyFont="1" applyBorder="1" applyAlignment="1">
      <alignment/>
    </xf>
    <xf numFmtId="177" fontId="5" fillId="0" borderId="8" xfId="0" applyNumberFormat="1" applyFont="1" applyBorder="1" applyAlignment="1">
      <alignment/>
    </xf>
    <xf numFmtId="177" fontId="5" fillId="0" borderId="21" xfId="0" applyNumberFormat="1" applyFont="1" applyBorder="1" applyAlignment="1">
      <alignment/>
    </xf>
    <xf numFmtId="177" fontId="30" fillId="0" borderId="2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177" fontId="5" fillId="0" borderId="6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7" fontId="4" fillId="0" borderId="1" xfId="0" applyNumberFormat="1" applyFont="1" applyFill="1" applyBorder="1" applyAlignment="1">
      <alignment/>
    </xf>
    <xf numFmtId="177" fontId="5" fillId="0" borderId="1" xfId="0" applyNumberFormat="1" applyFont="1" applyFill="1" applyBorder="1" applyAlignment="1">
      <alignment/>
    </xf>
    <xf numFmtId="177" fontId="5" fillId="0" borderId="2" xfId="0" applyNumberFormat="1" applyFont="1" applyFill="1" applyBorder="1" applyAlignment="1">
      <alignment/>
    </xf>
    <xf numFmtId="177" fontId="5" fillId="0" borderId="3" xfId="0" applyNumberFormat="1" applyFont="1" applyFill="1" applyBorder="1" applyAlignment="1">
      <alignment/>
    </xf>
    <xf numFmtId="177" fontId="5" fillId="0" borderId="22" xfId="0" applyNumberFormat="1" applyFont="1" applyBorder="1" applyAlignment="1">
      <alignment/>
    </xf>
    <xf numFmtId="177" fontId="5" fillId="0" borderId="23" xfId="0" applyNumberFormat="1" applyFont="1" applyBorder="1" applyAlignment="1">
      <alignment/>
    </xf>
    <xf numFmtId="177" fontId="5" fillId="0" borderId="24" xfId="0" applyNumberFormat="1" applyFont="1" applyBorder="1" applyAlignment="1">
      <alignment/>
    </xf>
    <xf numFmtId="177" fontId="5" fillId="0" borderId="3" xfId="0" applyNumberFormat="1" applyFont="1" applyBorder="1" applyAlignment="1">
      <alignment horizontal="left"/>
    </xf>
    <xf numFmtId="177" fontId="5" fillId="0" borderId="17" xfId="0" applyNumberFormat="1" applyFont="1" applyBorder="1" applyAlignment="1">
      <alignment horizontal="left"/>
    </xf>
    <xf numFmtId="177" fontId="6" fillId="0" borderId="3" xfId="0" applyNumberFormat="1" applyFont="1" applyBorder="1" applyAlignment="1">
      <alignment/>
    </xf>
    <xf numFmtId="177" fontId="5" fillId="0" borderId="3" xfId="0" applyNumberFormat="1" applyFont="1" applyBorder="1" applyAlignment="1">
      <alignment/>
    </xf>
    <xf numFmtId="177" fontId="30" fillId="0" borderId="17" xfId="0" applyNumberFormat="1" applyFont="1" applyBorder="1" applyAlignment="1">
      <alignment horizontal="centerContinuous"/>
    </xf>
    <xf numFmtId="0" fontId="31" fillId="0" borderId="18" xfId="0" applyFont="1" applyBorder="1" applyAlignment="1">
      <alignment/>
    </xf>
    <xf numFmtId="0" fontId="31" fillId="0" borderId="17" xfId="0" applyFont="1" applyBorder="1" applyAlignment="1">
      <alignment/>
    </xf>
    <xf numFmtId="177" fontId="30" fillId="0" borderId="3" xfId="0" applyNumberFormat="1" applyFont="1" applyBorder="1" applyAlignment="1">
      <alignment/>
    </xf>
    <xf numFmtId="177" fontId="6" fillId="0" borderId="22" xfId="0" applyNumberFormat="1" applyFont="1" applyBorder="1" applyAlignment="1">
      <alignment/>
    </xf>
    <xf numFmtId="0" fontId="14" fillId="0" borderId="25" xfId="21" applyFont="1" applyBorder="1">
      <alignment/>
      <protection/>
    </xf>
    <xf numFmtId="0" fontId="14" fillId="0" borderId="25" xfId="21" applyFont="1" applyBorder="1" applyAlignment="1">
      <alignment horizontal="center"/>
      <protection/>
    </xf>
    <xf numFmtId="0" fontId="14" fillId="0" borderId="23" xfId="21" applyFont="1" applyBorder="1">
      <alignment/>
      <protection/>
    </xf>
    <xf numFmtId="0" fontId="14" fillId="0" borderId="26" xfId="21" applyFont="1" applyBorder="1">
      <alignment/>
      <protection/>
    </xf>
    <xf numFmtId="0" fontId="14" fillId="0" borderId="26" xfId="21" applyFont="1" applyBorder="1" applyAlignment="1">
      <alignment horizontal="center"/>
      <protection/>
    </xf>
    <xf numFmtId="0" fontId="14" fillId="0" borderId="27" xfId="21" applyFont="1" applyBorder="1">
      <alignment/>
      <protection/>
    </xf>
    <xf numFmtId="177" fontId="6" fillId="0" borderId="11" xfId="0" applyNumberFormat="1" applyFont="1" applyBorder="1" applyAlignment="1">
      <alignment/>
    </xf>
    <xf numFmtId="177" fontId="19" fillId="0" borderId="11" xfId="0" applyNumberFormat="1" applyFont="1" applyBorder="1" applyAlignment="1">
      <alignment/>
    </xf>
    <xf numFmtId="177" fontId="6" fillId="0" borderId="2" xfId="0" applyNumberFormat="1" applyFont="1" applyBorder="1" applyAlignment="1">
      <alignment/>
    </xf>
    <xf numFmtId="177" fontId="6" fillId="0" borderId="18" xfId="0" applyNumberFormat="1" applyFont="1" applyBorder="1" applyAlignment="1">
      <alignment/>
    </xf>
    <xf numFmtId="177" fontId="6" fillId="0" borderId="8" xfId="0" applyNumberFormat="1" applyFont="1" applyBorder="1" applyAlignment="1">
      <alignment/>
    </xf>
    <xf numFmtId="177" fontId="6" fillId="0" borderId="1" xfId="0" applyNumberFormat="1" applyFont="1" applyBorder="1" applyAlignment="1">
      <alignment horizontal="fill"/>
    </xf>
    <xf numFmtId="3" fontId="6" fillId="0" borderId="12" xfId="0" applyNumberFormat="1" applyFont="1" applyBorder="1" applyAlignment="1">
      <alignment/>
    </xf>
    <xf numFmtId="177" fontId="6" fillId="0" borderId="3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3" xfId="0" applyNumberFormat="1" applyFont="1" applyBorder="1" applyAlignment="1">
      <alignment horizontal="fill"/>
    </xf>
    <xf numFmtId="177" fontId="6" fillId="0" borderId="23" xfId="0" applyNumberFormat="1" applyFont="1" applyBorder="1" applyAlignment="1">
      <alignment horizontal="fill"/>
    </xf>
    <xf numFmtId="177" fontId="6" fillId="0" borderId="22" xfId="0" applyNumberFormat="1" applyFont="1" applyBorder="1" applyAlignment="1">
      <alignment/>
    </xf>
    <xf numFmtId="177" fontId="6" fillId="0" borderId="23" xfId="0" applyNumberFormat="1" applyFont="1" applyBorder="1" applyAlignment="1">
      <alignment/>
    </xf>
    <xf numFmtId="177" fontId="6" fillId="0" borderId="24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177" fontId="6" fillId="0" borderId="19" xfId="0" applyNumberFormat="1" applyFont="1" applyBorder="1" applyAlignment="1">
      <alignment/>
    </xf>
    <xf numFmtId="177" fontId="17" fillId="0" borderId="19" xfId="0" applyNumberFormat="1" applyFont="1" applyBorder="1" applyAlignment="1">
      <alignment/>
    </xf>
    <xf numFmtId="177" fontId="6" fillId="0" borderId="20" xfId="0" applyNumberFormat="1" applyFont="1" applyBorder="1" applyAlignment="1">
      <alignment/>
    </xf>
    <xf numFmtId="177" fontId="20" fillId="0" borderId="8" xfId="0" applyNumberFormat="1" applyFont="1" applyBorder="1" applyAlignment="1">
      <alignment/>
    </xf>
    <xf numFmtId="177" fontId="20" fillId="0" borderId="21" xfId="0" applyNumberFormat="1" applyFont="1" applyBorder="1" applyAlignment="1">
      <alignment horizontal="right"/>
    </xf>
    <xf numFmtId="177" fontId="20" fillId="0" borderId="4" xfId="0" applyNumberFormat="1" applyFont="1" applyBorder="1" applyAlignment="1">
      <alignment horizontal="center"/>
    </xf>
    <xf numFmtId="177" fontId="20" fillId="0" borderId="28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/>
    </xf>
    <xf numFmtId="177" fontId="6" fillId="0" borderId="25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6" fillId="0" borderId="9" xfId="0" applyNumberFormat="1" applyFont="1" applyBorder="1" applyAlignment="1">
      <alignment/>
    </xf>
    <xf numFmtId="177" fontId="20" fillId="0" borderId="4" xfId="0" applyNumberFormat="1" applyFont="1" applyBorder="1" applyAlignment="1">
      <alignment/>
    </xf>
    <xf numFmtId="0" fontId="6" fillId="0" borderId="29" xfId="0" applyFont="1" applyBorder="1" applyAlignment="1">
      <alignment/>
    </xf>
    <xf numFmtId="3" fontId="20" fillId="0" borderId="1" xfId="0" applyNumberFormat="1" applyFont="1" applyBorder="1" applyAlignment="1">
      <alignment horizontal="fill"/>
    </xf>
    <xf numFmtId="177" fontId="20" fillId="0" borderId="2" xfId="0" applyNumberFormat="1" applyFont="1" applyBorder="1" applyAlignment="1">
      <alignment/>
    </xf>
    <xf numFmtId="177" fontId="20" fillId="0" borderId="1" xfId="0" applyNumberFormat="1" applyFont="1" applyBorder="1" applyAlignment="1">
      <alignment horizontal="fill"/>
    </xf>
    <xf numFmtId="177" fontId="20" fillId="0" borderId="9" xfId="0" applyNumberFormat="1" applyFont="1" applyBorder="1" applyAlignment="1">
      <alignment/>
    </xf>
    <xf numFmtId="165" fontId="20" fillId="0" borderId="2" xfId="0" applyNumberFormat="1" applyFont="1" applyBorder="1" applyAlignment="1">
      <alignment/>
    </xf>
    <xf numFmtId="3" fontId="20" fillId="0" borderId="3" xfId="0" applyNumberFormat="1" applyFont="1" applyBorder="1" applyAlignment="1">
      <alignment/>
    </xf>
    <xf numFmtId="177" fontId="6" fillId="0" borderId="1" xfId="0" applyNumberFormat="1" applyFont="1" applyBorder="1" applyAlignment="1">
      <alignment/>
    </xf>
    <xf numFmtId="177" fontId="6" fillId="0" borderId="30" xfId="0" applyNumberFormat="1" applyFont="1" applyBorder="1" applyAlignment="1">
      <alignment/>
    </xf>
    <xf numFmtId="177" fontId="30" fillId="0" borderId="20" xfId="0" applyNumberFormat="1" applyFont="1" applyBorder="1" applyAlignment="1">
      <alignment horizontal="right"/>
    </xf>
    <xf numFmtId="177" fontId="30" fillId="0" borderId="21" xfId="0" applyNumberFormat="1" applyFont="1" applyBorder="1" applyAlignment="1">
      <alignment horizontal="right"/>
    </xf>
    <xf numFmtId="177" fontId="30" fillId="0" borderId="5" xfId="0" applyNumberFormat="1" applyFont="1" applyBorder="1" applyAlignment="1">
      <alignment horizontal="centerContinuous"/>
    </xf>
    <xf numFmtId="177" fontId="30" fillId="0" borderId="6" xfId="0" applyNumberFormat="1" applyFont="1" applyBorder="1" applyAlignment="1">
      <alignment horizontal="centerContinuous"/>
    </xf>
    <xf numFmtId="177" fontId="30" fillId="0" borderId="7" xfId="0" applyNumberFormat="1" applyFont="1" applyBorder="1" applyAlignment="1">
      <alignment horizontal="centerContinuous"/>
    </xf>
    <xf numFmtId="177" fontId="27" fillId="2" borderId="12" xfId="0" applyNumberFormat="1" applyFont="1" applyFill="1" applyBorder="1" applyAlignment="1">
      <alignment/>
    </xf>
    <xf numFmtId="177" fontId="27" fillId="2" borderId="17" xfId="0" applyNumberFormat="1" applyFont="1" applyFill="1" applyBorder="1" applyAlignment="1">
      <alignment/>
    </xf>
    <xf numFmtId="177" fontId="29" fillId="2" borderId="20" xfId="0" applyNumberFormat="1" applyFont="1" applyFill="1" applyBorder="1" applyAlignment="1">
      <alignment/>
    </xf>
    <xf numFmtId="177" fontId="29" fillId="2" borderId="19" xfId="0" applyNumberFormat="1" applyFont="1" applyFill="1" applyBorder="1" applyAlignment="1">
      <alignment/>
    </xf>
    <xf numFmtId="177" fontId="29" fillId="2" borderId="19" xfId="0" applyNumberFormat="1" applyFont="1" applyFill="1" applyBorder="1" applyAlignment="1">
      <alignment horizontal="right"/>
    </xf>
    <xf numFmtId="177" fontId="29" fillId="2" borderId="20" xfId="0" applyNumberFormat="1" applyFont="1" applyFill="1" applyBorder="1" applyAlignment="1">
      <alignment horizontal="right"/>
    </xf>
    <xf numFmtId="177" fontId="29" fillId="2" borderId="21" xfId="0" applyNumberFormat="1" applyFont="1" applyFill="1" applyBorder="1" applyAlignment="1">
      <alignment horizontal="right"/>
    </xf>
    <xf numFmtId="177" fontId="27" fillId="2" borderId="2" xfId="0" applyNumberFormat="1" applyFont="1" applyFill="1" applyBorder="1" applyAlignment="1">
      <alignment/>
    </xf>
    <xf numFmtId="177" fontId="27" fillId="2" borderId="23" xfId="0" applyNumberFormat="1" applyFont="1" applyFill="1" applyBorder="1" applyAlignment="1">
      <alignment/>
    </xf>
    <xf numFmtId="177" fontId="27" fillId="2" borderId="22" xfId="0" applyNumberFormat="1" applyFont="1" applyFill="1" applyBorder="1" applyAlignment="1">
      <alignment/>
    </xf>
    <xf numFmtId="177" fontId="27" fillId="2" borderId="24" xfId="0" applyNumberFormat="1" applyFont="1" applyFill="1" applyBorder="1" applyAlignment="1">
      <alignment/>
    </xf>
    <xf numFmtId="177" fontId="27" fillId="2" borderId="6" xfId="0" applyNumberFormat="1" applyFont="1" applyFill="1" applyBorder="1" applyAlignment="1">
      <alignment/>
    </xf>
    <xf numFmtId="177" fontId="27" fillId="2" borderId="7" xfId="0" applyNumberFormat="1" applyFont="1" applyFill="1" applyBorder="1" applyAlignment="1">
      <alignment/>
    </xf>
    <xf numFmtId="177" fontId="27" fillId="2" borderId="22" xfId="0" applyNumberFormat="1" applyFont="1" applyFill="1" applyBorder="1" applyAlignment="1">
      <alignment horizontal="right"/>
    </xf>
    <xf numFmtId="177" fontId="27" fillId="2" borderId="31" xfId="0" applyNumberFormat="1" applyFont="1" applyFill="1" applyBorder="1" applyAlignment="1">
      <alignment/>
    </xf>
    <xf numFmtId="177" fontId="27" fillId="2" borderId="32" xfId="0" applyNumberFormat="1" applyFont="1" applyFill="1" applyBorder="1" applyAlignment="1">
      <alignment/>
    </xf>
    <xf numFmtId="3" fontId="27" fillId="2" borderId="33" xfId="0" applyNumberFormat="1" applyFont="1" applyFill="1" applyBorder="1" applyAlignment="1">
      <alignment horizontal="left"/>
    </xf>
    <xf numFmtId="3" fontId="27" fillId="2" borderId="15" xfId="0" applyNumberFormat="1" applyFont="1" applyFill="1" applyBorder="1" applyAlignment="1">
      <alignment/>
    </xf>
    <xf numFmtId="3" fontId="29" fillId="2" borderId="34" xfId="0" applyNumberFormat="1" applyFont="1" applyFill="1" applyBorder="1" applyAlignment="1">
      <alignment/>
    </xf>
    <xf numFmtId="177" fontId="27" fillId="2" borderId="35" xfId="0" applyNumberFormat="1" applyFont="1" applyFill="1" applyBorder="1" applyAlignment="1">
      <alignment/>
    </xf>
    <xf numFmtId="177" fontId="6" fillId="0" borderId="5" xfId="0" applyNumberFormat="1" applyFont="1" applyBorder="1" applyAlignment="1">
      <alignment/>
    </xf>
    <xf numFmtId="0" fontId="14" fillId="0" borderId="9" xfId="22" applyFont="1" applyBorder="1" applyAlignment="1">
      <alignment horizontal="left" indent="1"/>
      <protection/>
    </xf>
    <xf numFmtId="183" fontId="14" fillId="0" borderId="3" xfId="15" applyNumberFormat="1" applyFont="1" applyBorder="1" applyAlignment="1">
      <alignment/>
    </xf>
    <xf numFmtId="183" fontId="14" fillId="0" borderId="2" xfId="15" applyNumberFormat="1" applyFont="1" applyBorder="1" applyAlignment="1">
      <alignment/>
    </xf>
    <xf numFmtId="183" fontId="24" fillId="0" borderId="10" xfId="15" applyNumberFormat="1" applyFont="1" applyBorder="1" applyAlignment="1">
      <alignment/>
    </xf>
    <xf numFmtId="183" fontId="14" fillId="0" borderId="10" xfId="15" applyNumberFormat="1" applyFont="1" applyBorder="1" applyAlignment="1">
      <alignment/>
    </xf>
    <xf numFmtId="183" fontId="24" fillId="0" borderId="36" xfId="22" applyNumberFormat="1" applyFont="1" applyBorder="1" applyAlignment="1">
      <alignment horizontal="left"/>
      <protection/>
    </xf>
    <xf numFmtId="0" fontId="24" fillId="0" borderId="37" xfId="22" applyFont="1" applyBorder="1" applyAlignment="1">
      <alignment horizontal="left"/>
      <protection/>
    </xf>
    <xf numFmtId="0" fontId="24" fillId="0" borderId="38" xfId="22" applyFont="1" applyBorder="1" applyAlignment="1">
      <alignment horizontal="left"/>
      <protection/>
    </xf>
    <xf numFmtId="0" fontId="18" fillId="0" borderId="0" xfId="21" applyBorder="1">
      <alignment/>
      <protection/>
    </xf>
    <xf numFmtId="177" fontId="4" fillId="0" borderId="19" xfId="0" applyNumberFormat="1" applyFont="1" applyBorder="1" applyAlignment="1">
      <alignment/>
    </xf>
    <xf numFmtId="177" fontId="30" fillId="0" borderId="19" xfId="0" applyNumberFormat="1" applyFont="1" applyBorder="1" applyAlignment="1">
      <alignment horizontal="center"/>
    </xf>
    <xf numFmtId="177" fontId="30" fillId="0" borderId="12" xfId="0" applyNumberFormat="1" applyFont="1" applyBorder="1" applyAlignment="1">
      <alignment horizontal="centerContinuous"/>
    </xf>
    <xf numFmtId="177" fontId="30" fillId="0" borderId="0" xfId="0" applyNumberFormat="1" applyFont="1" applyBorder="1" applyAlignment="1">
      <alignment horizontal="centerContinuous"/>
    </xf>
    <xf numFmtId="177" fontId="30" fillId="0" borderId="0" xfId="0" applyNumberFormat="1" applyFont="1" applyBorder="1" applyAlignment="1">
      <alignment/>
    </xf>
    <xf numFmtId="177" fontId="30" fillId="0" borderId="11" xfId="0" applyNumberFormat="1" applyFont="1" applyBorder="1" applyAlignment="1">
      <alignment horizontal="centerContinuous"/>
    </xf>
    <xf numFmtId="0" fontId="0" fillId="0" borderId="8" xfId="0" applyFill="1" applyBorder="1" applyAlignment="1">
      <alignment/>
    </xf>
    <xf numFmtId="177" fontId="6" fillId="0" borderId="39" xfId="0" applyNumberFormat="1" applyFont="1" applyBorder="1" applyAlignment="1">
      <alignment/>
    </xf>
    <xf numFmtId="3" fontId="29" fillId="2" borderId="15" xfId="0" applyNumberFormat="1" applyFont="1" applyFill="1" applyAlignment="1">
      <alignment horizontal="left"/>
    </xf>
    <xf numFmtId="0" fontId="24" fillId="0" borderId="17" xfId="22" applyFont="1" applyFill="1" applyBorder="1" applyAlignment="1">
      <alignment horizontal="centerContinuous"/>
      <protection/>
    </xf>
    <xf numFmtId="0" fontId="24" fillId="0" borderId="8" xfId="22" applyFont="1" applyFill="1" applyBorder="1" applyAlignment="1">
      <alignment horizontal="centerContinuous"/>
      <protection/>
    </xf>
    <xf numFmtId="0" fontId="14" fillId="0" borderId="0" xfId="22" applyFont="1" applyFill="1">
      <alignment/>
      <protection/>
    </xf>
    <xf numFmtId="1" fontId="24" fillId="0" borderId="17" xfId="22" applyNumberFormat="1" applyFont="1" applyFill="1" applyBorder="1" applyAlignment="1">
      <alignment horizontal="centerContinuous"/>
      <protection/>
    </xf>
    <xf numFmtId="0" fontId="18" fillId="0" borderId="0" xfId="22" applyFill="1">
      <alignment/>
      <protection/>
    </xf>
    <xf numFmtId="0" fontId="24" fillId="0" borderId="3" xfId="22" applyFont="1" applyFill="1" applyBorder="1" applyAlignment="1">
      <alignment horizontal="centerContinuous"/>
      <protection/>
    </xf>
    <xf numFmtId="0" fontId="14" fillId="0" borderId="2" xfId="22" applyFont="1" applyFill="1" applyBorder="1" applyAlignment="1">
      <alignment horizontal="centerContinuous"/>
      <protection/>
    </xf>
    <xf numFmtId="0" fontId="24" fillId="0" borderId="2" xfId="22" applyFont="1" applyFill="1" applyBorder="1" applyAlignment="1">
      <alignment horizontal="centerContinuous"/>
      <protection/>
    </xf>
    <xf numFmtId="0" fontId="14" fillId="0" borderId="12" xfId="22" applyFont="1" applyFill="1" applyBorder="1" applyAlignment="1">
      <alignment horizontal="center"/>
      <protection/>
    </xf>
    <xf numFmtId="0" fontId="14" fillId="0" borderId="11" xfId="22" applyFont="1" applyFill="1" applyBorder="1" applyAlignment="1">
      <alignment horizontal="center"/>
      <protection/>
    </xf>
    <xf numFmtId="0" fontId="25" fillId="0" borderId="3" xfId="22" applyFont="1" applyFill="1" applyBorder="1" applyAlignment="1">
      <alignment horizontal="center"/>
      <protection/>
    </xf>
    <xf numFmtId="0" fontId="25" fillId="0" borderId="2" xfId="22" applyFont="1" applyFill="1" applyBorder="1" applyAlignment="1">
      <alignment horizontal="center"/>
      <protection/>
    </xf>
    <xf numFmtId="0" fontId="18" fillId="0" borderId="0" xfId="21" applyFont="1" applyAlignment="1">
      <alignment horizontal="left"/>
      <protection/>
    </xf>
    <xf numFmtId="0" fontId="18" fillId="0" borderId="0" xfId="21" applyFont="1" applyBorder="1">
      <alignment/>
      <protection/>
    </xf>
    <xf numFmtId="0" fontId="18" fillId="0" borderId="18" xfId="21" applyBorder="1">
      <alignment/>
      <protection/>
    </xf>
    <xf numFmtId="3" fontId="33" fillId="2" borderId="0" xfId="0" applyNumberFormat="1" applyFont="1" applyFill="1" applyAlignment="1">
      <alignment/>
    </xf>
    <xf numFmtId="3" fontId="8" fillId="2" borderId="0" xfId="0" applyNumberFormat="1" applyFont="1" applyFill="1" applyBorder="1" applyAlignment="1">
      <alignment horizontal="centerContinuous"/>
    </xf>
    <xf numFmtId="0" fontId="0" fillId="0" borderId="0" xfId="0" applyBorder="1" applyAlignment="1">
      <alignment/>
    </xf>
    <xf numFmtId="3" fontId="27" fillId="2" borderId="40" xfId="0" applyNumberFormat="1" applyFont="1" applyFill="1" applyBorder="1" applyAlignment="1">
      <alignment/>
    </xf>
    <xf numFmtId="3" fontId="27" fillId="2" borderId="41" xfId="0" applyNumberFormat="1" applyFont="1" applyFill="1" applyBorder="1" applyAlignment="1">
      <alignment/>
    </xf>
    <xf numFmtId="3" fontId="29" fillId="2" borderId="16" xfId="0" applyNumberFormat="1" applyFont="1" applyFill="1" applyBorder="1" applyAlignment="1">
      <alignment/>
    </xf>
    <xf numFmtId="0" fontId="24" fillId="0" borderId="10" xfId="21" applyFont="1" applyBorder="1">
      <alignment/>
      <protection/>
    </xf>
    <xf numFmtId="0" fontId="24" fillId="0" borderId="4" xfId="21" applyFont="1" applyBorder="1">
      <alignment/>
      <protection/>
    </xf>
    <xf numFmtId="0" fontId="18" fillId="0" borderId="8" xfId="21" applyBorder="1">
      <alignment/>
      <protection/>
    </xf>
    <xf numFmtId="0" fontId="1" fillId="0" borderId="9" xfId="21" applyFont="1" applyBorder="1">
      <alignment/>
      <protection/>
    </xf>
    <xf numFmtId="0" fontId="24" fillId="0" borderId="4" xfId="21" applyFont="1" applyBorder="1" applyAlignment="1">
      <alignment horizontal="left"/>
      <protection/>
    </xf>
    <xf numFmtId="5" fontId="14" fillId="0" borderId="24" xfId="21" applyNumberFormat="1" applyFont="1" applyBorder="1">
      <alignment/>
      <protection/>
    </xf>
    <xf numFmtId="5" fontId="14" fillId="0" borderId="42" xfId="21" applyNumberFormat="1" applyFont="1" applyBorder="1">
      <alignment/>
      <protection/>
    </xf>
    <xf numFmtId="165" fontId="24" fillId="0" borderId="24" xfId="21" applyNumberFormat="1" applyFont="1" applyBorder="1">
      <alignment/>
      <protection/>
    </xf>
    <xf numFmtId="165" fontId="24" fillId="0" borderId="42" xfId="21" applyNumberFormat="1" applyFont="1" applyBorder="1">
      <alignment/>
      <protection/>
    </xf>
    <xf numFmtId="211" fontId="14" fillId="0" borderId="24" xfId="21" applyNumberFormat="1" applyFont="1" applyBorder="1">
      <alignment/>
      <protection/>
    </xf>
    <xf numFmtId="211" fontId="14" fillId="0" borderId="42" xfId="21" applyNumberFormat="1" applyFont="1" applyBorder="1">
      <alignment/>
      <protection/>
    </xf>
    <xf numFmtId="165" fontId="24" fillId="0" borderId="10" xfId="21" applyNumberFormat="1" applyFont="1" applyBorder="1">
      <alignment/>
      <protection/>
    </xf>
    <xf numFmtId="165" fontId="24" fillId="0" borderId="0" xfId="21" applyNumberFormat="1" applyFont="1" applyBorder="1">
      <alignment/>
      <protection/>
    </xf>
    <xf numFmtId="3" fontId="29" fillId="2" borderId="43" xfId="0" applyNumberFormat="1" applyFont="1" applyFill="1" applyBorder="1" applyAlignment="1">
      <alignment horizontal="left"/>
    </xf>
    <xf numFmtId="3" fontId="29" fillId="2" borderId="43" xfId="0" applyNumberFormat="1" applyFont="1" applyFill="1" applyBorder="1" applyAlignment="1">
      <alignment/>
    </xf>
    <xf numFmtId="5" fontId="29" fillId="2" borderId="44" xfId="0" applyNumberFormat="1" applyFont="1" applyFill="1" applyBorder="1" applyAlignment="1">
      <alignment/>
    </xf>
    <xf numFmtId="3" fontId="29" fillId="2" borderId="45" xfId="0" applyNumberFormat="1" applyFont="1" applyFill="1" applyBorder="1" applyAlignment="1">
      <alignment/>
    </xf>
    <xf numFmtId="0" fontId="24" fillId="0" borderId="46" xfId="21" applyFont="1" applyBorder="1">
      <alignment/>
      <protection/>
    </xf>
    <xf numFmtId="0" fontId="24" fillId="0" borderId="47" xfId="21" applyFont="1" applyBorder="1" applyAlignment="1">
      <alignment horizontal="center"/>
      <protection/>
    </xf>
    <xf numFmtId="0" fontId="24" fillId="0" borderId="48" xfId="21" applyFont="1" applyBorder="1" applyAlignment="1">
      <alignment horizontal="center"/>
      <protection/>
    </xf>
    <xf numFmtId="0" fontId="24" fillId="0" borderId="49" xfId="21" applyFont="1" applyBorder="1" applyAlignment="1">
      <alignment horizontal="center"/>
      <protection/>
    </xf>
    <xf numFmtId="0" fontId="24" fillId="0" borderId="46" xfId="21" applyFont="1" applyBorder="1" applyAlignment="1">
      <alignment horizontal="center"/>
      <protection/>
    </xf>
    <xf numFmtId="177" fontId="20" fillId="0" borderId="50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right"/>
    </xf>
    <xf numFmtId="3" fontId="20" fillId="0" borderId="0" xfId="0" applyNumberFormat="1" applyFont="1" applyAlignment="1">
      <alignment horizontal="centerContinuous"/>
    </xf>
    <xf numFmtId="177" fontId="20" fillId="0" borderId="0" xfId="0" applyNumberFormat="1" applyFont="1" applyAlignment="1">
      <alignment horizontal="centerContinuous"/>
    </xf>
    <xf numFmtId="177" fontId="20" fillId="0" borderId="17" xfId="0" applyNumberFormat="1" applyFont="1" applyBorder="1" applyAlignment="1">
      <alignment horizontal="center"/>
    </xf>
    <xf numFmtId="177" fontId="20" fillId="0" borderId="18" xfId="0" applyNumberFormat="1" applyFont="1" applyBorder="1" applyAlignment="1">
      <alignment horizontal="center"/>
    </xf>
    <xf numFmtId="177" fontId="20" fillId="0" borderId="8" xfId="0" applyNumberFormat="1" applyFont="1" applyBorder="1" applyAlignment="1">
      <alignment horizontal="center"/>
    </xf>
    <xf numFmtId="177" fontId="20" fillId="0" borderId="8" xfId="0" applyNumberFormat="1" applyFont="1" applyBorder="1" applyAlignment="1">
      <alignment horizontal="centerContinuous"/>
    </xf>
    <xf numFmtId="0" fontId="24" fillId="0" borderId="40" xfId="22" applyFont="1" applyFill="1" applyBorder="1" applyAlignment="1">
      <alignment horizontal="centerContinuous"/>
      <protection/>
    </xf>
    <xf numFmtId="1" fontId="24" fillId="0" borderId="51" xfId="22" applyNumberFormat="1" applyFont="1" applyFill="1" applyBorder="1" applyAlignment="1">
      <alignment horizontal="centerContinuous"/>
      <protection/>
    </xf>
    <xf numFmtId="0" fontId="24" fillId="0" borderId="0" xfId="22" applyFont="1">
      <alignment/>
      <protection/>
    </xf>
    <xf numFmtId="0" fontId="2" fillId="0" borderId="0" xfId="21" applyFont="1" applyFill="1" applyAlignment="1">
      <alignment/>
      <protection/>
    </xf>
    <xf numFmtId="0" fontId="3" fillId="0" borderId="0" xfId="21" applyFont="1" applyFill="1" applyAlignment="1">
      <alignment/>
      <protection/>
    </xf>
    <xf numFmtId="0" fontId="24" fillId="0" borderId="1" xfId="22" applyFont="1" applyFill="1" applyBorder="1" applyAlignment="1">
      <alignment horizontal="centerContinuous"/>
      <protection/>
    </xf>
    <xf numFmtId="0" fontId="14" fillId="0" borderId="0" xfId="22" applyFont="1" applyFill="1" applyBorder="1" applyAlignment="1">
      <alignment horizontal="center"/>
      <protection/>
    </xf>
    <xf numFmtId="0" fontId="25" fillId="0" borderId="1" xfId="22" applyFont="1" applyFill="1" applyBorder="1" applyAlignment="1">
      <alignment horizontal="center"/>
      <protection/>
    </xf>
    <xf numFmtId="0" fontId="14" fillId="0" borderId="0" xfId="22" applyFont="1" applyBorder="1">
      <alignment/>
      <protection/>
    </xf>
    <xf numFmtId="183" fontId="24" fillId="0" borderId="0" xfId="22" applyNumberFormat="1" applyFont="1" applyBorder="1">
      <alignment/>
      <protection/>
    </xf>
    <xf numFmtId="183" fontId="14" fillId="0" borderId="1" xfId="15" applyNumberFormat="1" applyFont="1" applyBorder="1" applyAlignment="1">
      <alignment/>
    </xf>
    <xf numFmtId="183" fontId="25" fillId="0" borderId="0" xfId="15" applyNumberFormat="1" applyFont="1" applyBorder="1" applyAlignment="1">
      <alignment/>
    </xf>
    <xf numFmtId="183" fontId="24" fillId="0" borderId="1" xfId="15" applyNumberFormat="1" applyFont="1" applyBorder="1" applyAlignment="1">
      <alignment/>
    </xf>
    <xf numFmtId="183" fontId="14" fillId="0" borderId="0" xfId="15" applyNumberFormat="1" applyFont="1" applyBorder="1" applyAlignment="1">
      <alignment/>
    </xf>
    <xf numFmtId="183" fontId="24" fillId="0" borderId="52" xfId="22" applyNumberFormat="1" applyFont="1" applyBorder="1" applyAlignment="1">
      <alignment horizontal="left"/>
      <protection/>
    </xf>
    <xf numFmtId="1" fontId="24" fillId="0" borderId="18" xfId="22" applyNumberFormat="1" applyFont="1" applyFill="1" applyBorder="1" applyAlignment="1">
      <alignment horizontal="centerContinuous"/>
      <protection/>
    </xf>
    <xf numFmtId="1" fontId="24" fillId="0" borderId="53" xfId="22" applyNumberFormat="1" applyFont="1" applyFill="1" applyBorder="1" applyAlignment="1">
      <alignment horizontal="centerContinuous"/>
      <protection/>
    </xf>
    <xf numFmtId="1" fontId="24" fillId="0" borderId="54" xfId="22" applyNumberFormat="1" applyFont="1" applyFill="1" applyBorder="1" applyAlignment="1">
      <alignment horizontal="centerContinuous"/>
      <protection/>
    </xf>
    <xf numFmtId="1" fontId="24" fillId="0" borderId="55" xfId="22" applyNumberFormat="1" applyFont="1" applyFill="1" applyBorder="1" applyAlignment="1">
      <alignment horizontal="centerContinuous"/>
      <protection/>
    </xf>
    <xf numFmtId="0" fontId="24" fillId="0" borderId="54" xfId="22" applyFont="1" applyFill="1" applyBorder="1" applyAlignment="1">
      <alignment horizontal="centerContinuous"/>
      <protection/>
    </xf>
    <xf numFmtId="0" fontId="14" fillId="0" borderId="17" xfId="22" applyFont="1" applyBorder="1">
      <alignment/>
      <protection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fill"/>
    </xf>
    <xf numFmtId="177" fontId="6" fillId="0" borderId="0" xfId="0" applyNumberFormat="1" applyFont="1" applyBorder="1" applyAlignment="1">
      <alignment horizontal="fill"/>
    </xf>
    <xf numFmtId="177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20" fillId="0" borderId="12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fill"/>
    </xf>
    <xf numFmtId="177" fontId="20" fillId="0" borderId="0" xfId="0" applyNumberFormat="1" applyFont="1" applyBorder="1" applyAlignment="1">
      <alignment horizontal="fill"/>
    </xf>
    <xf numFmtId="177" fontId="20" fillId="0" borderId="10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177" fontId="6" fillId="0" borderId="56" xfId="0" applyNumberFormat="1" applyFont="1" applyBorder="1" applyAlignment="1">
      <alignment/>
    </xf>
    <xf numFmtId="177" fontId="6" fillId="0" borderId="57" xfId="0" applyNumberFormat="1" applyFont="1" applyBorder="1" applyAlignment="1">
      <alignment/>
    </xf>
    <xf numFmtId="177" fontId="6" fillId="0" borderId="40" xfId="0" applyNumberFormat="1" applyFont="1" applyBorder="1" applyAlignment="1">
      <alignment/>
    </xf>
    <xf numFmtId="3" fontId="20" fillId="0" borderId="58" xfId="0" applyNumberFormat="1" applyFont="1" applyBorder="1" applyAlignment="1">
      <alignment/>
    </xf>
    <xf numFmtId="3" fontId="20" fillId="0" borderId="59" xfId="0" applyNumberFormat="1" applyFont="1" applyBorder="1" applyAlignment="1">
      <alignment/>
    </xf>
    <xf numFmtId="3" fontId="20" fillId="0" borderId="59" xfId="0" applyNumberFormat="1" applyFont="1" applyBorder="1" applyAlignment="1">
      <alignment horizontal="fill"/>
    </xf>
    <xf numFmtId="177" fontId="20" fillId="0" borderId="59" xfId="0" applyNumberFormat="1" applyFont="1" applyBorder="1" applyAlignment="1">
      <alignment horizontal="fill"/>
    </xf>
    <xf numFmtId="177" fontId="20" fillId="0" borderId="60" xfId="0" applyNumberFormat="1" applyFont="1" applyBorder="1" applyAlignment="1">
      <alignment/>
    </xf>
    <xf numFmtId="177" fontId="20" fillId="0" borderId="61" xfId="0" applyNumberFormat="1" applyFont="1" applyBorder="1" applyAlignment="1">
      <alignment/>
    </xf>
    <xf numFmtId="3" fontId="6" fillId="0" borderId="62" xfId="0" applyNumberFormat="1" applyFont="1" applyBorder="1" applyAlignment="1">
      <alignment/>
    </xf>
    <xf numFmtId="3" fontId="20" fillId="0" borderId="63" xfId="0" applyNumberFormat="1" applyFont="1" applyBorder="1" applyAlignment="1">
      <alignment/>
    </xf>
    <xf numFmtId="3" fontId="20" fillId="0" borderId="63" xfId="0" applyNumberFormat="1" applyFont="1" applyBorder="1" applyAlignment="1">
      <alignment horizontal="fill"/>
    </xf>
    <xf numFmtId="177" fontId="20" fillId="0" borderId="63" xfId="0" applyNumberFormat="1" applyFont="1" applyBorder="1" applyAlignment="1">
      <alignment horizontal="fill"/>
    </xf>
    <xf numFmtId="177" fontId="20" fillId="0" borderId="64" xfId="0" applyNumberFormat="1" applyFont="1" applyBorder="1" applyAlignment="1">
      <alignment/>
    </xf>
    <xf numFmtId="177" fontId="20" fillId="0" borderId="65" xfId="0" applyNumberFormat="1" applyFont="1" applyBorder="1" applyAlignment="1">
      <alignment/>
    </xf>
    <xf numFmtId="177" fontId="20" fillId="0" borderId="11" xfId="0" applyNumberFormat="1" applyFont="1" applyBorder="1" applyAlignment="1">
      <alignment/>
    </xf>
    <xf numFmtId="3" fontId="6" fillId="0" borderId="66" xfId="0" applyNumberFormat="1" applyFont="1" applyBorder="1" applyAlignment="1">
      <alignment/>
    </xf>
    <xf numFmtId="3" fontId="6" fillId="0" borderId="67" xfId="0" applyNumberFormat="1" applyFont="1" applyBorder="1" applyAlignment="1">
      <alignment/>
    </xf>
    <xf numFmtId="3" fontId="6" fillId="0" borderId="67" xfId="0" applyNumberFormat="1" applyFont="1" applyBorder="1" applyAlignment="1">
      <alignment horizontal="fill"/>
    </xf>
    <xf numFmtId="177" fontId="6" fillId="0" borderId="67" xfId="0" applyNumberFormat="1" applyFont="1" applyBorder="1" applyAlignment="1">
      <alignment horizontal="fill"/>
    </xf>
    <xf numFmtId="177" fontId="6" fillId="0" borderId="68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0" fontId="32" fillId="0" borderId="51" xfId="22" applyFont="1" applyFill="1" applyBorder="1" applyAlignment="1">
      <alignment horizontal="centerContinuous"/>
      <protection/>
    </xf>
    <xf numFmtId="0" fontId="32" fillId="0" borderId="3" xfId="22" applyFont="1" applyFill="1" applyBorder="1" applyAlignment="1">
      <alignment horizontal="centerContinuous"/>
      <protection/>
    </xf>
    <xf numFmtId="1" fontId="24" fillId="0" borderId="0" xfId="22" applyNumberFormat="1" applyFont="1" applyFill="1" applyBorder="1" applyAlignment="1">
      <alignment horizontal="centerContinuous"/>
      <protection/>
    </xf>
    <xf numFmtId="0" fontId="24" fillId="0" borderId="0" xfId="22" applyFont="1" applyFill="1" applyBorder="1" applyAlignment="1">
      <alignment horizontal="centerContinuous"/>
      <protection/>
    </xf>
    <xf numFmtId="0" fontId="25" fillId="0" borderId="0" xfId="22" applyFont="1" applyFill="1" applyBorder="1" applyAlignment="1">
      <alignment horizontal="center"/>
      <protection/>
    </xf>
    <xf numFmtId="185" fontId="24" fillId="0" borderId="0" xfId="17" applyNumberFormat="1" applyFont="1" applyBorder="1" applyAlignment="1">
      <alignment/>
    </xf>
    <xf numFmtId="183" fontId="24" fillId="0" borderId="0" xfId="15" applyNumberFormat="1" applyFont="1" applyBorder="1" applyAlignment="1">
      <alignment/>
    </xf>
    <xf numFmtId="0" fontId="1" fillId="0" borderId="0" xfId="22" applyFont="1" applyBorder="1" applyAlignment="1">
      <alignment horizontal="left"/>
      <protection/>
    </xf>
    <xf numFmtId="0" fontId="18" fillId="0" borderId="0" xfId="22" applyBorder="1" applyAlignment="1">
      <alignment horizontal="centerContinuous"/>
      <protection/>
    </xf>
    <xf numFmtId="0" fontId="18" fillId="0" borderId="0" xfId="22" applyBorder="1">
      <alignment/>
      <protection/>
    </xf>
    <xf numFmtId="177" fontId="6" fillId="0" borderId="50" xfId="0" applyNumberFormat="1" applyFont="1" applyBorder="1" applyAlignment="1">
      <alignment/>
    </xf>
    <xf numFmtId="183" fontId="24" fillId="0" borderId="12" xfId="15" applyNumberFormat="1" applyFont="1" applyBorder="1" applyAlignment="1">
      <alignment/>
    </xf>
    <xf numFmtId="177" fontId="6" fillId="0" borderId="58" xfId="0" applyNumberFormat="1" applyFont="1" applyBorder="1" applyAlignment="1">
      <alignment/>
    </xf>
    <xf numFmtId="177" fontId="6" fillId="0" borderId="23" xfId="0" applyNumberFormat="1" applyFont="1" applyBorder="1" applyAlignment="1">
      <alignment/>
    </xf>
    <xf numFmtId="177" fontId="6" fillId="0" borderId="24" xfId="0" applyNumberFormat="1" applyFont="1" applyBorder="1" applyAlignment="1">
      <alignment/>
    </xf>
    <xf numFmtId="177" fontId="6" fillId="0" borderId="3" xfId="0" applyNumberFormat="1" applyFont="1" applyBorder="1" applyAlignment="1">
      <alignment/>
    </xf>
    <xf numFmtId="177" fontId="6" fillId="0" borderId="1" xfId="0" applyNumberFormat="1" applyFont="1" applyBorder="1" applyAlignment="1">
      <alignment/>
    </xf>
    <xf numFmtId="177" fontId="6" fillId="0" borderId="2" xfId="0" applyNumberFormat="1" applyFont="1" applyBorder="1" applyAlignment="1">
      <alignment/>
    </xf>
    <xf numFmtId="183" fontId="14" fillId="0" borderId="12" xfId="22" applyNumberFormat="1" applyFont="1" applyBorder="1">
      <alignment/>
      <protection/>
    </xf>
    <xf numFmtId="185" fontId="14" fillId="0" borderId="11" xfId="17" applyNumberFormat="1" applyFont="1" applyBorder="1" applyAlignment="1">
      <alignment/>
    </xf>
    <xf numFmtId="183" fontId="14" fillId="0" borderId="0" xfId="22" applyNumberFormat="1" applyFont="1" applyBorder="1">
      <alignment/>
      <protection/>
    </xf>
    <xf numFmtId="0" fontId="14" fillId="0" borderId="69" xfId="22" applyFont="1" applyBorder="1">
      <alignment/>
      <protection/>
    </xf>
    <xf numFmtId="0" fontId="14" fillId="0" borderId="3" xfId="22" applyFont="1" applyFill="1" applyBorder="1" applyAlignment="1">
      <alignment horizontal="center" wrapText="1"/>
      <protection/>
    </xf>
    <xf numFmtId="0" fontId="14" fillId="0" borderId="2" xfId="22" applyFont="1" applyFill="1" applyBorder="1" applyAlignment="1">
      <alignment horizontal="center" wrapText="1"/>
      <protection/>
    </xf>
    <xf numFmtId="177" fontId="6" fillId="0" borderId="70" xfId="0" applyNumberFormat="1" applyFont="1" applyBorder="1" applyAlignment="1">
      <alignment/>
    </xf>
    <xf numFmtId="177" fontId="6" fillId="0" borderId="71" xfId="0" applyNumberFormat="1" applyFont="1" applyBorder="1" applyAlignment="1">
      <alignment/>
    </xf>
    <xf numFmtId="177" fontId="6" fillId="0" borderId="27" xfId="0" applyNumberFormat="1" applyFont="1" applyBorder="1" applyAlignment="1">
      <alignment/>
    </xf>
    <xf numFmtId="3" fontId="20" fillId="0" borderId="6" xfId="0" applyNumberFormat="1" applyFont="1" applyBorder="1" applyAlignment="1">
      <alignment/>
    </xf>
    <xf numFmtId="177" fontId="6" fillId="0" borderId="6" xfId="0" applyNumberFormat="1" applyFont="1" applyBorder="1" applyAlignment="1">
      <alignment horizontal="fill"/>
    </xf>
    <xf numFmtId="177" fontId="20" fillId="0" borderId="7" xfId="0" applyNumberFormat="1" applyFont="1" applyBorder="1" applyAlignment="1">
      <alignment/>
    </xf>
    <xf numFmtId="3" fontId="20" fillId="0" borderId="1" xfId="0" applyNumberFormat="1" applyFont="1" applyBorder="1" applyAlignment="1">
      <alignment/>
    </xf>
    <xf numFmtId="3" fontId="20" fillId="0" borderId="6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25" fillId="0" borderId="0" xfId="0" applyNumberFormat="1" applyFont="1" applyAlignment="1">
      <alignment horizontal="centerContinuous"/>
    </xf>
    <xf numFmtId="177" fontId="14" fillId="0" borderId="1" xfId="0" applyNumberFormat="1" applyFont="1" applyBorder="1" applyAlignment="1">
      <alignment horizontal="centerContinuous"/>
    </xf>
    <xf numFmtId="177" fontId="14" fillId="0" borderId="1" xfId="0" applyNumberFormat="1" applyFont="1" applyBorder="1" applyAlignment="1">
      <alignment/>
    </xf>
    <xf numFmtId="177" fontId="25" fillId="0" borderId="1" xfId="0" applyNumberFormat="1" applyFont="1" applyBorder="1" applyAlignment="1">
      <alignment horizontal="centerContinuous"/>
    </xf>
    <xf numFmtId="177" fontId="14" fillId="0" borderId="2" xfId="0" applyNumberFormat="1" applyFont="1" applyBorder="1" applyAlignment="1">
      <alignment horizontal="centerContinuous"/>
    </xf>
    <xf numFmtId="177" fontId="14" fillId="0" borderId="3" xfId="0" applyNumberFormat="1" applyFont="1" applyBorder="1" applyAlignment="1">
      <alignment horizontal="centerContinuous"/>
    </xf>
    <xf numFmtId="3" fontId="24" fillId="0" borderId="20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177" fontId="14" fillId="0" borderId="20" xfId="0" applyNumberFormat="1" applyFont="1" applyBorder="1" applyAlignment="1">
      <alignment horizontal="right"/>
    </xf>
    <xf numFmtId="177" fontId="14" fillId="0" borderId="19" xfId="0" applyNumberFormat="1" applyFont="1" applyBorder="1" applyAlignment="1">
      <alignment horizontal="center"/>
    </xf>
    <xf numFmtId="177" fontId="14" fillId="0" borderId="19" xfId="0" applyNumberFormat="1" applyFont="1" applyBorder="1" applyAlignment="1">
      <alignment horizontal="right"/>
    </xf>
    <xf numFmtId="177" fontId="14" fillId="0" borderId="19" xfId="0" applyNumberFormat="1" applyFont="1" applyBorder="1" applyAlignment="1">
      <alignment/>
    </xf>
    <xf numFmtId="177" fontId="14" fillId="0" borderId="21" xfId="0" applyNumberFormat="1" applyFont="1" applyBorder="1" applyAlignment="1">
      <alignment horizontal="right"/>
    </xf>
    <xf numFmtId="3" fontId="14" fillId="0" borderId="22" xfId="0" applyNumberFormat="1" applyFont="1" applyBorder="1" applyAlignment="1">
      <alignment/>
    </xf>
    <xf numFmtId="177" fontId="14" fillId="0" borderId="22" xfId="0" applyNumberFormat="1" applyFont="1" applyBorder="1" applyAlignment="1">
      <alignment/>
    </xf>
    <xf numFmtId="177" fontId="14" fillId="0" borderId="23" xfId="0" applyNumberFormat="1" applyFont="1" applyBorder="1" applyAlignment="1">
      <alignment/>
    </xf>
    <xf numFmtId="165" fontId="14" fillId="0" borderId="23" xfId="0" applyNumberFormat="1" applyFont="1" applyBorder="1" applyAlignment="1">
      <alignment/>
    </xf>
    <xf numFmtId="165" fontId="14" fillId="0" borderId="24" xfId="0" applyNumberFormat="1" applyFont="1" applyBorder="1" applyAlignment="1">
      <alignment/>
    </xf>
    <xf numFmtId="177" fontId="14" fillId="0" borderId="24" xfId="0" applyNumberFormat="1" applyFont="1" applyBorder="1" applyAlignment="1">
      <alignment/>
    </xf>
    <xf numFmtId="177" fontId="14" fillId="0" borderId="3" xfId="0" applyNumberFormat="1" applyFont="1" applyBorder="1" applyAlignment="1">
      <alignment/>
    </xf>
    <xf numFmtId="177" fontId="14" fillId="0" borderId="2" xfId="0" applyNumberFormat="1" applyFont="1" applyBorder="1" applyAlignment="1">
      <alignment/>
    </xf>
    <xf numFmtId="3" fontId="14" fillId="0" borderId="3" xfId="0" applyNumberFormat="1" applyFont="1" applyFill="1" applyBorder="1" applyAlignment="1">
      <alignment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24" fillId="0" borderId="1" xfId="0" applyNumberFormat="1" applyFont="1" applyBorder="1" applyAlignment="1">
      <alignment/>
    </xf>
    <xf numFmtId="3" fontId="24" fillId="0" borderId="1" xfId="0" applyNumberFormat="1" applyFont="1" applyBorder="1" applyAlignment="1">
      <alignment horizontal="fill"/>
    </xf>
    <xf numFmtId="177" fontId="24" fillId="0" borderId="3" xfId="0" applyNumberFormat="1" applyFont="1" applyBorder="1" applyAlignment="1">
      <alignment/>
    </xf>
    <xf numFmtId="177" fontId="24" fillId="0" borderId="1" xfId="0" applyNumberFormat="1" applyFont="1" applyBorder="1" applyAlignment="1">
      <alignment/>
    </xf>
    <xf numFmtId="177" fontId="24" fillId="0" borderId="2" xfId="0" applyNumberFormat="1" applyFont="1" applyBorder="1" applyAlignment="1">
      <alignment/>
    </xf>
    <xf numFmtId="177" fontId="14" fillId="0" borderId="12" xfId="0" applyNumberFormat="1" applyFont="1" applyBorder="1" applyAlignment="1">
      <alignment/>
    </xf>
    <xf numFmtId="177" fontId="14" fillId="0" borderId="11" xfId="0" applyNumberFormat="1" applyFont="1" applyBorder="1" applyAlignment="1">
      <alignment/>
    </xf>
    <xf numFmtId="3" fontId="14" fillId="0" borderId="1" xfId="0" applyNumberFormat="1" applyFont="1" applyBorder="1" applyAlignment="1">
      <alignment horizontal="fill"/>
    </xf>
    <xf numFmtId="3" fontId="14" fillId="0" borderId="23" xfId="0" applyNumberFormat="1" applyFont="1" applyBorder="1" applyAlignment="1">
      <alignment/>
    </xf>
    <xf numFmtId="3" fontId="14" fillId="0" borderId="23" xfId="0" applyNumberFormat="1" applyFont="1" applyBorder="1" applyAlignment="1">
      <alignment horizontal="fill"/>
    </xf>
    <xf numFmtId="3" fontId="14" fillId="0" borderId="0" xfId="0" applyNumberFormat="1" applyFont="1" applyAlignment="1">
      <alignment/>
    </xf>
    <xf numFmtId="3" fontId="24" fillId="0" borderId="0" xfId="0" applyNumberFormat="1" applyFont="1" applyAlignment="1">
      <alignment horizontal="centerContinuous"/>
    </xf>
    <xf numFmtId="177" fontId="24" fillId="0" borderId="0" xfId="0" applyNumberFormat="1" applyFont="1" applyAlignment="1">
      <alignment horizontal="centerContinuous"/>
    </xf>
    <xf numFmtId="3" fontId="14" fillId="0" borderId="17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177" fontId="14" fillId="0" borderId="17" xfId="0" applyNumberFormat="1" applyFont="1" applyBorder="1" applyAlignment="1">
      <alignment horizontal="centerContinuous"/>
    </xf>
    <xf numFmtId="177" fontId="14" fillId="0" borderId="18" xfId="0" applyNumberFormat="1" applyFont="1" applyBorder="1" applyAlignment="1">
      <alignment horizontal="centerContinuous"/>
    </xf>
    <xf numFmtId="177" fontId="14" fillId="0" borderId="18" xfId="0" applyNumberFormat="1" applyFont="1" applyBorder="1" applyAlignment="1">
      <alignment/>
    </xf>
    <xf numFmtId="1" fontId="14" fillId="0" borderId="17" xfId="0" applyNumberFormat="1" applyFont="1" applyBorder="1" applyAlignment="1">
      <alignment horizontal="centerContinuous"/>
    </xf>
    <xf numFmtId="1" fontId="14" fillId="0" borderId="18" xfId="0" applyNumberFormat="1" applyFont="1" applyBorder="1" applyAlignment="1">
      <alignment horizontal="centerContinuous"/>
    </xf>
    <xf numFmtId="177" fontId="14" fillId="0" borderId="8" xfId="0" applyNumberFormat="1" applyFont="1" applyBorder="1" applyAlignment="1">
      <alignment horizontal="centerContinuous"/>
    </xf>
    <xf numFmtId="3" fontId="14" fillId="0" borderId="0" xfId="0" applyNumberFormat="1" applyFont="1" applyAlignment="1">
      <alignment horizontal="fill"/>
    </xf>
    <xf numFmtId="3" fontId="6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7" fontId="6" fillId="0" borderId="17" xfId="0" applyNumberFormat="1" applyFont="1" applyBorder="1" applyAlignment="1">
      <alignment horizontal="centerContinuous"/>
    </xf>
    <xf numFmtId="177" fontId="6" fillId="0" borderId="18" xfId="0" applyNumberFormat="1" applyFont="1" applyBorder="1" applyAlignment="1">
      <alignment horizontal="centerContinuous"/>
    </xf>
    <xf numFmtId="177" fontId="6" fillId="0" borderId="17" xfId="0" applyNumberFormat="1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8" xfId="0" applyFont="1" applyBorder="1" applyAlignment="1">
      <alignment wrapText="1"/>
    </xf>
    <xf numFmtId="1" fontId="6" fillId="0" borderId="17" xfId="0" applyNumberFormat="1" applyFont="1" applyBorder="1" applyAlignment="1">
      <alignment horizontal="centerContinuous"/>
    </xf>
    <xf numFmtId="1" fontId="6" fillId="0" borderId="18" xfId="0" applyNumberFormat="1" applyFont="1" applyBorder="1" applyAlignment="1">
      <alignment horizontal="centerContinuous"/>
    </xf>
    <xf numFmtId="177" fontId="6" fillId="0" borderId="3" xfId="0" applyNumberFormat="1" applyFont="1" applyBorder="1" applyAlignment="1">
      <alignment horizontal="centerContinuous" vertical="top"/>
    </xf>
    <xf numFmtId="177" fontId="6" fillId="0" borderId="1" xfId="0" applyNumberFormat="1" applyFont="1" applyBorder="1" applyAlignment="1">
      <alignment horizontal="centerContinuous"/>
    </xf>
    <xf numFmtId="177" fontId="6" fillId="0" borderId="1" xfId="0" applyNumberFormat="1" applyFont="1" applyBorder="1" applyAlignment="1">
      <alignment/>
    </xf>
    <xf numFmtId="177" fontId="6" fillId="0" borderId="3" xfId="0" applyNumberFormat="1" applyFont="1" applyBorder="1" applyAlignment="1">
      <alignment horizontal="centerContinuous" wrapText="1"/>
    </xf>
    <xf numFmtId="177" fontId="17" fillId="0" borderId="1" xfId="0" applyNumberFormat="1" applyFont="1" applyBorder="1" applyAlignment="1">
      <alignment horizontal="centerContinuous" wrapText="1"/>
    </xf>
    <xf numFmtId="177" fontId="6" fillId="0" borderId="1" xfId="0" applyNumberFormat="1" applyFont="1" applyBorder="1" applyAlignment="1">
      <alignment wrapText="1"/>
    </xf>
    <xf numFmtId="1" fontId="6" fillId="0" borderId="8" xfId="0" applyNumberFormat="1" applyFont="1" applyBorder="1" applyAlignment="1">
      <alignment horizontal="centerContinuous"/>
    </xf>
    <xf numFmtId="177" fontId="17" fillId="0" borderId="1" xfId="0" applyNumberFormat="1" applyFont="1" applyBorder="1" applyAlignment="1">
      <alignment horizontal="centerContinuous"/>
    </xf>
    <xf numFmtId="177" fontId="6" fillId="0" borderId="2" xfId="0" applyNumberFormat="1" applyFont="1" applyBorder="1" applyAlignment="1">
      <alignment horizontal="centerContinuous"/>
    </xf>
    <xf numFmtId="177" fontId="20" fillId="0" borderId="1" xfId="0" applyNumberFormat="1" applyFont="1" applyBorder="1" applyAlignment="1">
      <alignment/>
    </xf>
    <xf numFmtId="177" fontId="20" fillId="0" borderId="3" xfId="0" applyNumberFormat="1" applyFont="1" applyBorder="1" applyAlignment="1">
      <alignment/>
    </xf>
    <xf numFmtId="177" fontId="20" fillId="0" borderId="0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7" fontId="6" fillId="0" borderId="12" xfId="0" applyNumberFormat="1" applyFont="1" applyBorder="1" applyAlignment="1">
      <alignment/>
    </xf>
    <xf numFmtId="3" fontId="20" fillId="0" borderId="20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3" fontId="6" fillId="0" borderId="72" xfId="0" applyNumberFormat="1" applyFont="1" applyBorder="1" applyAlignment="1">
      <alignment/>
    </xf>
    <xf numFmtId="177" fontId="6" fillId="0" borderId="6" xfId="0" applyNumberFormat="1" applyFont="1" applyBorder="1" applyAlignment="1">
      <alignment/>
    </xf>
    <xf numFmtId="177" fontId="20" fillId="0" borderId="18" xfId="0" applyNumberFormat="1" applyFont="1" applyBorder="1" applyAlignment="1">
      <alignment/>
    </xf>
    <xf numFmtId="177" fontId="20" fillId="0" borderId="17" xfId="0" applyNumberFormat="1" applyFont="1" applyBorder="1" applyAlignment="1">
      <alignment/>
    </xf>
    <xf numFmtId="0" fontId="6" fillId="0" borderId="0" xfId="0" applyFont="1" applyBorder="1" applyAlignment="1">
      <alignment/>
    </xf>
    <xf numFmtId="177" fontId="6" fillId="0" borderId="7" xfId="0" applyNumberFormat="1" applyFont="1" applyBorder="1" applyAlignment="1">
      <alignment/>
    </xf>
    <xf numFmtId="177" fontId="6" fillId="0" borderId="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77" fontId="6" fillId="0" borderId="12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177" fontId="6" fillId="0" borderId="17" xfId="0" applyNumberFormat="1" applyFont="1" applyBorder="1" applyAlignment="1">
      <alignment/>
    </xf>
    <xf numFmtId="177" fontId="6" fillId="0" borderId="18" xfId="0" applyNumberFormat="1" applyFont="1" applyBorder="1" applyAlignment="1">
      <alignment horizontal="center"/>
    </xf>
    <xf numFmtId="177" fontId="6" fillId="0" borderId="11" xfId="0" applyNumberFormat="1" applyFont="1" applyBorder="1" applyAlignment="1">
      <alignment horizontal="right"/>
    </xf>
    <xf numFmtId="177" fontId="14" fillId="0" borderId="2" xfId="0" applyNumberFormat="1" applyFont="1" applyBorder="1" applyAlignment="1">
      <alignment/>
    </xf>
    <xf numFmtId="0" fontId="18" fillId="0" borderId="2" xfId="21" applyFont="1" applyBorder="1">
      <alignment/>
      <protection/>
    </xf>
    <xf numFmtId="3" fontId="29" fillId="2" borderId="0" xfId="0" applyNumberFormat="1" applyFont="1" applyFill="1" applyBorder="1" applyAlignment="1">
      <alignment/>
    </xf>
    <xf numFmtId="3" fontId="29" fillId="2" borderId="34" xfId="0" applyNumberFormat="1" applyFont="1" applyFill="1" applyBorder="1" applyAlignment="1">
      <alignment horizontal="right"/>
    </xf>
    <xf numFmtId="3" fontId="29" fillId="2" borderId="19" xfId="0" applyNumberFormat="1" applyFont="1" applyFill="1" applyBorder="1" applyAlignment="1">
      <alignment horizontal="right"/>
    </xf>
    <xf numFmtId="3" fontId="29" fillId="2" borderId="5" xfId="0" applyNumberFormat="1" applyFont="1" applyFill="1" applyBorder="1" applyAlignment="1">
      <alignment horizontal="centerContinuous" wrapText="1"/>
    </xf>
    <xf numFmtId="3" fontId="29" fillId="2" borderId="7" xfId="0" applyNumberFormat="1" applyFont="1" applyFill="1" applyBorder="1" applyAlignment="1">
      <alignment horizontal="centerContinuous"/>
    </xf>
    <xf numFmtId="3" fontId="29" fillId="2" borderId="20" xfId="0" applyNumberFormat="1" applyFont="1" applyFill="1" applyBorder="1" applyAlignment="1">
      <alignment horizontal="right"/>
    </xf>
    <xf numFmtId="3" fontId="27" fillId="2" borderId="11" xfId="0" applyNumberFormat="1" applyFont="1" applyFill="1" applyBorder="1" applyAlignment="1">
      <alignment/>
    </xf>
    <xf numFmtId="3" fontId="27" fillId="2" borderId="73" xfId="0" applyNumberFormat="1" applyFont="1" applyFill="1" applyBorder="1" applyAlignment="1">
      <alignment/>
    </xf>
    <xf numFmtId="3" fontId="29" fillId="2" borderId="0" xfId="0" applyNumberFormat="1" applyFont="1" applyFill="1" applyBorder="1" applyAlignment="1">
      <alignment horizontal="left"/>
    </xf>
    <xf numFmtId="5" fontId="29" fillId="2" borderId="0" xfId="0" applyNumberFormat="1" applyFont="1" applyFill="1" applyBorder="1" applyAlignment="1">
      <alignment/>
    </xf>
    <xf numFmtId="3" fontId="6" fillId="0" borderId="5" xfId="0" applyNumberFormat="1" applyFont="1" applyBorder="1" applyAlignment="1">
      <alignment/>
    </xf>
    <xf numFmtId="177" fontId="27" fillId="2" borderId="18" xfId="0" applyNumberFormat="1" applyFont="1" applyFill="1" applyBorder="1" applyAlignment="1">
      <alignment/>
    </xf>
    <xf numFmtId="177" fontId="27" fillId="2" borderId="8" xfId="0" applyNumberFormat="1" applyFont="1" applyFill="1" applyBorder="1" applyAlignment="1">
      <alignment/>
    </xf>
    <xf numFmtId="177" fontId="29" fillId="2" borderId="5" xfId="0" applyNumberFormat="1" applyFont="1" applyFill="1" applyBorder="1" applyAlignment="1">
      <alignment horizontal="centerContinuous"/>
    </xf>
    <xf numFmtId="177" fontId="29" fillId="2" borderId="6" xfId="0" applyNumberFormat="1" applyFont="1" applyFill="1" applyBorder="1" applyAlignment="1">
      <alignment horizontal="centerContinuous"/>
    </xf>
    <xf numFmtId="177" fontId="29" fillId="2" borderId="6" xfId="0" applyNumberFormat="1" applyFont="1" applyFill="1" applyBorder="1" applyAlignment="1">
      <alignment/>
    </xf>
    <xf numFmtId="177" fontId="29" fillId="2" borderId="7" xfId="0" applyNumberFormat="1" applyFont="1" applyFill="1" applyBorder="1" applyAlignment="1">
      <alignment horizontal="centerContinuous"/>
    </xf>
    <xf numFmtId="177" fontId="27" fillId="2" borderId="19" xfId="0" applyNumberFormat="1" applyFont="1" applyFill="1" applyBorder="1" applyAlignment="1">
      <alignment/>
    </xf>
    <xf numFmtId="177" fontId="27" fillId="2" borderId="21" xfId="0" applyNumberFormat="1" applyFont="1" applyFill="1" applyBorder="1" applyAlignment="1">
      <alignment/>
    </xf>
    <xf numFmtId="177" fontId="27" fillId="2" borderId="23" xfId="0" applyNumberFormat="1" applyFont="1" applyFill="1" applyBorder="1" applyAlignment="1">
      <alignment horizontal="left"/>
    </xf>
    <xf numFmtId="177" fontId="34" fillId="2" borderId="23" xfId="0" applyNumberFormat="1" applyFont="1" applyFill="1" applyBorder="1" applyAlignment="1">
      <alignment horizontal="left"/>
    </xf>
    <xf numFmtId="177" fontId="34" fillId="2" borderId="22" xfId="0" applyNumberFormat="1" applyFont="1" applyFill="1" applyBorder="1" applyAlignment="1">
      <alignment/>
    </xf>
    <xf numFmtId="177" fontId="34" fillId="2" borderId="23" xfId="0" applyNumberFormat="1" applyFont="1" applyFill="1" applyBorder="1" applyAlignment="1">
      <alignment/>
    </xf>
    <xf numFmtId="177" fontId="34" fillId="2" borderId="24" xfId="0" applyNumberFormat="1" applyFont="1" applyFill="1" applyBorder="1" applyAlignment="1">
      <alignment/>
    </xf>
    <xf numFmtId="177" fontId="27" fillId="2" borderId="1" xfId="0" applyNumberFormat="1" applyFont="1" applyFill="1" applyBorder="1" applyAlignment="1">
      <alignment horizontal="left"/>
    </xf>
    <xf numFmtId="177" fontId="27" fillId="2" borderId="0" xfId="0" applyNumberFormat="1" applyFont="1" applyFill="1" applyBorder="1" applyAlignment="1">
      <alignment/>
    </xf>
    <xf numFmtId="177" fontId="27" fillId="2" borderId="5" xfId="0" applyNumberFormat="1" applyFont="1" applyFill="1" applyBorder="1" applyAlignment="1">
      <alignment/>
    </xf>
    <xf numFmtId="177" fontId="27" fillId="2" borderId="74" xfId="0" applyNumberFormat="1" applyFont="1" applyFill="1" applyBorder="1" applyAlignment="1">
      <alignment horizontal="left"/>
    </xf>
    <xf numFmtId="177" fontId="27" fillId="2" borderId="74" xfId="0" applyNumberFormat="1" applyFont="1" applyFill="1" applyBorder="1" applyAlignment="1">
      <alignment/>
    </xf>
    <xf numFmtId="177" fontId="27" fillId="2" borderId="75" xfId="0" applyNumberFormat="1" applyFont="1" applyFill="1" applyBorder="1" applyAlignment="1">
      <alignment/>
    </xf>
    <xf numFmtId="0" fontId="0" fillId="0" borderId="76" xfId="0" applyFont="1" applyBorder="1" applyAlignment="1">
      <alignment/>
    </xf>
    <xf numFmtId="177" fontId="27" fillId="2" borderId="23" xfId="0" applyNumberFormat="1" applyFont="1" applyFill="1" applyBorder="1" applyAlignment="1">
      <alignment horizontal="right"/>
    </xf>
    <xf numFmtId="182" fontId="27" fillId="2" borderId="23" xfId="0" applyNumberFormat="1" applyFont="1" applyFill="1" applyBorder="1" applyAlignment="1">
      <alignment/>
    </xf>
    <xf numFmtId="177" fontId="29" fillId="2" borderId="23" xfId="0" applyNumberFormat="1" applyFont="1" applyFill="1" applyBorder="1" applyAlignment="1">
      <alignment horizontal="left"/>
    </xf>
    <xf numFmtId="177" fontId="29" fillId="2" borderId="22" xfId="0" applyNumberFormat="1" applyFont="1" applyFill="1" applyBorder="1" applyAlignment="1">
      <alignment/>
    </xf>
    <xf numFmtId="177" fontId="29" fillId="2" borderId="23" xfId="0" applyNumberFormat="1" applyFont="1" applyFill="1" applyBorder="1" applyAlignment="1">
      <alignment/>
    </xf>
    <xf numFmtId="177" fontId="29" fillId="2" borderId="24" xfId="0" applyNumberFormat="1" applyFont="1" applyFill="1" applyBorder="1" applyAlignment="1">
      <alignment/>
    </xf>
    <xf numFmtId="177" fontId="27" fillId="2" borderId="27" xfId="0" applyNumberFormat="1" applyFont="1" applyFill="1" applyBorder="1" applyAlignment="1">
      <alignment horizontal="left"/>
    </xf>
    <xf numFmtId="177" fontId="27" fillId="2" borderId="27" xfId="0" applyNumberFormat="1" applyFont="1" applyFill="1" applyBorder="1" applyAlignment="1">
      <alignment/>
    </xf>
    <xf numFmtId="0" fontId="0" fillId="0" borderId="77" xfId="0" applyFont="1" applyBorder="1" applyAlignment="1">
      <alignment/>
    </xf>
    <xf numFmtId="177" fontId="27" fillId="2" borderId="39" xfId="0" applyNumberFormat="1" applyFont="1" applyFill="1" applyBorder="1" applyAlignment="1">
      <alignment/>
    </xf>
    <xf numFmtId="177" fontId="27" fillId="2" borderId="42" xfId="0" applyNumberFormat="1" applyFont="1" applyFill="1" applyBorder="1" applyAlignment="1">
      <alignment/>
    </xf>
    <xf numFmtId="177" fontId="27" fillId="0" borderId="23" xfId="0" applyNumberFormat="1" applyFont="1" applyFill="1" applyBorder="1" applyAlignment="1">
      <alignment horizontal="left"/>
    </xf>
    <xf numFmtId="177" fontId="27" fillId="0" borderId="23" xfId="0" applyNumberFormat="1" applyFont="1" applyFill="1" applyBorder="1" applyAlignment="1">
      <alignment/>
    </xf>
    <xf numFmtId="0" fontId="0" fillId="0" borderId="76" xfId="0" applyFont="1" applyFill="1" applyBorder="1" applyAlignment="1">
      <alignment/>
    </xf>
    <xf numFmtId="177" fontId="27" fillId="0" borderId="22" xfId="0" applyNumberFormat="1" applyFont="1" applyFill="1" applyBorder="1" applyAlignment="1">
      <alignment/>
    </xf>
    <xf numFmtId="177" fontId="27" fillId="0" borderId="24" xfId="0" applyNumberFormat="1" applyFont="1" applyFill="1" applyBorder="1" applyAlignment="1">
      <alignment/>
    </xf>
    <xf numFmtId="177" fontId="27" fillId="0" borderId="72" xfId="0" applyNumberFormat="1" applyFont="1" applyFill="1" applyBorder="1" applyAlignment="1">
      <alignment horizontal="left"/>
    </xf>
    <xf numFmtId="177" fontId="27" fillId="0" borderId="72" xfId="0" applyNumberFormat="1" applyFont="1" applyFill="1" applyBorder="1" applyAlignment="1">
      <alignment/>
    </xf>
    <xf numFmtId="0" fontId="0" fillId="0" borderId="78" xfId="0" applyFont="1" applyFill="1" applyBorder="1" applyAlignment="1">
      <alignment/>
    </xf>
    <xf numFmtId="177" fontId="27" fillId="0" borderId="30" xfId="0" applyNumberFormat="1" applyFont="1" applyFill="1" applyBorder="1" applyAlignment="1">
      <alignment/>
    </xf>
    <xf numFmtId="177" fontId="27" fillId="0" borderId="30" xfId="0" applyNumberFormat="1" applyFont="1" applyFill="1" applyBorder="1" applyAlignment="1">
      <alignment horizontal="centerContinuous"/>
    </xf>
    <xf numFmtId="177" fontId="27" fillId="0" borderId="79" xfId="0" applyNumberFormat="1" applyFont="1" applyFill="1" applyBorder="1" applyAlignment="1">
      <alignment horizontal="centerContinuous"/>
    </xf>
    <xf numFmtId="177" fontId="27" fillId="0" borderId="22" xfId="0" applyNumberFormat="1" applyFont="1" applyFill="1" applyBorder="1" applyAlignment="1">
      <alignment horizontal="centerContinuous"/>
    </xf>
    <xf numFmtId="177" fontId="27" fillId="0" borderId="24" xfId="0" applyNumberFormat="1" applyFont="1" applyFill="1" applyBorder="1" applyAlignment="1">
      <alignment horizontal="centerContinuous"/>
    </xf>
    <xf numFmtId="177" fontId="28" fillId="0" borderId="22" xfId="0" applyNumberFormat="1" applyFont="1" applyFill="1" applyBorder="1" applyAlignment="1">
      <alignment horizontal="right"/>
    </xf>
    <xf numFmtId="177" fontId="28" fillId="0" borderId="24" xfId="0" applyNumberFormat="1" applyFont="1" applyFill="1" applyBorder="1" applyAlignment="1">
      <alignment horizontal="right"/>
    </xf>
    <xf numFmtId="177" fontId="27" fillId="0" borderId="1" xfId="0" applyNumberFormat="1" applyFont="1" applyFill="1" applyBorder="1" applyAlignment="1">
      <alignment horizontal="left"/>
    </xf>
    <xf numFmtId="177" fontId="27" fillId="0" borderId="1" xfId="0" applyNumberFormat="1" applyFont="1" applyFill="1" applyBorder="1" applyAlignment="1">
      <alignment/>
    </xf>
    <xf numFmtId="0" fontId="0" fillId="0" borderId="80" xfId="0" applyFont="1" applyFill="1" applyBorder="1" applyAlignment="1">
      <alignment/>
    </xf>
    <xf numFmtId="177" fontId="27" fillId="0" borderId="3" xfId="0" applyNumberFormat="1" applyFont="1" applyFill="1" applyBorder="1" applyAlignment="1">
      <alignment/>
    </xf>
    <xf numFmtId="177" fontId="27" fillId="0" borderId="2" xfId="0" applyNumberFormat="1" applyFont="1" applyFill="1" applyBorder="1" applyAlignment="1">
      <alignment/>
    </xf>
    <xf numFmtId="177" fontId="6" fillId="0" borderId="0" xfId="0" applyNumberFormat="1" applyFont="1" applyAlignment="1">
      <alignment horizontal="left"/>
    </xf>
    <xf numFmtId="177" fontId="27" fillId="2" borderId="0" xfId="0" applyNumberFormat="1" applyFont="1" applyFill="1" applyAlignment="1">
      <alignment horizontal="left"/>
    </xf>
    <xf numFmtId="177" fontId="34" fillId="2" borderId="0" xfId="0" applyNumberFormat="1" applyFont="1" applyFill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177" fontId="6" fillId="0" borderId="8" xfId="0" applyNumberFormat="1" applyFont="1" applyBorder="1" applyAlignment="1">
      <alignment horizontal="centerContinuous"/>
    </xf>
    <xf numFmtId="3" fontId="17" fillId="0" borderId="0" xfId="0" applyNumberFormat="1" applyFont="1" applyAlignment="1">
      <alignment horizontal="centerContinuous"/>
    </xf>
    <xf numFmtId="177" fontId="6" fillId="0" borderId="3" xfId="0" applyNumberFormat="1" applyFont="1" applyBorder="1" applyAlignment="1">
      <alignment horizontal="centerContinuous"/>
    </xf>
    <xf numFmtId="177" fontId="6" fillId="0" borderId="20" xfId="0" applyNumberFormat="1" applyFont="1" applyBorder="1" applyAlignment="1">
      <alignment horizontal="right"/>
    </xf>
    <xf numFmtId="177" fontId="6" fillId="0" borderId="19" xfId="0" applyNumberFormat="1" applyFont="1" applyBorder="1" applyAlignment="1">
      <alignment horizontal="center"/>
    </xf>
    <xf numFmtId="177" fontId="6" fillId="0" borderId="21" xfId="0" applyNumberFormat="1" applyFont="1" applyBorder="1" applyAlignment="1">
      <alignment horizontal="right"/>
    </xf>
    <xf numFmtId="3" fontId="6" fillId="0" borderId="5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3" fontId="6" fillId="0" borderId="3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  <xf numFmtId="3" fontId="20" fillId="0" borderId="18" xfId="0" applyNumberFormat="1" applyFont="1" applyBorder="1" applyAlignment="1">
      <alignment horizontal="fill"/>
    </xf>
    <xf numFmtId="3" fontId="20" fillId="0" borderId="8" xfId="0" applyNumberFormat="1" applyFont="1" applyBorder="1" applyAlignment="1">
      <alignment/>
    </xf>
    <xf numFmtId="3" fontId="20" fillId="0" borderId="12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177" fontId="6" fillId="0" borderId="3" xfId="0" applyNumberFormat="1" applyFont="1" applyBorder="1" applyAlignment="1">
      <alignment horizontal="centerContinuous" vertical="top" wrapText="1"/>
    </xf>
    <xf numFmtId="177" fontId="6" fillId="0" borderId="39" xfId="0" applyNumberFormat="1" applyFont="1" applyBorder="1" applyAlignment="1">
      <alignment/>
    </xf>
    <xf numFmtId="3" fontId="8" fillId="2" borderId="0" xfId="0" applyNumberFormat="1" applyFont="1" applyFill="1" applyBorder="1" applyAlignment="1">
      <alignment/>
    </xf>
    <xf numFmtId="3" fontId="29" fillId="2" borderId="0" xfId="0" applyNumberFormat="1" applyFont="1" applyFill="1" applyBorder="1" applyAlignment="1">
      <alignment horizontal="centerContinuous"/>
    </xf>
    <xf numFmtId="3" fontId="29" fillId="2" borderId="0" xfId="0" applyNumberFormat="1" applyFont="1" applyFill="1" applyBorder="1" applyAlignment="1">
      <alignment horizontal="right"/>
    </xf>
    <xf numFmtId="177" fontId="6" fillId="0" borderId="22" xfId="0" applyNumberFormat="1" applyFont="1" applyBorder="1" applyAlignment="1">
      <alignment/>
    </xf>
    <xf numFmtId="3" fontId="14" fillId="0" borderId="26" xfId="0" applyNumberFormat="1" applyFont="1" applyBorder="1" applyAlignment="1">
      <alignment/>
    </xf>
    <xf numFmtId="3" fontId="14" fillId="0" borderId="25" xfId="0" applyNumberFormat="1" applyFont="1" applyBorder="1" applyAlignment="1">
      <alignment/>
    </xf>
    <xf numFmtId="0" fontId="24" fillId="0" borderId="4" xfId="22" applyFont="1" applyBorder="1">
      <alignment/>
      <protection/>
    </xf>
    <xf numFmtId="3" fontId="6" fillId="0" borderId="0" xfId="22" applyNumberFormat="1" applyFont="1" applyAlignment="1">
      <alignment horizontal="centerContinuous"/>
      <protection/>
    </xf>
    <xf numFmtId="0" fontId="18" fillId="0" borderId="0" xfId="22" applyFont="1" applyAlignment="1">
      <alignment horizontal="centerContinuous"/>
      <protection/>
    </xf>
    <xf numFmtId="0" fontId="18" fillId="0" borderId="0" xfId="22" applyFont="1">
      <alignment/>
      <protection/>
    </xf>
    <xf numFmtId="0" fontId="6" fillId="0" borderId="81" xfId="0" applyFont="1" applyBorder="1" applyAlignment="1">
      <alignment/>
    </xf>
    <xf numFmtId="3" fontId="6" fillId="0" borderId="72" xfId="0" applyNumberFormat="1" applyFont="1" applyBorder="1" applyAlignment="1">
      <alignment horizontal="fill"/>
    </xf>
    <xf numFmtId="177" fontId="6" fillId="0" borderId="72" xfId="0" applyNumberFormat="1" applyFont="1" applyBorder="1" applyAlignment="1">
      <alignment horizontal="fill"/>
    </xf>
    <xf numFmtId="177" fontId="6" fillId="0" borderId="82" xfId="0" applyNumberFormat="1" applyFont="1" applyBorder="1" applyAlignment="1">
      <alignment horizontal="fill"/>
    </xf>
    <xf numFmtId="3" fontId="20" fillId="0" borderId="23" xfId="0" applyNumberFormat="1" applyFont="1" applyBorder="1" applyAlignment="1">
      <alignment/>
    </xf>
    <xf numFmtId="0" fontId="6" fillId="0" borderId="23" xfId="0" applyFont="1" applyBorder="1" applyAlignment="1">
      <alignment/>
    </xf>
    <xf numFmtId="177" fontId="20" fillId="0" borderId="82" xfId="0" applyNumberFormat="1" applyFont="1" applyBorder="1" applyAlignment="1">
      <alignment/>
    </xf>
    <xf numFmtId="3" fontId="20" fillId="0" borderId="83" xfId="0" applyNumberFormat="1" applyFont="1" applyBorder="1" applyAlignment="1">
      <alignment/>
    </xf>
    <xf numFmtId="3" fontId="20" fillId="0" borderId="72" xfId="0" applyNumberFormat="1" applyFont="1" applyBorder="1" applyAlignment="1">
      <alignment/>
    </xf>
    <xf numFmtId="0" fontId="6" fillId="0" borderId="72" xfId="0" applyFont="1" applyBorder="1" applyAlignment="1">
      <alignment/>
    </xf>
    <xf numFmtId="177" fontId="6" fillId="0" borderId="84" xfId="0" applyNumberFormat="1" applyFont="1" applyBorder="1" applyAlignment="1">
      <alignment/>
    </xf>
    <xf numFmtId="177" fontId="20" fillId="0" borderId="85" xfId="0" applyNumberFormat="1" applyFont="1" applyBorder="1" applyAlignment="1">
      <alignment/>
    </xf>
    <xf numFmtId="177" fontId="35" fillId="0" borderId="24" xfId="0" applyNumberFormat="1" applyFont="1" applyBorder="1" applyAlignment="1">
      <alignment/>
    </xf>
    <xf numFmtId="177" fontId="35" fillId="0" borderId="10" xfId="0" applyNumberFormat="1" applyFont="1" applyBorder="1" applyAlignment="1">
      <alignment/>
    </xf>
    <xf numFmtId="177" fontId="15" fillId="0" borderId="7" xfId="0" applyNumberFormat="1" applyFont="1" applyBorder="1" applyAlignment="1">
      <alignment/>
    </xf>
    <xf numFmtId="165" fontId="15" fillId="0" borderId="2" xfId="0" applyNumberFormat="1" applyFont="1" applyBorder="1" applyAlignment="1">
      <alignment/>
    </xf>
    <xf numFmtId="177" fontId="6" fillId="0" borderId="1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5" xfId="0" applyNumberFormat="1" applyFont="1" applyBorder="1" applyAlignment="1">
      <alignment/>
    </xf>
    <xf numFmtId="177" fontId="6" fillId="0" borderId="22" xfId="0" applyNumberFormat="1" applyFont="1" applyBorder="1" applyAlignment="1">
      <alignment/>
    </xf>
    <xf numFmtId="177" fontId="15" fillId="0" borderId="9" xfId="0" applyNumberFormat="1" applyFont="1" applyBorder="1" applyAlignment="1">
      <alignment/>
    </xf>
    <xf numFmtId="177" fontId="6" fillId="0" borderId="85" xfId="0" applyNumberFormat="1" applyFont="1" applyBorder="1" applyAlignment="1">
      <alignment horizontal="fill"/>
    </xf>
    <xf numFmtId="177" fontId="20" fillId="0" borderId="61" xfId="0" applyNumberFormat="1" applyFont="1" applyBorder="1" applyAlignment="1">
      <alignment horizontal="right"/>
    </xf>
    <xf numFmtId="177" fontId="20" fillId="0" borderId="86" xfId="0" applyNumberFormat="1" applyFont="1" applyBorder="1" applyAlignment="1">
      <alignment/>
    </xf>
    <xf numFmtId="177" fontId="35" fillId="0" borderId="85" xfId="0" applyNumberFormat="1" applyFont="1" applyBorder="1" applyAlignment="1">
      <alignment/>
    </xf>
    <xf numFmtId="177" fontId="5" fillId="0" borderId="23" xfId="0" applyNumberFormat="1" applyFont="1" applyBorder="1" applyAlignment="1">
      <alignment/>
    </xf>
    <xf numFmtId="0" fontId="0" fillId="0" borderId="0" xfId="0" applyBorder="1" applyAlignment="1">
      <alignment/>
    </xf>
    <xf numFmtId="3" fontId="29" fillId="2" borderId="0" xfId="0" applyNumberFormat="1" applyFont="1" applyFill="1" applyBorder="1" applyAlignment="1" quotePrefix="1">
      <alignment horizontal="centerContinuous"/>
    </xf>
    <xf numFmtId="3" fontId="29" fillId="2" borderId="0" xfId="0" applyNumberFormat="1" applyFont="1" applyFill="1" applyBorder="1" applyAlignment="1" quotePrefix="1">
      <alignment horizontal="centerContinuous" wrapText="1"/>
    </xf>
    <xf numFmtId="3" fontId="29" fillId="2" borderId="0" xfId="0" applyNumberFormat="1" applyFont="1" applyFill="1" applyBorder="1" applyAlignment="1">
      <alignment horizontal="centerContinuous" wrapText="1"/>
    </xf>
    <xf numFmtId="3" fontId="28" fillId="2" borderId="0" xfId="0" applyNumberFormat="1" applyFont="1" applyFill="1" applyBorder="1" applyAlignment="1">
      <alignment/>
    </xf>
    <xf numFmtId="3" fontId="27" fillId="2" borderId="0" xfId="0" applyNumberFormat="1" applyFont="1" applyFill="1" applyBorder="1" applyAlignment="1">
      <alignment horizontal="left"/>
    </xf>
    <xf numFmtId="3" fontId="27" fillId="2" borderId="8" xfId="0" applyNumberFormat="1" applyFont="1" applyFill="1" applyBorder="1" applyAlignment="1">
      <alignment/>
    </xf>
    <xf numFmtId="177" fontId="27" fillId="2" borderId="87" xfId="0" applyNumberFormat="1" applyFont="1" applyFill="1" applyBorder="1" applyAlignment="1">
      <alignment/>
    </xf>
    <xf numFmtId="3" fontId="29" fillId="2" borderId="11" xfId="0" applyNumberFormat="1" applyFont="1" applyFill="1" applyBorder="1" applyAlignment="1">
      <alignment/>
    </xf>
    <xf numFmtId="5" fontId="29" fillId="2" borderId="88" xfId="0" applyNumberFormat="1" applyFont="1" applyFill="1" applyBorder="1" applyAlignment="1">
      <alignment/>
    </xf>
    <xf numFmtId="3" fontId="29" fillId="2" borderId="5" xfId="0" applyNumberFormat="1" applyFont="1" applyFill="1" applyBorder="1" applyAlignment="1">
      <alignment/>
    </xf>
    <xf numFmtId="3" fontId="27" fillId="2" borderId="22" xfId="0" applyNumberFormat="1" applyFont="1" applyFill="1" applyBorder="1" applyAlignment="1">
      <alignment/>
    </xf>
    <xf numFmtId="3" fontId="27" fillId="2" borderId="24" xfId="0" applyNumberFormat="1" applyFont="1" applyFill="1" applyBorder="1" applyAlignment="1">
      <alignment/>
    </xf>
    <xf numFmtId="3" fontId="27" fillId="2" borderId="89" xfId="0" applyNumberFormat="1" applyFont="1" applyFill="1" applyBorder="1" applyAlignment="1">
      <alignment/>
    </xf>
    <xf numFmtId="3" fontId="6" fillId="0" borderId="55" xfId="0" applyNumberFormat="1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4" xfId="0" applyFont="1" applyBorder="1" applyAlignment="1">
      <alignment/>
    </xf>
    <xf numFmtId="165" fontId="6" fillId="0" borderId="6" xfId="0" applyNumberFormat="1" applyFont="1" applyBorder="1" applyAlignment="1">
      <alignment/>
    </xf>
    <xf numFmtId="5" fontId="6" fillId="0" borderId="6" xfId="0" applyNumberFormat="1" applyFont="1" applyBorder="1" applyAlignment="1">
      <alignment/>
    </xf>
    <xf numFmtId="165" fontId="6" fillId="0" borderId="7" xfId="0" applyNumberFormat="1" applyFont="1" applyBorder="1" applyAlignment="1">
      <alignment/>
    </xf>
    <xf numFmtId="165" fontId="27" fillId="2" borderId="79" xfId="0" applyNumberFormat="1" applyFont="1" applyFill="1" applyBorder="1" applyAlignment="1">
      <alignment/>
    </xf>
    <xf numFmtId="5" fontId="27" fillId="2" borderId="79" xfId="0" applyNumberFormat="1" applyFont="1" applyFill="1" applyBorder="1" applyAlignment="1">
      <alignment/>
    </xf>
    <xf numFmtId="177" fontId="15" fillId="0" borderId="1" xfId="0" applyNumberFormat="1" applyFont="1" applyBorder="1" applyAlignment="1">
      <alignment/>
    </xf>
    <xf numFmtId="3" fontId="20" fillId="0" borderId="3" xfId="0" applyNumberFormat="1" applyFont="1" applyFill="1" applyBorder="1" applyAlignment="1">
      <alignment/>
    </xf>
    <xf numFmtId="0" fontId="20" fillId="0" borderId="1" xfId="0" applyFont="1" applyBorder="1" applyAlignment="1">
      <alignment/>
    </xf>
    <xf numFmtId="177" fontId="20" fillId="0" borderId="6" xfId="0" applyNumberFormat="1" applyFont="1" applyBorder="1" applyAlignment="1">
      <alignment/>
    </xf>
    <xf numFmtId="5" fontId="27" fillId="2" borderId="23" xfId="0" applyNumberFormat="1" applyFont="1" applyFill="1" applyBorder="1" applyAlignment="1">
      <alignment/>
    </xf>
    <xf numFmtId="5" fontId="27" fillId="2" borderId="22" xfId="0" applyNumberFormat="1" applyFont="1" applyFill="1" applyBorder="1" applyAlignment="1">
      <alignment/>
    </xf>
    <xf numFmtId="5" fontId="27" fillId="2" borderId="24" xfId="0" applyNumberFormat="1" applyFont="1" applyFill="1" applyBorder="1" applyAlignment="1">
      <alignment/>
    </xf>
    <xf numFmtId="165" fontId="14" fillId="0" borderId="24" xfId="0" applyNumberFormat="1" applyFont="1" applyBorder="1" applyAlignment="1">
      <alignment/>
    </xf>
    <xf numFmtId="5" fontId="14" fillId="0" borderId="42" xfId="0" applyNumberFormat="1" applyFont="1" applyBorder="1" applyAlignment="1">
      <alignment/>
    </xf>
    <xf numFmtId="5" fontId="6" fillId="0" borderId="39" xfId="0" applyNumberFormat="1" applyFont="1" applyBorder="1" applyAlignment="1">
      <alignment/>
    </xf>
    <xf numFmtId="5" fontId="6" fillId="0" borderId="27" xfId="0" applyNumberFormat="1" applyFont="1" applyBorder="1" applyAlignment="1">
      <alignment/>
    </xf>
    <xf numFmtId="5" fontId="6" fillId="0" borderId="42" xfId="0" applyNumberFormat="1" applyFont="1" applyBorder="1" applyAlignment="1">
      <alignment/>
    </xf>
    <xf numFmtId="165" fontId="14" fillId="0" borderId="2" xfId="15" applyNumberFormat="1" applyFont="1" applyBorder="1" applyAlignment="1">
      <alignment/>
    </xf>
    <xf numFmtId="5" fontId="14" fillId="0" borderId="1" xfId="15" applyNumberFormat="1" applyFont="1" applyBorder="1" applyAlignment="1">
      <alignment/>
    </xf>
    <xf numFmtId="5" fontId="14" fillId="0" borderId="2" xfId="15" applyNumberFormat="1" applyFont="1" applyBorder="1" applyAlignment="1">
      <alignment/>
    </xf>
    <xf numFmtId="165" fontId="5" fillId="0" borderId="23" xfId="0" applyNumberFormat="1" applyFont="1" applyBorder="1" applyAlignment="1">
      <alignment/>
    </xf>
    <xf numFmtId="5" fontId="5" fillId="0" borderId="23" xfId="0" applyNumberFormat="1" applyFont="1" applyBorder="1" applyAlignment="1">
      <alignment/>
    </xf>
    <xf numFmtId="165" fontId="5" fillId="0" borderId="24" xfId="0" applyNumberFormat="1" applyFont="1" applyBorder="1" applyAlignment="1">
      <alignment/>
    </xf>
    <xf numFmtId="5" fontId="5" fillId="0" borderId="24" xfId="0" applyNumberFormat="1" applyFont="1" applyBorder="1" applyAlignment="1">
      <alignment/>
    </xf>
    <xf numFmtId="185" fontId="24" fillId="0" borderId="52" xfId="17" applyNumberFormat="1" applyFont="1" applyBorder="1" applyAlignment="1">
      <alignment horizontal="left"/>
    </xf>
    <xf numFmtId="0" fontId="24" fillId="0" borderId="52" xfId="22" applyFont="1" applyBorder="1" applyAlignment="1">
      <alignment horizontal="left"/>
      <protection/>
    </xf>
    <xf numFmtId="177" fontId="6" fillId="0" borderId="6" xfId="0" applyNumberFormat="1" applyFont="1" applyBorder="1" applyAlignment="1">
      <alignment horizontal="right"/>
    </xf>
    <xf numFmtId="3" fontId="6" fillId="0" borderId="90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3" fontId="27" fillId="2" borderId="91" xfId="0" applyNumberFormat="1" applyFont="1" applyFill="1" applyBorder="1" applyAlignment="1">
      <alignment horizontal="left"/>
    </xf>
    <xf numFmtId="3" fontId="20" fillId="0" borderId="5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20" fillId="0" borderId="30" xfId="0" applyNumberFormat="1" applyFont="1" applyBorder="1" applyAlignment="1">
      <alignment/>
    </xf>
    <xf numFmtId="177" fontId="6" fillId="0" borderId="0" xfId="0" applyNumberFormat="1" applyFont="1" applyFill="1" applyAlignment="1">
      <alignment/>
    </xf>
    <xf numFmtId="3" fontId="17" fillId="0" borderId="19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27" fillId="2" borderId="84" xfId="0" applyNumberFormat="1" applyFont="1" applyFill="1" applyBorder="1" applyAlignment="1">
      <alignment/>
    </xf>
    <xf numFmtId="3" fontId="29" fillId="2" borderId="92" xfId="0" applyNumberFormat="1" applyFont="1" applyFill="1" applyBorder="1" applyAlignment="1">
      <alignment horizontal="centerContinuous"/>
    </xf>
    <xf numFmtId="3" fontId="29" fillId="2" borderId="93" xfId="0" applyNumberFormat="1" applyFont="1" applyFill="1" applyBorder="1" applyAlignment="1">
      <alignment horizontal="right"/>
    </xf>
    <xf numFmtId="3" fontId="27" fillId="2" borderId="94" xfId="0" applyNumberFormat="1" applyFont="1" applyFill="1" applyBorder="1" applyAlignment="1">
      <alignment/>
    </xf>
    <xf numFmtId="3" fontId="27" fillId="2" borderId="95" xfId="0" applyNumberFormat="1" applyFont="1" applyFill="1" applyBorder="1" applyAlignment="1">
      <alignment/>
    </xf>
    <xf numFmtId="5" fontId="27" fillId="2" borderId="96" xfId="0" applyNumberFormat="1" applyFont="1" applyFill="1" applyBorder="1" applyAlignment="1">
      <alignment/>
    </xf>
    <xf numFmtId="177" fontId="27" fillId="2" borderId="97" xfId="0" applyNumberFormat="1" applyFont="1" applyFill="1" applyBorder="1" applyAlignment="1">
      <alignment/>
    </xf>
    <xf numFmtId="3" fontId="27" fillId="2" borderId="14" xfId="0" applyNumberFormat="1" applyFont="1" applyFill="1" applyBorder="1" applyAlignment="1">
      <alignment/>
    </xf>
    <xf numFmtId="3" fontId="27" fillId="2" borderId="98" xfId="0" applyNumberFormat="1" applyFont="1" applyFill="1" applyBorder="1" applyAlignment="1">
      <alignment/>
    </xf>
    <xf numFmtId="3" fontId="29" fillId="2" borderId="15" xfId="0" applyNumberFormat="1" applyFont="1" applyFill="1" applyBorder="1" applyAlignment="1">
      <alignment/>
    </xf>
    <xf numFmtId="177" fontId="20" fillId="0" borderId="6" xfId="0" applyNumberFormat="1" applyFont="1" applyBorder="1" applyAlignment="1">
      <alignment horizontal="center"/>
    </xf>
    <xf numFmtId="177" fontId="20" fillId="0" borderId="7" xfId="0" applyNumberFormat="1" applyFont="1" applyBorder="1" applyAlignment="1">
      <alignment horizontal="center"/>
    </xf>
    <xf numFmtId="3" fontId="20" fillId="0" borderId="39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7" fontId="20" fillId="0" borderId="5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14" fillId="0" borderId="27" xfId="0" applyNumberFormat="1" applyFont="1" applyBorder="1" applyAlignment="1">
      <alignment/>
    </xf>
    <xf numFmtId="3" fontId="14" fillId="0" borderId="42" xfId="0" applyNumberFormat="1" applyFont="1" applyBorder="1" applyAlignment="1">
      <alignment/>
    </xf>
    <xf numFmtId="3" fontId="14" fillId="0" borderId="72" xfId="0" applyNumberFormat="1" applyFont="1" applyBorder="1" applyAlignment="1">
      <alignment/>
    </xf>
    <xf numFmtId="3" fontId="14" fillId="0" borderId="79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14" fillId="0" borderId="99" xfId="0" applyNumberFormat="1" applyFont="1" applyBorder="1" applyAlignment="1">
      <alignment/>
    </xf>
    <xf numFmtId="3" fontId="14" fillId="0" borderId="100" xfId="0" applyNumberFormat="1" applyFont="1" applyBorder="1" applyAlignment="1">
      <alignment/>
    </xf>
    <xf numFmtId="0" fontId="24" fillId="0" borderId="3" xfId="22" applyFont="1" applyFill="1" applyBorder="1" applyAlignment="1">
      <alignment horizontal="center"/>
      <protection/>
    </xf>
    <xf numFmtId="0" fontId="24" fillId="0" borderId="2" xfId="22" applyFont="1" applyFill="1" applyBorder="1" applyAlignment="1">
      <alignment horizontal="center"/>
      <protection/>
    </xf>
    <xf numFmtId="0" fontId="2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24" fillId="0" borderId="10" xfId="22" applyFont="1" applyFill="1" applyBorder="1" applyAlignment="1">
      <alignment/>
      <protection/>
    </xf>
    <xf numFmtId="0" fontId="14" fillId="0" borderId="9" xfId="22" applyFont="1" applyFill="1" applyBorder="1" applyAlignment="1">
      <alignment/>
      <protection/>
    </xf>
    <xf numFmtId="0" fontId="24" fillId="0" borderId="4" xfId="22" applyFont="1" applyFill="1" applyBorder="1" applyAlignment="1">
      <alignment/>
      <protection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3" fontId="29" fillId="2" borderId="101" xfId="0" applyNumberFormat="1" applyFont="1" applyFill="1" applyBorder="1" applyAlignment="1">
      <alignment horizontal="center" wrapText="1"/>
    </xf>
    <xf numFmtId="3" fontId="29" fillId="2" borderId="102" xfId="0" applyNumberFormat="1" applyFont="1" applyFill="1" applyBorder="1" applyAlignment="1">
      <alignment horizontal="center" wrapText="1"/>
    </xf>
    <xf numFmtId="3" fontId="29" fillId="2" borderId="103" xfId="0" applyNumberFormat="1" applyFont="1" applyFill="1" applyBorder="1" applyAlignment="1">
      <alignment horizontal="center" wrapText="1"/>
    </xf>
    <xf numFmtId="3" fontId="29" fillId="2" borderId="0" xfId="0" applyNumberFormat="1" applyFont="1" applyFill="1" applyBorder="1" applyAlignment="1">
      <alignment horizontal="center"/>
    </xf>
    <xf numFmtId="3" fontId="29" fillId="2" borderId="104" xfId="0" applyNumberFormat="1" applyFont="1" applyFill="1" applyBorder="1" applyAlignment="1">
      <alignment horizontal="center"/>
    </xf>
    <xf numFmtId="3" fontId="29" fillId="2" borderId="7" xfId="0" applyNumberFormat="1" applyFont="1" applyFill="1" applyBorder="1" applyAlignment="1">
      <alignment horizontal="center"/>
    </xf>
    <xf numFmtId="3" fontId="29" fillId="2" borderId="5" xfId="0" applyNumberFormat="1" applyFont="1" applyFill="1" applyBorder="1" applyAlignment="1">
      <alignment horizontal="center"/>
    </xf>
    <xf numFmtId="177" fontId="29" fillId="2" borderId="5" xfId="0" applyNumberFormat="1" applyFont="1" applyFill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177" fontId="6" fillId="0" borderId="70" xfId="0" applyNumberFormat="1" applyFont="1" applyBorder="1" applyAlignment="1">
      <alignment horizontal="center"/>
    </xf>
    <xf numFmtId="177" fontId="6" fillId="0" borderId="74" xfId="0" applyNumberFormat="1" applyFont="1" applyBorder="1" applyAlignment="1">
      <alignment horizontal="center"/>
    </xf>
    <xf numFmtId="177" fontId="6" fillId="0" borderId="75" xfId="0" applyNumberFormat="1" applyFont="1" applyBorder="1" applyAlignment="1">
      <alignment horizontal="center"/>
    </xf>
    <xf numFmtId="177" fontId="27" fillId="2" borderId="23" xfId="0" applyNumberFormat="1" applyFont="1" applyFill="1" applyBorder="1" applyAlignment="1">
      <alignment horizontal="center"/>
    </xf>
    <xf numFmtId="177" fontId="27" fillId="2" borderId="24" xfId="0" applyNumberFormat="1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mprove by DU" xfId="21"/>
    <cellStyle name="Normal_Rsrcs_X_ DOJ Goal  Obj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_Staff\2006%20Congressional%20Submission\Instructions\excel%20templ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_Staff\napostolides\FY06%20Formulation\05%20OMB%20Budget%20-%20char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napostolides\Desktop\Rsrcs_X_%20DOJ%20Goal%20%20Obj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debjones\Temporary%20Internet%20Files\OLKD\2006%20Perf%20Budget%20Cong%20Submission%20Exhibits%20Templat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 XWal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Req"/>
      <sheetName val="ATB Narr"/>
      <sheetName val="2003 XWalk"/>
      <sheetName val="2004 XWalk"/>
      <sheetName val="Perm Positions"/>
      <sheetName val="Positions by Category"/>
      <sheetName val="Sum by Grade"/>
      <sheetName val="Sum by O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FC Split"/>
      <sheetName val="Unclass"/>
    </sheetNames>
    <sheetDataSet>
      <sheetData sheetId="0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rg Chart"/>
      <sheetName val="Approp Lang"/>
      <sheetName val="Sum of Req"/>
      <sheetName val="Increases Offsets"/>
      <sheetName val="Strat Goal &amp; Obj"/>
      <sheetName val="ATB Justification"/>
      <sheetName val="2004 XWalk"/>
      <sheetName val="2005 XWalk"/>
      <sheetName val="Reimb Resources"/>
      <sheetName val="Perm Positions"/>
      <sheetName val="Summ Atty Agt"/>
      <sheetName val="Financial Analysis"/>
      <sheetName val="Sum by Grade"/>
      <sheetName val="Sum by OC"/>
      <sheetName val="Cong Reports"/>
      <sheetName val="P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50"/>
  <sheetViews>
    <sheetView showGridLines="0" showOutlineSymbols="0" zoomScale="50" zoomScaleNormal="50" zoomScaleSheetLayoutView="50" workbookViewId="0" topLeftCell="A26">
      <selection activeCell="C90" sqref="C90"/>
    </sheetView>
  </sheetViews>
  <sheetFormatPr defaultColWidth="8.88671875" defaultRowHeight="15"/>
  <cols>
    <col min="1" max="2" width="2.5546875" style="8" customWidth="1"/>
    <col min="3" max="3" width="24.99609375" style="8" customWidth="1"/>
    <col min="4" max="4" width="6.6640625" style="8" customWidth="1"/>
    <col min="5" max="5" width="1.66796875" style="8" customWidth="1"/>
    <col min="6" max="6" width="1.99609375" style="8" customWidth="1"/>
    <col min="7" max="7" width="23.5546875" style="8" customWidth="1"/>
    <col min="8" max="8" width="6.88671875" style="15" customWidth="1"/>
    <col min="9" max="9" width="6.21484375" style="15" customWidth="1"/>
    <col min="10" max="10" width="15.5546875" style="15" customWidth="1"/>
    <col min="11" max="11" width="1.66796875" style="15" customWidth="1"/>
    <col min="12" max="12" width="5.6640625" style="15" customWidth="1"/>
    <col min="13" max="13" width="6.4453125" style="15" customWidth="1"/>
    <col min="14" max="14" width="12.10546875" style="15" customWidth="1"/>
    <col min="15" max="15" width="1.66796875" style="15" customWidth="1"/>
    <col min="16" max="16" width="6.3359375" style="15" customWidth="1"/>
    <col min="17" max="17" width="5.6640625" style="15" customWidth="1"/>
    <col min="18" max="18" width="11.88671875" style="15" customWidth="1"/>
    <col min="19" max="19" width="1.66796875" style="15" customWidth="1"/>
    <col min="20" max="20" width="5.6640625" style="15" customWidth="1"/>
    <col min="21" max="21" width="6.10546875" style="15" customWidth="1"/>
    <col min="22" max="22" width="13.5546875" style="15" customWidth="1"/>
    <col min="23" max="23" width="1.66796875" style="15" customWidth="1"/>
    <col min="24" max="25" width="5.6640625" style="15" customWidth="1"/>
    <col min="26" max="26" width="11.6640625" style="15" customWidth="1"/>
    <col min="27" max="27" width="1.66796875" style="15" customWidth="1"/>
    <col min="28" max="28" width="6.10546875" style="15" customWidth="1"/>
    <col min="29" max="29" width="5.6640625" style="15" customWidth="1"/>
    <col min="30" max="30" width="13.88671875" style="15" customWidth="1"/>
    <col min="31" max="31" width="1.66796875" style="15" hidden="1" customWidth="1"/>
    <col min="32" max="32" width="9.5546875" style="15" customWidth="1"/>
    <col min="33" max="33" width="6.21484375" style="15" customWidth="1"/>
    <col min="34" max="34" width="15.4453125" style="15" customWidth="1"/>
    <col min="35" max="35" width="3.3359375" style="15" hidden="1" customWidth="1"/>
    <col min="36" max="36" width="0.23046875" style="15" hidden="1" customWidth="1"/>
    <col min="37" max="37" width="8.4453125" style="15" hidden="1" customWidth="1"/>
    <col min="38" max="38" width="7.99609375" style="15" hidden="1" customWidth="1"/>
    <col min="39" max="40" width="5.6640625" style="8" customWidth="1"/>
    <col min="41" max="41" width="7.6640625" style="8" customWidth="1"/>
    <col min="42" max="16384" width="9.6640625" style="8" customWidth="1"/>
  </cols>
  <sheetData>
    <row r="1" ht="15.75">
      <c r="A1" s="54" t="s">
        <v>6</v>
      </c>
    </row>
    <row r="3" ht="15.75">
      <c r="AM3" s="10"/>
    </row>
    <row r="4" spans="1:39" ht="15.75">
      <c r="A4" s="295" t="s">
        <v>132</v>
      </c>
      <c r="B4" s="11"/>
      <c r="C4" s="11"/>
      <c r="D4" s="11"/>
      <c r="E4" s="11"/>
      <c r="F4" s="11"/>
      <c r="G4" s="11"/>
      <c r="H4" s="16"/>
      <c r="I4" s="16"/>
      <c r="J4" s="16"/>
      <c r="K4" s="16"/>
      <c r="L4" s="16"/>
      <c r="M4" s="16"/>
      <c r="N4" s="16"/>
      <c r="O4" s="16"/>
      <c r="P4" s="16"/>
      <c r="Q4" s="17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0"/>
    </row>
    <row r="5" spans="1:39" ht="15.75">
      <c r="A5" s="11" t="s">
        <v>78</v>
      </c>
      <c r="B5" s="11"/>
      <c r="C5" s="11"/>
      <c r="D5" s="11"/>
      <c r="E5" s="11"/>
      <c r="F5" s="11"/>
      <c r="G5" s="11"/>
      <c r="H5" s="16"/>
      <c r="I5" s="16"/>
      <c r="J5" s="16"/>
      <c r="K5" s="16"/>
      <c r="L5" s="16"/>
      <c r="M5" s="16"/>
      <c r="N5" s="16"/>
      <c r="O5" s="16"/>
      <c r="P5" s="16"/>
      <c r="Q5" s="17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0"/>
    </row>
    <row r="6" spans="1:39" ht="15.75">
      <c r="A6" s="11" t="s">
        <v>79</v>
      </c>
      <c r="B6" s="11"/>
      <c r="C6" s="11"/>
      <c r="D6" s="11"/>
      <c r="E6" s="11"/>
      <c r="F6" s="11"/>
      <c r="G6" s="11"/>
      <c r="H6" s="16"/>
      <c r="I6" s="16"/>
      <c r="J6" s="16"/>
      <c r="K6" s="16"/>
      <c r="L6" s="16"/>
      <c r="M6" s="16"/>
      <c r="N6" s="16"/>
      <c r="O6" s="16"/>
      <c r="P6" s="16"/>
      <c r="Q6" s="17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0"/>
    </row>
    <row r="7" spans="1:39" ht="15.75">
      <c r="A7" s="11" t="s">
        <v>121</v>
      </c>
      <c r="B7" s="11"/>
      <c r="C7" s="11"/>
      <c r="D7" s="11"/>
      <c r="E7" s="11"/>
      <c r="F7" s="11"/>
      <c r="G7" s="11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0"/>
    </row>
    <row r="8" spans="1:39" ht="15.75">
      <c r="A8" s="11"/>
      <c r="B8" s="11"/>
      <c r="C8" s="11"/>
      <c r="D8" s="11"/>
      <c r="E8" s="11"/>
      <c r="F8" s="11"/>
      <c r="G8" s="11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0"/>
    </row>
    <row r="9" spans="1:39" ht="15.75">
      <c r="A9" s="11"/>
      <c r="B9" s="11"/>
      <c r="C9" s="11"/>
      <c r="D9" s="11"/>
      <c r="E9" s="11"/>
      <c r="F9" s="11"/>
      <c r="G9" s="11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0"/>
    </row>
    <row r="10" spans="1:39" ht="15.75">
      <c r="A10" s="11"/>
      <c r="B10" s="11"/>
      <c r="C10" s="11"/>
      <c r="D10" s="11"/>
      <c r="E10" s="11"/>
      <c r="F10" s="11"/>
      <c r="G10" s="11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0"/>
    </row>
    <row r="11" spans="1:39" ht="15.75">
      <c r="A11" s="11"/>
      <c r="B11" s="11"/>
      <c r="C11" s="11"/>
      <c r="D11" s="11"/>
      <c r="E11" s="11"/>
      <c r="F11" s="11"/>
      <c r="G11" s="11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672" t="s">
        <v>8</v>
      </c>
      <c r="AG11" s="665"/>
      <c r="AH11" s="666"/>
      <c r="AI11" s="293"/>
      <c r="AJ11" s="672" t="s">
        <v>133</v>
      </c>
      <c r="AK11" s="665"/>
      <c r="AL11" s="666"/>
      <c r="AM11" s="10"/>
    </row>
    <row r="12" spans="1:39" ht="15.75">
      <c r="A12" s="11"/>
      <c r="B12" s="11"/>
      <c r="C12" s="11"/>
      <c r="D12" s="11"/>
      <c r="E12" s="11"/>
      <c r="F12" s="11"/>
      <c r="G12" s="11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297"/>
      <c r="AG12" s="298"/>
      <c r="AH12" s="299"/>
      <c r="AI12" s="300"/>
      <c r="AJ12" s="297"/>
      <c r="AK12" s="298"/>
      <c r="AL12" s="299"/>
      <c r="AM12" s="10"/>
    </row>
    <row r="13" spans="1:39" ht="15.75">
      <c r="A13" s="13"/>
      <c r="B13" s="13"/>
      <c r="C13" s="13"/>
      <c r="D13" s="13"/>
      <c r="E13" s="13"/>
      <c r="F13" s="13"/>
      <c r="G13" s="13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169"/>
      <c r="AE13" s="172"/>
      <c r="AF13" s="190" t="s">
        <v>150</v>
      </c>
      <c r="AG13" s="196"/>
      <c r="AH13" s="196"/>
      <c r="AI13" s="173"/>
      <c r="AJ13" s="190" t="s">
        <v>150</v>
      </c>
      <c r="AK13" s="196"/>
      <c r="AL13" s="188"/>
      <c r="AM13" s="10"/>
    </row>
    <row r="14" spans="1:39" ht="16.5" thickBot="1">
      <c r="A14" s="653"/>
      <c r="B14" s="184"/>
      <c r="C14" s="184"/>
      <c r="D14" s="184"/>
      <c r="E14" s="184"/>
      <c r="F14" s="184"/>
      <c r="G14" s="184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91" t="s">
        <v>147</v>
      </c>
      <c r="AG14" s="191" t="s">
        <v>15</v>
      </c>
      <c r="AH14" s="294" t="s">
        <v>149</v>
      </c>
      <c r="AI14" s="186"/>
      <c r="AJ14" s="191" t="s">
        <v>147</v>
      </c>
      <c r="AK14" s="191" t="s">
        <v>15</v>
      </c>
      <c r="AL14" s="189" t="s">
        <v>149</v>
      </c>
      <c r="AM14" s="10"/>
    </row>
    <row r="15" spans="1:39" ht="9" customHeight="1">
      <c r="A15" s="332"/>
      <c r="B15" s="333"/>
      <c r="C15" s="333"/>
      <c r="D15" s="333"/>
      <c r="E15" s="333"/>
      <c r="F15" s="333"/>
      <c r="G15" s="333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5"/>
      <c r="AG15" s="335"/>
      <c r="AH15" s="336"/>
      <c r="AJ15" s="192"/>
      <c r="AK15" s="192"/>
      <c r="AL15" s="169"/>
      <c r="AM15" s="10"/>
    </row>
    <row r="16" spans="1:39" ht="19.5" thickBot="1">
      <c r="A16" s="460" t="s">
        <v>209</v>
      </c>
      <c r="B16" s="386"/>
      <c r="C16" s="198"/>
      <c r="D16" s="198"/>
      <c r="E16" s="198"/>
      <c r="F16" s="198"/>
      <c r="G16" s="198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1">
        <v>0</v>
      </c>
      <c r="AG16" s="201">
        <v>0</v>
      </c>
      <c r="AH16" s="591">
        <f>1128112</f>
        <v>1128112</v>
      </c>
      <c r="AI16" s="200"/>
      <c r="AJ16" s="201"/>
      <c r="AK16" s="201"/>
      <c r="AL16" s="202">
        <v>0</v>
      </c>
      <c r="AM16" s="10"/>
    </row>
    <row r="17" spans="1:39" ht="15.75" hidden="1">
      <c r="A17" s="175" t="s">
        <v>49</v>
      </c>
      <c r="B17" s="13"/>
      <c r="C17" s="12"/>
      <c r="D17" s="12"/>
      <c r="E17" s="12"/>
      <c r="F17" s="12"/>
      <c r="G17" s="12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92" t="e">
        <f>+#REF!+#REF!+#REF!+#REF!</f>
        <v>#REF!</v>
      </c>
      <c r="AG17" s="192" t="e">
        <f>+#REF!+#REF!+#REF!+#REF!</f>
        <v>#REF!</v>
      </c>
      <c r="AH17" s="169" t="e">
        <f>+#REF!+#REF!+#REF!+#REF!-2</f>
        <v>#REF!</v>
      </c>
      <c r="AI17" s="18" t="s">
        <v>148</v>
      </c>
      <c r="AJ17" s="192" t="e">
        <f>+#REF!+#REF!+#REF!+#REF!</f>
        <v>#REF!</v>
      </c>
      <c r="AK17" s="192" t="e">
        <f>+#REF!+#REF!+#REF!+#REF!</f>
        <v>#REF!</v>
      </c>
      <c r="AL17" s="169" t="e">
        <f>+#REF!+#REF!+#REF!+#REF!-2</f>
        <v>#REF!</v>
      </c>
      <c r="AM17" s="10"/>
    </row>
    <row r="18" spans="1:39" ht="15.75" hidden="1">
      <c r="A18" s="175"/>
      <c r="B18" s="13" t="s">
        <v>200</v>
      </c>
      <c r="C18" s="12"/>
      <c r="D18" s="12"/>
      <c r="E18" s="12"/>
      <c r="F18" s="12"/>
      <c r="G18" s="12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92">
        <v>0</v>
      </c>
      <c r="AG18" s="192">
        <v>0</v>
      </c>
      <c r="AH18" s="169">
        <v>-496</v>
      </c>
      <c r="AI18" s="18"/>
      <c r="AJ18" s="192">
        <v>0</v>
      </c>
      <c r="AK18" s="192">
        <v>0</v>
      </c>
      <c r="AL18" s="169">
        <v>-496</v>
      </c>
      <c r="AM18" s="10"/>
    </row>
    <row r="19" spans="1:39" ht="18" hidden="1">
      <c r="A19" s="175"/>
      <c r="B19" s="13" t="s">
        <v>163</v>
      </c>
      <c r="C19" s="12"/>
      <c r="D19" s="12"/>
      <c r="E19" s="12"/>
      <c r="F19" s="12"/>
      <c r="G19" s="12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94">
        <v>0</v>
      </c>
      <c r="AG19" s="194">
        <v>0</v>
      </c>
      <c r="AH19" s="170">
        <v>-627</v>
      </c>
      <c r="AI19" s="18"/>
      <c r="AJ19" s="194">
        <v>0</v>
      </c>
      <c r="AK19" s="194">
        <v>0</v>
      </c>
      <c r="AL19" s="170">
        <v>-627</v>
      </c>
      <c r="AM19" s="10"/>
    </row>
    <row r="20" spans="1:39" ht="20.25">
      <c r="A20" s="177" t="s">
        <v>268</v>
      </c>
      <c r="B20" s="464"/>
      <c r="C20" s="577"/>
      <c r="D20" s="577"/>
      <c r="E20" s="577"/>
      <c r="F20" s="577"/>
      <c r="G20" s="577"/>
      <c r="H20" s="578"/>
      <c r="I20" s="578"/>
      <c r="J20" s="578"/>
      <c r="K20" s="578"/>
      <c r="L20" s="578"/>
      <c r="M20" s="180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586">
        <v>0</v>
      </c>
      <c r="AG20" s="586">
        <v>0</v>
      </c>
      <c r="AH20" s="600">
        <v>-53331</v>
      </c>
      <c r="AI20" s="18"/>
      <c r="AJ20" s="194"/>
      <c r="AK20" s="194"/>
      <c r="AL20" s="170"/>
      <c r="AM20" s="10"/>
    </row>
    <row r="21" spans="1:39" ht="18" customHeight="1">
      <c r="A21" s="175" t="s">
        <v>244</v>
      </c>
      <c r="B21" s="13"/>
      <c r="C21" s="12"/>
      <c r="D21" s="12"/>
      <c r="E21" s="12"/>
      <c r="F21" s="12"/>
      <c r="G21" s="12"/>
      <c r="H21" s="18"/>
      <c r="I21" s="18"/>
      <c r="J21" s="18"/>
      <c r="K21" s="18"/>
      <c r="L21" s="18"/>
      <c r="M21" s="578"/>
      <c r="N21" s="578"/>
      <c r="O21" s="578"/>
      <c r="P21" s="578"/>
      <c r="Q21" s="578"/>
      <c r="R21" s="578"/>
      <c r="S21" s="578"/>
      <c r="T21" s="578"/>
      <c r="U21" s="578"/>
      <c r="V21" s="578"/>
      <c r="W21" s="578"/>
      <c r="X21" s="578"/>
      <c r="Y21" s="578"/>
      <c r="Z21" s="578"/>
      <c r="AA21" s="578"/>
      <c r="AB21" s="578"/>
      <c r="AC21" s="578"/>
      <c r="AD21" s="597"/>
      <c r="AE21" s="180"/>
      <c r="AF21" s="193">
        <v>0</v>
      </c>
      <c r="AG21" s="193">
        <v>0</v>
      </c>
      <c r="AH21" s="588">
        <v>-60719</v>
      </c>
      <c r="AI21" s="18"/>
      <c r="AJ21" s="194"/>
      <c r="AK21" s="194"/>
      <c r="AL21" s="170"/>
      <c r="AM21" s="10"/>
    </row>
    <row r="22" spans="1:39" ht="21" customHeight="1">
      <c r="A22" s="387" t="s">
        <v>0</v>
      </c>
      <c r="B22" s="387"/>
      <c r="C22" s="576"/>
      <c r="D22" s="577"/>
      <c r="E22" s="577"/>
      <c r="F22" s="577"/>
      <c r="G22" s="577"/>
      <c r="H22" s="578"/>
      <c r="I22" s="578"/>
      <c r="J22" s="578"/>
      <c r="K22" s="578"/>
      <c r="L22" s="578"/>
      <c r="M22" s="578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579"/>
      <c r="AE22" s="324"/>
      <c r="AF22" s="192">
        <v>0</v>
      </c>
      <c r="AG22" s="192">
        <v>0</v>
      </c>
      <c r="AH22" s="589">
        <v>125000</v>
      </c>
      <c r="AI22" s="18"/>
      <c r="AJ22" s="194"/>
      <c r="AK22" s="194"/>
      <c r="AL22" s="170"/>
      <c r="AM22" s="10"/>
    </row>
    <row r="23" spans="1:39" ht="20.25">
      <c r="A23" s="649"/>
      <c r="B23" s="383"/>
      <c r="C23" s="386" t="s">
        <v>9</v>
      </c>
      <c r="D23" s="436"/>
      <c r="E23" s="44"/>
      <c r="F23" s="44"/>
      <c r="G23" s="4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384"/>
      <c r="AF23" s="366">
        <v>0</v>
      </c>
      <c r="AG23" s="366">
        <v>0</v>
      </c>
      <c r="AH23" s="590">
        <f>1128112-60719+125000-53331</f>
        <v>1139062</v>
      </c>
      <c r="AI23" s="18"/>
      <c r="AJ23" s="194"/>
      <c r="AK23" s="194"/>
      <c r="AL23" s="170"/>
      <c r="AM23" s="10"/>
    </row>
    <row r="24" spans="1:39" ht="27" customHeight="1">
      <c r="A24" s="650" t="s">
        <v>245</v>
      </c>
      <c r="B24" s="580"/>
      <c r="C24" s="581"/>
      <c r="D24" s="179"/>
      <c r="E24" s="179"/>
      <c r="F24" s="179"/>
      <c r="G24" s="179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93"/>
      <c r="AG24" s="193"/>
      <c r="AH24" s="582">
        <v>0</v>
      </c>
      <c r="AI24" s="18"/>
      <c r="AJ24" s="194"/>
      <c r="AK24" s="194"/>
      <c r="AL24" s="170"/>
      <c r="AM24" s="10"/>
    </row>
    <row r="25" spans="1:39" ht="18" customHeight="1">
      <c r="A25" s="651" t="s">
        <v>246</v>
      </c>
      <c r="B25" s="328"/>
      <c r="C25" s="322"/>
      <c r="D25" s="323"/>
      <c r="E25" s="323"/>
      <c r="F25" s="323"/>
      <c r="G25" s="323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192">
        <v>0</v>
      </c>
      <c r="AG25" s="192">
        <v>0</v>
      </c>
      <c r="AH25" s="349">
        <v>1067393</v>
      </c>
      <c r="AI25" s="18"/>
      <c r="AJ25" s="194"/>
      <c r="AK25" s="194"/>
      <c r="AL25" s="170"/>
      <c r="AM25" s="10"/>
    </row>
    <row r="26" spans="1:39" ht="18">
      <c r="A26" s="583"/>
      <c r="B26" s="584"/>
      <c r="C26" s="585"/>
      <c r="D26" s="577"/>
      <c r="E26" s="577"/>
      <c r="F26" s="577"/>
      <c r="G26" s="577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8"/>
      <c r="AB26" s="578"/>
      <c r="AC26" s="578"/>
      <c r="AD26" s="578"/>
      <c r="AE26" s="578"/>
      <c r="AF26" s="586"/>
      <c r="AG26" s="586"/>
      <c r="AH26" s="587"/>
      <c r="AI26" s="18"/>
      <c r="AJ26" s="194"/>
      <c r="AK26" s="194"/>
      <c r="AL26" s="170"/>
      <c r="AM26" s="10"/>
    </row>
    <row r="27" spans="1:39" ht="15.75">
      <c r="A27" s="337" t="s">
        <v>249</v>
      </c>
      <c r="B27" s="338"/>
      <c r="C27" s="339"/>
      <c r="D27" s="339"/>
      <c r="E27" s="339"/>
      <c r="F27" s="339"/>
      <c r="G27" s="339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1">
        <v>0</v>
      </c>
      <c r="AG27" s="341">
        <v>0</v>
      </c>
      <c r="AH27" s="342">
        <v>995990</v>
      </c>
      <c r="AI27" s="200" t="s">
        <v>148</v>
      </c>
      <c r="AJ27" s="201"/>
      <c r="AK27" s="201"/>
      <c r="AL27" s="199"/>
      <c r="AM27" s="10"/>
    </row>
    <row r="28" spans="1:39" ht="15.75">
      <c r="A28" s="337" t="s">
        <v>248</v>
      </c>
      <c r="B28" s="338"/>
      <c r="C28" s="339"/>
      <c r="D28" s="339"/>
      <c r="E28" s="339"/>
      <c r="F28" s="339"/>
      <c r="G28" s="339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1">
        <v>0</v>
      </c>
      <c r="AG28" s="341">
        <v>0</v>
      </c>
      <c r="AH28" s="598">
        <v>-74113</v>
      </c>
      <c r="AI28" s="330"/>
      <c r="AJ28" s="331"/>
      <c r="AK28" s="331"/>
      <c r="AL28" s="349"/>
      <c r="AM28" s="10"/>
    </row>
    <row r="29" spans="1:39" ht="15.75">
      <c r="A29" s="337" t="s">
        <v>296</v>
      </c>
      <c r="B29" s="338"/>
      <c r="C29" s="339"/>
      <c r="D29" s="339"/>
      <c r="E29" s="339"/>
      <c r="F29" s="339"/>
      <c r="G29" s="339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1">
        <v>0</v>
      </c>
      <c r="AG29" s="341">
        <v>0</v>
      </c>
      <c r="AH29" s="342">
        <f>SUM(AH27:AH28)</f>
        <v>921877</v>
      </c>
      <c r="AI29" s="330"/>
      <c r="AJ29" s="331"/>
      <c r="AK29" s="331"/>
      <c r="AL29" s="349"/>
      <c r="AM29" s="10"/>
    </row>
    <row r="30" spans="1:39" ht="15.75">
      <c r="A30" s="337"/>
      <c r="B30" s="338"/>
      <c r="C30" s="339"/>
      <c r="D30" s="339"/>
      <c r="E30" s="339"/>
      <c r="F30" s="339"/>
      <c r="G30" s="339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1"/>
      <c r="AG30" s="341"/>
      <c r="AH30" s="342"/>
      <c r="AI30" s="330"/>
      <c r="AJ30" s="331"/>
      <c r="AK30" s="331"/>
      <c r="AL30" s="349"/>
      <c r="AM30" s="10"/>
    </row>
    <row r="31" spans="1:39" ht="18.75" customHeight="1">
      <c r="A31" s="343" t="s">
        <v>251</v>
      </c>
      <c r="B31" s="344"/>
      <c r="C31" s="345"/>
      <c r="D31" s="345"/>
      <c r="E31" s="345"/>
      <c r="F31" s="345"/>
      <c r="G31" s="345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7"/>
      <c r="AG31" s="347"/>
      <c r="AH31" s="348"/>
      <c r="AI31" s="330"/>
      <c r="AJ31" s="331"/>
      <c r="AK31" s="331"/>
      <c r="AL31" s="349"/>
      <c r="AM31" s="10"/>
    </row>
    <row r="32" spans="1:39" ht="15.75">
      <c r="A32" s="327"/>
      <c r="B32" s="328"/>
      <c r="C32" s="13" t="s">
        <v>260</v>
      </c>
      <c r="D32" s="328"/>
      <c r="E32" s="329"/>
      <c r="F32" s="329"/>
      <c r="G32" s="329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1">
        <f>+AF31+AF27</f>
        <v>0</v>
      </c>
      <c r="AG32" s="331">
        <f>+AG31+AG27</f>
        <v>0</v>
      </c>
      <c r="AH32" s="192">
        <v>74113</v>
      </c>
      <c r="AI32" s="330"/>
      <c r="AJ32" s="331"/>
      <c r="AK32" s="331"/>
      <c r="AL32" s="349"/>
      <c r="AM32" s="10"/>
    </row>
    <row r="33" spans="1:39" ht="15.75">
      <c r="A33" s="350"/>
      <c r="B33" s="351" t="s">
        <v>252</v>
      </c>
      <c r="C33" s="351"/>
      <c r="D33" s="352"/>
      <c r="E33" s="352"/>
      <c r="F33" s="352"/>
      <c r="G33" s="352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53"/>
      <c r="AD33" s="353"/>
      <c r="AE33" s="353"/>
      <c r="AF33" s="354">
        <v>0</v>
      </c>
      <c r="AG33" s="354">
        <v>0</v>
      </c>
      <c r="AH33" s="599">
        <v>74113</v>
      </c>
      <c r="AI33" s="180"/>
      <c r="AJ33" s="193"/>
      <c r="AK33" s="193"/>
      <c r="AL33" s="183"/>
      <c r="AM33" s="10"/>
    </row>
    <row r="34" spans="1:39" ht="15.75">
      <c r="A34" s="177"/>
      <c r="B34" s="178"/>
      <c r="C34" s="179"/>
      <c r="D34" s="179"/>
      <c r="E34" s="179"/>
      <c r="F34" s="179"/>
      <c r="G34" s="179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93"/>
      <c r="AG34" s="193"/>
      <c r="AH34" s="183"/>
      <c r="AI34" s="180"/>
      <c r="AJ34" s="193"/>
      <c r="AK34" s="193"/>
      <c r="AL34" s="183"/>
      <c r="AM34" s="10"/>
    </row>
    <row r="35" spans="1:39" ht="15.75">
      <c r="A35" s="177"/>
      <c r="B35" s="178" t="s">
        <v>210</v>
      </c>
      <c r="C35" s="178"/>
      <c r="D35" s="179"/>
      <c r="E35" s="179"/>
      <c r="F35" s="179"/>
      <c r="G35" s="179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93"/>
      <c r="AG35" s="193"/>
      <c r="AH35" s="183"/>
      <c r="AI35" s="180"/>
      <c r="AJ35" s="193"/>
      <c r="AK35" s="193"/>
      <c r="AL35" s="183"/>
      <c r="AM35" s="10"/>
    </row>
    <row r="36" spans="1:39" ht="15.75">
      <c r="A36" s="177"/>
      <c r="B36" s="178"/>
      <c r="C36" s="178" t="s">
        <v>263</v>
      </c>
      <c r="D36" s="178"/>
      <c r="E36" s="179"/>
      <c r="F36" s="179"/>
      <c r="G36" s="179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93">
        <v>0</v>
      </c>
      <c r="AG36" s="193">
        <v>0</v>
      </c>
      <c r="AH36" s="183">
        <f>27225</f>
        <v>27225</v>
      </c>
      <c r="AI36" s="180"/>
      <c r="AJ36" s="193"/>
      <c r="AK36" s="193"/>
      <c r="AL36" s="183"/>
      <c r="AM36" s="10"/>
    </row>
    <row r="37" spans="1:39" ht="15.75">
      <c r="A37" s="177"/>
      <c r="B37" s="178"/>
      <c r="C37" s="178" t="s">
        <v>253</v>
      </c>
      <c r="D37" s="178"/>
      <c r="E37" s="179"/>
      <c r="F37" s="179"/>
      <c r="G37" s="179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93">
        <v>0</v>
      </c>
      <c r="AG37" s="193">
        <v>0</v>
      </c>
      <c r="AH37" s="183">
        <v>5630</v>
      </c>
      <c r="AI37" s="180"/>
      <c r="AJ37" s="193"/>
      <c r="AK37" s="193"/>
      <c r="AL37" s="183"/>
      <c r="AM37" s="10"/>
    </row>
    <row r="38" spans="1:39" ht="15.75">
      <c r="A38" s="177"/>
      <c r="B38" s="178"/>
      <c r="C38" s="178" t="s">
        <v>254</v>
      </c>
      <c r="D38" s="178"/>
      <c r="E38" s="179"/>
      <c r="F38" s="179"/>
      <c r="G38" s="179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93">
        <v>0</v>
      </c>
      <c r="AG38" s="193">
        <v>0</v>
      </c>
      <c r="AH38" s="183">
        <f>14264-1980</f>
        <v>12284</v>
      </c>
      <c r="AI38" s="180"/>
      <c r="AJ38" s="193"/>
      <c r="AK38" s="193"/>
      <c r="AL38" s="183"/>
      <c r="AM38" s="10"/>
    </row>
    <row r="39" spans="1:39" ht="15.75">
      <c r="A39" s="177"/>
      <c r="B39" s="178"/>
      <c r="C39" s="178" t="s">
        <v>257</v>
      </c>
      <c r="D39" s="178"/>
      <c r="E39" s="179"/>
      <c r="F39" s="179"/>
      <c r="G39" s="179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93">
        <v>0</v>
      </c>
      <c r="AG39" s="193">
        <v>0</v>
      </c>
      <c r="AH39" s="183">
        <v>25740</v>
      </c>
      <c r="AI39" s="180"/>
      <c r="AJ39" s="193"/>
      <c r="AK39" s="193"/>
      <c r="AL39" s="183"/>
      <c r="AM39" s="10"/>
    </row>
    <row r="40" spans="1:39" ht="15.75">
      <c r="A40" s="177"/>
      <c r="B40" s="178"/>
      <c r="C40" s="178" t="s">
        <v>255</v>
      </c>
      <c r="D40" s="178"/>
      <c r="E40" s="179"/>
      <c r="F40" s="179"/>
      <c r="G40" s="179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93">
        <v>0</v>
      </c>
      <c r="AG40" s="193">
        <v>0</v>
      </c>
      <c r="AH40" s="183">
        <v>173812</v>
      </c>
      <c r="AI40" s="180"/>
      <c r="AJ40" s="193"/>
      <c r="AK40" s="193"/>
      <c r="AL40" s="183"/>
      <c r="AM40" s="10"/>
    </row>
    <row r="41" spans="1:39" ht="15.75">
      <c r="A41" s="177"/>
      <c r="B41" s="178"/>
      <c r="C41" s="178" t="s">
        <v>256</v>
      </c>
      <c r="D41" s="178"/>
      <c r="E41" s="179"/>
      <c r="F41" s="179"/>
      <c r="G41" s="179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93">
        <v>0</v>
      </c>
      <c r="AG41" s="193">
        <v>0</v>
      </c>
      <c r="AH41" s="183">
        <v>5908</v>
      </c>
      <c r="AI41" s="180"/>
      <c r="AJ41" s="193"/>
      <c r="AK41" s="193"/>
      <c r="AL41" s="183"/>
      <c r="AM41" s="10"/>
    </row>
    <row r="42" spans="1:39" ht="15.75">
      <c r="A42" s="177"/>
      <c r="B42" s="178"/>
      <c r="C42" s="178" t="s">
        <v>258</v>
      </c>
      <c r="D42" s="178"/>
      <c r="E42" s="179"/>
      <c r="F42" s="179"/>
      <c r="G42" s="179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93">
        <v>0</v>
      </c>
      <c r="AG42" s="193">
        <v>0</v>
      </c>
      <c r="AH42" s="183">
        <v>8910</v>
      </c>
      <c r="AI42" s="180"/>
      <c r="AJ42" s="193"/>
      <c r="AK42" s="193"/>
      <c r="AL42" s="183"/>
      <c r="AM42" s="10"/>
    </row>
    <row r="43" spans="1:39" ht="15.75">
      <c r="A43" s="177"/>
      <c r="B43" s="178"/>
      <c r="C43" s="178" t="s">
        <v>259</v>
      </c>
      <c r="D43" s="178"/>
      <c r="E43" s="179"/>
      <c r="F43" s="179"/>
      <c r="G43" s="179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93">
        <v>0</v>
      </c>
      <c r="AG43" s="193">
        <v>0</v>
      </c>
      <c r="AH43" s="183">
        <v>-75107</v>
      </c>
      <c r="AI43" s="180"/>
      <c r="AJ43" s="193"/>
      <c r="AK43" s="193"/>
      <c r="AL43" s="183"/>
      <c r="AM43" s="10"/>
    </row>
    <row r="44" spans="1:39" ht="15.75">
      <c r="A44" s="177"/>
      <c r="B44" s="197" t="s">
        <v>10</v>
      </c>
      <c r="C44" s="178"/>
      <c r="D44" s="179"/>
      <c r="E44" s="179"/>
      <c r="F44" s="179"/>
      <c r="G44" s="179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93">
        <v>0</v>
      </c>
      <c r="AG44" s="193">
        <v>0</v>
      </c>
      <c r="AH44" s="193">
        <f>SUM(AH36:AH43)</f>
        <v>184402</v>
      </c>
      <c r="AI44" s="180"/>
      <c r="AJ44" s="193" t="e">
        <f>#REF!+#REF!+#REF!</f>
        <v>#REF!</v>
      </c>
      <c r="AK44" s="193" t="e">
        <f>#REF!+#REF!+#REF!</f>
        <v>#REF!</v>
      </c>
      <c r="AL44" s="183" t="e">
        <f>#REF!+#REF!+#REF!</f>
        <v>#REF!</v>
      </c>
      <c r="AM44" s="10"/>
    </row>
    <row r="45" spans="1:39" ht="15.75">
      <c r="A45" s="175"/>
      <c r="B45" s="468"/>
      <c r="C45" s="323"/>
      <c r="D45" s="323"/>
      <c r="E45" s="323"/>
      <c r="F45" s="323"/>
      <c r="G45" s="323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192"/>
      <c r="AG45" s="192"/>
      <c r="AH45" s="169"/>
      <c r="AI45" s="324"/>
      <c r="AJ45" s="192"/>
      <c r="AK45" s="192"/>
      <c r="AL45" s="169"/>
      <c r="AM45" s="10"/>
    </row>
    <row r="46" spans="1:39" ht="18.75">
      <c r="A46" s="203" t="s">
        <v>159</v>
      </c>
      <c r="B46" s="386"/>
      <c r="C46" s="198"/>
      <c r="D46" s="198"/>
      <c r="E46" s="198"/>
      <c r="F46" s="198"/>
      <c r="G46" s="198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1">
        <v>0</v>
      </c>
      <c r="AG46" s="201">
        <v>0</v>
      </c>
      <c r="AH46" s="596">
        <f>AH29+AH32+AH44</f>
        <v>1180392</v>
      </c>
      <c r="AI46" s="200"/>
      <c r="AJ46" s="201" t="e">
        <f>AJ44+AJ27</f>
        <v>#REF!</v>
      </c>
      <c r="AK46" s="201" t="e">
        <f>AK44+AK27</f>
        <v>#REF!</v>
      </c>
      <c r="AL46" s="199" t="e">
        <f>AL44+AL27</f>
        <v>#REF!</v>
      </c>
      <c r="AM46" s="10"/>
    </row>
    <row r="47" spans="1:39" ht="15.75">
      <c r="A47" s="177"/>
      <c r="B47" s="179"/>
      <c r="C47" s="179"/>
      <c r="D47" s="179"/>
      <c r="E47" s="179"/>
      <c r="F47" s="179"/>
      <c r="G47" s="179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93"/>
      <c r="AG47" s="193"/>
      <c r="AH47" s="183"/>
      <c r="AI47" s="180"/>
      <c r="AJ47" s="193"/>
      <c r="AK47" s="193"/>
      <c r="AL47" s="183"/>
      <c r="AM47" s="10"/>
    </row>
    <row r="48" spans="1:39" ht="15.75">
      <c r="A48" s="177" t="s">
        <v>59</v>
      </c>
      <c r="B48" s="178"/>
      <c r="C48" s="178"/>
      <c r="D48" s="179"/>
      <c r="E48" s="179"/>
      <c r="F48" s="179"/>
      <c r="G48" s="179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93"/>
      <c r="AG48" s="193"/>
      <c r="AH48" s="183"/>
      <c r="AI48" s="180"/>
      <c r="AJ48" s="193"/>
      <c r="AK48" s="193"/>
      <c r="AL48" s="183"/>
      <c r="AM48" s="10"/>
    </row>
    <row r="49" spans="1:39" ht="15.75">
      <c r="A49" s="177"/>
      <c r="B49" s="178" t="s">
        <v>60</v>
      </c>
      <c r="C49" s="178"/>
      <c r="D49" s="178"/>
      <c r="E49" s="178"/>
      <c r="F49" s="178"/>
      <c r="G49" s="178"/>
      <c r="H49" s="182"/>
      <c r="I49" s="182"/>
      <c r="J49" s="182"/>
      <c r="K49" s="182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93" t="s">
        <v>148</v>
      </c>
      <c r="AG49" s="193"/>
      <c r="AH49" s="183"/>
      <c r="AI49" s="180" t="s">
        <v>148</v>
      </c>
      <c r="AJ49" s="193" t="s">
        <v>148</v>
      </c>
      <c r="AK49" s="193"/>
      <c r="AL49" s="183"/>
      <c r="AM49" s="10"/>
    </row>
    <row r="50" spans="1:39" ht="15.75" customHeight="1">
      <c r="A50" s="177"/>
      <c r="B50" s="178"/>
      <c r="C50" s="178" t="s">
        <v>250</v>
      </c>
      <c r="D50" s="178"/>
      <c r="E50" s="178"/>
      <c r="F50" s="178"/>
      <c r="G50" s="178"/>
      <c r="H50" s="182"/>
      <c r="I50" s="182"/>
      <c r="J50" s="182"/>
      <c r="K50" s="182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93">
        <v>0</v>
      </c>
      <c r="AG50" s="193">
        <v>0</v>
      </c>
      <c r="AH50" s="183">
        <v>180000</v>
      </c>
      <c r="AI50" s="180"/>
      <c r="AJ50" s="193"/>
      <c r="AK50" s="193"/>
      <c r="AL50" s="183"/>
      <c r="AM50" s="10"/>
    </row>
    <row r="51" spans="1:39" ht="15.75">
      <c r="A51" s="177"/>
      <c r="B51" s="178"/>
      <c r="C51" s="178" t="s">
        <v>262</v>
      </c>
      <c r="D51" s="178"/>
      <c r="E51" s="178"/>
      <c r="F51" s="178"/>
      <c r="G51" s="178"/>
      <c r="H51" s="182"/>
      <c r="I51" s="182"/>
      <c r="J51" s="182"/>
      <c r="K51" s="182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93">
        <v>0</v>
      </c>
      <c r="AG51" s="193">
        <v>0</v>
      </c>
      <c r="AH51" s="183">
        <f>350000-38315</f>
        <v>311685</v>
      </c>
      <c r="AI51" s="180"/>
      <c r="AJ51" s="193"/>
      <c r="AK51" s="193"/>
      <c r="AL51" s="183"/>
      <c r="AM51" s="10"/>
    </row>
    <row r="52" spans="1:39" ht="15.75" hidden="1">
      <c r="A52" s="177"/>
      <c r="B52" s="178"/>
      <c r="C52" s="178" t="s">
        <v>190</v>
      </c>
      <c r="D52" s="178"/>
      <c r="E52" s="178"/>
      <c r="F52" s="178"/>
      <c r="G52" s="178"/>
      <c r="H52" s="182"/>
      <c r="I52" s="182"/>
      <c r="J52" s="182"/>
      <c r="K52" s="182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93"/>
      <c r="AG52" s="193"/>
      <c r="AH52" s="183"/>
      <c r="AI52" s="180"/>
      <c r="AJ52" s="193"/>
      <c r="AK52" s="193"/>
      <c r="AL52" s="183"/>
      <c r="AM52" s="10"/>
    </row>
    <row r="53" spans="1:39" ht="16.5" customHeight="1" hidden="1">
      <c r="A53" s="175"/>
      <c r="B53" s="13"/>
      <c r="C53" s="8" t="s">
        <v>164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92"/>
      <c r="AG53" s="192"/>
      <c r="AH53" s="169"/>
      <c r="AI53" s="18"/>
      <c r="AJ53" s="192"/>
      <c r="AK53" s="192"/>
      <c r="AL53" s="169"/>
      <c r="AM53" s="10"/>
    </row>
    <row r="54" spans="1:39" ht="15.75" hidden="1">
      <c r="A54" s="175"/>
      <c r="B54" s="13"/>
      <c r="C54" s="8" t="s">
        <v>185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92"/>
      <c r="AG54" s="192"/>
      <c r="AH54" s="169"/>
      <c r="AI54" s="18"/>
      <c r="AJ54" s="192"/>
      <c r="AK54" s="192"/>
      <c r="AL54" s="169"/>
      <c r="AM54" s="10"/>
    </row>
    <row r="55" spans="1:39" ht="15.75" hidden="1">
      <c r="A55" s="175"/>
      <c r="B55" s="13"/>
      <c r="C55" s="8" t="s">
        <v>186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95"/>
      <c r="AG55" s="195"/>
      <c r="AH55" s="171"/>
      <c r="AI55" s="18"/>
      <c r="AJ55" s="195"/>
      <c r="AK55" s="195"/>
      <c r="AL55" s="171"/>
      <c r="AM55" s="10"/>
    </row>
    <row r="56" spans="1:39" ht="15.75">
      <c r="A56" s="177"/>
      <c r="B56" s="178"/>
      <c r="C56" s="178" t="s">
        <v>71</v>
      </c>
      <c r="D56" s="178"/>
      <c r="E56" s="178"/>
      <c r="F56" s="178"/>
      <c r="G56" s="178"/>
      <c r="H56" s="182"/>
      <c r="I56" s="182"/>
      <c r="J56" s="182"/>
      <c r="K56" s="182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93">
        <f>SUM(AF52:AF55)</f>
        <v>0</v>
      </c>
      <c r="AG56" s="193">
        <f>SUM(AG52:AG55)</f>
        <v>0</v>
      </c>
      <c r="AH56" s="183">
        <f>SUM(AH50:AH51)</f>
        <v>491685</v>
      </c>
      <c r="AI56" s="180"/>
      <c r="AJ56" s="193">
        <f>SUM(AJ52:AJ55)</f>
        <v>0</v>
      </c>
      <c r="AK56" s="193">
        <f>SUM(AK52:AK55)</f>
        <v>0</v>
      </c>
      <c r="AL56" s="183">
        <f>SUM(AL52:AL55)</f>
        <v>0</v>
      </c>
      <c r="AM56" s="10"/>
    </row>
    <row r="57" spans="1:39" ht="15.75">
      <c r="A57" s="177"/>
      <c r="B57" s="178" t="s">
        <v>61</v>
      </c>
      <c r="C57" s="178"/>
      <c r="D57" s="178"/>
      <c r="E57" s="178"/>
      <c r="F57" s="178"/>
      <c r="G57" s="178"/>
      <c r="H57" s="182"/>
      <c r="I57" s="182"/>
      <c r="J57" s="182"/>
      <c r="K57" s="182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93"/>
      <c r="AG57" s="193"/>
      <c r="AH57" s="183"/>
      <c r="AI57" s="180"/>
      <c r="AJ57" s="193"/>
      <c r="AK57" s="193"/>
      <c r="AL57" s="183"/>
      <c r="AM57" s="10"/>
    </row>
    <row r="58" spans="1:39" ht="15.75">
      <c r="A58" s="177"/>
      <c r="B58" s="178"/>
      <c r="C58" s="464" t="s">
        <v>261</v>
      </c>
      <c r="D58" s="178"/>
      <c r="E58" s="178"/>
      <c r="F58" s="178"/>
      <c r="G58" s="178"/>
      <c r="H58" s="182"/>
      <c r="I58" s="182"/>
      <c r="J58" s="182"/>
      <c r="K58" s="182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93">
        <v>0</v>
      </c>
      <c r="AG58" s="193">
        <v>0</v>
      </c>
      <c r="AH58" s="183">
        <v>-1180392</v>
      </c>
      <c r="AI58" s="180"/>
      <c r="AJ58" s="193"/>
      <c r="AK58" s="193"/>
      <c r="AL58" s="183"/>
      <c r="AM58" s="10"/>
    </row>
    <row r="59" spans="1:39" ht="15.75">
      <c r="A59" s="177"/>
      <c r="B59" s="178"/>
      <c r="C59" s="178" t="s">
        <v>72</v>
      </c>
      <c r="D59" s="178"/>
      <c r="E59" s="178"/>
      <c r="F59" s="178"/>
      <c r="G59" s="178"/>
      <c r="H59" s="182"/>
      <c r="I59" s="182"/>
      <c r="J59" s="182"/>
      <c r="K59" s="182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93">
        <f>SUM(AF58:AF58)</f>
        <v>0</v>
      </c>
      <c r="AG59" s="193">
        <f>SUM(AG58:AG58)</f>
        <v>0</v>
      </c>
      <c r="AH59" s="193">
        <f>SUM(AH58:AH58)</f>
        <v>-1180392</v>
      </c>
      <c r="AI59" s="180"/>
      <c r="AJ59" s="193"/>
      <c r="AK59" s="193"/>
      <c r="AL59" s="183"/>
      <c r="AM59" s="10"/>
    </row>
    <row r="60" spans="1:39" ht="15.75">
      <c r="A60" s="177"/>
      <c r="B60" s="178" t="s">
        <v>58</v>
      </c>
      <c r="C60" s="178"/>
      <c r="D60" s="178"/>
      <c r="E60" s="178"/>
      <c r="F60" s="178"/>
      <c r="G60" s="178"/>
      <c r="H60" s="182"/>
      <c r="I60" s="182"/>
      <c r="J60" s="182"/>
      <c r="K60" s="182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92">
        <f>SUM(AF56+AF59)</f>
        <v>0</v>
      </c>
      <c r="AG60" s="192">
        <f>SUM(AG56+AG59)</f>
        <v>0</v>
      </c>
      <c r="AH60" s="192"/>
      <c r="AI60" s="180"/>
      <c r="AJ60" s="193" t="e">
        <f>SUM(AJ57+#REF!)</f>
        <v>#REF!</v>
      </c>
      <c r="AK60" s="193" t="e">
        <f>SUM(AK57+#REF!)</f>
        <v>#REF!</v>
      </c>
      <c r="AL60" s="193" t="e">
        <f>SUM(AL57+#REF!)</f>
        <v>#REF!</v>
      </c>
      <c r="AM60" s="10"/>
    </row>
    <row r="61" spans="1:39" ht="15.75">
      <c r="A61" s="667"/>
      <c r="B61" s="668"/>
      <c r="C61" s="668"/>
      <c r="D61" s="198"/>
      <c r="E61" s="198"/>
      <c r="F61" s="198"/>
      <c r="G61" s="198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366"/>
      <c r="AG61" s="366"/>
      <c r="AH61" s="366"/>
      <c r="AI61" s="200"/>
      <c r="AJ61" s="201" t="e">
        <f>AJ56+AJ46+AJ60</f>
        <v>#REF!</v>
      </c>
      <c r="AK61" s="201" t="e">
        <f>AK56+AK46+AK60</f>
        <v>#REF!</v>
      </c>
      <c r="AL61" s="201" t="e">
        <f>AL56+AL46+AL60</f>
        <v>#REF!</v>
      </c>
      <c r="AM61" s="10"/>
    </row>
    <row r="62" spans="1:39" ht="15.75">
      <c r="A62" s="667" t="s">
        <v>160</v>
      </c>
      <c r="B62" s="668"/>
      <c r="C62" s="668"/>
      <c r="D62" s="198"/>
      <c r="E62" s="198"/>
      <c r="F62" s="198"/>
      <c r="G62" s="198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1">
        <f>AF46+AF60</f>
        <v>0</v>
      </c>
      <c r="AG62" s="201">
        <f>AG46+AG60</f>
        <v>0</v>
      </c>
      <c r="AH62" s="201">
        <f>AH46+AH56+AH59</f>
        <v>491685</v>
      </c>
      <c r="AI62" s="200"/>
      <c r="AJ62" s="201"/>
      <c r="AK62" s="201"/>
      <c r="AL62" s="199"/>
      <c r="AM62" s="10"/>
    </row>
    <row r="63" spans="1:39" ht="15.75">
      <c r="A63" s="673" t="s">
        <v>161</v>
      </c>
      <c r="B63" s="674"/>
      <c r="C63" s="674"/>
      <c r="D63" s="44"/>
      <c r="E63" s="44"/>
      <c r="F63" s="44"/>
      <c r="G63" s="4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95">
        <f>AF62-AF27</f>
        <v>0</v>
      </c>
      <c r="AG63" s="195">
        <f>AG62-AG27</f>
        <v>0</v>
      </c>
      <c r="AH63" s="171">
        <f>AH62-AH29</f>
        <v>-430192</v>
      </c>
      <c r="AI63" s="174"/>
      <c r="AJ63" s="195" t="e">
        <f>AJ61-AJ27</f>
        <v>#REF!</v>
      </c>
      <c r="AK63" s="195" t="e">
        <f>AK61-AK27</f>
        <v>#REF!</v>
      </c>
      <c r="AL63" s="171" t="e">
        <f>AL61-AL27</f>
        <v>#REF!</v>
      </c>
      <c r="AM63" s="10"/>
    </row>
    <row r="64" spans="1:39" ht="15.75">
      <c r="A64" s="490" t="s">
        <v>297</v>
      </c>
      <c r="B64" s="461"/>
      <c r="C64" s="461"/>
      <c r="D64" s="461"/>
      <c r="E64" s="461"/>
      <c r="F64" s="461"/>
      <c r="G64" s="461"/>
      <c r="H64" s="465"/>
      <c r="I64" s="465"/>
      <c r="J64" s="465"/>
      <c r="K64" s="465"/>
      <c r="L64" s="465"/>
      <c r="M64" s="465"/>
      <c r="N64" s="465"/>
      <c r="O64" s="465"/>
      <c r="P64" s="465"/>
      <c r="Q64" s="465"/>
      <c r="R64" s="465"/>
      <c r="S64" s="465"/>
      <c r="T64" s="465"/>
      <c r="U64" s="465"/>
      <c r="V64" s="465"/>
      <c r="W64" s="465"/>
      <c r="X64" s="465"/>
      <c r="Y64" s="465"/>
      <c r="Z64" s="465"/>
      <c r="AA64" s="465"/>
      <c r="AB64" s="465"/>
      <c r="AC64" s="465"/>
      <c r="AD64" s="465"/>
      <c r="AE64" s="465"/>
      <c r="AF64" s="470">
        <v>0</v>
      </c>
      <c r="AG64" s="470">
        <v>0</v>
      </c>
      <c r="AH64" s="366">
        <v>-77500</v>
      </c>
      <c r="AM64" s="10"/>
    </row>
    <row r="65" ht="15.75">
      <c r="AM65" s="10"/>
    </row>
    <row r="66" ht="15.75">
      <c r="AM66" s="10"/>
    </row>
    <row r="67" spans="1:39" ht="15.75">
      <c r="A67" s="295" t="s">
        <v>132</v>
      </c>
      <c r="B67" s="11"/>
      <c r="C67" s="11"/>
      <c r="D67" s="11"/>
      <c r="E67" s="11"/>
      <c r="F67" s="11"/>
      <c r="G67" s="11"/>
      <c r="H67" s="16"/>
      <c r="I67" s="16"/>
      <c r="J67" s="16"/>
      <c r="K67" s="16"/>
      <c r="L67" s="16"/>
      <c r="M67" s="16"/>
      <c r="N67" s="16"/>
      <c r="O67" s="16"/>
      <c r="P67" s="16"/>
      <c r="Q67" s="17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0"/>
    </row>
    <row r="68" spans="1:39" ht="15.75">
      <c r="A68" s="11" t="s">
        <v>78</v>
      </c>
      <c r="B68" s="11"/>
      <c r="C68" s="11"/>
      <c r="D68" s="11"/>
      <c r="E68" s="11"/>
      <c r="F68" s="11"/>
      <c r="G68" s="11"/>
      <c r="H68" s="16"/>
      <c r="I68" s="16"/>
      <c r="J68" s="16"/>
      <c r="K68" s="16"/>
      <c r="L68" s="16"/>
      <c r="M68" s="16"/>
      <c r="N68" s="16"/>
      <c r="O68" s="16"/>
      <c r="P68" s="16"/>
      <c r="Q68" s="17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0"/>
    </row>
    <row r="69" spans="1:39" ht="15.75">
      <c r="A69" s="11" t="s">
        <v>211</v>
      </c>
      <c r="B69" s="11"/>
      <c r="C69" s="11"/>
      <c r="D69" s="11"/>
      <c r="E69" s="11"/>
      <c r="F69" s="11"/>
      <c r="G69" s="11"/>
      <c r="H69" s="16"/>
      <c r="I69" s="16"/>
      <c r="J69" s="16"/>
      <c r="K69" s="16"/>
      <c r="L69" s="16"/>
      <c r="M69" s="16"/>
      <c r="N69" s="16"/>
      <c r="O69" s="16"/>
      <c r="P69" s="16"/>
      <c r="Q69" s="17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0"/>
    </row>
    <row r="70" spans="1:39" ht="15.75">
      <c r="A70" s="11" t="s">
        <v>121</v>
      </c>
      <c r="B70" s="11"/>
      <c r="C70" s="11"/>
      <c r="D70" s="11"/>
      <c r="E70" s="11"/>
      <c r="F70" s="11"/>
      <c r="G70" s="11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0"/>
    </row>
    <row r="71" ht="15.75">
      <c r="AM71" s="10"/>
    </row>
    <row r="72" ht="15.75">
      <c r="AM72" s="10"/>
    </row>
    <row r="73" ht="15.75">
      <c r="AM73" s="10"/>
    </row>
    <row r="74" ht="18" customHeight="1">
      <c r="AM74" s="10"/>
    </row>
    <row r="75" spans="1:39" ht="18" customHeight="1">
      <c r="A75" s="295"/>
      <c r="B75" s="295"/>
      <c r="C75" s="295"/>
      <c r="D75" s="295"/>
      <c r="E75" s="295"/>
      <c r="F75" s="295"/>
      <c r="G75" s="295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6"/>
      <c r="Y75" s="296"/>
      <c r="Z75" s="296"/>
      <c r="AA75" s="296"/>
      <c r="AB75" s="296"/>
      <c r="AC75" s="296"/>
      <c r="AD75" s="296"/>
      <c r="AE75" s="296"/>
      <c r="AF75" s="296"/>
      <c r="AG75" s="296"/>
      <c r="AH75" s="296"/>
      <c r="AI75" s="296"/>
      <c r="AJ75" s="296"/>
      <c r="AK75" s="296"/>
      <c r="AL75" s="296"/>
      <c r="AM75" s="10"/>
    </row>
    <row r="76" spans="1:39" ht="18" customHeight="1">
      <c r="A76" s="545"/>
      <c r="B76" s="546"/>
      <c r="C76" s="546"/>
      <c r="D76" s="546"/>
      <c r="E76" s="546"/>
      <c r="F76" s="546"/>
      <c r="G76" s="546"/>
      <c r="H76" s="439" t="s">
        <v>81</v>
      </c>
      <c r="I76" s="440"/>
      <c r="J76" s="440"/>
      <c r="K76" s="172"/>
      <c r="L76" s="441"/>
      <c r="M76" s="442"/>
      <c r="N76" s="442"/>
      <c r="O76" s="443"/>
      <c r="P76" s="444">
        <v>2008</v>
      </c>
      <c r="Q76" s="445"/>
      <c r="R76" s="445"/>
      <c r="S76" s="172"/>
      <c r="T76" s="444">
        <v>2008</v>
      </c>
      <c r="U76" s="445"/>
      <c r="V76" s="445"/>
      <c r="W76" s="172"/>
      <c r="X76" s="444">
        <v>2008</v>
      </c>
      <c r="Y76" s="445"/>
      <c r="Z76" s="445"/>
      <c r="AA76" s="172"/>
      <c r="AB76" s="444">
        <v>2008</v>
      </c>
      <c r="AC76" s="445"/>
      <c r="AD76" s="445"/>
      <c r="AE76" s="172"/>
      <c r="AF76" s="444">
        <v>2008</v>
      </c>
      <c r="AG76" s="445"/>
      <c r="AH76" s="452"/>
      <c r="AI76" s="172"/>
      <c r="AJ76" s="439" t="s">
        <v>76</v>
      </c>
      <c r="AK76" s="440"/>
      <c r="AL76" s="547"/>
      <c r="AM76" s="175"/>
    </row>
    <row r="77" spans="1:42" ht="28.5" customHeight="1">
      <c r="A77" s="175"/>
      <c r="B77" s="548"/>
      <c r="C77" s="11"/>
      <c r="D77" s="11"/>
      <c r="F77" s="548"/>
      <c r="H77" s="446" t="s">
        <v>208</v>
      </c>
      <c r="I77" s="447"/>
      <c r="J77" s="447"/>
      <c r="K77" s="448"/>
      <c r="L77" s="446" t="s">
        <v>247</v>
      </c>
      <c r="M77" s="447"/>
      <c r="N77" s="447"/>
      <c r="O77" s="448"/>
      <c r="P77" s="449" t="s">
        <v>272</v>
      </c>
      <c r="Q77" s="450"/>
      <c r="R77" s="450"/>
      <c r="S77" s="451"/>
      <c r="T77" s="446" t="s">
        <v>154</v>
      </c>
      <c r="U77" s="447"/>
      <c r="V77" s="447"/>
      <c r="W77" s="448"/>
      <c r="X77" s="564" t="s">
        <v>269</v>
      </c>
      <c r="Y77" s="453"/>
      <c r="Z77" s="453"/>
      <c r="AA77" s="448"/>
      <c r="AB77" s="446" t="s">
        <v>157</v>
      </c>
      <c r="AC77" s="453"/>
      <c r="AD77" s="453"/>
      <c r="AE77" s="448"/>
      <c r="AF77" s="446" t="s">
        <v>145</v>
      </c>
      <c r="AG77" s="447"/>
      <c r="AH77" s="454"/>
      <c r="AI77" s="448"/>
      <c r="AJ77" s="549" t="s">
        <v>151</v>
      </c>
      <c r="AK77" s="447"/>
      <c r="AL77" s="454"/>
      <c r="AM77" s="175"/>
      <c r="AO77" s="9"/>
      <c r="AP77" s="9"/>
    </row>
    <row r="78" spans="1:42" ht="18" customHeight="1" thickBot="1">
      <c r="A78" s="460" t="s">
        <v>146</v>
      </c>
      <c r="B78" s="184"/>
      <c r="C78" s="184"/>
      <c r="D78" s="184"/>
      <c r="E78" s="184"/>
      <c r="F78" s="184"/>
      <c r="G78" s="184"/>
      <c r="H78" s="473" t="s">
        <v>147</v>
      </c>
      <c r="I78" s="325" t="s">
        <v>15</v>
      </c>
      <c r="J78" s="474" t="s">
        <v>149</v>
      </c>
      <c r="K78" s="355"/>
      <c r="L78" s="473" t="s">
        <v>147</v>
      </c>
      <c r="M78" s="325" t="s">
        <v>15</v>
      </c>
      <c r="N78" s="474" t="s">
        <v>149</v>
      </c>
      <c r="O78" s="355"/>
      <c r="P78" s="473" t="s">
        <v>147</v>
      </c>
      <c r="Q78" s="476" t="s">
        <v>15</v>
      </c>
      <c r="R78" s="474" t="s">
        <v>149</v>
      </c>
      <c r="S78" s="355"/>
      <c r="T78" s="473" t="s">
        <v>147</v>
      </c>
      <c r="U78" s="325" t="s">
        <v>15</v>
      </c>
      <c r="V78" s="474" t="s">
        <v>149</v>
      </c>
      <c r="W78" s="355"/>
      <c r="X78" s="473" t="s">
        <v>147</v>
      </c>
      <c r="Y78" s="325" t="s">
        <v>15</v>
      </c>
      <c r="Z78" s="474" t="s">
        <v>149</v>
      </c>
      <c r="AA78" s="355"/>
      <c r="AB78" s="473" t="s">
        <v>147</v>
      </c>
      <c r="AC78" s="325" t="s">
        <v>15</v>
      </c>
      <c r="AD78" s="474" t="s">
        <v>149</v>
      </c>
      <c r="AE78" s="355"/>
      <c r="AF78" s="473" t="s">
        <v>147</v>
      </c>
      <c r="AG78" s="325" t="s">
        <v>15</v>
      </c>
      <c r="AH78" s="477" t="s">
        <v>149</v>
      </c>
      <c r="AI78" s="185"/>
      <c r="AJ78" s="550" t="s">
        <v>147</v>
      </c>
      <c r="AK78" s="551" t="s">
        <v>15</v>
      </c>
      <c r="AL78" s="552" t="s">
        <v>149</v>
      </c>
      <c r="AM78" s="175"/>
      <c r="AO78" s="9"/>
      <c r="AP78" s="9"/>
    </row>
    <row r="79" spans="1:42" ht="18" customHeight="1">
      <c r="A79" s="654" t="s">
        <v>250</v>
      </c>
      <c r="B79" s="616"/>
      <c r="C79" s="617"/>
      <c r="D79" s="617"/>
      <c r="E79" s="617"/>
      <c r="F79" s="617"/>
      <c r="G79" s="618"/>
      <c r="H79" s="475">
        <v>0</v>
      </c>
      <c r="I79" s="172">
        <v>0</v>
      </c>
      <c r="J79" s="465">
        <v>0</v>
      </c>
      <c r="K79" s="172"/>
      <c r="L79" s="475">
        <v>0</v>
      </c>
      <c r="M79" s="172">
        <v>0</v>
      </c>
      <c r="N79" s="465">
        <v>0</v>
      </c>
      <c r="O79" s="469"/>
      <c r="P79" s="470">
        <v>0</v>
      </c>
      <c r="Q79" s="465">
        <v>0</v>
      </c>
      <c r="R79" s="465">
        <v>0</v>
      </c>
      <c r="S79" s="465"/>
      <c r="T79" s="470">
        <f>P79+L79</f>
        <v>0</v>
      </c>
      <c r="U79" s="465">
        <f>Q79+M79</f>
        <v>0</v>
      </c>
      <c r="V79" s="465">
        <f>R79+N79</f>
        <v>0</v>
      </c>
      <c r="W79" s="465"/>
      <c r="X79" s="470">
        <v>0</v>
      </c>
      <c r="Y79" s="465">
        <v>0</v>
      </c>
      <c r="Z79" s="619">
        <v>180000</v>
      </c>
      <c r="AA79" s="465"/>
      <c r="AB79" s="470">
        <v>0</v>
      </c>
      <c r="AC79" s="465">
        <v>0</v>
      </c>
      <c r="AD79" s="465">
        <v>0</v>
      </c>
      <c r="AE79" s="465"/>
      <c r="AF79" s="470">
        <f>X79+T79</f>
        <v>0</v>
      </c>
      <c r="AG79" s="465">
        <v>0</v>
      </c>
      <c r="AH79" s="621">
        <f>Z79+V79</f>
        <v>180000</v>
      </c>
      <c r="AI79" s="182"/>
      <c r="AJ79" s="181">
        <f>AF79-L79</f>
        <v>0</v>
      </c>
      <c r="AK79" s="182">
        <f>AG79-M79</f>
        <v>0</v>
      </c>
      <c r="AL79" s="183">
        <f>AH79-N79</f>
        <v>180000</v>
      </c>
      <c r="AM79" s="175"/>
      <c r="AO79" s="9"/>
      <c r="AP79" s="9"/>
    </row>
    <row r="80" spans="1:42" ht="18" customHeight="1">
      <c r="A80" s="490" t="s">
        <v>262</v>
      </c>
      <c r="B80" s="461"/>
      <c r="C80" s="462"/>
      <c r="D80" s="462"/>
      <c r="E80" s="462"/>
      <c r="F80" s="462"/>
      <c r="G80" s="463"/>
      <c r="H80" s="475">
        <v>0</v>
      </c>
      <c r="I80" s="172">
        <v>0</v>
      </c>
      <c r="J80" s="465">
        <v>0</v>
      </c>
      <c r="K80" s="172"/>
      <c r="L80" s="475">
        <v>0</v>
      </c>
      <c r="M80" s="172">
        <v>0</v>
      </c>
      <c r="N80" s="465">
        <v>0</v>
      </c>
      <c r="O80" s="465"/>
      <c r="P80" s="470">
        <v>0</v>
      </c>
      <c r="Q80" s="465">
        <v>0</v>
      </c>
      <c r="R80" s="465">
        <v>0</v>
      </c>
      <c r="S80" s="465"/>
      <c r="T80" s="470">
        <v>0</v>
      </c>
      <c r="U80" s="465">
        <v>0</v>
      </c>
      <c r="V80" s="465">
        <v>0</v>
      </c>
      <c r="W80" s="465"/>
      <c r="X80" s="470">
        <v>0</v>
      </c>
      <c r="Y80" s="465">
        <v>0</v>
      </c>
      <c r="Z80" s="465">
        <v>311685</v>
      </c>
      <c r="AA80" s="465"/>
      <c r="AB80" s="470">
        <v>0</v>
      </c>
      <c r="AC80" s="465">
        <v>0</v>
      </c>
      <c r="AD80" s="465">
        <v>0</v>
      </c>
      <c r="AE80" s="465"/>
      <c r="AF80" s="470">
        <v>0</v>
      </c>
      <c r="AG80" s="465">
        <v>0</v>
      </c>
      <c r="AH80" s="469">
        <v>311685</v>
      </c>
      <c r="AI80" s="182"/>
      <c r="AJ80" s="181"/>
      <c r="AK80" s="182"/>
      <c r="AL80" s="183"/>
      <c r="AM80" s="175"/>
      <c r="AO80" s="9"/>
      <c r="AP80" s="9"/>
    </row>
    <row r="81" spans="1:42" ht="18" customHeight="1">
      <c r="A81" s="556"/>
      <c r="B81" s="669" t="s">
        <v>165</v>
      </c>
      <c r="C81" s="670"/>
      <c r="D81" s="670"/>
      <c r="E81" s="670"/>
      <c r="F81" s="670"/>
      <c r="G81" s="671"/>
      <c r="H81" s="475">
        <v>0</v>
      </c>
      <c r="I81" s="172">
        <v>0</v>
      </c>
      <c r="J81" s="619">
        <v>387600</v>
      </c>
      <c r="K81" s="172"/>
      <c r="L81" s="475">
        <v>0</v>
      </c>
      <c r="M81" s="172">
        <v>0</v>
      </c>
      <c r="N81" s="619">
        <v>416918</v>
      </c>
      <c r="O81" s="469"/>
      <c r="P81" s="470">
        <v>0</v>
      </c>
      <c r="Q81" s="465">
        <v>0</v>
      </c>
      <c r="R81" s="619">
        <v>7154</v>
      </c>
      <c r="S81" s="465"/>
      <c r="T81" s="470">
        <f>P81+L81</f>
        <v>0</v>
      </c>
      <c r="U81" s="465">
        <f>Q81+M81</f>
        <v>0</v>
      </c>
      <c r="V81" s="619">
        <f>SUM(N81:R81)</f>
        <v>424072</v>
      </c>
      <c r="W81" s="465"/>
      <c r="X81" s="470">
        <v>0</v>
      </c>
      <c r="Y81" s="465">
        <v>0</v>
      </c>
      <c r="Z81" s="465">
        <v>0</v>
      </c>
      <c r="AA81" s="465"/>
      <c r="AB81" s="470">
        <v>0</v>
      </c>
      <c r="AC81" s="465">
        <v>0</v>
      </c>
      <c r="AD81" s="620">
        <v>-424072</v>
      </c>
      <c r="AE81" s="465"/>
      <c r="AF81" s="470">
        <v>0</v>
      </c>
      <c r="AG81" s="465">
        <v>0</v>
      </c>
      <c r="AH81" s="469">
        <v>0</v>
      </c>
      <c r="AI81" s="182"/>
      <c r="AJ81" s="181"/>
      <c r="AK81" s="182"/>
      <c r="AL81" s="183"/>
      <c r="AM81" s="175"/>
      <c r="AO81" s="9"/>
      <c r="AP81" s="9"/>
    </row>
    <row r="82" spans="1:42" ht="18" customHeight="1">
      <c r="A82" s="490"/>
      <c r="B82" s="461" t="s">
        <v>82</v>
      </c>
      <c r="C82" s="462"/>
      <c r="D82" s="462"/>
      <c r="E82" s="462"/>
      <c r="F82" s="462"/>
      <c r="G82" s="463"/>
      <c r="H82" s="470">
        <v>0</v>
      </c>
      <c r="I82" s="465">
        <v>0</v>
      </c>
      <c r="J82" s="645" t="s">
        <v>241</v>
      </c>
      <c r="K82" s="465"/>
      <c r="L82" s="470">
        <v>0</v>
      </c>
      <c r="M82" s="465">
        <v>0</v>
      </c>
      <c r="N82" s="465">
        <v>73305</v>
      </c>
      <c r="O82" s="465"/>
      <c r="P82" s="470">
        <v>0</v>
      </c>
      <c r="Q82" s="465">
        <v>0</v>
      </c>
      <c r="R82" s="465">
        <v>1260</v>
      </c>
      <c r="S82" s="465"/>
      <c r="T82" s="470">
        <v>0</v>
      </c>
      <c r="U82" s="465">
        <v>0</v>
      </c>
      <c r="V82" s="465">
        <f aca="true" t="shared" si="0" ref="V82:V116">SUM(N82:R82)</f>
        <v>74565</v>
      </c>
      <c r="W82" s="465"/>
      <c r="X82" s="470">
        <v>0</v>
      </c>
      <c r="Y82" s="465">
        <v>0</v>
      </c>
      <c r="Z82" s="465">
        <v>0</v>
      </c>
      <c r="AA82" s="469"/>
      <c r="AB82" s="470">
        <v>0</v>
      </c>
      <c r="AC82" s="465">
        <v>0</v>
      </c>
      <c r="AD82" s="465">
        <v>-74565</v>
      </c>
      <c r="AE82" s="465"/>
      <c r="AF82" s="470">
        <v>0</v>
      </c>
      <c r="AG82" s="465">
        <v>0</v>
      </c>
      <c r="AH82" s="469">
        <f>V82+AD82</f>
        <v>0</v>
      </c>
      <c r="AI82" s="182"/>
      <c r="AJ82" s="181"/>
      <c r="AK82" s="182"/>
      <c r="AL82" s="183"/>
      <c r="AM82" s="175"/>
      <c r="AO82" s="9"/>
      <c r="AP82" s="9"/>
    </row>
    <row r="83" spans="1:42" ht="18" customHeight="1">
      <c r="A83" s="646"/>
      <c r="B83" s="13" t="s">
        <v>166</v>
      </c>
      <c r="C83" s="471"/>
      <c r="D83" s="471"/>
      <c r="E83" s="471"/>
      <c r="F83" s="471"/>
      <c r="G83" s="472"/>
      <c r="H83" s="459">
        <v>0</v>
      </c>
      <c r="I83" s="355">
        <v>0</v>
      </c>
      <c r="J83" s="355">
        <v>0</v>
      </c>
      <c r="K83" s="355"/>
      <c r="L83" s="459">
        <v>0</v>
      </c>
      <c r="M83" s="355">
        <v>0</v>
      </c>
      <c r="N83" s="355">
        <v>0</v>
      </c>
      <c r="O83" s="355"/>
      <c r="P83" s="459">
        <v>0</v>
      </c>
      <c r="Q83" s="355">
        <v>0</v>
      </c>
      <c r="R83" s="355">
        <v>0</v>
      </c>
      <c r="S83" s="355"/>
      <c r="T83" s="459">
        <v>0</v>
      </c>
      <c r="U83" s="355">
        <v>0</v>
      </c>
      <c r="V83" s="355">
        <f t="shared" si="0"/>
        <v>0</v>
      </c>
      <c r="W83" s="355"/>
      <c r="X83" s="459">
        <v>0</v>
      </c>
      <c r="Y83" s="355">
        <v>0</v>
      </c>
      <c r="Z83" s="355">
        <v>0</v>
      </c>
      <c r="AA83" s="355"/>
      <c r="AB83" s="459">
        <v>0</v>
      </c>
      <c r="AC83" s="172">
        <v>0</v>
      </c>
      <c r="AD83" s="172">
        <v>0</v>
      </c>
      <c r="AE83" s="172"/>
      <c r="AF83" s="475">
        <v>0</v>
      </c>
      <c r="AG83" s="172">
        <v>0</v>
      </c>
      <c r="AH83" s="173">
        <f>V83+AD83</f>
        <v>0</v>
      </c>
      <c r="AI83" s="182"/>
      <c r="AJ83" s="181"/>
      <c r="AK83" s="182"/>
      <c r="AL83" s="183"/>
      <c r="AM83" s="175"/>
      <c r="AO83" s="9"/>
      <c r="AP83" s="9"/>
    </row>
    <row r="84" spans="1:42" ht="18" customHeight="1">
      <c r="A84" s="490"/>
      <c r="B84" s="461" t="s">
        <v>271</v>
      </c>
      <c r="C84" s="462"/>
      <c r="D84" s="462"/>
      <c r="E84" s="462"/>
      <c r="F84" s="462"/>
      <c r="G84" s="463"/>
      <c r="H84" s="470">
        <v>0</v>
      </c>
      <c r="I84" s="465">
        <v>0</v>
      </c>
      <c r="J84" s="465">
        <v>0</v>
      </c>
      <c r="K84" s="465"/>
      <c r="L84" s="470">
        <v>0</v>
      </c>
      <c r="M84" s="465">
        <v>0</v>
      </c>
      <c r="N84" s="465">
        <v>2291</v>
      </c>
      <c r="O84" s="465"/>
      <c r="P84" s="470">
        <v>0</v>
      </c>
      <c r="Q84" s="465">
        <v>0</v>
      </c>
      <c r="R84" s="465">
        <v>40</v>
      </c>
      <c r="S84" s="465"/>
      <c r="T84" s="470">
        <v>0</v>
      </c>
      <c r="U84" s="465">
        <v>0</v>
      </c>
      <c r="V84" s="465">
        <f t="shared" si="0"/>
        <v>2331</v>
      </c>
      <c r="W84" s="465"/>
      <c r="X84" s="470">
        <v>0</v>
      </c>
      <c r="Y84" s="465">
        <v>0</v>
      </c>
      <c r="Z84" s="465">
        <v>0</v>
      </c>
      <c r="AA84" s="465"/>
      <c r="AB84" s="470">
        <v>0</v>
      </c>
      <c r="AC84" s="465">
        <v>0</v>
      </c>
      <c r="AD84" s="465">
        <v>-2331</v>
      </c>
      <c r="AE84" s="465"/>
      <c r="AF84" s="470">
        <v>0</v>
      </c>
      <c r="AG84" s="465">
        <v>0</v>
      </c>
      <c r="AH84" s="469">
        <v>0</v>
      </c>
      <c r="AI84" s="182"/>
      <c r="AJ84" s="181"/>
      <c r="AK84" s="182"/>
      <c r="AL84" s="183"/>
      <c r="AM84" s="175"/>
      <c r="AO84" s="9"/>
      <c r="AP84" s="9"/>
    </row>
    <row r="85" spans="1:42" ht="18" customHeight="1">
      <c r="A85" s="647"/>
      <c r="B85" s="673" t="s">
        <v>89</v>
      </c>
      <c r="C85" s="679"/>
      <c r="D85" s="679"/>
      <c r="E85" s="679"/>
      <c r="F85" s="679"/>
      <c r="G85" s="680"/>
      <c r="H85" s="470">
        <v>0</v>
      </c>
      <c r="I85" s="465">
        <v>0</v>
      </c>
      <c r="J85" s="465">
        <v>376918</v>
      </c>
      <c r="K85" s="465"/>
      <c r="L85" s="470">
        <v>0</v>
      </c>
      <c r="M85" s="465">
        <v>0</v>
      </c>
      <c r="N85" s="465">
        <v>222665</v>
      </c>
      <c r="O85" s="465"/>
      <c r="P85" s="470">
        <v>0</v>
      </c>
      <c r="Q85" s="465">
        <v>0</v>
      </c>
      <c r="R85" s="465">
        <v>3822</v>
      </c>
      <c r="S85" s="465"/>
      <c r="T85" s="470">
        <f>P85+L85</f>
        <v>0</v>
      </c>
      <c r="U85" s="465">
        <v>0</v>
      </c>
      <c r="V85" s="465">
        <f t="shared" si="0"/>
        <v>226487</v>
      </c>
      <c r="W85" s="469"/>
      <c r="X85" s="465">
        <v>0</v>
      </c>
      <c r="Y85" s="465">
        <v>0</v>
      </c>
      <c r="Z85" s="465">
        <v>0</v>
      </c>
      <c r="AA85" s="469"/>
      <c r="AB85" s="470">
        <v>0</v>
      </c>
      <c r="AC85" s="465">
        <v>0</v>
      </c>
      <c r="AD85" s="465">
        <v>-226487</v>
      </c>
      <c r="AE85" s="465"/>
      <c r="AF85" s="470">
        <v>0</v>
      </c>
      <c r="AG85" s="465">
        <v>0</v>
      </c>
      <c r="AH85" s="469">
        <v>0</v>
      </c>
      <c r="AI85" s="182"/>
      <c r="AJ85" s="181">
        <f aca="true" t="shared" si="1" ref="AJ85:AL86">AF85-L85</f>
        <v>0</v>
      </c>
      <c r="AK85" s="182">
        <f t="shared" si="1"/>
        <v>0</v>
      </c>
      <c r="AL85" s="183">
        <f t="shared" si="1"/>
        <v>-222665</v>
      </c>
      <c r="AM85" s="175"/>
      <c r="AO85" s="9"/>
      <c r="AP85" s="9"/>
    </row>
    <row r="86" spans="1:42" ht="18" customHeight="1">
      <c r="A86" s="555"/>
      <c r="B86" s="669" t="s">
        <v>1</v>
      </c>
      <c r="C86" s="669"/>
      <c r="D86" s="669"/>
      <c r="E86" s="669"/>
      <c r="F86" s="669"/>
      <c r="G86" s="681"/>
      <c r="H86" s="176">
        <v>0</v>
      </c>
      <c r="I86" s="448">
        <v>0</v>
      </c>
      <c r="J86" s="448">
        <v>27920</v>
      </c>
      <c r="K86" s="448"/>
      <c r="L86" s="176">
        <v>0</v>
      </c>
      <c r="M86" s="448">
        <v>0</v>
      </c>
      <c r="N86" s="448">
        <v>31614</v>
      </c>
      <c r="O86" s="448"/>
      <c r="P86" s="176">
        <v>0</v>
      </c>
      <c r="Q86" s="448">
        <v>0</v>
      </c>
      <c r="R86" s="448">
        <v>543</v>
      </c>
      <c r="S86" s="448"/>
      <c r="T86" s="176">
        <f>P86+L86</f>
        <v>0</v>
      </c>
      <c r="U86" s="448">
        <v>0</v>
      </c>
      <c r="V86" s="448">
        <f t="shared" si="0"/>
        <v>32157</v>
      </c>
      <c r="W86" s="171"/>
      <c r="X86" s="448">
        <v>0</v>
      </c>
      <c r="Y86" s="448">
        <v>0</v>
      </c>
      <c r="Z86" s="448">
        <v>0</v>
      </c>
      <c r="AA86" s="448"/>
      <c r="AB86" s="176">
        <v>0</v>
      </c>
      <c r="AC86" s="448">
        <v>0</v>
      </c>
      <c r="AD86" s="448">
        <v>-32157</v>
      </c>
      <c r="AE86" s="448"/>
      <c r="AF86" s="176">
        <v>0</v>
      </c>
      <c r="AG86" s="448">
        <v>0</v>
      </c>
      <c r="AH86" s="171">
        <v>0</v>
      </c>
      <c r="AI86" s="448"/>
      <c r="AJ86" s="176">
        <f t="shared" si="1"/>
        <v>0</v>
      </c>
      <c r="AK86" s="448">
        <f t="shared" si="1"/>
        <v>0</v>
      </c>
      <c r="AL86" s="171">
        <f t="shared" si="1"/>
        <v>-31614</v>
      </c>
      <c r="AM86" s="175"/>
      <c r="AO86" s="9"/>
      <c r="AP86" s="9"/>
    </row>
    <row r="87" spans="1:42" ht="18" customHeight="1">
      <c r="A87" s="554"/>
      <c r="B87" s="436" t="s">
        <v>167</v>
      </c>
      <c r="C87" s="437"/>
      <c r="D87" s="437"/>
      <c r="E87" s="462"/>
      <c r="F87" s="437"/>
      <c r="G87" s="437"/>
      <c r="H87" s="176"/>
      <c r="I87" s="448"/>
      <c r="J87" s="448"/>
      <c r="K87" s="448"/>
      <c r="L87" s="176"/>
      <c r="M87" s="448"/>
      <c r="N87" s="448"/>
      <c r="O87" s="448"/>
      <c r="P87" s="176"/>
      <c r="Q87" s="448"/>
      <c r="R87" s="448"/>
      <c r="S87" s="448"/>
      <c r="T87" s="176"/>
      <c r="U87" s="465"/>
      <c r="V87" s="465"/>
      <c r="W87" s="448"/>
      <c r="X87" s="176"/>
      <c r="Y87" s="448"/>
      <c r="Z87" s="448"/>
      <c r="AA87" s="448"/>
      <c r="AB87" s="176"/>
      <c r="AC87" s="448"/>
      <c r="AD87" s="448"/>
      <c r="AE87" s="448"/>
      <c r="AF87" s="176"/>
      <c r="AG87" s="448"/>
      <c r="AH87" s="171"/>
      <c r="AI87" s="448"/>
      <c r="AJ87" s="176"/>
      <c r="AK87" s="448"/>
      <c r="AL87" s="171"/>
      <c r="AM87" s="175"/>
      <c r="AO87" s="9"/>
      <c r="AP87" s="9"/>
    </row>
    <row r="88" spans="1:42" ht="18" customHeight="1">
      <c r="A88" s="555"/>
      <c r="B88" s="436"/>
      <c r="C88" s="437" t="s">
        <v>212</v>
      </c>
      <c r="D88" s="437"/>
      <c r="E88" s="437"/>
      <c r="F88" s="437"/>
      <c r="G88" s="437"/>
      <c r="H88" s="176">
        <v>0</v>
      </c>
      <c r="I88" s="448">
        <v>0</v>
      </c>
      <c r="J88" s="448">
        <v>8376</v>
      </c>
      <c r="K88" s="448"/>
      <c r="L88" s="176">
        <v>0</v>
      </c>
      <c r="M88" s="448">
        <v>0</v>
      </c>
      <c r="N88" s="448">
        <v>0</v>
      </c>
      <c r="O88" s="448"/>
      <c r="P88" s="176">
        <v>0</v>
      </c>
      <c r="Q88" s="448">
        <v>0</v>
      </c>
      <c r="R88" s="448">
        <v>0</v>
      </c>
      <c r="S88" s="448"/>
      <c r="T88" s="176">
        <v>0</v>
      </c>
      <c r="U88" s="465">
        <v>0</v>
      </c>
      <c r="V88" s="465">
        <f t="shared" si="0"/>
        <v>0</v>
      </c>
      <c r="W88" s="448"/>
      <c r="X88" s="176">
        <v>0</v>
      </c>
      <c r="Y88" s="448">
        <v>0</v>
      </c>
      <c r="Z88" s="448">
        <v>0</v>
      </c>
      <c r="AA88" s="448"/>
      <c r="AB88" s="176">
        <v>0</v>
      </c>
      <c r="AC88" s="448">
        <v>0</v>
      </c>
      <c r="AD88" s="448">
        <v>0</v>
      </c>
      <c r="AE88" s="448"/>
      <c r="AF88" s="176">
        <v>0</v>
      </c>
      <c r="AG88" s="448">
        <v>0</v>
      </c>
      <c r="AH88" s="171">
        <v>0</v>
      </c>
      <c r="AI88" s="448"/>
      <c r="AJ88" s="176"/>
      <c r="AK88" s="448"/>
      <c r="AL88" s="171"/>
      <c r="AM88" s="175"/>
      <c r="AO88" s="9"/>
      <c r="AP88" s="9"/>
    </row>
    <row r="89" spans="1:42" ht="18" customHeight="1">
      <c r="A89" s="555"/>
      <c r="B89" s="436"/>
      <c r="C89" s="436" t="s">
        <v>168</v>
      </c>
      <c r="D89" s="437"/>
      <c r="E89" s="437"/>
      <c r="F89" s="437"/>
      <c r="G89" s="437"/>
      <c r="H89" s="176">
        <v>0</v>
      </c>
      <c r="I89" s="448">
        <v>0</v>
      </c>
      <c r="J89" s="448">
        <v>7445</v>
      </c>
      <c r="K89" s="448"/>
      <c r="L89" s="176">
        <v>0</v>
      </c>
      <c r="M89" s="448">
        <v>0</v>
      </c>
      <c r="N89" s="448">
        <v>0</v>
      </c>
      <c r="O89" s="448"/>
      <c r="P89" s="176">
        <v>0</v>
      </c>
      <c r="Q89" s="448">
        <v>0</v>
      </c>
      <c r="R89" s="448">
        <v>0</v>
      </c>
      <c r="S89" s="448"/>
      <c r="T89" s="176">
        <v>0</v>
      </c>
      <c r="U89" s="465">
        <v>0</v>
      </c>
      <c r="V89" s="465">
        <f t="shared" si="0"/>
        <v>0</v>
      </c>
      <c r="W89" s="448"/>
      <c r="X89" s="176">
        <v>0</v>
      </c>
      <c r="Y89" s="448">
        <v>0</v>
      </c>
      <c r="Z89" s="448">
        <v>0</v>
      </c>
      <c r="AA89" s="448"/>
      <c r="AB89" s="176">
        <v>0</v>
      </c>
      <c r="AC89" s="448">
        <v>0</v>
      </c>
      <c r="AD89" s="448">
        <v>0</v>
      </c>
      <c r="AE89" s="448"/>
      <c r="AF89" s="176">
        <v>0</v>
      </c>
      <c r="AG89" s="448">
        <v>0</v>
      </c>
      <c r="AH89" s="171">
        <v>0</v>
      </c>
      <c r="AI89" s="448"/>
      <c r="AJ89" s="176"/>
      <c r="AK89" s="448"/>
      <c r="AL89" s="171"/>
      <c r="AM89" s="175"/>
      <c r="AO89" s="9"/>
      <c r="AP89" s="9"/>
    </row>
    <row r="90" spans="1:42" ht="18" customHeight="1">
      <c r="A90" s="555"/>
      <c r="B90" s="436"/>
      <c r="C90" s="437" t="s">
        <v>169</v>
      </c>
      <c r="D90" s="437"/>
      <c r="E90" s="437"/>
      <c r="F90" s="437"/>
      <c r="G90" s="437"/>
      <c r="H90" s="176">
        <v>0</v>
      </c>
      <c r="I90" s="448"/>
      <c r="J90" s="448">
        <v>4653</v>
      </c>
      <c r="K90" s="448"/>
      <c r="L90" s="176">
        <v>0</v>
      </c>
      <c r="M90" s="448">
        <v>0</v>
      </c>
      <c r="N90" s="448">
        <v>0</v>
      </c>
      <c r="O90" s="448"/>
      <c r="P90" s="176">
        <v>0</v>
      </c>
      <c r="Q90" s="448">
        <v>0</v>
      </c>
      <c r="R90" s="448">
        <v>0</v>
      </c>
      <c r="S90" s="448"/>
      <c r="T90" s="176">
        <v>0</v>
      </c>
      <c r="U90" s="465">
        <v>0</v>
      </c>
      <c r="V90" s="465">
        <f t="shared" si="0"/>
        <v>0</v>
      </c>
      <c r="W90" s="448"/>
      <c r="X90" s="176">
        <v>0</v>
      </c>
      <c r="Y90" s="448">
        <v>0</v>
      </c>
      <c r="Z90" s="448">
        <v>0</v>
      </c>
      <c r="AA90" s="448"/>
      <c r="AB90" s="176">
        <v>0</v>
      </c>
      <c r="AC90" s="448">
        <v>0</v>
      </c>
      <c r="AD90" s="448">
        <v>0</v>
      </c>
      <c r="AE90" s="448"/>
      <c r="AF90" s="176">
        <v>0</v>
      </c>
      <c r="AG90" s="448">
        <v>0</v>
      </c>
      <c r="AH90" s="171">
        <v>0</v>
      </c>
      <c r="AI90" s="448"/>
      <c r="AJ90" s="176"/>
      <c r="AK90" s="448"/>
      <c r="AL90" s="171"/>
      <c r="AM90" s="175"/>
      <c r="AO90" s="9"/>
      <c r="AP90" s="9"/>
    </row>
    <row r="91" spans="1:42" ht="18" customHeight="1">
      <c r="A91" s="555"/>
      <c r="B91" s="436" t="s">
        <v>170</v>
      </c>
      <c r="C91" s="437"/>
      <c r="D91" s="437"/>
      <c r="E91" s="437"/>
      <c r="F91" s="437"/>
      <c r="G91" s="437"/>
      <c r="H91" s="176">
        <v>0</v>
      </c>
      <c r="I91" s="448">
        <v>0</v>
      </c>
      <c r="J91" s="448">
        <v>189256</v>
      </c>
      <c r="K91" s="448"/>
      <c r="L91" s="176">
        <v>0</v>
      </c>
      <c r="M91" s="448">
        <v>0</v>
      </c>
      <c r="N91" s="448">
        <v>107768</v>
      </c>
      <c r="O91" s="448"/>
      <c r="P91" s="176">
        <v>0</v>
      </c>
      <c r="Q91" s="448">
        <v>0</v>
      </c>
      <c r="R91" s="448">
        <v>1854</v>
      </c>
      <c r="S91" s="448"/>
      <c r="T91" s="176">
        <v>0</v>
      </c>
      <c r="U91" s="465">
        <v>0</v>
      </c>
      <c r="V91" s="465">
        <f t="shared" si="0"/>
        <v>109622</v>
      </c>
      <c r="W91" s="448"/>
      <c r="X91" s="176">
        <v>0</v>
      </c>
      <c r="Y91" s="448">
        <v>0</v>
      </c>
      <c r="Z91" s="448">
        <v>0</v>
      </c>
      <c r="AA91" s="448"/>
      <c r="AB91" s="176">
        <v>0</v>
      </c>
      <c r="AC91" s="448">
        <v>0</v>
      </c>
      <c r="AD91" s="448">
        <v>-109622</v>
      </c>
      <c r="AE91" s="448"/>
      <c r="AF91" s="176">
        <v>0</v>
      </c>
      <c r="AG91" s="448">
        <v>0</v>
      </c>
      <c r="AH91" s="171">
        <v>0</v>
      </c>
      <c r="AI91" s="448"/>
      <c r="AJ91" s="176"/>
      <c r="AK91" s="448"/>
      <c r="AL91" s="171"/>
      <c r="AM91" s="175"/>
      <c r="AO91" s="9"/>
      <c r="AP91" s="9"/>
    </row>
    <row r="92" spans="1:42" ht="18" customHeight="1">
      <c r="A92" s="555"/>
      <c r="B92" s="436" t="s">
        <v>108</v>
      </c>
      <c r="C92" s="437"/>
      <c r="D92" s="437"/>
      <c r="E92" s="437"/>
      <c r="F92" s="437"/>
      <c r="G92" s="437"/>
      <c r="H92" s="176">
        <v>0</v>
      </c>
      <c r="I92" s="448">
        <v>0</v>
      </c>
      <c r="J92" s="448">
        <v>9772</v>
      </c>
      <c r="K92" s="448"/>
      <c r="L92" s="176">
        <v>0</v>
      </c>
      <c r="M92" s="448">
        <v>0</v>
      </c>
      <c r="N92" s="448">
        <v>0</v>
      </c>
      <c r="O92" s="448"/>
      <c r="P92" s="176">
        <v>0</v>
      </c>
      <c r="Q92" s="448">
        <v>0</v>
      </c>
      <c r="R92" s="448">
        <v>0</v>
      </c>
      <c r="S92" s="448"/>
      <c r="T92" s="176">
        <v>0</v>
      </c>
      <c r="U92" s="465">
        <v>0</v>
      </c>
      <c r="V92" s="465">
        <f t="shared" si="0"/>
        <v>0</v>
      </c>
      <c r="W92" s="448"/>
      <c r="X92" s="176">
        <v>0</v>
      </c>
      <c r="Y92" s="448">
        <v>0</v>
      </c>
      <c r="Z92" s="448">
        <v>0</v>
      </c>
      <c r="AA92" s="448"/>
      <c r="AB92" s="176">
        <v>0</v>
      </c>
      <c r="AC92" s="448">
        <v>0</v>
      </c>
      <c r="AD92" s="448">
        <v>0</v>
      </c>
      <c r="AE92" s="448"/>
      <c r="AF92" s="176">
        <v>0</v>
      </c>
      <c r="AG92" s="448">
        <v>0</v>
      </c>
      <c r="AH92" s="469">
        <f>V92+AD92+Z92</f>
        <v>0</v>
      </c>
      <c r="AI92" s="448"/>
      <c r="AJ92" s="176"/>
      <c r="AK92" s="448"/>
      <c r="AL92" s="171"/>
      <c r="AM92" s="175"/>
      <c r="AO92" s="9"/>
      <c r="AP92" s="9"/>
    </row>
    <row r="93" spans="1:42" ht="18" customHeight="1">
      <c r="A93" s="555"/>
      <c r="B93" s="436" t="s">
        <v>270</v>
      </c>
      <c r="C93" s="437"/>
      <c r="D93" s="437"/>
      <c r="E93" s="437"/>
      <c r="F93" s="437"/>
      <c r="G93" s="437"/>
      <c r="H93" s="176">
        <v>0</v>
      </c>
      <c r="I93" s="448">
        <v>0</v>
      </c>
      <c r="J93" s="448">
        <v>0</v>
      </c>
      <c r="K93" s="448"/>
      <c r="L93" s="176">
        <v>0</v>
      </c>
      <c r="M93" s="448">
        <v>0</v>
      </c>
      <c r="N93" s="448">
        <v>682</v>
      </c>
      <c r="O93" s="448"/>
      <c r="P93" s="176">
        <v>0</v>
      </c>
      <c r="Q93" s="448">
        <v>0</v>
      </c>
      <c r="R93" s="448">
        <v>13</v>
      </c>
      <c r="S93" s="448"/>
      <c r="T93" s="176">
        <v>0</v>
      </c>
      <c r="U93" s="465">
        <v>0</v>
      </c>
      <c r="V93" s="465">
        <f t="shared" si="0"/>
        <v>695</v>
      </c>
      <c r="W93" s="448"/>
      <c r="X93" s="176">
        <v>0</v>
      </c>
      <c r="Y93" s="448">
        <v>0</v>
      </c>
      <c r="Z93" s="448">
        <v>0</v>
      </c>
      <c r="AA93" s="448"/>
      <c r="AB93" s="176">
        <v>0</v>
      </c>
      <c r="AC93" s="448">
        <v>0</v>
      </c>
      <c r="AD93" s="448">
        <v>-695</v>
      </c>
      <c r="AE93" s="448"/>
      <c r="AF93" s="176">
        <v>0</v>
      </c>
      <c r="AG93" s="448">
        <v>0</v>
      </c>
      <c r="AH93" s="171">
        <v>0</v>
      </c>
      <c r="AI93" s="448"/>
      <c r="AJ93" s="176"/>
      <c r="AK93" s="448"/>
      <c r="AL93" s="171"/>
      <c r="AM93" s="175"/>
      <c r="AO93" s="9"/>
      <c r="AP93" s="9"/>
    </row>
    <row r="94" spans="1:42" ht="18" customHeight="1">
      <c r="A94" s="555"/>
      <c r="B94" s="436" t="s">
        <v>179</v>
      </c>
      <c r="C94" s="437"/>
      <c r="D94" s="437"/>
      <c r="E94" s="437"/>
      <c r="F94" s="437"/>
      <c r="G94" s="437"/>
      <c r="H94" s="176">
        <v>0</v>
      </c>
      <c r="I94" s="448">
        <v>0</v>
      </c>
      <c r="J94" s="448">
        <v>0</v>
      </c>
      <c r="K94" s="448"/>
      <c r="L94" s="176">
        <v>0</v>
      </c>
      <c r="M94" s="448">
        <v>0</v>
      </c>
      <c r="N94" s="448">
        <v>10996</v>
      </c>
      <c r="O94" s="448"/>
      <c r="P94" s="176">
        <v>0</v>
      </c>
      <c r="Q94" s="448">
        <v>0</v>
      </c>
      <c r="R94" s="448">
        <v>190</v>
      </c>
      <c r="S94" s="448"/>
      <c r="T94" s="176">
        <v>0</v>
      </c>
      <c r="U94" s="465">
        <v>0</v>
      </c>
      <c r="V94" s="465">
        <f t="shared" si="0"/>
        <v>11186</v>
      </c>
      <c r="W94" s="448"/>
      <c r="X94" s="176">
        <v>0</v>
      </c>
      <c r="Y94" s="448">
        <v>0</v>
      </c>
      <c r="Z94" s="448">
        <v>0</v>
      </c>
      <c r="AA94" s="448"/>
      <c r="AB94" s="176">
        <v>0</v>
      </c>
      <c r="AC94" s="448">
        <v>0</v>
      </c>
      <c r="AD94" s="448">
        <v>-11186</v>
      </c>
      <c r="AE94" s="448"/>
      <c r="AF94" s="176">
        <v>0</v>
      </c>
      <c r="AG94" s="448">
        <v>0</v>
      </c>
      <c r="AH94" s="171">
        <v>0</v>
      </c>
      <c r="AI94" s="448"/>
      <c r="AJ94" s="176"/>
      <c r="AK94" s="448"/>
      <c r="AL94" s="171"/>
      <c r="AM94" s="175"/>
      <c r="AO94" s="9"/>
      <c r="AP94" s="9"/>
    </row>
    <row r="95" spans="1:42" ht="18" customHeight="1">
      <c r="A95" s="555"/>
      <c r="B95" s="436" t="s">
        <v>100</v>
      </c>
      <c r="C95" s="437"/>
      <c r="D95" s="437"/>
      <c r="E95" s="437"/>
      <c r="F95" s="437"/>
      <c r="G95" s="437"/>
      <c r="H95" s="176">
        <v>0</v>
      </c>
      <c r="I95" s="448">
        <v>0</v>
      </c>
      <c r="J95" s="448">
        <v>9306</v>
      </c>
      <c r="K95" s="448"/>
      <c r="L95" s="176">
        <v>0</v>
      </c>
      <c r="M95" s="448">
        <v>0</v>
      </c>
      <c r="N95" s="448">
        <v>3207</v>
      </c>
      <c r="O95" s="448"/>
      <c r="P95" s="176">
        <v>0</v>
      </c>
      <c r="Q95" s="448">
        <v>0</v>
      </c>
      <c r="R95" s="448">
        <v>56</v>
      </c>
      <c r="S95" s="448"/>
      <c r="T95" s="176">
        <v>0</v>
      </c>
      <c r="U95" s="465">
        <v>0</v>
      </c>
      <c r="V95" s="465">
        <f t="shared" si="0"/>
        <v>3263</v>
      </c>
      <c r="W95" s="448"/>
      <c r="X95" s="176">
        <v>0</v>
      </c>
      <c r="Y95" s="448">
        <v>0</v>
      </c>
      <c r="Z95" s="448">
        <v>0</v>
      </c>
      <c r="AA95" s="448"/>
      <c r="AB95" s="176">
        <v>0</v>
      </c>
      <c r="AC95" s="448">
        <v>0</v>
      </c>
      <c r="AD95" s="448">
        <v>-3263</v>
      </c>
      <c r="AE95" s="448"/>
      <c r="AF95" s="176">
        <v>0</v>
      </c>
      <c r="AG95" s="448">
        <v>0</v>
      </c>
      <c r="AH95" s="171">
        <v>0</v>
      </c>
      <c r="AI95" s="448"/>
      <c r="AJ95" s="176"/>
      <c r="AK95" s="448"/>
      <c r="AL95" s="171"/>
      <c r="AM95" s="175"/>
      <c r="AO95" s="9"/>
      <c r="AP95" s="9"/>
    </row>
    <row r="96" spans="1:42" ht="18" customHeight="1">
      <c r="A96" s="555"/>
      <c r="B96" s="436" t="s">
        <v>102</v>
      </c>
      <c r="C96" s="437"/>
      <c r="D96" s="437"/>
      <c r="E96" s="437"/>
      <c r="F96" s="437"/>
      <c r="G96" s="437"/>
      <c r="H96" s="176">
        <v>0</v>
      </c>
      <c r="I96" s="448">
        <v>0</v>
      </c>
      <c r="J96" s="448">
        <v>9306</v>
      </c>
      <c r="K96" s="448"/>
      <c r="L96" s="176">
        <v>0</v>
      </c>
      <c r="M96" s="448">
        <v>0</v>
      </c>
      <c r="N96" s="448">
        <v>25210</v>
      </c>
      <c r="O96" s="448"/>
      <c r="P96" s="176">
        <v>0</v>
      </c>
      <c r="Q96" s="448">
        <v>0</v>
      </c>
      <c r="R96" s="448">
        <v>423</v>
      </c>
      <c r="S96" s="448"/>
      <c r="T96" s="176">
        <v>0</v>
      </c>
      <c r="U96" s="465">
        <v>0</v>
      </c>
      <c r="V96" s="465">
        <f t="shared" si="0"/>
        <v>25633</v>
      </c>
      <c r="W96" s="448"/>
      <c r="X96" s="176">
        <v>0</v>
      </c>
      <c r="Y96" s="448">
        <v>0</v>
      </c>
      <c r="Z96" s="448">
        <v>0</v>
      </c>
      <c r="AA96" s="448"/>
      <c r="AB96" s="176">
        <v>0</v>
      </c>
      <c r="AC96" s="448">
        <v>0</v>
      </c>
      <c r="AD96" s="448">
        <v>-25633</v>
      </c>
      <c r="AE96" s="448"/>
      <c r="AF96" s="176">
        <v>0</v>
      </c>
      <c r="AG96" s="448">
        <v>0</v>
      </c>
      <c r="AH96" s="169">
        <v>0</v>
      </c>
      <c r="AI96" s="448"/>
      <c r="AJ96" s="176"/>
      <c r="AK96" s="448"/>
      <c r="AL96" s="171"/>
      <c r="AM96" s="175"/>
      <c r="AO96" s="9"/>
      <c r="AP96" s="9"/>
    </row>
    <row r="97" spans="1:42" ht="18" customHeight="1">
      <c r="A97" s="555"/>
      <c r="B97" s="436" t="s">
        <v>111</v>
      </c>
      <c r="C97" s="437"/>
      <c r="D97" s="437"/>
      <c r="E97" s="437"/>
      <c r="F97" s="437"/>
      <c r="G97" s="437"/>
      <c r="H97" s="176">
        <v>0</v>
      </c>
      <c r="I97" s="448">
        <v>0</v>
      </c>
      <c r="J97" s="448">
        <v>6980</v>
      </c>
      <c r="K97" s="448"/>
      <c r="L97" s="176">
        <v>0</v>
      </c>
      <c r="M97" s="448">
        <v>0</v>
      </c>
      <c r="N97" s="448">
        <v>4582</v>
      </c>
      <c r="O97" s="448"/>
      <c r="P97" s="176">
        <v>0</v>
      </c>
      <c r="Q97" s="448">
        <v>0</v>
      </c>
      <c r="R97" s="448">
        <v>79</v>
      </c>
      <c r="S97" s="448"/>
      <c r="T97" s="176">
        <v>0</v>
      </c>
      <c r="U97" s="465">
        <v>0</v>
      </c>
      <c r="V97" s="465">
        <f t="shared" si="0"/>
        <v>4661</v>
      </c>
      <c r="W97" s="448"/>
      <c r="X97" s="176">
        <v>0</v>
      </c>
      <c r="Y97" s="448">
        <v>0</v>
      </c>
      <c r="Z97" s="448">
        <v>0</v>
      </c>
      <c r="AA97" s="448"/>
      <c r="AB97" s="176">
        <v>0</v>
      </c>
      <c r="AC97" s="448">
        <v>0</v>
      </c>
      <c r="AD97" s="448">
        <v>-4661</v>
      </c>
      <c r="AE97" s="448"/>
      <c r="AF97" s="176">
        <v>0</v>
      </c>
      <c r="AG97" s="448">
        <v>0</v>
      </c>
      <c r="AH97" s="173">
        <v>0</v>
      </c>
      <c r="AI97" s="448"/>
      <c r="AJ97" s="176"/>
      <c r="AK97" s="448"/>
      <c r="AL97" s="171"/>
      <c r="AM97" s="175"/>
      <c r="AO97" s="9"/>
      <c r="AP97" s="9"/>
    </row>
    <row r="98" spans="1:42" ht="18" customHeight="1">
      <c r="A98" s="553"/>
      <c r="B98" s="436" t="s">
        <v>112</v>
      </c>
      <c r="C98" s="563"/>
      <c r="D98" s="462"/>
      <c r="E98" s="462"/>
      <c r="F98" s="462"/>
      <c r="G98" s="463"/>
      <c r="H98" s="176">
        <v>0</v>
      </c>
      <c r="I98" s="448">
        <v>0</v>
      </c>
      <c r="J98" s="448">
        <v>16915</v>
      </c>
      <c r="K98" s="448"/>
      <c r="L98" s="176">
        <v>0</v>
      </c>
      <c r="M98" s="448">
        <v>0</v>
      </c>
      <c r="N98" s="448">
        <v>10512</v>
      </c>
      <c r="O98" s="448"/>
      <c r="P98" s="176">
        <v>0</v>
      </c>
      <c r="Q98" s="448">
        <v>0</v>
      </c>
      <c r="R98" s="448">
        <v>152</v>
      </c>
      <c r="S98" s="448"/>
      <c r="T98" s="176">
        <v>0</v>
      </c>
      <c r="U98" s="465">
        <v>0</v>
      </c>
      <c r="V98" s="465">
        <f t="shared" si="0"/>
        <v>10664</v>
      </c>
      <c r="W98" s="448"/>
      <c r="X98" s="176">
        <v>0</v>
      </c>
      <c r="Y98" s="448">
        <v>0</v>
      </c>
      <c r="Z98" s="448">
        <v>0</v>
      </c>
      <c r="AA98" s="448"/>
      <c r="AB98" s="176">
        <v>0</v>
      </c>
      <c r="AC98" s="448">
        <v>0</v>
      </c>
      <c r="AD98" s="448">
        <v>-10664</v>
      </c>
      <c r="AE98" s="448"/>
      <c r="AF98" s="176">
        <v>0</v>
      </c>
      <c r="AG98" s="448">
        <v>0</v>
      </c>
      <c r="AH98" s="469">
        <v>0</v>
      </c>
      <c r="AI98" s="448"/>
      <c r="AJ98" s="176"/>
      <c r="AK98" s="448"/>
      <c r="AL98" s="171"/>
      <c r="AM98" s="175"/>
      <c r="AO98" s="9"/>
      <c r="AP98" s="9"/>
    </row>
    <row r="99" spans="1:42" ht="18" customHeight="1">
      <c r="A99" s="555"/>
      <c r="B99" s="436" t="s">
        <v>171</v>
      </c>
      <c r="C99" s="562"/>
      <c r="D99" s="437"/>
      <c r="E99" s="437"/>
      <c r="F99" s="437"/>
      <c r="G99" s="438"/>
      <c r="H99" s="176">
        <v>0</v>
      </c>
      <c r="I99" s="448">
        <v>0</v>
      </c>
      <c r="J99" s="448">
        <v>9306</v>
      </c>
      <c r="K99" s="448"/>
      <c r="L99" s="176">
        <v>0</v>
      </c>
      <c r="M99" s="448">
        <v>0</v>
      </c>
      <c r="N99" s="448">
        <v>916</v>
      </c>
      <c r="O99" s="448"/>
      <c r="P99" s="176">
        <v>0</v>
      </c>
      <c r="Q99" s="448">
        <v>0</v>
      </c>
      <c r="R99" s="448">
        <v>17</v>
      </c>
      <c r="S99" s="448"/>
      <c r="T99" s="176">
        <v>0</v>
      </c>
      <c r="U99" s="465">
        <v>0</v>
      </c>
      <c r="V99" s="465">
        <f t="shared" si="0"/>
        <v>933</v>
      </c>
      <c r="W99" s="448"/>
      <c r="X99" s="176">
        <v>0</v>
      </c>
      <c r="Y99" s="448">
        <v>0</v>
      </c>
      <c r="Z99" s="448">
        <v>0</v>
      </c>
      <c r="AA99" s="448"/>
      <c r="AB99" s="176">
        <v>0</v>
      </c>
      <c r="AC99" s="448">
        <v>0</v>
      </c>
      <c r="AD99" s="448">
        <v>-933</v>
      </c>
      <c r="AE99" s="448"/>
      <c r="AF99" s="176">
        <v>0</v>
      </c>
      <c r="AG99" s="448">
        <v>0</v>
      </c>
      <c r="AH99" s="171">
        <v>0</v>
      </c>
      <c r="AI99" s="448"/>
      <c r="AJ99" s="176"/>
      <c r="AK99" s="448"/>
      <c r="AL99" s="171"/>
      <c r="AM99" s="175"/>
      <c r="AO99" s="9"/>
      <c r="AP99" s="9"/>
    </row>
    <row r="100" spans="1:42" ht="18" customHeight="1">
      <c r="A100" s="555"/>
      <c r="B100" s="436" t="s">
        <v>101</v>
      </c>
      <c r="C100" s="562"/>
      <c r="D100" s="437"/>
      <c r="E100" s="437"/>
      <c r="F100" s="437"/>
      <c r="G100" s="438"/>
      <c r="H100" s="176">
        <v>0</v>
      </c>
      <c r="I100" s="448">
        <v>0</v>
      </c>
      <c r="J100" s="448">
        <v>791</v>
      </c>
      <c r="K100" s="448"/>
      <c r="L100" s="176">
        <v>0</v>
      </c>
      <c r="M100" s="448">
        <v>0</v>
      </c>
      <c r="N100" s="448">
        <v>458</v>
      </c>
      <c r="O100" s="448"/>
      <c r="P100" s="176">
        <v>0</v>
      </c>
      <c r="Q100" s="448">
        <v>0</v>
      </c>
      <c r="R100" s="448">
        <v>9</v>
      </c>
      <c r="S100" s="448"/>
      <c r="T100" s="176">
        <v>0</v>
      </c>
      <c r="U100" s="465">
        <v>0</v>
      </c>
      <c r="V100" s="465">
        <f t="shared" si="0"/>
        <v>467</v>
      </c>
      <c r="W100" s="448"/>
      <c r="X100" s="176">
        <v>0</v>
      </c>
      <c r="Y100" s="448">
        <v>0</v>
      </c>
      <c r="Z100" s="448">
        <v>0</v>
      </c>
      <c r="AA100" s="448"/>
      <c r="AB100" s="176">
        <v>0</v>
      </c>
      <c r="AC100" s="448">
        <v>0</v>
      </c>
      <c r="AD100" s="448">
        <v>-467</v>
      </c>
      <c r="AE100" s="448"/>
      <c r="AF100" s="176">
        <v>0</v>
      </c>
      <c r="AG100" s="448">
        <v>0</v>
      </c>
      <c r="AH100" s="171">
        <v>0</v>
      </c>
      <c r="AI100" s="448"/>
      <c r="AJ100" s="176"/>
      <c r="AK100" s="448"/>
      <c r="AL100" s="171"/>
      <c r="AM100" s="175"/>
      <c r="AO100" s="9"/>
      <c r="AP100" s="9"/>
    </row>
    <row r="101" spans="1:42" ht="18" customHeight="1">
      <c r="A101" s="555"/>
      <c r="B101" s="461" t="s">
        <v>172</v>
      </c>
      <c r="C101" s="562"/>
      <c r="D101" s="437"/>
      <c r="E101" s="437"/>
      <c r="F101" s="437"/>
      <c r="G101" s="438"/>
      <c r="H101" s="176">
        <v>0</v>
      </c>
      <c r="I101" s="448">
        <v>0</v>
      </c>
      <c r="J101" s="448">
        <v>931</v>
      </c>
      <c r="K101" s="448"/>
      <c r="L101" s="176">
        <v>0</v>
      </c>
      <c r="M101" s="448">
        <v>0</v>
      </c>
      <c r="N101" s="448">
        <v>4124</v>
      </c>
      <c r="O101" s="448"/>
      <c r="P101" s="176">
        <v>0</v>
      </c>
      <c r="Q101" s="448">
        <v>0</v>
      </c>
      <c r="R101" s="448">
        <v>71</v>
      </c>
      <c r="S101" s="448"/>
      <c r="T101" s="176">
        <v>0</v>
      </c>
      <c r="U101" s="465">
        <v>0</v>
      </c>
      <c r="V101" s="465">
        <f t="shared" si="0"/>
        <v>4195</v>
      </c>
      <c r="W101" s="448"/>
      <c r="X101" s="176">
        <v>0</v>
      </c>
      <c r="Y101" s="448">
        <v>0</v>
      </c>
      <c r="Z101" s="448">
        <v>0</v>
      </c>
      <c r="AA101" s="448"/>
      <c r="AB101" s="176">
        <v>0</v>
      </c>
      <c r="AC101" s="448">
        <v>0</v>
      </c>
      <c r="AD101" s="448">
        <v>-4195</v>
      </c>
      <c r="AE101" s="448"/>
      <c r="AF101" s="176">
        <v>0</v>
      </c>
      <c r="AG101" s="448">
        <v>0</v>
      </c>
      <c r="AH101" s="169">
        <v>0</v>
      </c>
      <c r="AI101" s="448"/>
      <c r="AJ101" s="176"/>
      <c r="AK101" s="448"/>
      <c r="AL101" s="171"/>
      <c r="AM101" s="175"/>
      <c r="AO101" s="9"/>
      <c r="AP101" s="9"/>
    </row>
    <row r="102" spans="1:42" ht="18" customHeight="1">
      <c r="A102" s="555"/>
      <c r="B102" s="461" t="s">
        <v>173</v>
      </c>
      <c r="C102" s="562"/>
      <c r="D102" s="437"/>
      <c r="E102" s="437"/>
      <c r="F102" s="437"/>
      <c r="G102" s="438"/>
      <c r="H102" s="176">
        <v>0</v>
      </c>
      <c r="I102" s="448">
        <v>0</v>
      </c>
      <c r="J102" s="448">
        <v>4653</v>
      </c>
      <c r="K102" s="448"/>
      <c r="L102" s="176">
        <v>0</v>
      </c>
      <c r="M102" s="448">
        <v>0</v>
      </c>
      <c r="N102" s="448">
        <v>0</v>
      </c>
      <c r="O102" s="448"/>
      <c r="P102" s="176">
        <v>0</v>
      </c>
      <c r="Q102" s="448">
        <v>0</v>
      </c>
      <c r="R102" s="448">
        <v>0</v>
      </c>
      <c r="S102" s="448"/>
      <c r="T102" s="176">
        <v>0</v>
      </c>
      <c r="U102" s="465">
        <v>0</v>
      </c>
      <c r="V102" s="465">
        <f t="shared" si="0"/>
        <v>0</v>
      </c>
      <c r="W102" s="448"/>
      <c r="X102" s="176">
        <v>0</v>
      </c>
      <c r="Y102" s="448">
        <v>0</v>
      </c>
      <c r="Z102" s="448">
        <v>0</v>
      </c>
      <c r="AA102" s="448"/>
      <c r="AB102" s="176">
        <v>0</v>
      </c>
      <c r="AC102" s="448">
        <v>0</v>
      </c>
      <c r="AD102" s="448">
        <v>0</v>
      </c>
      <c r="AE102" s="448"/>
      <c r="AF102" s="176">
        <v>0</v>
      </c>
      <c r="AG102" s="448">
        <v>0</v>
      </c>
      <c r="AH102" s="469">
        <v>0</v>
      </c>
      <c r="AI102" s="448"/>
      <c r="AJ102" s="176"/>
      <c r="AK102" s="448"/>
      <c r="AL102" s="171"/>
      <c r="AM102" s="175"/>
      <c r="AO102" s="9"/>
      <c r="AP102" s="9"/>
    </row>
    <row r="103" spans="1:42" ht="18" customHeight="1">
      <c r="A103" s="555"/>
      <c r="B103" s="465" t="s">
        <v>114</v>
      </c>
      <c r="C103" s="562"/>
      <c r="D103" s="437"/>
      <c r="E103" s="437"/>
      <c r="F103" s="437"/>
      <c r="G103" s="438"/>
      <c r="H103" s="176">
        <v>0</v>
      </c>
      <c r="I103" s="448">
        <v>0</v>
      </c>
      <c r="J103" s="448">
        <v>4653</v>
      </c>
      <c r="K103" s="448"/>
      <c r="L103" s="176">
        <v>0</v>
      </c>
      <c r="M103" s="448">
        <v>0</v>
      </c>
      <c r="N103" s="448">
        <v>4582</v>
      </c>
      <c r="O103" s="448"/>
      <c r="P103" s="176">
        <v>0</v>
      </c>
      <c r="Q103" s="448">
        <v>0</v>
      </c>
      <c r="R103" s="448">
        <v>78</v>
      </c>
      <c r="S103" s="448"/>
      <c r="T103" s="176">
        <v>0</v>
      </c>
      <c r="U103" s="465">
        <v>0</v>
      </c>
      <c r="V103" s="465">
        <f t="shared" si="0"/>
        <v>4660</v>
      </c>
      <c r="W103" s="448"/>
      <c r="X103" s="176">
        <v>0</v>
      </c>
      <c r="Y103" s="448">
        <v>0</v>
      </c>
      <c r="Z103" s="448">
        <v>0</v>
      </c>
      <c r="AA103" s="448"/>
      <c r="AB103" s="176">
        <v>0</v>
      </c>
      <c r="AC103" s="448">
        <v>0</v>
      </c>
      <c r="AD103" s="448">
        <v>-4660</v>
      </c>
      <c r="AE103" s="448"/>
      <c r="AF103" s="176">
        <v>0</v>
      </c>
      <c r="AG103" s="448">
        <v>0</v>
      </c>
      <c r="AH103" s="169">
        <v>0</v>
      </c>
      <c r="AI103" s="448"/>
      <c r="AJ103" s="176"/>
      <c r="AK103" s="448"/>
      <c r="AL103" s="171"/>
      <c r="AM103" s="175"/>
      <c r="AO103" s="9"/>
      <c r="AP103" s="9"/>
    </row>
    <row r="104" spans="1:42" ht="18" customHeight="1">
      <c r="A104" s="555"/>
      <c r="B104" s="436" t="s">
        <v>174</v>
      </c>
      <c r="C104" s="562"/>
      <c r="D104" s="437"/>
      <c r="E104" s="437"/>
      <c r="F104" s="437"/>
      <c r="G104" s="438"/>
      <c r="H104" s="176">
        <v>0</v>
      </c>
      <c r="I104" s="448">
        <v>0</v>
      </c>
      <c r="J104" s="448">
        <v>0</v>
      </c>
      <c r="K104" s="448"/>
      <c r="L104" s="176">
        <v>0</v>
      </c>
      <c r="M104" s="448">
        <v>0</v>
      </c>
      <c r="N104" s="448">
        <v>1818</v>
      </c>
      <c r="O104" s="448"/>
      <c r="P104" s="176">
        <v>0</v>
      </c>
      <c r="Q104" s="448">
        <v>0</v>
      </c>
      <c r="R104" s="448">
        <v>32</v>
      </c>
      <c r="S104" s="448"/>
      <c r="T104" s="176">
        <v>0</v>
      </c>
      <c r="U104" s="465">
        <v>0</v>
      </c>
      <c r="V104" s="465">
        <f t="shared" si="0"/>
        <v>1850</v>
      </c>
      <c r="W104" s="448"/>
      <c r="X104" s="176">
        <v>0</v>
      </c>
      <c r="Y104" s="448">
        <v>0</v>
      </c>
      <c r="Z104" s="448">
        <v>0</v>
      </c>
      <c r="AA104" s="448"/>
      <c r="AB104" s="176">
        <v>0</v>
      </c>
      <c r="AC104" s="448">
        <v>0</v>
      </c>
      <c r="AD104" s="448">
        <v>-1850</v>
      </c>
      <c r="AE104" s="448"/>
      <c r="AF104" s="176">
        <v>0</v>
      </c>
      <c r="AG104" s="448">
        <v>0</v>
      </c>
      <c r="AH104" s="469">
        <v>0</v>
      </c>
      <c r="AI104" s="448"/>
      <c r="AJ104" s="176"/>
      <c r="AK104" s="448"/>
      <c r="AL104" s="171"/>
      <c r="AM104" s="175"/>
      <c r="AO104" s="9"/>
      <c r="AP104" s="9"/>
    </row>
    <row r="105" spans="1:42" ht="18" customHeight="1">
      <c r="A105" s="555"/>
      <c r="B105" s="436" t="s">
        <v>267</v>
      </c>
      <c r="C105" s="562"/>
      <c r="D105" s="437"/>
      <c r="E105" s="437"/>
      <c r="F105" s="437"/>
      <c r="G105" s="438"/>
      <c r="H105" s="176">
        <v>0</v>
      </c>
      <c r="I105" s="448">
        <v>0</v>
      </c>
      <c r="J105" s="448">
        <v>0</v>
      </c>
      <c r="K105" s="448"/>
      <c r="L105" s="176">
        <v>0</v>
      </c>
      <c r="M105" s="448">
        <v>0</v>
      </c>
      <c r="N105" s="448">
        <v>229</v>
      </c>
      <c r="O105" s="448"/>
      <c r="P105" s="176">
        <v>0</v>
      </c>
      <c r="Q105" s="448">
        <v>0</v>
      </c>
      <c r="R105" s="448">
        <v>5</v>
      </c>
      <c r="S105" s="448"/>
      <c r="T105" s="176">
        <v>0</v>
      </c>
      <c r="U105" s="465">
        <v>0</v>
      </c>
      <c r="V105" s="465">
        <f t="shared" si="0"/>
        <v>234</v>
      </c>
      <c r="W105" s="448"/>
      <c r="X105" s="176">
        <v>0</v>
      </c>
      <c r="Y105" s="448">
        <v>0</v>
      </c>
      <c r="Z105" s="448">
        <v>0</v>
      </c>
      <c r="AA105" s="448">
        <v>0</v>
      </c>
      <c r="AB105" s="176">
        <v>0</v>
      </c>
      <c r="AC105" s="448">
        <v>0</v>
      </c>
      <c r="AD105" s="448">
        <v>-234</v>
      </c>
      <c r="AE105" s="448"/>
      <c r="AF105" s="176">
        <v>0</v>
      </c>
      <c r="AG105" s="448">
        <v>0</v>
      </c>
      <c r="AH105" s="469">
        <v>0</v>
      </c>
      <c r="AI105" s="448"/>
      <c r="AJ105" s="176"/>
      <c r="AK105" s="448"/>
      <c r="AL105" s="171"/>
      <c r="AM105" s="175"/>
      <c r="AO105" s="9"/>
      <c r="AP105" s="9"/>
    </row>
    <row r="106" spans="1:42" ht="18" customHeight="1">
      <c r="A106" s="555"/>
      <c r="B106" s="436" t="s">
        <v>175</v>
      </c>
      <c r="C106" s="562"/>
      <c r="D106" s="437"/>
      <c r="E106" s="437"/>
      <c r="F106" s="437"/>
      <c r="G106" s="438"/>
      <c r="H106" s="176">
        <v>0</v>
      </c>
      <c r="I106" s="448">
        <v>0</v>
      </c>
      <c r="J106" s="448">
        <v>0</v>
      </c>
      <c r="K106" s="448"/>
      <c r="L106" s="176">
        <v>0</v>
      </c>
      <c r="M106" s="448">
        <v>0</v>
      </c>
      <c r="N106" s="448">
        <v>0</v>
      </c>
      <c r="O106" s="448"/>
      <c r="P106" s="176">
        <v>0</v>
      </c>
      <c r="Q106" s="448">
        <v>0</v>
      </c>
      <c r="R106" s="448">
        <v>25463</v>
      </c>
      <c r="S106" s="448"/>
      <c r="T106" s="176">
        <v>0</v>
      </c>
      <c r="U106" s="465">
        <v>0</v>
      </c>
      <c r="V106" s="465">
        <f t="shared" si="0"/>
        <v>25463</v>
      </c>
      <c r="W106" s="448"/>
      <c r="X106" s="176">
        <v>0</v>
      </c>
      <c r="Y106" s="448">
        <v>0</v>
      </c>
      <c r="Z106" s="448">
        <v>0</v>
      </c>
      <c r="AA106" s="448"/>
      <c r="AB106" s="176">
        <v>0</v>
      </c>
      <c r="AC106" s="448">
        <v>0</v>
      </c>
      <c r="AD106" s="448">
        <v>-25463</v>
      </c>
      <c r="AE106" s="448"/>
      <c r="AF106" s="176">
        <v>0</v>
      </c>
      <c r="AG106" s="448">
        <v>0</v>
      </c>
      <c r="AH106" s="469">
        <v>0</v>
      </c>
      <c r="AI106" s="448"/>
      <c r="AJ106" s="176"/>
      <c r="AK106" s="448"/>
      <c r="AL106" s="171"/>
      <c r="AM106" s="175"/>
      <c r="AO106" s="9"/>
      <c r="AP106" s="9"/>
    </row>
    <row r="107" spans="1:42" ht="18" customHeight="1">
      <c r="A107" s="555"/>
      <c r="B107" s="436" t="s">
        <v>176</v>
      </c>
      <c r="C107" s="562"/>
      <c r="D107" s="437"/>
      <c r="E107" s="437"/>
      <c r="F107" s="437"/>
      <c r="G107" s="438"/>
      <c r="H107" s="176">
        <v>0</v>
      </c>
      <c r="I107" s="448">
        <v>0</v>
      </c>
      <c r="J107" s="448">
        <v>0</v>
      </c>
      <c r="K107" s="448"/>
      <c r="L107" s="176">
        <v>0</v>
      </c>
      <c r="M107" s="448">
        <v>0</v>
      </c>
      <c r="N107" s="448">
        <v>0</v>
      </c>
      <c r="O107" s="448"/>
      <c r="P107" s="176">
        <v>0</v>
      </c>
      <c r="Q107" s="448">
        <v>0</v>
      </c>
      <c r="R107" s="448">
        <v>0</v>
      </c>
      <c r="S107" s="448"/>
      <c r="T107" s="176">
        <v>0</v>
      </c>
      <c r="U107" s="465">
        <v>0</v>
      </c>
      <c r="V107" s="465">
        <f t="shared" si="0"/>
        <v>0</v>
      </c>
      <c r="W107" s="448"/>
      <c r="X107" s="176">
        <v>0</v>
      </c>
      <c r="Y107" s="448">
        <v>0</v>
      </c>
      <c r="Z107" s="448">
        <v>0</v>
      </c>
      <c r="AA107" s="448"/>
      <c r="AB107" s="176">
        <v>0</v>
      </c>
      <c r="AC107" s="448">
        <v>0</v>
      </c>
      <c r="AD107" s="448">
        <v>0</v>
      </c>
      <c r="AE107" s="448"/>
      <c r="AF107" s="176">
        <v>0</v>
      </c>
      <c r="AG107" s="448">
        <v>0</v>
      </c>
      <c r="AH107" s="469">
        <v>0</v>
      </c>
      <c r="AI107" s="448"/>
      <c r="AJ107" s="176"/>
      <c r="AK107" s="448"/>
      <c r="AL107" s="171"/>
      <c r="AM107" s="175"/>
      <c r="AO107" s="9"/>
      <c r="AP107" s="9"/>
    </row>
    <row r="108" spans="1:42" ht="18" customHeight="1">
      <c r="A108" s="555"/>
      <c r="B108" s="436" t="s">
        <v>177</v>
      </c>
      <c r="C108" s="562"/>
      <c r="D108" s="437"/>
      <c r="E108" s="437"/>
      <c r="F108" s="437"/>
      <c r="G108" s="438"/>
      <c r="H108" s="176">
        <v>0</v>
      </c>
      <c r="I108" s="448">
        <v>0</v>
      </c>
      <c r="J108" s="448">
        <v>0</v>
      </c>
      <c r="K108" s="448"/>
      <c r="L108" s="176">
        <v>0</v>
      </c>
      <c r="M108" s="448">
        <v>0</v>
      </c>
      <c r="N108" s="448">
        <v>0</v>
      </c>
      <c r="O108" s="448"/>
      <c r="P108" s="176">
        <v>0</v>
      </c>
      <c r="Q108" s="448">
        <v>0</v>
      </c>
      <c r="R108" s="448">
        <v>5266</v>
      </c>
      <c r="S108" s="448"/>
      <c r="T108" s="176">
        <v>0</v>
      </c>
      <c r="U108" s="465">
        <v>0</v>
      </c>
      <c r="V108" s="465">
        <f t="shared" si="0"/>
        <v>5266</v>
      </c>
      <c r="W108" s="448"/>
      <c r="X108" s="176">
        <v>0</v>
      </c>
      <c r="Y108" s="448">
        <v>0</v>
      </c>
      <c r="Z108" s="448">
        <v>0</v>
      </c>
      <c r="AA108" s="448"/>
      <c r="AB108" s="176">
        <v>0</v>
      </c>
      <c r="AC108" s="448">
        <v>0</v>
      </c>
      <c r="AD108" s="448">
        <v>-5266</v>
      </c>
      <c r="AE108" s="448"/>
      <c r="AF108" s="176">
        <v>0</v>
      </c>
      <c r="AG108" s="448">
        <v>0</v>
      </c>
      <c r="AH108" s="469">
        <v>0</v>
      </c>
      <c r="AI108" s="448"/>
      <c r="AJ108" s="176"/>
      <c r="AK108" s="448"/>
      <c r="AL108" s="171"/>
      <c r="AM108" s="175"/>
      <c r="AO108" s="9"/>
      <c r="AP108" s="9"/>
    </row>
    <row r="109" spans="1:42" ht="18" customHeight="1">
      <c r="A109" s="555"/>
      <c r="B109" s="436" t="s">
        <v>178</v>
      </c>
      <c r="C109" s="562"/>
      <c r="D109" s="437"/>
      <c r="E109" s="437"/>
      <c r="F109" s="437"/>
      <c r="G109" s="438"/>
      <c r="H109" s="176">
        <v>0</v>
      </c>
      <c r="I109" s="448">
        <v>0</v>
      </c>
      <c r="J109" s="448">
        <v>0</v>
      </c>
      <c r="K109" s="448"/>
      <c r="L109" s="176">
        <v>0</v>
      </c>
      <c r="M109" s="448">
        <v>0</v>
      </c>
      <c r="N109" s="448">
        <v>0</v>
      </c>
      <c r="O109" s="448"/>
      <c r="P109" s="176">
        <v>0</v>
      </c>
      <c r="Q109" s="448">
        <v>0</v>
      </c>
      <c r="R109" s="448">
        <v>11489</v>
      </c>
      <c r="S109" s="448"/>
      <c r="T109" s="176">
        <v>0</v>
      </c>
      <c r="U109" s="465">
        <v>0</v>
      </c>
      <c r="V109" s="465">
        <f t="shared" si="0"/>
        <v>11489</v>
      </c>
      <c r="W109" s="448"/>
      <c r="X109" s="176">
        <v>0</v>
      </c>
      <c r="Y109" s="448">
        <v>0</v>
      </c>
      <c r="Z109" s="448">
        <v>0</v>
      </c>
      <c r="AA109" s="448"/>
      <c r="AB109" s="176">
        <v>0</v>
      </c>
      <c r="AC109" s="448">
        <v>0</v>
      </c>
      <c r="AD109" s="448">
        <v>-11489</v>
      </c>
      <c r="AE109" s="448"/>
      <c r="AF109" s="176">
        <v>0</v>
      </c>
      <c r="AG109" s="448">
        <v>0</v>
      </c>
      <c r="AH109" s="469">
        <v>0</v>
      </c>
      <c r="AI109" s="448"/>
      <c r="AJ109" s="176"/>
      <c r="AK109" s="448"/>
      <c r="AL109" s="171"/>
      <c r="AM109" s="175"/>
      <c r="AO109" s="9"/>
      <c r="AP109" s="9"/>
    </row>
    <row r="110" spans="1:42" ht="18" customHeight="1">
      <c r="A110" s="555"/>
      <c r="B110" s="436" t="s">
        <v>94</v>
      </c>
      <c r="C110" s="562"/>
      <c r="D110" s="437"/>
      <c r="E110" s="437"/>
      <c r="F110" s="437"/>
      <c r="G110" s="438"/>
      <c r="H110" s="176">
        <v>0</v>
      </c>
      <c r="I110" s="448">
        <v>0</v>
      </c>
      <c r="J110" s="448">
        <v>125000</v>
      </c>
      <c r="K110" s="448"/>
      <c r="L110" s="176">
        <v>0</v>
      </c>
      <c r="M110" s="448">
        <v>0</v>
      </c>
      <c r="N110" s="448">
        <v>0</v>
      </c>
      <c r="O110" s="448"/>
      <c r="P110" s="176">
        <v>0</v>
      </c>
      <c r="Q110" s="448">
        <v>0</v>
      </c>
      <c r="R110" s="448">
        <v>0</v>
      </c>
      <c r="S110" s="448"/>
      <c r="T110" s="176">
        <v>0</v>
      </c>
      <c r="U110" s="465">
        <v>0</v>
      </c>
      <c r="V110" s="465">
        <f t="shared" si="0"/>
        <v>0</v>
      </c>
      <c r="W110" s="448"/>
      <c r="X110" s="176">
        <v>0</v>
      </c>
      <c r="Y110" s="448">
        <v>0</v>
      </c>
      <c r="Z110" s="448">
        <v>0</v>
      </c>
      <c r="AA110" s="448"/>
      <c r="AB110" s="176">
        <v>0</v>
      </c>
      <c r="AC110" s="448">
        <v>0</v>
      </c>
      <c r="AD110" s="448">
        <v>0</v>
      </c>
      <c r="AE110" s="448"/>
      <c r="AF110" s="176">
        <v>0</v>
      </c>
      <c r="AG110" s="448">
        <v>0</v>
      </c>
      <c r="AH110" s="469">
        <v>0</v>
      </c>
      <c r="AI110" s="448"/>
      <c r="AJ110" s="176"/>
      <c r="AK110" s="448"/>
      <c r="AL110" s="171"/>
      <c r="AM110" s="175"/>
      <c r="AO110" s="9"/>
      <c r="AP110" s="9"/>
    </row>
    <row r="111" spans="1:42" ht="18" customHeight="1">
      <c r="A111" s="555"/>
      <c r="B111" s="436" t="s">
        <v>180</v>
      </c>
      <c r="C111" s="562"/>
      <c r="D111" s="437"/>
      <c r="E111" s="437"/>
      <c r="F111" s="437"/>
      <c r="G111" s="437"/>
      <c r="H111" s="176">
        <v>0</v>
      </c>
      <c r="I111" s="448">
        <v>0</v>
      </c>
      <c r="J111" s="448">
        <v>0</v>
      </c>
      <c r="K111" s="448"/>
      <c r="L111" s="176">
        <v>0</v>
      </c>
      <c r="M111" s="448">
        <v>0</v>
      </c>
      <c r="N111" s="448">
        <v>0</v>
      </c>
      <c r="O111" s="448"/>
      <c r="P111" s="176">
        <v>0</v>
      </c>
      <c r="Q111" s="448">
        <v>0</v>
      </c>
      <c r="R111" s="448">
        <v>24075</v>
      </c>
      <c r="S111" s="448"/>
      <c r="T111" s="176">
        <v>0</v>
      </c>
      <c r="U111" s="465">
        <v>0</v>
      </c>
      <c r="V111" s="465">
        <f t="shared" si="0"/>
        <v>24075</v>
      </c>
      <c r="W111" s="448"/>
      <c r="X111" s="176">
        <v>0</v>
      </c>
      <c r="Y111" s="448">
        <v>0</v>
      </c>
      <c r="Z111" s="448">
        <v>0</v>
      </c>
      <c r="AA111" s="448"/>
      <c r="AB111" s="176">
        <v>0</v>
      </c>
      <c r="AC111" s="448">
        <v>0</v>
      </c>
      <c r="AD111" s="448">
        <v>-24075</v>
      </c>
      <c r="AE111" s="448"/>
      <c r="AF111" s="176">
        <v>0</v>
      </c>
      <c r="AG111" s="448">
        <v>0</v>
      </c>
      <c r="AH111" s="469">
        <v>0</v>
      </c>
      <c r="AI111" s="448"/>
      <c r="AJ111" s="176"/>
      <c r="AK111" s="448"/>
      <c r="AL111" s="171"/>
      <c r="AM111" s="175"/>
      <c r="AO111" s="9"/>
      <c r="AP111" s="9"/>
    </row>
    <row r="112" spans="1:42" ht="18" customHeight="1">
      <c r="A112" s="555"/>
      <c r="B112" s="436" t="s">
        <v>181</v>
      </c>
      <c r="C112" s="562"/>
      <c r="D112" s="437"/>
      <c r="E112" s="437"/>
      <c r="F112" s="437"/>
      <c r="G112" s="437"/>
      <c r="H112" s="176">
        <v>0</v>
      </c>
      <c r="I112" s="448">
        <v>0</v>
      </c>
      <c r="J112" s="448">
        <v>0</v>
      </c>
      <c r="K112" s="448"/>
      <c r="L112" s="176">
        <v>0</v>
      </c>
      <c r="M112" s="448">
        <v>0</v>
      </c>
      <c r="N112" s="448">
        <v>0</v>
      </c>
      <c r="O112" s="448"/>
      <c r="P112" s="176">
        <v>0</v>
      </c>
      <c r="Q112" s="448">
        <v>0</v>
      </c>
      <c r="R112" s="448">
        <v>162565</v>
      </c>
      <c r="S112" s="448"/>
      <c r="T112" s="176">
        <v>0</v>
      </c>
      <c r="U112" s="465">
        <v>0</v>
      </c>
      <c r="V112" s="465">
        <f t="shared" si="0"/>
        <v>162565</v>
      </c>
      <c r="W112" s="448"/>
      <c r="X112" s="176">
        <v>0</v>
      </c>
      <c r="Y112" s="448">
        <v>0</v>
      </c>
      <c r="Z112" s="448">
        <v>0</v>
      </c>
      <c r="AA112" s="448"/>
      <c r="AB112" s="176">
        <v>0</v>
      </c>
      <c r="AC112" s="448">
        <v>0</v>
      </c>
      <c r="AD112" s="448">
        <v>-162565</v>
      </c>
      <c r="AE112" s="448"/>
      <c r="AF112" s="176">
        <v>0</v>
      </c>
      <c r="AG112" s="448">
        <v>0</v>
      </c>
      <c r="AH112" s="469">
        <v>0</v>
      </c>
      <c r="AI112" s="448"/>
      <c r="AJ112" s="176"/>
      <c r="AK112" s="448"/>
      <c r="AL112" s="171"/>
      <c r="AM112" s="175"/>
      <c r="AO112" s="9"/>
      <c r="AP112" s="9"/>
    </row>
    <row r="113" spans="1:42" ht="18" customHeight="1">
      <c r="A113" s="555"/>
      <c r="B113" s="436" t="s">
        <v>294</v>
      </c>
      <c r="C113" s="562"/>
      <c r="D113" s="437"/>
      <c r="E113" s="437"/>
      <c r="F113" s="437"/>
      <c r="G113" s="437"/>
      <c r="H113" s="176">
        <v>0</v>
      </c>
      <c r="I113" s="448">
        <v>0</v>
      </c>
      <c r="J113" s="448">
        <v>0</v>
      </c>
      <c r="K113" s="448"/>
      <c r="L113" s="176">
        <v>0</v>
      </c>
      <c r="M113" s="448">
        <v>0</v>
      </c>
      <c r="N113" s="448">
        <v>0</v>
      </c>
      <c r="O113" s="448"/>
      <c r="P113" s="176">
        <v>0</v>
      </c>
      <c r="Q113" s="448">
        <v>0</v>
      </c>
      <c r="R113" s="448">
        <v>8333</v>
      </c>
      <c r="S113" s="448"/>
      <c r="T113" s="176">
        <v>0</v>
      </c>
      <c r="U113" s="465">
        <v>0</v>
      </c>
      <c r="V113" s="465">
        <f t="shared" si="0"/>
        <v>8333</v>
      </c>
      <c r="W113" s="448"/>
      <c r="X113" s="176">
        <v>0</v>
      </c>
      <c r="Y113" s="448">
        <v>0</v>
      </c>
      <c r="Z113" s="448">
        <v>0</v>
      </c>
      <c r="AA113" s="448"/>
      <c r="AB113" s="176">
        <v>0</v>
      </c>
      <c r="AC113" s="448">
        <v>0</v>
      </c>
      <c r="AD113" s="448">
        <v>-8333</v>
      </c>
      <c r="AE113" s="448"/>
      <c r="AF113" s="176">
        <v>0</v>
      </c>
      <c r="AG113" s="448">
        <v>0</v>
      </c>
      <c r="AH113" s="469">
        <v>0</v>
      </c>
      <c r="AI113" s="448"/>
      <c r="AJ113" s="176"/>
      <c r="AK113" s="448"/>
      <c r="AL113" s="171"/>
      <c r="AM113" s="175"/>
      <c r="AO113" s="9"/>
      <c r="AP113" s="9"/>
    </row>
    <row r="114" spans="1:42" ht="18" customHeight="1">
      <c r="A114" s="555"/>
      <c r="B114" s="436" t="s">
        <v>182</v>
      </c>
      <c r="C114" s="562"/>
      <c r="D114" s="437"/>
      <c r="E114" s="437"/>
      <c r="F114" s="437"/>
      <c r="G114" s="437"/>
      <c r="H114" s="176">
        <v>0</v>
      </c>
      <c r="I114" s="448">
        <v>0</v>
      </c>
      <c r="J114" s="448">
        <v>0</v>
      </c>
      <c r="K114" s="448"/>
      <c r="L114" s="176">
        <v>0</v>
      </c>
      <c r="M114" s="448">
        <v>0</v>
      </c>
      <c r="N114" s="448">
        <v>0</v>
      </c>
      <c r="O114" s="448"/>
      <c r="P114" s="176">
        <v>0</v>
      </c>
      <c r="Q114" s="448">
        <v>0</v>
      </c>
      <c r="R114" s="448">
        <v>5526</v>
      </c>
      <c r="S114" s="448"/>
      <c r="T114" s="176">
        <v>0</v>
      </c>
      <c r="U114" s="465">
        <v>0</v>
      </c>
      <c r="V114" s="465">
        <f t="shared" si="0"/>
        <v>5526</v>
      </c>
      <c r="W114" s="448"/>
      <c r="X114" s="176">
        <v>0</v>
      </c>
      <c r="Y114" s="448">
        <v>0</v>
      </c>
      <c r="Z114" s="448">
        <v>0</v>
      </c>
      <c r="AA114" s="448"/>
      <c r="AB114" s="176">
        <v>0</v>
      </c>
      <c r="AC114" s="448">
        <v>0</v>
      </c>
      <c r="AD114" s="448">
        <v>-5526</v>
      </c>
      <c r="AE114" s="448"/>
      <c r="AF114" s="176">
        <v>0</v>
      </c>
      <c r="AG114" s="448">
        <v>0</v>
      </c>
      <c r="AH114" s="469">
        <v>0</v>
      </c>
      <c r="AI114" s="448"/>
      <c r="AJ114" s="176"/>
      <c r="AK114" s="448"/>
      <c r="AL114" s="171"/>
      <c r="AM114" s="175"/>
      <c r="AO114" s="9"/>
      <c r="AP114" s="9"/>
    </row>
    <row r="115" spans="1:42" ht="18" customHeight="1">
      <c r="A115" s="625"/>
      <c r="B115" s="386"/>
      <c r="C115" s="626" t="s">
        <v>266</v>
      </c>
      <c r="D115" s="626"/>
      <c r="E115" s="626"/>
      <c r="F115" s="626"/>
      <c r="G115" s="626"/>
      <c r="H115" s="456">
        <v>0</v>
      </c>
      <c r="I115" s="455">
        <v>0</v>
      </c>
      <c r="J115" s="455">
        <f>SUM(J79:J114)</f>
        <v>1199781</v>
      </c>
      <c r="K115" s="455"/>
      <c r="L115" s="456">
        <v>0</v>
      </c>
      <c r="M115" s="455">
        <v>0</v>
      </c>
      <c r="N115" s="455">
        <v>0</v>
      </c>
      <c r="O115" s="455"/>
      <c r="P115" s="456">
        <v>0</v>
      </c>
      <c r="Q115" s="455">
        <v>0</v>
      </c>
      <c r="R115" s="455">
        <f>SUM(R81:S114)</f>
        <v>258515</v>
      </c>
      <c r="S115" s="455"/>
      <c r="T115" s="456">
        <v>0</v>
      </c>
      <c r="U115" s="627">
        <v>0</v>
      </c>
      <c r="V115" s="627">
        <f>SUM(V79:V114)</f>
        <v>1180392</v>
      </c>
      <c r="W115" s="455"/>
      <c r="X115" s="456">
        <v>0</v>
      </c>
      <c r="Y115" s="455">
        <v>0</v>
      </c>
      <c r="Z115" s="455">
        <f>SUM(Z79:Z114)</f>
        <v>491685</v>
      </c>
      <c r="AA115" s="455"/>
      <c r="AB115" s="456">
        <v>0</v>
      </c>
      <c r="AC115" s="455">
        <v>0</v>
      </c>
      <c r="AD115" s="455">
        <f>SUM(AD80:AD114)</f>
        <v>-1180392</v>
      </c>
      <c r="AE115" s="455"/>
      <c r="AF115" s="456">
        <v>0</v>
      </c>
      <c r="AG115" s="455">
        <v>0</v>
      </c>
      <c r="AH115" s="199">
        <f>Z115</f>
        <v>491685</v>
      </c>
      <c r="AI115" s="448"/>
      <c r="AJ115" s="176"/>
      <c r="AK115" s="448"/>
      <c r="AL115" s="171"/>
      <c r="AM115" s="175"/>
      <c r="AO115" s="9"/>
      <c r="AP115" s="9"/>
    </row>
    <row r="116" spans="1:42" ht="18" customHeight="1">
      <c r="A116" s="555"/>
      <c r="B116" s="436"/>
      <c r="C116" s="562" t="s">
        <v>293</v>
      </c>
      <c r="D116" s="562"/>
      <c r="E116" s="562"/>
      <c r="F116" s="562"/>
      <c r="G116" s="562"/>
      <c r="H116" s="176">
        <v>0</v>
      </c>
      <c r="I116" s="448">
        <v>0</v>
      </c>
      <c r="J116" s="448">
        <v>-60719</v>
      </c>
      <c r="K116" s="448"/>
      <c r="L116" s="176">
        <v>0</v>
      </c>
      <c r="M116" s="448">
        <v>0</v>
      </c>
      <c r="N116" s="448">
        <v>0</v>
      </c>
      <c r="O116" s="448">
        <v>0</v>
      </c>
      <c r="P116" s="176">
        <v>0</v>
      </c>
      <c r="Q116" s="448">
        <v>0</v>
      </c>
      <c r="R116" s="448">
        <v>0</v>
      </c>
      <c r="S116" s="448"/>
      <c r="T116" s="176">
        <v>0</v>
      </c>
      <c r="U116" s="465">
        <v>0</v>
      </c>
      <c r="V116" s="465">
        <f t="shared" si="0"/>
        <v>0</v>
      </c>
      <c r="W116" s="448">
        <v>0</v>
      </c>
      <c r="X116" s="176">
        <v>0</v>
      </c>
      <c r="Y116" s="448">
        <v>0</v>
      </c>
      <c r="Z116" s="448">
        <v>0</v>
      </c>
      <c r="AA116" s="448">
        <v>0</v>
      </c>
      <c r="AB116" s="176">
        <v>0</v>
      </c>
      <c r="AC116" s="448">
        <v>0</v>
      </c>
      <c r="AD116" s="448">
        <v>0</v>
      </c>
      <c r="AE116" s="448"/>
      <c r="AF116" s="176">
        <v>0</v>
      </c>
      <c r="AG116" s="448">
        <v>0</v>
      </c>
      <c r="AH116" s="171">
        <v>-77500</v>
      </c>
      <c r="AI116" s="448"/>
      <c r="AJ116" s="176"/>
      <c r="AK116" s="448"/>
      <c r="AL116" s="171"/>
      <c r="AM116" s="175"/>
      <c r="AO116" s="9"/>
      <c r="AP116" s="9"/>
    </row>
    <row r="117" spans="1:42" ht="18" customHeight="1">
      <c r="A117" s="556"/>
      <c r="B117" s="386" t="s">
        <v>16</v>
      </c>
      <c r="C117" s="386"/>
      <c r="D117" s="198"/>
      <c r="E117" s="198"/>
      <c r="F117" s="198"/>
      <c r="G117" s="386"/>
      <c r="H117" s="456">
        <f>SUM(H79:H116)</f>
        <v>0</v>
      </c>
      <c r="I117" s="455">
        <f>SUM(I79:I116)</f>
        <v>0</v>
      </c>
      <c r="J117" s="624">
        <f>SUM(J115:J116)</f>
        <v>1139062</v>
      </c>
      <c r="K117" s="455"/>
      <c r="L117" s="456">
        <f>SUM(L79:L86)</f>
        <v>0</v>
      </c>
      <c r="M117" s="455">
        <f>SUM(M79:M86)</f>
        <v>0</v>
      </c>
      <c r="N117" s="455">
        <f>SUM(N81:N116)</f>
        <v>921877</v>
      </c>
      <c r="O117" s="455"/>
      <c r="P117" s="456">
        <f>SUM(P79:P86)</f>
        <v>0</v>
      </c>
      <c r="Q117" s="455">
        <f>SUM(Q79:Q86)</f>
        <v>0</v>
      </c>
      <c r="R117" s="455">
        <f>SUM(R81:R114)</f>
        <v>258515</v>
      </c>
      <c r="S117" s="455"/>
      <c r="T117" s="456">
        <f>SUM(T79:T86)</f>
        <v>0</v>
      </c>
      <c r="U117" s="455">
        <f>SUM(U79:U86)</f>
        <v>0</v>
      </c>
      <c r="V117" s="455">
        <f>SUM(V115)</f>
        <v>1180392</v>
      </c>
      <c r="W117" s="455"/>
      <c r="X117" s="456">
        <f>SUM(X79:X86)</f>
        <v>0</v>
      </c>
      <c r="Y117" s="455">
        <f>SUM(Y79:Y86)</f>
        <v>0</v>
      </c>
      <c r="Z117" s="455">
        <f>Z115</f>
        <v>491685</v>
      </c>
      <c r="AA117" s="455"/>
      <c r="AB117" s="456">
        <f>SUM(AB79:AB86)</f>
        <v>0</v>
      </c>
      <c r="AC117" s="455">
        <f>SUM(AC79:AC86)</f>
        <v>0</v>
      </c>
      <c r="AD117" s="455">
        <f>AD115</f>
        <v>-1180392</v>
      </c>
      <c r="AE117" s="455"/>
      <c r="AF117" s="456">
        <f>SUM(AF79:AF86)</f>
        <v>0</v>
      </c>
      <c r="AG117" s="455">
        <f>SUM(AG79:AG86)</f>
        <v>0</v>
      </c>
      <c r="AH117" s="385">
        <f>SUM(AH115:AH116)</f>
        <v>414185</v>
      </c>
      <c r="AI117" s="455"/>
      <c r="AJ117" s="456">
        <f>SUM(AJ79:AJ86)</f>
        <v>0</v>
      </c>
      <c r="AK117" s="455">
        <f>SUM(AK79:AK86)</f>
        <v>0</v>
      </c>
      <c r="AL117" s="199">
        <f>SUM(AL79:AL86)</f>
        <v>-74279</v>
      </c>
      <c r="AM117" s="175"/>
      <c r="AO117" s="9"/>
      <c r="AP117" s="9"/>
    </row>
    <row r="118" spans="1:42" ht="18" customHeight="1">
      <c r="A118" s="545"/>
      <c r="B118" s="557"/>
      <c r="C118" s="557"/>
      <c r="D118" s="558"/>
      <c r="E118" s="558"/>
      <c r="F118" s="558"/>
      <c r="G118" s="559"/>
      <c r="H118" s="467"/>
      <c r="I118" s="466"/>
      <c r="J118" s="466"/>
      <c r="K118" s="466"/>
      <c r="L118" s="467"/>
      <c r="M118" s="466"/>
      <c r="N118" s="466"/>
      <c r="O118" s="466"/>
      <c r="P118" s="467"/>
      <c r="Q118" s="466"/>
      <c r="R118" s="466"/>
      <c r="S118" s="466"/>
      <c r="T118" s="467"/>
      <c r="U118" s="466"/>
      <c r="V118" s="466"/>
      <c r="W118" s="466"/>
      <c r="X118" s="467"/>
      <c r="Y118" s="466"/>
      <c r="Z118" s="466"/>
      <c r="AA118" s="466"/>
      <c r="AB118" s="467"/>
      <c r="AC118" s="466"/>
      <c r="AD118" s="466"/>
      <c r="AE118" s="466"/>
      <c r="AF118" s="467"/>
      <c r="AG118" s="466"/>
      <c r="AH118" s="188"/>
      <c r="AI118" s="457"/>
      <c r="AJ118" s="458"/>
      <c r="AK118" s="457"/>
      <c r="AL118" s="349"/>
      <c r="AM118" s="175"/>
      <c r="AO118" s="9"/>
      <c r="AP118" s="9"/>
    </row>
    <row r="119" spans="1:42" ht="18" customHeight="1">
      <c r="A119" s="560"/>
      <c r="B119" s="561"/>
      <c r="C119" s="561"/>
      <c r="D119" s="561"/>
      <c r="E119" s="561"/>
      <c r="F119" s="561"/>
      <c r="G119" s="328"/>
      <c r="H119" s="458"/>
      <c r="I119" s="457"/>
      <c r="J119" s="457"/>
      <c r="K119" s="457"/>
      <c r="L119" s="458"/>
      <c r="M119" s="457"/>
      <c r="N119" s="457"/>
      <c r="O119" s="457"/>
      <c r="P119" s="458"/>
      <c r="Q119" s="457"/>
      <c r="R119" s="457"/>
      <c r="S119" s="457"/>
      <c r="T119" s="458"/>
      <c r="U119" s="457"/>
      <c r="V119" s="457"/>
      <c r="W119" s="457"/>
      <c r="X119" s="458"/>
      <c r="Y119" s="457"/>
      <c r="Z119" s="457"/>
      <c r="AA119" s="457"/>
      <c r="AB119" s="458"/>
      <c r="AC119" s="457"/>
      <c r="AD119" s="457"/>
      <c r="AE119" s="457"/>
      <c r="AF119" s="458"/>
      <c r="AG119" s="457"/>
      <c r="AH119" s="349"/>
      <c r="AI119" s="457"/>
      <c r="AJ119" s="458"/>
      <c r="AK119" s="457"/>
      <c r="AL119" s="349"/>
      <c r="AM119" s="13"/>
      <c r="AO119" s="9"/>
      <c r="AP119" s="9"/>
    </row>
    <row r="120" spans="1:42" ht="18" customHeight="1">
      <c r="A120" s="560"/>
      <c r="B120" s="561"/>
      <c r="C120" s="561"/>
      <c r="D120" s="561"/>
      <c r="E120" s="561"/>
      <c r="F120" s="561"/>
      <c r="G120" s="328"/>
      <c r="H120" s="458"/>
      <c r="I120" s="457"/>
      <c r="J120" s="457"/>
      <c r="K120" s="457"/>
      <c r="L120" s="458"/>
      <c r="M120" s="457"/>
      <c r="N120" s="457"/>
      <c r="O120" s="457"/>
      <c r="P120" s="458"/>
      <c r="Q120" s="457"/>
      <c r="R120" s="457"/>
      <c r="S120" s="457"/>
      <c r="T120" s="458"/>
      <c r="U120" s="457"/>
      <c r="V120" s="457"/>
      <c r="W120" s="457"/>
      <c r="X120" s="458"/>
      <c r="Y120" s="457"/>
      <c r="Z120" s="457"/>
      <c r="AA120" s="457"/>
      <c r="AB120" s="458"/>
      <c r="AC120" s="457"/>
      <c r="AD120" s="457"/>
      <c r="AE120" s="457"/>
      <c r="AF120" s="458"/>
      <c r="AG120" s="457"/>
      <c r="AH120" s="349"/>
      <c r="AI120" s="457"/>
      <c r="AJ120" s="458"/>
      <c r="AK120" s="457"/>
      <c r="AL120" s="349"/>
      <c r="AM120" s="13"/>
      <c r="AO120" s="9"/>
      <c r="AP120" s="9"/>
    </row>
    <row r="121" spans="1:42" ht="18" customHeight="1">
      <c r="A121" s="560"/>
      <c r="B121" s="561"/>
      <c r="C121" s="561"/>
      <c r="D121" s="561"/>
      <c r="E121" s="561"/>
      <c r="F121" s="561"/>
      <c r="G121" s="328"/>
      <c r="H121" s="458"/>
      <c r="I121" s="457"/>
      <c r="J121" s="457"/>
      <c r="K121" s="457"/>
      <c r="L121" s="458"/>
      <c r="M121" s="457"/>
      <c r="N121" s="457"/>
      <c r="O121" s="457"/>
      <c r="P121" s="458"/>
      <c r="Q121" s="457"/>
      <c r="R121" s="457"/>
      <c r="S121" s="457"/>
      <c r="T121" s="458"/>
      <c r="U121" s="457"/>
      <c r="V121" s="457"/>
      <c r="W121" s="457"/>
      <c r="X121" s="458"/>
      <c r="Y121" s="457"/>
      <c r="Z121" s="457"/>
      <c r="AA121" s="457"/>
      <c r="AB121" s="458"/>
      <c r="AC121" s="457"/>
      <c r="AD121" s="457"/>
      <c r="AE121" s="457"/>
      <c r="AF121" s="458"/>
      <c r="AG121" s="457"/>
      <c r="AH121" s="349"/>
      <c r="AI121" s="457"/>
      <c r="AJ121" s="458"/>
      <c r="AK121" s="457"/>
      <c r="AL121" s="349"/>
      <c r="AM121" s="13"/>
      <c r="AO121" s="9"/>
      <c r="AP121" s="9"/>
    </row>
    <row r="122" spans="1:42" ht="18" customHeight="1">
      <c r="A122" s="175"/>
      <c r="H122" s="459"/>
      <c r="L122" s="459"/>
      <c r="P122" s="459"/>
      <c r="T122" s="459"/>
      <c r="X122" s="459"/>
      <c r="AB122" s="459"/>
      <c r="AF122" s="459"/>
      <c r="AG122" s="355"/>
      <c r="AH122" s="169"/>
      <c r="AJ122" s="459"/>
      <c r="AL122" s="169"/>
      <c r="AO122" s="9"/>
      <c r="AP122" s="9"/>
    </row>
    <row r="123" spans="1:42" ht="18" customHeight="1">
      <c r="A123" s="556" t="s">
        <v>124</v>
      </c>
      <c r="B123" s="436"/>
      <c r="C123" s="44"/>
      <c r="D123" s="44"/>
      <c r="E123" s="44"/>
      <c r="F123" s="44"/>
      <c r="G123" s="436"/>
      <c r="H123" s="176"/>
      <c r="I123" s="448"/>
      <c r="J123" s="448"/>
      <c r="K123" s="448"/>
      <c r="L123" s="176"/>
      <c r="M123" s="448"/>
      <c r="N123" s="448"/>
      <c r="O123" s="448"/>
      <c r="P123" s="176"/>
      <c r="Q123" s="448"/>
      <c r="R123" s="448"/>
      <c r="S123" s="448"/>
      <c r="T123" s="176"/>
      <c r="U123" s="448">
        <f>+M123+Q123</f>
        <v>0</v>
      </c>
      <c r="V123" s="448"/>
      <c r="W123" s="448"/>
      <c r="X123" s="176"/>
      <c r="Y123" s="448"/>
      <c r="Z123" s="448"/>
      <c r="AA123" s="448"/>
      <c r="AB123" s="176"/>
      <c r="AC123" s="448"/>
      <c r="AD123" s="448"/>
      <c r="AE123" s="448"/>
      <c r="AF123" s="176"/>
      <c r="AG123" s="448">
        <f>Y123+U123</f>
        <v>0</v>
      </c>
      <c r="AH123" s="171"/>
      <c r="AI123" s="448"/>
      <c r="AJ123" s="176"/>
      <c r="AK123" s="448">
        <f>AG123-M123</f>
        <v>0</v>
      </c>
      <c r="AL123" s="171"/>
      <c r="AO123" s="9"/>
      <c r="AP123" s="9"/>
    </row>
    <row r="124" spans="1:42" ht="18" customHeight="1">
      <c r="A124" s="177"/>
      <c r="B124" s="178" t="s">
        <v>127</v>
      </c>
      <c r="C124" s="178"/>
      <c r="D124" s="179"/>
      <c r="E124" s="179"/>
      <c r="F124" s="179"/>
      <c r="G124" s="178"/>
      <c r="H124" s="181"/>
      <c r="I124" s="182">
        <f>+I117+I123</f>
        <v>0</v>
      </c>
      <c r="J124" s="182"/>
      <c r="K124" s="182"/>
      <c r="L124" s="181"/>
      <c r="M124" s="182">
        <f>+M117+M123</f>
        <v>0</v>
      </c>
      <c r="N124" s="182"/>
      <c r="O124" s="182"/>
      <c r="P124" s="181"/>
      <c r="Q124" s="182">
        <f>+Q117+Q123</f>
        <v>0</v>
      </c>
      <c r="R124" s="182"/>
      <c r="S124" s="182"/>
      <c r="T124" s="181"/>
      <c r="U124" s="182">
        <f>+U117+U123</f>
        <v>0</v>
      </c>
      <c r="V124" s="182"/>
      <c r="W124" s="182"/>
      <c r="X124" s="181"/>
      <c r="Y124" s="182">
        <f>+Y117+Y123</f>
        <v>0</v>
      </c>
      <c r="Z124" s="182"/>
      <c r="AA124" s="182"/>
      <c r="AB124" s="181"/>
      <c r="AC124" s="182">
        <f>+AC117+AC123</f>
        <v>0</v>
      </c>
      <c r="AD124" s="182"/>
      <c r="AE124" s="182"/>
      <c r="AF124" s="181"/>
      <c r="AG124" s="182">
        <f>+AG117+AG123</f>
        <v>0</v>
      </c>
      <c r="AH124" s="183"/>
      <c r="AI124" s="182"/>
      <c r="AJ124" s="181"/>
      <c r="AK124" s="182">
        <f>+AK117+AK123</f>
        <v>0</v>
      </c>
      <c r="AL124" s="183"/>
      <c r="AO124" s="9"/>
      <c r="AP124" s="9"/>
    </row>
    <row r="125" spans="1:42" ht="18" customHeight="1">
      <c r="A125" s="175"/>
      <c r="H125" s="459"/>
      <c r="L125" s="459"/>
      <c r="P125" s="459"/>
      <c r="T125" s="459"/>
      <c r="X125" s="459"/>
      <c r="AB125" s="459"/>
      <c r="AF125" s="459"/>
      <c r="AG125" s="355"/>
      <c r="AH125" s="169"/>
      <c r="AJ125" s="459"/>
      <c r="AL125" s="169"/>
      <c r="AO125" s="9"/>
      <c r="AP125" s="9"/>
    </row>
    <row r="126" spans="1:42" ht="18" customHeight="1">
      <c r="A126" s="177"/>
      <c r="B126" s="178" t="s">
        <v>125</v>
      </c>
      <c r="C126" s="178"/>
      <c r="D126" s="178"/>
      <c r="E126" s="178"/>
      <c r="F126" s="178"/>
      <c r="G126" s="178"/>
      <c r="H126" s="181"/>
      <c r="I126" s="182"/>
      <c r="J126" s="182"/>
      <c r="K126" s="182"/>
      <c r="L126" s="181"/>
      <c r="M126" s="182"/>
      <c r="N126" s="182"/>
      <c r="O126" s="182"/>
      <c r="P126" s="181"/>
      <c r="Q126" s="182"/>
      <c r="R126" s="182"/>
      <c r="S126" s="182"/>
      <c r="T126" s="181"/>
      <c r="U126" s="182"/>
      <c r="V126" s="182"/>
      <c r="W126" s="182"/>
      <c r="X126" s="181"/>
      <c r="Y126" s="182"/>
      <c r="Z126" s="182"/>
      <c r="AA126" s="182"/>
      <c r="AB126" s="181"/>
      <c r="AC126" s="182"/>
      <c r="AD126" s="182"/>
      <c r="AE126" s="182"/>
      <c r="AF126" s="181"/>
      <c r="AG126" s="182"/>
      <c r="AH126" s="183"/>
      <c r="AI126" s="182"/>
      <c r="AJ126" s="181"/>
      <c r="AK126" s="182"/>
      <c r="AL126" s="183"/>
      <c r="AO126" s="9"/>
      <c r="AP126" s="9"/>
    </row>
    <row r="127" spans="1:42" ht="18" customHeight="1">
      <c r="A127" s="177"/>
      <c r="B127" s="179"/>
      <c r="C127" s="178" t="s">
        <v>18</v>
      </c>
      <c r="D127" s="179"/>
      <c r="E127" s="179"/>
      <c r="F127" s="179"/>
      <c r="G127" s="178"/>
      <c r="H127" s="181"/>
      <c r="I127" s="182">
        <v>0</v>
      </c>
      <c r="J127" s="182"/>
      <c r="K127" s="182"/>
      <c r="L127" s="181"/>
      <c r="M127" s="182">
        <v>0</v>
      </c>
      <c r="N127" s="182"/>
      <c r="O127" s="182"/>
      <c r="P127" s="181"/>
      <c r="Q127" s="182">
        <v>0</v>
      </c>
      <c r="R127" s="182"/>
      <c r="S127" s="182"/>
      <c r="T127" s="181"/>
      <c r="U127" s="182">
        <v>0</v>
      </c>
      <c r="V127" s="182"/>
      <c r="W127" s="182"/>
      <c r="X127" s="181"/>
      <c r="Y127" s="182">
        <v>0</v>
      </c>
      <c r="Z127" s="182"/>
      <c r="AA127" s="182"/>
      <c r="AB127" s="181"/>
      <c r="AC127" s="182">
        <v>0</v>
      </c>
      <c r="AD127" s="182"/>
      <c r="AE127" s="182"/>
      <c r="AF127" s="181"/>
      <c r="AG127" s="182">
        <v>0</v>
      </c>
      <c r="AH127" s="183"/>
      <c r="AI127" s="182"/>
      <c r="AJ127" s="181"/>
      <c r="AK127" s="182">
        <f>AG127-M127</f>
        <v>0</v>
      </c>
      <c r="AL127" s="183"/>
      <c r="AO127" s="9"/>
      <c r="AP127" s="9"/>
    </row>
    <row r="128" spans="1:42" ht="18" customHeight="1">
      <c r="A128" s="556"/>
      <c r="B128" s="44"/>
      <c r="C128" s="436" t="s">
        <v>57</v>
      </c>
      <c r="D128" s="44"/>
      <c r="E128" s="44"/>
      <c r="F128" s="44"/>
      <c r="G128" s="436"/>
      <c r="H128" s="176"/>
      <c r="I128" s="448">
        <v>0</v>
      </c>
      <c r="J128" s="448"/>
      <c r="K128" s="448"/>
      <c r="L128" s="176"/>
      <c r="M128" s="448">
        <v>0</v>
      </c>
      <c r="N128" s="448"/>
      <c r="O128" s="448"/>
      <c r="P128" s="176"/>
      <c r="Q128" s="448">
        <v>0</v>
      </c>
      <c r="R128" s="448"/>
      <c r="S128" s="448"/>
      <c r="T128" s="176"/>
      <c r="U128" s="448">
        <v>0</v>
      </c>
      <c r="V128" s="448"/>
      <c r="W128" s="448"/>
      <c r="X128" s="176"/>
      <c r="Y128" s="448">
        <v>0</v>
      </c>
      <c r="Z128" s="448"/>
      <c r="AA128" s="448"/>
      <c r="AB128" s="176"/>
      <c r="AC128" s="448">
        <v>0</v>
      </c>
      <c r="AD128" s="448"/>
      <c r="AE128" s="448"/>
      <c r="AF128" s="176"/>
      <c r="AG128" s="448">
        <v>0</v>
      </c>
      <c r="AH128" s="171"/>
      <c r="AI128" s="448"/>
      <c r="AJ128" s="176"/>
      <c r="AK128" s="448">
        <f>AG128-M128</f>
        <v>0</v>
      </c>
      <c r="AL128" s="171"/>
      <c r="AO128" s="9"/>
      <c r="AP128" s="9"/>
    </row>
    <row r="129" spans="1:42" ht="18" customHeight="1">
      <c r="A129" s="556"/>
      <c r="B129" s="436" t="s">
        <v>126</v>
      </c>
      <c r="C129" s="436"/>
      <c r="D129" s="44"/>
      <c r="E129" s="44"/>
      <c r="F129" s="44"/>
      <c r="G129" s="436"/>
      <c r="H129" s="176"/>
      <c r="I129" s="448">
        <f>I128+I127+I124</f>
        <v>0</v>
      </c>
      <c r="J129" s="448"/>
      <c r="K129" s="448"/>
      <c r="L129" s="176"/>
      <c r="M129" s="448">
        <f>M128+M127+M124</f>
        <v>0</v>
      </c>
      <c r="N129" s="448"/>
      <c r="O129" s="448"/>
      <c r="P129" s="176"/>
      <c r="Q129" s="448">
        <f>Q128+Q127+Q124</f>
        <v>0</v>
      </c>
      <c r="R129" s="448"/>
      <c r="S129" s="448"/>
      <c r="T129" s="176"/>
      <c r="U129" s="448">
        <f>U128+U127+U124</f>
        <v>0</v>
      </c>
      <c r="V129" s="448"/>
      <c r="W129" s="448"/>
      <c r="X129" s="176"/>
      <c r="Y129" s="448">
        <f>Y128+Y127+Y124</f>
        <v>0</v>
      </c>
      <c r="Z129" s="448"/>
      <c r="AA129" s="448"/>
      <c r="AB129" s="176"/>
      <c r="AC129" s="448">
        <f>AC128+AC127+AC124</f>
        <v>0</v>
      </c>
      <c r="AD129" s="448"/>
      <c r="AE129" s="448"/>
      <c r="AF129" s="176"/>
      <c r="AG129" s="448">
        <f>AG128+AG127+AG124</f>
        <v>0</v>
      </c>
      <c r="AH129" s="171"/>
      <c r="AI129" s="448"/>
      <c r="AJ129" s="176"/>
      <c r="AK129" s="448">
        <f>AK128+AK127+AK124</f>
        <v>0</v>
      </c>
      <c r="AL129" s="171"/>
      <c r="AO129" s="9"/>
      <c r="AP129" s="9"/>
    </row>
    <row r="130" spans="39:42" ht="15.75">
      <c r="AM130" s="10"/>
      <c r="AO130" s="9"/>
      <c r="AP130" s="9"/>
    </row>
    <row r="131" spans="1:42" ht="18" customHeight="1">
      <c r="A131" s="9"/>
      <c r="B131" s="9"/>
      <c r="C131" s="9"/>
      <c r="D131" s="9"/>
      <c r="E131" s="9"/>
      <c r="F131" s="9"/>
      <c r="G131" s="9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424"/>
      <c r="AN131" s="9"/>
      <c r="AO131" s="9"/>
      <c r="AP131" s="9"/>
    </row>
    <row r="132" spans="1:42" ht="18" customHeight="1" hidden="1">
      <c r="A132" s="425" t="s">
        <v>134</v>
      </c>
      <c r="B132" s="425"/>
      <c r="C132" s="425"/>
      <c r="D132" s="425"/>
      <c r="E132" s="425"/>
      <c r="F132" s="425"/>
      <c r="G132" s="425"/>
      <c r="H132" s="426"/>
      <c r="I132" s="426"/>
      <c r="J132" s="426"/>
      <c r="K132" s="426"/>
      <c r="L132" s="426"/>
      <c r="M132" s="426"/>
      <c r="N132" s="426"/>
      <c r="O132" s="426"/>
      <c r="P132" s="426"/>
      <c r="Q132" s="426"/>
      <c r="R132" s="426"/>
      <c r="S132" s="426"/>
      <c r="T132" s="426"/>
      <c r="U132" s="426"/>
      <c r="V132" s="426"/>
      <c r="W132" s="426"/>
      <c r="X132" s="426"/>
      <c r="Y132" s="426"/>
      <c r="Z132" s="426"/>
      <c r="AA132" s="426"/>
      <c r="AB132" s="426"/>
      <c r="AC132" s="426"/>
      <c r="AD132" s="426"/>
      <c r="AE132" s="426"/>
      <c r="AF132" s="426"/>
      <c r="AG132" s="426"/>
      <c r="AH132" s="426"/>
      <c r="AI132" s="426"/>
      <c r="AJ132" s="426"/>
      <c r="AK132" s="426"/>
      <c r="AL132" s="426"/>
      <c r="AM132" s="424"/>
      <c r="AN132" s="9"/>
      <c r="AO132" s="9"/>
      <c r="AP132" s="9"/>
    </row>
    <row r="133" spans="1:42" ht="18" customHeight="1" hidden="1">
      <c r="A133" s="427"/>
      <c r="B133" s="428"/>
      <c r="C133" s="428"/>
      <c r="D133" s="428"/>
      <c r="E133" s="428"/>
      <c r="F133" s="428"/>
      <c r="G133" s="428"/>
      <c r="H133" s="429" t="s">
        <v>74</v>
      </c>
      <c r="I133" s="430"/>
      <c r="J133" s="430"/>
      <c r="K133" s="431"/>
      <c r="L133" s="429" t="s">
        <v>75</v>
      </c>
      <c r="M133" s="430"/>
      <c r="N133" s="430"/>
      <c r="O133" s="431"/>
      <c r="P133" s="432">
        <v>2007</v>
      </c>
      <c r="Q133" s="433"/>
      <c r="R133" s="433"/>
      <c r="S133" s="431"/>
      <c r="T133" s="432">
        <v>2007</v>
      </c>
      <c r="U133" s="433"/>
      <c r="V133" s="433"/>
      <c r="W133" s="431"/>
      <c r="X133" s="432">
        <v>2007</v>
      </c>
      <c r="Y133" s="433"/>
      <c r="Z133" s="433"/>
      <c r="AA133" s="431"/>
      <c r="AB133" s="432">
        <v>2007</v>
      </c>
      <c r="AC133" s="433"/>
      <c r="AD133" s="433"/>
      <c r="AE133" s="431"/>
      <c r="AF133" s="432">
        <v>2007</v>
      </c>
      <c r="AG133" s="433"/>
      <c r="AH133" s="433"/>
      <c r="AI133" s="431"/>
      <c r="AJ133" s="429" t="s">
        <v>76</v>
      </c>
      <c r="AK133" s="430"/>
      <c r="AL133" s="434"/>
      <c r="AM133" s="9"/>
      <c r="AN133" s="9"/>
      <c r="AO133" s="9"/>
      <c r="AP133" s="9"/>
    </row>
    <row r="134" spans="1:42" ht="18" customHeight="1" hidden="1">
      <c r="A134" s="388"/>
      <c r="B134" s="389"/>
      <c r="C134" s="121"/>
      <c r="D134" s="121"/>
      <c r="E134" s="9"/>
      <c r="F134" s="389"/>
      <c r="G134" s="9"/>
      <c r="H134" s="394" t="s">
        <v>139</v>
      </c>
      <c r="I134" s="390"/>
      <c r="J134" s="390"/>
      <c r="K134" s="391"/>
      <c r="L134" s="394" t="s">
        <v>137</v>
      </c>
      <c r="M134" s="390"/>
      <c r="N134" s="390"/>
      <c r="O134" s="391"/>
      <c r="P134" s="394" t="s">
        <v>201</v>
      </c>
      <c r="Q134" s="392"/>
      <c r="R134" s="392"/>
      <c r="S134" s="391"/>
      <c r="T134" s="394" t="s">
        <v>154</v>
      </c>
      <c r="U134" s="390"/>
      <c r="V134" s="390"/>
      <c r="W134" s="391"/>
      <c r="X134" s="394" t="s">
        <v>155</v>
      </c>
      <c r="Y134" s="392"/>
      <c r="Z134" s="392"/>
      <c r="AA134" s="391"/>
      <c r="AB134" s="394" t="s">
        <v>157</v>
      </c>
      <c r="AC134" s="392"/>
      <c r="AD134" s="392"/>
      <c r="AE134" s="391"/>
      <c r="AF134" s="394" t="s">
        <v>145</v>
      </c>
      <c r="AG134" s="390"/>
      <c r="AH134" s="390"/>
      <c r="AI134" s="391"/>
      <c r="AJ134" s="394" t="s">
        <v>151</v>
      </c>
      <c r="AK134" s="390"/>
      <c r="AL134" s="393"/>
      <c r="AM134" s="9"/>
      <c r="AN134" s="9"/>
      <c r="AO134" s="9"/>
      <c r="AP134" s="9"/>
    </row>
    <row r="135" spans="1:42" ht="18" customHeight="1" hidden="1" thickBot="1">
      <c r="A135" s="395" t="s">
        <v>146</v>
      </c>
      <c r="B135" s="396"/>
      <c r="C135" s="396"/>
      <c r="D135" s="396"/>
      <c r="E135" s="396"/>
      <c r="F135" s="396"/>
      <c r="G135" s="396"/>
      <c r="H135" s="397" t="s">
        <v>147</v>
      </c>
      <c r="I135" s="398" t="s">
        <v>15</v>
      </c>
      <c r="J135" s="399" t="s">
        <v>149</v>
      </c>
      <c r="K135" s="400"/>
      <c r="L135" s="397" t="s">
        <v>147</v>
      </c>
      <c r="M135" s="398" t="s">
        <v>15</v>
      </c>
      <c r="N135" s="399" t="s">
        <v>149</v>
      </c>
      <c r="O135" s="400"/>
      <c r="P135" s="397" t="s">
        <v>147</v>
      </c>
      <c r="Q135" s="398" t="s">
        <v>15</v>
      </c>
      <c r="R135" s="399" t="s">
        <v>149</v>
      </c>
      <c r="S135" s="400"/>
      <c r="T135" s="397" t="s">
        <v>147</v>
      </c>
      <c r="U135" s="398" t="s">
        <v>15</v>
      </c>
      <c r="V135" s="399" t="s">
        <v>149</v>
      </c>
      <c r="W135" s="400"/>
      <c r="X135" s="397" t="s">
        <v>147</v>
      </c>
      <c r="Y135" s="398" t="s">
        <v>15</v>
      </c>
      <c r="Z135" s="399" t="s">
        <v>149</v>
      </c>
      <c r="AA135" s="400"/>
      <c r="AB135" s="397" t="s">
        <v>147</v>
      </c>
      <c r="AC135" s="398" t="s">
        <v>15</v>
      </c>
      <c r="AD135" s="399" t="s">
        <v>149</v>
      </c>
      <c r="AE135" s="400"/>
      <c r="AF135" s="397" t="s">
        <v>147</v>
      </c>
      <c r="AG135" s="398" t="s">
        <v>15</v>
      </c>
      <c r="AH135" s="399" t="s">
        <v>149</v>
      </c>
      <c r="AI135" s="400"/>
      <c r="AJ135" s="397" t="s">
        <v>147</v>
      </c>
      <c r="AK135" s="398" t="s">
        <v>15</v>
      </c>
      <c r="AL135" s="401" t="s">
        <v>149</v>
      </c>
      <c r="AM135" s="9"/>
      <c r="AN135" s="9"/>
      <c r="AO135" s="9"/>
      <c r="AP135" s="9"/>
    </row>
    <row r="136" spans="1:42" ht="18" customHeight="1" hidden="1">
      <c r="A136" s="402"/>
      <c r="B136" s="682" t="s">
        <v>52</v>
      </c>
      <c r="C136" s="682"/>
      <c r="D136" s="682"/>
      <c r="E136" s="682"/>
      <c r="F136" s="682"/>
      <c r="G136" s="683"/>
      <c r="H136" s="403"/>
      <c r="I136" s="404"/>
      <c r="J136" s="405">
        <v>0</v>
      </c>
      <c r="K136" s="404"/>
      <c r="L136" s="403"/>
      <c r="M136" s="404"/>
      <c r="N136" s="405">
        <v>0</v>
      </c>
      <c r="O136" s="404"/>
      <c r="P136" s="403"/>
      <c r="Q136" s="404"/>
      <c r="R136" s="405">
        <v>0</v>
      </c>
      <c r="S136" s="404"/>
      <c r="T136" s="403">
        <f aca="true" t="shared" si="2" ref="T136:V139">P136+L136</f>
        <v>0</v>
      </c>
      <c r="U136" s="404">
        <f t="shared" si="2"/>
        <v>0</v>
      </c>
      <c r="V136" s="404">
        <f t="shared" si="2"/>
        <v>0</v>
      </c>
      <c r="W136" s="404"/>
      <c r="X136" s="403">
        <v>0</v>
      </c>
      <c r="Y136" s="404">
        <v>0</v>
      </c>
      <c r="Z136" s="405">
        <v>0</v>
      </c>
      <c r="AA136" s="404"/>
      <c r="AB136" s="403">
        <v>0</v>
      </c>
      <c r="AC136" s="404">
        <v>0</v>
      </c>
      <c r="AD136" s="405">
        <v>0</v>
      </c>
      <c r="AE136" s="404"/>
      <c r="AF136" s="403">
        <f aca="true" t="shared" si="3" ref="AF136:AH139">X136+T136</f>
        <v>0</v>
      </c>
      <c r="AG136" s="404">
        <f t="shared" si="3"/>
        <v>0</v>
      </c>
      <c r="AH136" s="405">
        <f t="shared" si="3"/>
        <v>0</v>
      </c>
      <c r="AI136" s="404"/>
      <c r="AJ136" s="403">
        <f aca="true" t="shared" si="4" ref="AJ136:AL139">AF136-L136</f>
        <v>0</v>
      </c>
      <c r="AK136" s="404">
        <f t="shared" si="4"/>
        <v>0</v>
      </c>
      <c r="AL136" s="406">
        <f t="shared" si="4"/>
        <v>0</v>
      </c>
      <c r="AM136" s="9"/>
      <c r="AN136" s="9"/>
      <c r="AO136" s="9"/>
      <c r="AP136" s="9"/>
    </row>
    <row r="137" spans="1:42" ht="18" customHeight="1" hidden="1">
      <c r="A137" s="402"/>
      <c r="B137" s="677" t="s">
        <v>53</v>
      </c>
      <c r="C137" s="677"/>
      <c r="D137" s="677"/>
      <c r="E137" s="677"/>
      <c r="F137" s="677"/>
      <c r="G137" s="678"/>
      <c r="H137" s="403"/>
      <c r="I137" s="404"/>
      <c r="J137" s="404"/>
      <c r="K137" s="404"/>
      <c r="L137" s="403"/>
      <c r="M137" s="404"/>
      <c r="N137" s="404"/>
      <c r="O137" s="404"/>
      <c r="P137" s="403"/>
      <c r="Q137" s="404"/>
      <c r="R137" s="404"/>
      <c r="S137" s="404"/>
      <c r="T137" s="403">
        <f t="shared" si="2"/>
        <v>0</v>
      </c>
      <c r="U137" s="404">
        <f t="shared" si="2"/>
        <v>0</v>
      </c>
      <c r="V137" s="404">
        <f t="shared" si="2"/>
        <v>0</v>
      </c>
      <c r="W137" s="404"/>
      <c r="X137" s="403"/>
      <c r="Y137" s="404"/>
      <c r="Z137" s="404"/>
      <c r="AA137" s="404"/>
      <c r="AB137" s="403"/>
      <c r="AC137" s="404"/>
      <c r="AD137" s="404"/>
      <c r="AE137" s="404"/>
      <c r="AF137" s="403">
        <f t="shared" si="3"/>
        <v>0</v>
      </c>
      <c r="AG137" s="404">
        <f t="shared" si="3"/>
        <v>0</v>
      </c>
      <c r="AH137" s="404">
        <f t="shared" si="3"/>
        <v>0</v>
      </c>
      <c r="AI137" s="404"/>
      <c r="AJ137" s="403">
        <f t="shared" si="4"/>
        <v>0</v>
      </c>
      <c r="AK137" s="404">
        <f t="shared" si="4"/>
        <v>0</v>
      </c>
      <c r="AL137" s="407">
        <f t="shared" si="4"/>
        <v>0</v>
      </c>
      <c r="AM137" s="9"/>
      <c r="AN137" s="9"/>
      <c r="AO137" s="9"/>
      <c r="AP137" s="9"/>
    </row>
    <row r="138" spans="1:42" ht="18" customHeight="1" hidden="1">
      <c r="A138" s="402"/>
      <c r="B138" s="677" t="s">
        <v>54</v>
      </c>
      <c r="C138" s="677"/>
      <c r="D138" s="677"/>
      <c r="E138" s="677"/>
      <c r="F138" s="677"/>
      <c r="G138" s="678"/>
      <c r="H138" s="403"/>
      <c r="I138" s="404"/>
      <c r="J138" s="404"/>
      <c r="K138" s="404"/>
      <c r="L138" s="403"/>
      <c r="M138" s="404"/>
      <c r="N138" s="404"/>
      <c r="O138" s="404"/>
      <c r="P138" s="403"/>
      <c r="Q138" s="404"/>
      <c r="R138" s="404"/>
      <c r="S138" s="404"/>
      <c r="T138" s="403">
        <f t="shared" si="2"/>
        <v>0</v>
      </c>
      <c r="U138" s="404">
        <f t="shared" si="2"/>
        <v>0</v>
      </c>
      <c r="V138" s="404">
        <f t="shared" si="2"/>
        <v>0</v>
      </c>
      <c r="W138" s="404"/>
      <c r="X138" s="403"/>
      <c r="Y138" s="404"/>
      <c r="Z138" s="404"/>
      <c r="AA138" s="404"/>
      <c r="AB138" s="403"/>
      <c r="AC138" s="404"/>
      <c r="AD138" s="404"/>
      <c r="AE138" s="404"/>
      <c r="AF138" s="403">
        <f t="shared" si="3"/>
        <v>0</v>
      </c>
      <c r="AG138" s="404">
        <f t="shared" si="3"/>
        <v>0</v>
      </c>
      <c r="AH138" s="404">
        <f t="shared" si="3"/>
        <v>0</v>
      </c>
      <c r="AI138" s="404"/>
      <c r="AJ138" s="403">
        <f t="shared" si="4"/>
        <v>0</v>
      </c>
      <c r="AK138" s="404">
        <f t="shared" si="4"/>
        <v>0</v>
      </c>
      <c r="AL138" s="407">
        <f t="shared" si="4"/>
        <v>0</v>
      </c>
      <c r="AM138" s="9"/>
      <c r="AN138" s="9"/>
      <c r="AO138" s="9"/>
      <c r="AP138" s="9"/>
    </row>
    <row r="139" spans="1:42" ht="18" customHeight="1" hidden="1">
      <c r="A139" s="410"/>
      <c r="B139" s="675" t="s">
        <v>55</v>
      </c>
      <c r="C139" s="675"/>
      <c r="D139" s="675"/>
      <c r="E139" s="675"/>
      <c r="F139" s="675"/>
      <c r="G139" s="676"/>
      <c r="H139" s="408"/>
      <c r="I139" s="391"/>
      <c r="J139" s="391"/>
      <c r="K139" s="391"/>
      <c r="L139" s="408"/>
      <c r="M139" s="391"/>
      <c r="N139" s="391"/>
      <c r="O139" s="391"/>
      <c r="P139" s="408"/>
      <c r="Q139" s="391"/>
      <c r="R139" s="391"/>
      <c r="S139" s="391"/>
      <c r="T139" s="408">
        <f t="shared" si="2"/>
        <v>0</v>
      </c>
      <c r="U139" s="391">
        <f t="shared" si="2"/>
        <v>0</v>
      </c>
      <c r="V139" s="391">
        <f t="shared" si="2"/>
        <v>0</v>
      </c>
      <c r="W139" s="391"/>
      <c r="X139" s="408"/>
      <c r="Y139" s="391"/>
      <c r="Z139" s="391"/>
      <c r="AA139" s="391"/>
      <c r="AB139" s="408"/>
      <c r="AC139" s="391"/>
      <c r="AD139" s="391"/>
      <c r="AE139" s="391"/>
      <c r="AF139" s="408">
        <f t="shared" si="3"/>
        <v>0</v>
      </c>
      <c r="AG139" s="391">
        <f t="shared" si="3"/>
        <v>0</v>
      </c>
      <c r="AH139" s="391">
        <f t="shared" si="3"/>
        <v>0</v>
      </c>
      <c r="AI139" s="391"/>
      <c r="AJ139" s="408">
        <f t="shared" si="4"/>
        <v>0</v>
      </c>
      <c r="AK139" s="391">
        <f t="shared" si="4"/>
        <v>0</v>
      </c>
      <c r="AL139" s="409">
        <f t="shared" si="4"/>
        <v>0</v>
      </c>
      <c r="AM139" s="9"/>
      <c r="AN139" s="9"/>
      <c r="AO139" s="9"/>
      <c r="AP139" s="9"/>
    </row>
    <row r="140" spans="1:42" ht="18" customHeight="1" hidden="1">
      <c r="A140" s="413"/>
      <c r="B140" s="414"/>
      <c r="C140" s="414" t="s">
        <v>16</v>
      </c>
      <c r="D140" s="415"/>
      <c r="E140" s="415"/>
      <c r="F140" s="415"/>
      <c r="G140" s="414"/>
      <c r="H140" s="416">
        <f>SUM(H136:H139)</f>
        <v>0</v>
      </c>
      <c r="I140" s="417">
        <f>SUM(I136:I139)</f>
        <v>0</v>
      </c>
      <c r="J140" s="417">
        <f>SUM(J136:J139)</f>
        <v>0</v>
      </c>
      <c r="K140" s="417"/>
      <c r="L140" s="416">
        <f>SUM(L136:L139)</f>
        <v>0</v>
      </c>
      <c r="M140" s="417">
        <f>SUM(M136:M139)</f>
        <v>0</v>
      </c>
      <c r="N140" s="417">
        <f>SUM(N136:N139)</f>
        <v>0</v>
      </c>
      <c r="O140" s="417"/>
      <c r="P140" s="416">
        <f>SUM(P136:P139)</f>
        <v>0</v>
      </c>
      <c r="Q140" s="417">
        <f>SUM(Q136:Q139)</f>
        <v>0</v>
      </c>
      <c r="R140" s="417">
        <f>SUM(R136:R139)</f>
        <v>0</v>
      </c>
      <c r="S140" s="417"/>
      <c r="T140" s="416">
        <f>SUM(T136:T139)</f>
        <v>0</v>
      </c>
      <c r="U140" s="417">
        <f>SUM(U136:U139)</f>
        <v>0</v>
      </c>
      <c r="V140" s="417">
        <f>SUM(V136:V139)</f>
        <v>0</v>
      </c>
      <c r="W140" s="417"/>
      <c r="X140" s="416">
        <f>SUM(X136:X139)</f>
        <v>0</v>
      </c>
      <c r="Y140" s="417">
        <f>SUM(Y136:Y139)</f>
        <v>0</v>
      </c>
      <c r="Z140" s="417">
        <f>SUM(Z136:Z139)</f>
        <v>0</v>
      </c>
      <c r="AA140" s="417"/>
      <c r="AB140" s="416">
        <f>SUM(AB136:AB139)</f>
        <v>0</v>
      </c>
      <c r="AC140" s="417">
        <f>SUM(AC136:AC139)</f>
        <v>0</v>
      </c>
      <c r="AD140" s="417">
        <f>SUM(AD136:AD139)</f>
        <v>0</v>
      </c>
      <c r="AE140" s="417"/>
      <c r="AF140" s="416">
        <f>SUM(AF136:AF139)</f>
        <v>0</v>
      </c>
      <c r="AG140" s="417">
        <f>SUM(AG136:AG139)</f>
        <v>0</v>
      </c>
      <c r="AH140" s="417">
        <f>SUM(AH136:AH139)</f>
        <v>0</v>
      </c>
      <c r="AI140" s="417"/>
      <c r="AJ140" s="416">
        <f>SUM(AJ136:AJ139)</f>
        <v>0</v>
      </c>
      <c r="AK140" s="417">
        <f>SUM(AK136:AK139)</f>
        <v>0</v>
      </c>
      <c r="AL140" s="418">
        <f>SUM(AL136:AL139)</f>
        <v>0</v>
      </c>
      <c r="AM140" s="412"/>
      <c r="AN140" s="9"/>
      <c r="AO140" s="9"/>
      <c r="AP140" s="9"/>
    </row>
    <row r="141" spans="1:42" ht="18" customHeight="1" hidden="1">
      <c r="A141" s="388"/>
      <c r="B141" s="9"/>
      <c r="C141" s="9"/>
      <c r="D141" s="9"/>
      <c r="E141" s="9"/>
      <c r="F141" s="9"/>
      <c r="G141" s="9"/>
      <c r="H141" s="419"/>
      <c r="I141" s="14"/>
      <c r="J141" s="14"/>
      <c r="K141" s="14"/>
      <c r="L141" s="419"/>
      <c r="M141" s="14"/>
      <c r="N141" s="14"/>
      <c r="O141" s="14"/>
      <c r="P141" s="419"/>
      <c r="Q141" s="14"/>
      <c r="R141" s="14"/>
      <c r="S141" s="14"/>
      <c r="T141" s="419"/>
      <c r="U141" s="14"/>
      <c r="V141" s="14"/>
      <c r="W141" s="14"/>
      <c r="X141" s="419"/>
      <c r="Y141" s="14"/>
      <c r="Z141" s="14"/>
      <c r="AA141" s="14"/>
      <c r="AB141" s="419"/>
      <c r="AC141" s="14"/>
      <c r="AD141" s="14"/>
      <c r="AE141" s="14"/>
      <c r="AF141" s="419"/>
      <c r="AG141" s="14"/>
      <c r="AH141" s="14"/>
      <c r="AI141" s="14"/>
      <c r="AJ141" s="419"/>
      <c r="AK141" s="14"/>
      <c r="AL141" s="420"/>
      <c r="AM141" s="9"/>
      <c r="AN141" s="9"/>
      <c r="AO141" s="9"/>
      <c r="AP141" s="9"/>
    </row>
    <row r="142" spans="1:42" ht="18" customHeight="1" hidden="1">
      <c r="A142" s="413" t="s">
        <v>124</v>
      </c>
      <c r="B142" s="411"/>
      <c r="C142" s="421"/>
      <c r="D142" s="421"/>
      <c r="E142" s="421"/>
      <c r="F142" s="421"/>
      <c r="G142" s="411"/>
      <c r="H142" s="408"/>
      <c r="I142" s="391"/>
      <c r="J142" s="391"/>
      <c r="K142" s="391"/>
      <c r="L142" s="408"/>
      <c r="M142" s="391"/>
      <c r="N142" s="391"/>
      <c r="O142" s="391"/>
      <c r="P142" s="408"/>
      <c r="Q142" s="391"/>
      <c r="R142" s="391"/>
      <c r="S142" s="391"/>
      <c r="T142" s="408"/>
      <c r="U142" s="391">
        <f>+M142+Q142</f>
        <v>0</v>
      </c>
      <c r="V142" s="391"/>
      <c r="W142" s="391"/>
      <c r="X142" s="408"/>
      <c r="Y142" s="391"/>
      <c r="Z142" s="391"/>
      <c r="AA142" s="391"/>
      <c r="AB142" s="408"/>
      <c r="AC142" s="391"/>
      <c r="AD142" s="391"/>
      <c r="AE142" s="391"/>
      <c r="AF142" s="408"/>
      <c r="AG142" s="391">
        <f>Y142+U142</f>
        <v>0</v>
      </c>
      <c r="AH142" s="391"/>
      <c r="AI142" s="391"/>
      <c r="AJ142" s="408"/>
      <c r="AK142" s="391">
        <f>AG142-M142</f>
        <v>0</v>
      </c>
      <c r="AL142" s="409"/>
      <c r="AM142" s="9"/>
      <c r="AN142" s="9"/>
      <c r="AO142" s="9"/>
      <c r="AP142" s="9"/>
    </row>
    <row r="143" spans="1:42" ht="18" customHeight="1" hidden="1">
      <c r="A143" s="402"/>
      <c r="B143" s="422" t="s">
        <v>127</v>
      </c>
      <c r="C143" s="423"/>
      <c r="D143" s="423"/>
      <c r="E143" s="423"/>
      <c r="F143" s="423"/>
      <c r="G143" s="422"/>
      <c r="H143" s="403"/>
      <c r="I143" s="404">
        <f>+I140+I142</f>
        <v>0</v>
      </c>
      <c r="J143" s="404"/>
      <c r="K143" s="404"/>
      <c r="L143" s="403"/>
      <c r="M143" s="404">
        <f>+M140+M142</f>
        <v>0</v>
      </c>
      <c r="N143" s="404"/>
      <c r="O143" s="404"/>
      <c r="P143" s="403"/>
      <c r="Q143" s="404">
        <f>+Q140+Q142</f>
        <v>0</v>
      </c>
      <c r="R143" s="404"/>
      <c r="S143" s="404"/>
      <c r="T143" s="403"/>
      <c r="U143" s="404">
        <f>+U140+U142</f>
        <v>0</v>
      </c>
      <c r="V143" s="404"/>
      <c r="W143" s="404"/>
      <c r="X143" s="403"/>
      <c r="Y143" s="404">
        <f>+Y140+Y142</f>
        <v>0</v>
      </c>
      <c r="Z143" s="404"/>
      <c r="AA143" s="404"/>
      <c r="AB143" s="403"/>
      <c r="AC143" s="404">
        <f>+AC140+AC142</f>
        <v>0</v>
      </c>
      <c r="AD143" s="404"/>
      <c r="AE143" s="404"/>
      <c r="AF143" s="403"/>
      <c r="AG143" s="404">
        <f>+AG140+AG142</f>
        <v>0</v>
      </c>
      <c r="AH143" s="404"/>
      <c r="AI143" s="404"/>
      <c r="AJ143" s="403"/>
      <c r="AK143" s="404">
        <f>+AK140+AK142</f>
        <v>0</v>
      </c>
      <c r="AL143" s="407"/>
      <c r="AM143" s="9"/>
      <c r="AN143" s="9"/>
      <c r="AO143" s="9"/>
      <c r="AP143" s="9"/>
    </row>
    <row r="144" spans="1:42" ht="18" customHeight="1" hidden="1">
      <c r="A144" s="388"/>
      <c r="B144" s="9"/>
      <c r="C144" s="9"/>
      <c r="D144" s="9"/>
      <c r="E144" s="9"/>
      <c r="F144" s="9"/>
      <c r="G144" s="9"/>
      <c r="H144" s="419"/>
      <c r="I144" s="14"/>
      <c r="J144" s="14"/>
      <c r="K144" s="14"/>
      <c r="L144" s="419"/>
      <c r="M144" s="14"/>
      <c r="N144" s="14"/>
      <c r="O144" s="14"/>
      <c r="P144" s="419"/>
      <c r="Q144" s="14"/>
      <c r="R144" s="14"/>
      <c r="S144" s="14"/>
      <c r="T144" s="419"/>
      <c r="U144" s="14"/>
      <c r="V144" s="14"/>
      <c r="W144" s="14"/>
      <c r="X144" s="419"/>
      <c r="Y144" s="14"/>
      <c r="Z144" s="14"/>
      <c r="AA144" s="14"/>
      <c r="AB144" s="419"/>
      <c r="AC144" s="14"/>
      <c r="AD144" s="14"/>
      <c r="AE144" s="14"/>
      <c r="AF144" s="419"/>
      <c r="AG144" s="14"/>
      <c r="AH144" s="14"/>
      <c r="AI144" s="14"/>
      <c r="AJ144" s="419"/>
      <c r="AK144" s="14"/>
      <c r="AL144" s="420"/>
      <c r="AM144" s="9"/>
      <c r="AN144" s="9"/>
      <c r="AO144" s="9"/>
      <c r="AP144" s="9"/>
    </row>
    <row r="145" spans="1:42" ht="18" customHeight="1" hidden="1">
      <c r="A145" s="402"/>
      <c r="B145" s="422" t="s">
        <v>125</v>
      </c>
      <c r="C145" s="422"/>
      <c r="D145" s="422"/>
      <c r="E145" s="422"/>
      <c r="F145" s="422"/>
      <c r="G145" s="422"/>
      <c r="H145" s="403"/>
      <c r="I145" s="404"/>
      <c r="J145" s="404"/>
      <c r="K145" s="404"/>
      <c r="L145" s="403"/>
      <c r="M145" s="404"/>
      <c r="N145" s="404"/>
      <c r="O145" s="404"/>
      <c r="P145" s="403"/>
      <c r="Q145" s="404"/>
      <c r="R145" s="404"/>
      <c r="S145" s="404"/>
      <c r="T145" s="403"/>
      <c r="U145" s="404"/>
      <c r="V145" s="404"/>
      <c r="W145" s="404"/>
      <c r="X145" s="403"/>
      <c r="Y145" s="404"/>
      <c r="Z145" s="404"/>
      <c r="AA145" s="404"/>
      <c r="AB145" s="403"/>
      <c r="AC145" s="404"/>
      <c r="AD145" s="404"/>
      <c r="AE145" s="404"/>
      <c r="AF145" s="403"/>
      <c r="AG145" s="404"/>
      <c r="AH145" s="404"/>
      <c r="AI145" s="404"/>
      <c r="AJ145" s="403"/>
      <c r="AK145" s="404"/>
      <c r="AL145" s="407"/>
      <c r="AM145" s="9"/>
      <c r="AN145" s="9"/>
      <c r="AO145" s="9"/>
      <c r="AP145" s="9"/>
    </row>
    <row r="146" spans="1:42" ht="18" customHeight="1" hidden="1">
      <c r="A146" s="402"/>
      <c r="B146" s="423"/>
      <c r="C146" s="422" t="s">
        <v>18</v>
      </c>
      <c r="D146" s="423"/>
      <c r="E146" s="423"/>
      <c r="F146" s="423"/>
      <c r="G146" s="422"/>
      <c r="H146" s="403"/>
      <c r="I146" s="404"/>
      <c r="J146" s="404"/>
      <c r="K146" s="404"/>
      <c r="L146" s="403"/>
      <c r="M146" s="404"/>
      <c r="N146" s="404"/>
      <c r="O146" s="404"/>
      <c r="P146" s="403"/>
      <c r="Q146" s="404">
        <v>0</v>
      </c>
      <c r="R146" s="404"/>
      <c r="S146" s="404"/>
      <c r="T146" s="403"/>
      <c r="U146" s="404"/>
      <c r="V146" s="404"/>
      <c r="W146" s="404"/>
      <c r="X146" s="403"/>
      <c r="Y146" s="404">
        <v>0</v>
      </c>
      <c r="Z146" s="404"/>
      <c r="AA146" s="404"/>
      <c r="AB146" s="403"/>
      <c r="AC146" s="404">
        <v>0</v>
      </c>
      <c r="AD146" s="404"/>
      <c r="AE146" s="404"/>
      <c r="AF146" s="403"/>
      <c r="AG146" s="404"/>
      <c r="AH146" s="404"/>
      <c r="AI146" s="404"/>
      <c r="AJ146" s="403"/>
      <c r="AK146" s="404">
        <f>AG146-M146</f>
        <v>0</v>
      </c>
      <c r="AL146" s="407"/>
      <c r="AM146" s="9"/>
      <c r="AN146" s="9"/>
      <c r="AO146" s="9"/>
      <c r="AP146" s="9"/>
    </row>
    <row r="147" spans="1:42" ht="18" customHeight="1" hidden="1">
      <c r="A147" s="413"/>
      <c r="B147" s="421"/>
      <c r="C147" s="411" t="s">
        <v>57</v>
      </c>
      <c r="D147" s="421"/>
      <c r="E147" s="421"/>
      <c r="F147" s="421"/>
      <c r="G147" s="411"/>
      <c r="H147" s="408"/>
      <c r="I147" s="391"/>
      <c r="J147" s="391"/>
      <c r="K147" s="391"/>
      <c r="L147" s="408"/>
      <c r="M147" s="391"/>
      <c r="N147" s="391"/>
      <c r="O147" s="391"/>
      <c r="P147" s="408"/>
      <c r="Q147" s="391">
        <v>0</v>
      </c>
      <c r="R147" s="391"/>
      <c r="S147" s="391"/>
      <c r="T147" s="408"/>
      <c r="U147" s="391"/>
      <c r="V147" s="391"/>
      <c r="W147" s="391"/>
      <c r="X147" s="408"/>
      <c r="Y147" s="391">
        <v>0</v>
      </c>
      <c r="Z147" s="391"/>
      <c r="AA147" s="391"/>
      <c r="AB147" s="408"/>
      <c r="AC147" s="391">
        <v>0</v>
      </c>
      <c r="AD147" s="391"/>
      <c r="AE147" s="391"/>
      <c r="AF147" s="408"/>
      <c r="AG147" s="391"/>
      <c r="AH147" s="391"/>
      <c r="AI147" s="391"/>
      <c r="AJ147" s="408"/>
      <c r="AK147" s="391">
        <f>AG147-M147</f>
        <v>0</v>
      </c>
      <c r="AL147" s="409"/>
      <c r="AM147" s="9"/>
      <c r="AN147" s="9"/>
      <c r="AO147" s="9"/>
      <c r="AP147" s="9"/>
    </row>
    <row r="148" spans="1:42" ht="18" customHeight="1" hidden="1">
      <c r="A148" s="413"/>
      <c r="B148" s="411" t="s">
        <v>126</v>
      </c>
      <c r="C148" s="421"/>
      <c r="D148" s="421"/>
      <c r="E148" s="421"/>
      <c r="F148" s="421"/>
      <c r="G148" s="411"/>
      <c r="H148" s="408"/>
      <c r="I148" s="391">
        <f>I147+I146+I143</f>
        <v>0</v>
      </c>
      <c r="J148" s="391"/>
      <c r="K148" s="391"/>
      <c r="L148" s="408"/>
      <c r="M148" s="391">
        <f>M147+M146+M143</f>
        <v>0</v>
      </c>
      <c r="N148" s="391"/>
      <c r="O148" s="391"/>
      <c r="P148" s="408"/>
      <c r="Q148" s="391">
        <f>Q147+Q146+Q143</f>
        <v>0</v>
      </c>
      <c r="R148" s="391"/>
      <c r="S148" s="391"/>
      <c r="T148" s="408"/>
      <c r="U148" s="391">
        <f>U147+U146+U143</f>
        <v>0</v>
      </c>
      <c r="V148" s="391"/>
      <c r="W148" s="391"/>
      <c r="X148" s="408"/>
      <c r="Y148" s="391">
        <f>Y147+Y146+Y143</f>
        <v>0</v>
      </c>
      <c r="Z148" s="391"/>
      <c r="AA148" s="391"/>
      <c r="AB148" s="408"/>
      <c r="AC148" s="391">
        <f>AC147+AC146+AC143</f>
        <v>0</v>
      </c>
      <c r="AD148" s="391"/>
      <c r="AE148" s="391"/>
      <c r="AF148" s="408"/>
      <c r="AG148" s="391">
        <f>AG147+AG146+AG143</f>
        <v>0</v>
      </c>
      <c r="AH148" s="391"/>
      <c r="AI148" s="391"/>
      <c r="AJ148" s="408"/>
      <c r="AK148" s="391">
        <f>AK147+AK146+AK143</f>
        <v>0</v>
      </c>
      <c r="AL148" s="409"/>
      <c r="AM148" s="9"/>
      <c r="AN148" s="9"/>
      <c r="AO148" s="9"/>
      <c r="AP148" s="9"/>
    </row>
    <row r="149" spans="1:42" ht="18" customHeight="1">
      <c r="A149" s="9"/>
      <c r="B149" s="9"/>
      <c r="C149" s="435"/>
      <c r="D149" s="435"/>
      <c r="E149" s="435"/>
      <c r="F149" s="435"/>
      <c r="G149" s="9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9"/>
      <c r="AN149" s="9"/>
      <c r="AO149" s="9"/>
      <c r="AP149" s="9"/>
    </row>
    <row r="150" spans="3:6" ht="18" customHeight="1">
      <c r="C150" s="12"/>
      <c r="D150" s="12"/>
      <c r="E150" s="12"/>
      <c r="F150" s="12"/>
    </row>
  </sheetData>
  <mergeCells count="12">
    <mergeCell ref="B139:G139"/>
    <mergeCell ref="B138:G138"/>
    <mergeCell ref="B137:G137"/>
    <mergeCell ref="B85:G85"/>
    <mergeCell ref="B86:G86"/>
    <mergeCell ref="B136:G136"/>
    <mergeCell ref="B81:G81"/>
    <mergeCell ref="AJ11:AL11"/>
    <mergeCell ref="AF11:AH11"/>
    <mergeCell ref="A61:C61"/>
    <mergeCell ref="A63:C63"/>
    <mergeCell ref="A62:C62"/>
  </mergeCells>
  <printOptions horizontalCentered="1"/>
  <pageMargins left="0.5" right="0.4" top="0.5" bottom="0.33" header="0" footer="0.32"/>
  <pageSetup firstPageNumber="8" useFirstPageNumber="1" fitToHeight="0" fitToWidth="1" horizontalDpi="300" verticalDpi="300" orientation="landscape" scale="42" r:id="rId1"/>
  <headerFooter alignWithMargins="0">
    <oddFooter>&amp;C&amp;"Times New Roman,Regular"Exhibit B - Summary of Requirements</oddFooter>
  </headerFooter>
  <rowBreaks count="1" manualBreakCount="1">
    <brk id="65" max="37" man="1"/>
  </rowBreaks>
  <ignoredErrors>
    <ignoredError sqref="AB117:AC117 X117:Y1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workbookViewId="0" topLeftCell="A16">
      <selection activeCell="F35" sqref="F35:O35"/>
    </sheetView>
  </sheetViews>
  <sheetFormatPr defaultColWidth="8.88671875" defaultRowHeight="15"/>
  <cols>
    <col min="1" max="1" width="42.4453125" style="45" customWidth="1"/>
    <col min="2" max="2" width="18.10546875" style="45" customWidth="1"/>
    <col min="3" max="3" width="4.6640625" style="45" customWidth="1"/>
    <col min="4" max="4" width="7.5546875" style="45" customWidth="1"/>
    <col min="5" max="5" width="4.6640625" style="45" customWidth="1"/>
    <col min="6" max="6" width="8.77734375" style="45" customWidth="1"/>
    <col min="7" max="7" width="4.6640625" style="45" hidden="1" customWidth="1"/>
    <col min="8" max="8" width="7.4453125" style="45" hidden="1" customWidth="1"/>
    <col min="9" max="9" width="4.6640625" style="45" hidden="1" customWidth="1"/>
    <col min="10" max="10" width="7.21484375" style="45" hidden="1" customWidth="1"/>
    <col min="11" max="11" width="4.6640625" style="45" hidden="1" customWidth="1"/>
    <col min="12" max="12" width="7.21484375" style="45" hidden="1" customWidth="1"/>
    <col min="13" max="13" width="4.6640625" style="45" hidden="1" customWidth="1"/>
    <col min="14" max="14" width="0.55078125" style="45" hidden="1" customWidth="1"/>
    <col min="15" max="15" width="11.21484375" style="45" customWidth="1"/>
    <col min="16" max="16384" width="7.21484375" style="45" customWidth="1"/>
  </cols>
  <sheetData>
    <row r="1" ht="15.75">
      <c r="A1" s="54" t="s">
        <v>238</v>
      </c>
    </row>
    <row r="2" ht="20.25">
      <c r="A2" s="39"/>
    </row>
    <row r="4" spans="1:15" ht="15.75">
      <c r="A4" s="55" t="s">
        <v>237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5.75">
      <c r="A5" s="57" t="str">
        <f>'(B) S&amp;L Sum of Req '!A68</f>
        <v>Office of Justice Programs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5.75">
      <c r="A6" s="57" t="s">
        <v>79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ht="12.75">
      <c r="A7" s="56" t="s">
        <v>121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ht="12.75">
      <c r="A8" s="26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10" spans="1:15" ht="12.75">
      <c r="A10" s="272" t="s">
        <v>80</v>
      </c>
      <c r="B10" s="62" t="s">
        <v>119</v>
      </c>
      <c r="C10" s="63" t="s">
        <v>62</v>
      </c>
      <c r="D10" s="64"/>
      <c r="E10" s="64"/>
      <c r="F10" s="65"/>
      <c r="G10" s="63" t="s">
        <v>53</v>
      </c>
      <c r="H10" s="64"/>
      <c r="I10" s="64"/>
      <c r="J10" s="65"/>
      <c r="K10" s="63" t="s">
        <v>54</v>
      </c>
      <c r="L10" s="64"/>
      <c r="M10" s="64"/>
      <c r="N10" s="65"/>
      <c r="O10" s="66" t="s">
        <v>16</v>
      </c>
    </row>
    <row r="11" spans="1:15" ht="12.75">
      <c r="A11" s="67"/>
      <c r="B11" s="68" t="s">
        <v>242</v>
      </c>
      <c r="C11" s="69" t="s">
        <v>147</v>
      </c>
      <c r="D11" s="69" t="s">
        <v>187</v>
      </c>
      <c r="E11" s="69" t="s">
        <v>15</v>
      </c>
      <c r="F11" s="70" t="s">
        <v>149</v>
      </c>
      <c r="G11" s="69" t="s">
        <v>147</v>
      </c>
      <c r="H11" s="69" t="s">
        <v>187</v>
      </c>
      <c r="I11" s="69" t="s">
        <v>15</v>
      </c>
      <c r="J11" s="70" t="s">
        <v>149</v>
      </c>
      <c r="K11" s="69" t="s">
        <v>147</v>
      </c>
      <c r="L11" s="69" t="s">
        <v>187</v>
      </c>
      <c r="M11" s="69" t="s">
        <v>15</v>
      </c>
      <c r="N11" s="70" t="s">
        <v>149</v>
      </c>
      <c r="O11" s="70" t="s">
        <v>155</v>
      </c>
    </row>
    <row r="12" spans="1:15" ht="12.75">
      <c r="A12" s="71"/>
      <c r="B12" s="71"/>
      <c r="C12" s="72"/>
      <c r="D12" s="72"/>
      <c r="E12" s="72"/>
      <c r="F12" s="73"/>
      <c r="G12" s="72"/>
      <c r="H12" s="72"/>
      <c r="I12" s="72"/>
      <c r="J12" s="73"/>
      <c r="K12" s="72"/>
      <c r="L12" s="72"/>
      <c r="M12" s="72"/>
      <c r="N12" s="73"/>
      <c r="O12" s="73"/>
    </row>
    <row r="13" spans="1:15" ht="15.75">
      <c r="A13" s="571" t="s">
        <v>274</v>
      </c>
      <c r="B13" s="164" t="s">
        <v>62</v>
      </c>
      <c r="C13" s="569">
        <v>0</v>
      </c>
      <c r="D13" s="369">
        <v>0</v>
      </c>
      <c r="E13" s="369">
        <v>0</v>
      </c>
      <c r="F13" s="631">
        <v>180000</v>
      </c>
      <c r="G13" s="368">
        <v>0</v>
      </c>
      <c r="H13" s="369">
        <v>0</v>
      </c>
      <c r="I13" s="369">
        <v>0</v>
      </c>
      <c r="J13" s="370">
        <v>0</v>
      </c>
      <c r="K13" s="368">
        <v>0</v>
      </c>
      <c r="L13" s="369">
        <v>0</v>
      </c>
      <c r="M13" s="369">
        <v>0</v>
      </c>
      <c r="N13" s="370">
        <v>0</v>
      </c>
      <c r="O13" s="631">
        <f>SUM(F13)</f>
        <v>180000</v>
      </c>
    </row>
    <row r="14" spans="1:15" ht="15.75">
      <c r="A14" s="570" t="s">
        <v>262</v>
      </c>
      <c r="B14" s="164" t="s">
        <v>62</v>
      </c>
      <c r="C14" s="371">
        <v>0</v>
      </c>
      <c r="D14" s="372">
        <v>0</v>
      </c>
      <c r="E14" s="372">
        <v>0</v>
      </c>
      <c r="F14" s="478">
        <v>311685</v>
      </c>
      <c r="G14" s="371"/>
      <c r="H14" s="372"/>
      <c r="I14" s="372"/>
      <c r="J14" s="373"/>
      <c r="K14" s="371"/>
      <c r="L14" s="372"/>
      <c r="M14" s="372"/>
      <c r="N14" s="373"/>
      <c r="O14" s="478">
        <f>SUM(F14)</f>
        <v>311685</v>
      </c>
    </row>
    <row r="15" spans="1:15" ht="12.75">
      <c r="A15" s="86" t="s">
        <v>140</v>
      </c>
      <c r="B15" s="62"/>
      <c r="C15" s="77">
        <f aca="true" t="shared" si="0" ref="C15:O15">SUM(C13:C14)</f>
        <v>0</v>
      </c>
      <c r="D15" s="78">
        <f t="shared" si="0"/>
        <v>0</v>
      </c>
      <c r="E15" s="78">
        <f t="shared" si="0"/>
        <v>0</v>
      </c>
      <c r="F15" s="79">
        <f t="shared" si="0"/>
        <v>491685</v>
      </c>
      <c r="G15" s="77">
        <f t="shared" si="0"/>
        <v>0</v>
      </c>
      <c r="H15" s="78">
        <f t="shared" si="0"/>
        <v>0</v>
      </c>
      <c r="I15" s="78">
        <f t="shared" si="0"/>
        <v>0</v>
      </c>
      <c r="J15" s="79">
        <f t="shared" si="0"/>
        <v>0</v>
      </c>
      <c r="K15" s="77">
        <f t="shared" si="0"/>
        <v>0</v>
      </c>
      <c r="L15" s="78">
        <f t="shared" si="0"/>
        <v>0</v>
      </c>
      <c r="M15" s="78">
        <f t="shared" si="0"/>
        <v>0</v>
      </c>
      <c r="N15" s="79">
        <f t="shared" si="0"/>
        <v>0</v>
      </c>
      <c r="O15" s="80">
        <f t="shared" si="0"/>
        <v>491685</v>
      </c>
    </row>
    <row r="16" spans="1:15" ht="15" customHeight="1">
      <c r="A16" s="81"/>
      <c r="B16" s="74"/>
      <c r="C16" s="81"/>
      <c r="D16" s="75"/>
      <c r="E16" s="75"/>
      <c r="F16" s="82"/>
      <c r="G16" s="75"/>
      <c r="H16" s="75"/>
      <c r="I16" s="75"/>
      <c r="J16" s="75"/>
      <c r="K16" s="81"/>
      <c r="L16" s="75"/>
      <c r="M16" s="75"/>
      <c r="N16" s="82"/>
      <c r="O16" s="82"/>
    </row>
    <row r="17" spans="1:15" ht="15" customHeight="1" hidden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</row>
    <row r="18" spans="1:15" ht="15" customHeight="1" hidden="1">
      <c r="A18" s="271" t="s">
        <v>135</v>
      </c>
      <c r="B18" s="62" t="s">
        <v>202</v>
      </c>
      <c r="C18" s="63" t="s">
        <v>52</v>
      </c>
      <c r="D18" s="64"/>
      <c r="E18" s="64"/>
      <c r="F18" s="65"/>
      <c r="G18" s="63" t="s">
        <v>53</v>
      </c>
      <c r="H18" s="64"/>
      <c r="I18" s="64"/>
      <c r="J18" s="65"/>
      <c r="K18" s="63" t="s">
        <v>54</v>
      </c>
      <c r="L18" s="64"/>
      <c r="M18" s="64"/>
      <c r="N18" s="65"/>
      <c r="O18" s="66" t="s">
        <v>16</v>
      </c>
    </row>
    <row r="19" spans="1:15" ht="15" customHeight="1" hidden="1">
      <c r="A19" s="47"/>
      <c r="B19" s="68" t="s">
        <v>203</v>
      </c>
      <c r="C19" s="69" t="s">
        <v>147</v>
      </c>
      <c r="D19" s="69" t="s">
        <v>187</v>
      </c>
      <c r="E19" s="69" t="s">
        <v>15</v>
      </c>
      <c r="F19" s="70" t="s">
        <v>149</v>
      </c>
      <c r="G19" s="69" t="s">
        <v>147</v>
      </c>
      <c r="H19" s="69" t="s">
        <v>187</v>
      </c>
      <c r="I19" s="69" t="s">
        <v>15</v>
      </c>
      <c r="J19" s="70" t="s">
        <v>149</v>
      </c>
      <c r="K19" s="69" t="s">
        <v>147</v>
      </c>
      <c r="L19" s="69" t="s">
        <v>187</v>
      </c>
      <c r="M19" s="69" t="s">
        <v>15</v>
      </c>
      <c r="N19" s="70" t="s">
        <v>149</v>
      </c>
      <c r="O19" s="70" t="s">
        <v>156</v>
      </c>
    </row>
    <row r="20" spans="1:15" ht="15" customHeight="1" hidden="1">
      <c r="A20" s="71"/>
      <c r="B20" s="71"/>
      <c r="C20" s="72"/>
      <c r="D20" s="72"/>
      <c r="E20" s="72"/>
      <c r="F20" s="73"/>
      <c r="G20" s="72"/>
      <c r="H20" s="72"/>
      <c r="I20" s="72"/>
      <c r="J20" s="73"/>
      <c r="K20" s="72"/>
      <c r="L20" s="72"/>
      <c r="M20" s="72"/>
      <c r="N20" s="73"/>
      <c r="O20" s="73"/>
    </row>
    <row r="21" spans="1:15" ht="15" customHeight="1" hidden="1">
      <c r="A21" s="163" t="s">
        <v>190</v>
      </c>
      <c r="B21" s="164"/>
      <c r="C21" s="165"/>
      <c r="D21" s="165"/>
      <c r="E21" s="165"/>
      <c r="F21" s="280"/>
      <c r="G21" s="165"/>
      <c r="H21" s="165"/>
      <c r="I21" s="165"/>
      <c r="J21" s="276"/>
      <c r="K21" s="165"/>
      <c r="L21" s="165"/>
      <c r="M21" s="165"/>
      <c r="N21" s="276"/>
      <c r="O21" s="278">
        <f>SUM(F21,J21,N21)</f>
        <v>0</v>
      </c>
    </row>
    <row r="22" spans="1:15" ht="15" customHeight="1" hidden="1">
      <c r="A22" s="163" t="s">
        <v>191</v>
      </c>
      <c r="B22" s="164"/>
      <c r="C22" s="165"/>
      <c r="D22" s="165"/>
      <c r="E22" s="165"/>
      <c r="F22" s="280"/>
      <c r="G22" s="165"/>
      <c r="H22" s="165"/>
      <c r="I22" s="165"/>
      <c r="J22" s="276"/>
      <c r="K22" s="165"/>
      <c r="L22" s="165"/>
      <c r="M22" s="165"/>
      <c r="N22" s="276"/>
      <c r="O22" s="278">
        <f>SUM(F22,J22,N22)</f>
        <v>0</v>
      </c>
    </row>
    <row r="23" spans="1:15" ht="15" customHeight="1" hidden="1">
      <c r="A23" s="163" t="s">
        <v>192</v>
      </c>
      <c r="B23" s="164"/>
      <c r="C23" s="165"/>
      <c r="D23" s="165"/>
      <c r="E23" s="165"/>
      <c r="F23" s="280"/>
      <c r="G23" s="165"/>
      <c r="H23" s="165"/>
      <c r="I23" s="165"/>
      <c r="J23" s="276"/>
      <c r="K23" s="165"/>
      <c r="L23" s="165"/>
      <c r="M23" s="165"/>
      <c r="N23" s="276"/>
      <c r="O23" s="278">
        <f>SUM(F23,J23,N23)</f>
        <v>0</v>
      </c>
    </row>
    <row r="24" spans="1:15" ht="15" customHeight="1" hidden="1">
      <c r="A24" s="163" t="s">
        <v>193</v>
      </c>
      <c r="B24" s="164"/>
      <c r="C24" s="165"/>
      <c r="D24" s="165"/>
      <c r="E24" s="165"/>
      <c r="F24" s="280"/>
      <c r="G24" s="165"/>
      <c r="H24" s="165"/>
      <c r="I24" s="165"/>
      <c r="J24" s="276"/>
      <c r="K24" s="165"/>
      <c r="L24" s="165"/>
      <c r="M24" s="165"/>
      <c r="N24" s="276"/>
      <c r="O24" s="278">
        <f>SUM(F24,J24,N24)</f>
        <v>0</v>
      </c>
    </row>
    <row r="25" spans="1:15" ht="15" customHeight="1" hidden="1">
      <c r="A25" s="166" t="s">
        <v>194</v>
      </c>
      <c r="B25" s="167"/>
      <c r="C25" s="168"/>
      <c r="D25" s="168"/>
      <c r="E25" s="168"/>
      <c r="F25" s="281"/>
      <c r="G25" s="168"/>
      <c r="H25" s="168"/>
      <c r="I25" s="168"/>
      <c r="J25" s="277"/>
      <c r="K25" s="168"/>
      <c r="L25" s="168"/>
      <c r="M25" s="168"/>
      <c r="N25" s="277"/>
      <c r="O25" s="279">
        <f>SUM(F25,J25,N25)</f>
        <v>0</v>
      </c>
    </row>
    <row r="26" spans="1:15" ht="15" customHeight="1" hidden="1">
      <c r="A26" s="275" t="s">
        <v>195</v>
      </c>
      <c r="B26" s="76"/>
      <c r="C26" s="77">
        <f aca="true" t="shared" si="1" ref="C26:O26">SUM(C21:C25)</f>
        <v>0</v>
      </c>
      <c r="D26" s="78">
        <f t="shared" si="1"/>
        <v>0</v>
      </c>
      <c r="E26" s="78">
        <f t="shared" si="1"/>
        <v>0</v>
      </c>
      <c r="F26" s="283">
        <f t="shared" si="1"/>
        <v>0</v>
      </c>
      <c r="G26" s="77">
        <f t="shared" si="1"/>
        <v>0</v>
      </c>
      <c r="H26" s="78">
        <f t="shared" si="1"/>
        <v>0</v>
      </c>
      <c r="I26" s="78">
        <f t="shared" si="1"/>
        <v>0</v>
      </c>
      <c r="J26" s="79">
        <f t="shared" si="1"/>
        <v>0</v>
      </c>
      <c r="K26" s="77">
        <f t="shared" si="1"/>
        <v>0</v>
      </c>
      <c r="L26" s="78">
        <f t="shared" si="1"/>
        <v>0</v>
      </c>
      <c r="M26" s="78">
        <f t="shared" si="1"/>
        <v>0</v>
      </c>
      <c r="N26" s="79">
        <f t="shared" si="1"/>
        <v>0</v>
      </c>
      <c r="O26" s="282">
        <f t="shared" si="1"/>
        <v>0</v>
      </c>
    </row>
    <row r="27" spans="1:15" ht="15" customHeight="1" hidden="1">
      <c r="A27" s="74"/>
      <c r="B27" s="75"/>
      <c r="C27" s="81"/>
      <c r="D27" s="75"/>
      <c r="E27" s="75"/>
      <c r="F27" s="82"/>
      <c r="G27" s="75"/>
      <c r="H27" s="75"/>
      <c r="I27" s="75"/>
      <c r="J27" s="75"/>
      <c r="K27" s="81"/>
      <c r="L27" s="75"/>
      <c r="M27" s="75"/>
      <c r="N27" s="82"/>
      <c r="O27" s="82"/>
    </row>
    <row r="28" spans="1:15" ht="15" customHeight="1" hidden="1">
      <c r="A28" s="272" t="s">
        <v>232</v>
      </c>
      <c r="B28" s="73"/>
      <c r="C28" s="84">
        <f aca="true" t="shared" si="2" ref="C28:O28">C26+C15</f>
        <v>0</v>
      </c>
      <c r="D28" s="84">
        <f t="shared" si="2"/>
        <v>0</v>
      </c>
      <c r="E28" s="84">
        <f t="shared" si="2"/>
        <v>0</v>
      </c>
      <c r="F28" s="85">
        <f t="shared" si="2"/>
        <v>491685</v>
      </c>
      <c r="G28" s="84">
        <f t="shared" si="2"/>
        <v>0</v>
      </c>
      <c r="H28" s="84">
        <f t="shared" si="2"/>
        <v>0</v>
      </c>
      <c r="I28" s="84">
        <f t="shared" si="2"/>
        <v>0</v>
      </c>
      <c r="J28" s="85">
        <f t="shared" si="2"/>
        <v>0</v>
      </c>
      <c r="K28" s="84">
        <f t="shared" si="2"/>
        <v>0</v>
      </c>
      <c r="L28" s="84">
        <f t="shared" si="2"/>
        <v>0</v>
      </c>
      <c r="M28" s="84">
        <f t="shared" si="2"/>
        <v>0</v>
      </c>
      <c r="N28" s="85">
        <f t="shared" si="2"/>
        <v>0</v>
      </c>
      <c r="O28" s="85">
        <f t="shared" si="2"/>
        <v>491685</v>
      </c>
    </row>
    <row r="29" spans="1:15" ht="15" customHeight="1" hidden="1">
      <c r="A29" s="274" t="s">
        <v>136</v>
      </c>
      <c r="B29" s="47"/>
      <c r="C29" s="46"/>
      <c r="D29" s="46"/>
      <c r="E29" s="46"/>
      <c r="F29" s="479"/>
      <c r="G29" s="46"/>
      <c r="H29" s="46"/>
      <c r="I29" s="46"/>
      <c r="J29" s="47"/>
      <c r="K29" s="46"/>
      <c r="L29" s="46"/>
      <c r="M29" s="46"/>
      <c r="N29" s="47"/>
      <c r="O29" s="47"/>
    </row>
    <row r="30" spans="1:15" ht="15" customHeight="1" hidden="1">
      <c r="A30" s="273"/>
      <c r="B30" s="240"/>
      <c r="C30" s="240"/>
      <c r="D30" s="240"/>
      <c r="E30" s="240"/>
      <c r="F30" s="263"/>
      <c r="G30" s="240"/>
      <c r="H30" s="240"/>
      <c r="I30" s="240"/>
      <c r="J30" s="240"/>
      <c r="K30" s="240"/>
      <c r="L30" s="240"/>
      <c r="M30" s="240"/>
      <c r="N30" s="240"/>
      <c r="O30" s="240"/>
    </row>
    <row r="31" spans="1:15" ht="11.25" customHeight="1" hidden="1">
      <c r="A31" s="47"/>
      <c r="B31" s="240"/>
      <c r="C31" s="240"/>
      <c r="D31" s="240"/>
      <c r="E31" s="240"/>
      <c r="F31" s="263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2.75" customHeight="1">
      <c r="A32" s="272" t="s">
        <v>189</v>
      </c>
      <c r="B32" s="62" t="s">
        <v>119</v>
      </c>
      <c r="C32" s="63" t="s">
        <v>79</v>
      </c>
      <c r="D32" s="64"/>
      <c r="E32" s="64"/>
      <c r="F32" s="65"/>
      <c r="G32" s="63" t="s">
        <v>53</v>
      </c>
      <c r="H32" s="64"/>
      <c r="I32" s="64"/>
      <c r="J32" s="65"/>
      <c r="K32" s="63" t="s">
        <v>54</v>
      </c>
      <c r="L32" s="64"/>
      <c r="M32" s="64"/>
      <c r="N32" s="65"/>
      <c r="O32" s="66" t="s">
        <v>16</v>
      </c>
    </row>
    <row r="33" spans="1:15" ht="12.75" customHeight="1">
      <c r="A33" s="67"/>
      <c r="B33" s="68" t="s">
        <v>242</v>
      </c>
      <c r="C33" s="69" t="s">
        <v>147</v>
      </c>
      <c r="D33" s="69" t="s">
        <v>187</v>
      </c>
      <c r="E33" s="69" t="s">
        <v>15</v>
      </c>
      <c r="F33" s="70" t="s">
        <v>149</v>
      </c>
      <c r="G33" s="69" t="s">
        <v>147</v>
      </c>
      <c r="H33" s="69" t="s">
        <v>187</v>
      </c>
      <c r="I33" s="69" t="s">
        <v>15</v>
      </c>
      <c r="J33" s="70" t="s">
        <v>149</v>
      </c>
      <c r="K33" s="69" t="s">
        <v>147</v>
      </c>
      <c r="L33" s="69" t="s">
        <v>187</v>
      </c>
      <c r="M33" s="69" t="s">
        <v>15</v>
      </c>
      <c r="N33" s="70" t="s">
        <v>149</v>
      </c>
      <c r="O33" s="70" t="s">
        <v>157</v>
      </c>
    </row>
    <row r="34" spans="1:15" ht="12.75" customHeight="1">
      <c r="A34" s="288"/>
      <c r="B34" s="289"/>
      <c r="C34" s="290"/>
      <c r="D34" s="290"/>
      <c r="E34" s="290"/>
      <c r="F34" s="291"/>
      <c r="G34" s="292"/>
      <c r="H34" s="290"/>
      <c r="I34" s="290"/>
      <c r="J34" s="291"/>
      <c r="K34" s="292"/>
      <c r="L34" s="290"/>
      <c r="M34" s="290"/>
      <c r="N34" s="291"/>
      <c r="O34" s="289"/>
    </row>
    <row r="35" spans="1:15" ht="12" customHeight="1">
      <c r="A35" s="570" t="s">
        <v>273</v>
      </c>
      <c r="B35" s="164" t="s">
        <v>62</v>
      </c>
      <c r="C35" s="565">
        <v>0</v>
      </c>
      <c r="D35" s="382">
        <v>0</v>
      </c>
      <c r="E35" s="382">
        <v>0</v>
      </c>
      <c r="F35" s="632">
        <v>-1180392</v>
      </c>
      <c r="G35" s="633">
        <v>0</v>
      </c>
      <c r="H35" s="634">
        <v>0</v>
      </c>
      <c r="I35" s="634">
        <v>0</v>
      </c>
      <c r="J35" s="635">
        <v>0</v>
      </c>
      <c r="K35" s="633">
        <v>0</v>
      </c>
      <c r="L35" s="634">
        <v>0</v>
      </c>
      <c r="M35" s="634">
        <v>0</v>
      </c>
      <c r="N35" s="635">
        <v>0</v>
      </c>
      <c r="O35" s="632">
        <f>SUM(F35)</f>
        <v>-1180392</v>
      </c>
    </row>
    <row r="36" spans="1:15" ht="14.25" customHeight="1">
      <c r="A36" s="272" t="s">
        <v>122</v>
      </c>
      <c r="B36" s="264"/>
      <c r="C36" s="77">
        <f aca="true" t="shared" si="3" ref="C36:O36">SUM(C35:C35)</f>
        <v>0</v>
      </c>
      <c r="D36" s="78">
        <f t="shared" si="3"/>
        <v>0</v>
      </c>
      <c r="E36" s="78">
        <f t="shared" si="3"/>
        <v>0</v>
      </c>
      <c r="F36" s="79">
        <f t="shared" si="3"/>
        <v>-1180392</v>
      </c>
      <c r="G36" s="77">
        <f t="shared" si="3"/>
        <v>0</v>
      </c>
      <c r="H36" s="78">
        <f t="shared" si="3"/>
        <v>0</v>
      </c>
      <c r="I36" s="78">
        <f t="shared" si="3"/>
        <v>0</v>
      </c>
      <c r="J36" s="79">
        <f t="shared" si="3"/>
        <v>0</v>
      </c>
      <c r="K36" s="77">
        <f t="shared" si="3"/>
        <v>0</v>
      </c>
      <c r="L36" s="78">
        <f t="shared" si="3"/>
        <v>0</v>
      </c>
      <c r="M36" s="78">
        <f t="shared" si="3"/>
        <v>0</v>
      </c>
      <c r="N36" s="79">
        <f t="shared" si="3"/>
        <v>0</v>
      </c>
      <c r="O36" s="80">
        <f t="shared" si="3"/>
        <v>-1180392</v>
      </c>
    </row>
    <row r="37" spans="1:15" ht="12.75">
      <c r="A37" s="74"/>
      <c r="B37" s="46"/>
      <c r="C37" s="48"/>
      <c r="D37" s="46"/>
      <c r="E37" s="46"/>
      <c r="F37" s="47"/>
      <c r="G37" s="48"/>
      <c r="H37" s="46"/>
      <c r="I37" s="46"/>
      <c r="J37" s="47"/>
      <c r="K37" s="48"/>
      <c r="L37" s="46"/>
      <c r="M37" s="46"/>
      <c r="N37" s="47"/>
      <c r="O37" s="479"/>
    </row>
    <row r="38" spans="1:15" ht="13.5" customHeight="1">
      <c r="A38" s="264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</row>
    <row r="39" spans="1:15" ht="18" customHeight="1">
      <c r="A39" s="263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</row>
    <row r="40" ht="18" customHeight="1"/>
    <row r="41" spans="1:13" ht="15" customHeight="1">
      <c r="A41" s="304"/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</row>
    <row r="42" spans="1:13" ht="12.75">
      <c r="A42" s="305"/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</row>
  </sheetData>
  <printOptions horizontalCentered="1"/>
  <pageMargins left="0.75" right="0.75" top="1" bottom="0.47" header="0.5" footer="0.47"/>
  <pageSetup fitToHeight="1" fitToWidth="1" horizontalDpi="600" verticalDpi="600" orientation="landscape" r:id="rId1"/>
  <headerFooter alignWithMargins="0">
    <oddFooter>&amp;C&amp;"Times New Roman,Regular"Exhibit C - Program Increases/Offsets By Appropriation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workbookViewId="0" topLeftCell="A101">
      <pane xSplit="14865" topLeftCell="J1" activePane="topLeft" state="split"/>
      <selection pane="topLeft" activeCell="A88" sqref="A88"/>
      <selection pane="topRight" activeCell="J10" sqref="J10"/>
    </sheetView>
  </sheetViews>
  <sheetFormatPr defaultColWidth="8.88671875" defaultRowHeight="15"/>
  <cols>
    <col min="1" max="1" width="45.4453125" style="50" customWidth="1"/>
    <col min="2" max="2" width="1.2265625" style="50" customWidth="1"/>
    <col min="3" max="3" width="10.77734375" style="50" customWidth="1"/>
    <col min="4" max="4" width="10.99609375" style="50" customWidth="1"/>
    <col min="5" max="5" width="1.2265625" style="50" customWidth="1"/>
    <col min="6" max="7" width="11.21484375" style="50" customWidth="1"/>
    <col min="8" max="8" width="1.2265625" style="50" customWidth="1"/>
    <col min="9" max="9" width="7.21484375" style="50" customWidth="1"/>
    <col min="10" max="10" width="9.10546875" style="50" customWidth="1"/>
    <col min="11" max="11" width="6.77734375" style="50" customWidth="1"/>
    <col min="12" max="12" width="7.77734375" style="50" customWidth="1"/>
    <col min="13" max="13" width="6.77734375" style="50" customWidth="1"/>
    <col min="14" max="14" width="9.3359375" style="50" customWidth="1"/>
    <col min="15" max="15" width="6.3359375" style="50" customWidth="1"/>
    <col min="16" max="16" width="7.21484375" style="50" customWidth="1"/>
    <col min="17" max="17" width="1.88671875" style="50" customWidth="1"/>
    <col min="18" max="16384" width="7.21484375" style="50" customWidth="1"/>
  </cols>
  <sheetData>
    <row r="1" ht="15.75">
      <c r="A1" s="58" t="s">
        <v>5</v>
      </c>
    </row>
    <row r="2" ht="18.75" customHeight="1">
      <c r="A2" s="58"/>
    </row>
    <row r="3" spans="1:19" ht="15.75">
      <c r="A3" s="59" t="s">
        <v>188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s="575" customFormat="1" ht="15.75">
      <c r="A4" s="573" t="str">
        <f>+'(B) S&amp;L Sum of Req '!A68</f>
        <v>Office of Justice Programs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</row>
    <row r="5" spans="1:19" s="575" customFormat="1" ht="15.75">
      <c r="A5" s="573" t="s">
        <v>79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</row>
    <row r="6" spans="1:19" ht="12.75">
      <c r="A6" s="61" t="s">
        <v>121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8" ht="13.5" thickBot="1"/>
    <row r="9" spans="1:19" ht="12.75">
      <c r="A9" s="572"/>
      <c r="B9" s="87"/>
      <c r="C9" s="356" t="str">
        <f>+'(B) S&amp;L Sum of Req '!H76</f>
        <v>2006 Appropriation Enacted</v>
      </c>
      <c r="D9" s="301"/>
      <c r="E9" s="252"/>
      <c r="F9" s="356" t="str">
        <f>+'(B) S&amp;L Sum of Req '!L77</f>
        <v>2007 Estimate</v>
      </c>
      <c r="G9" s="301"/>
      <c r="H9" s="252"/>
      <c r="I9" s="302">
        <f>+'(B) S&amp;L Sum of Req '!T76</f>
        <v>2008</v>
      </c>
      <c r="J9" s="301"/>
      <c r="K9" s="317">
        <f>+'(B) S&amp;L Sum of Req '!X76</f>
        <v>2008</v>
      </c>
      <c r="L9" s="318"/>
      <c r="M9" s="319"/>
      <c r="N9" s="320"/>
      <c r="O9" s="302">
        <f>+'(B) S&amp;L Sum of Req '!AF76</f>
        <v>2008</v>
      </c>
      <c r="P9" s="301"/>
      <c r="Q9" s="254"/>
      <c r="R9" s="358"/>
      <c r="S9" s="359"/>
    </row>
    <row r="10" spans="1:19" ht="14.25" customHeight="1">
      <c r="A10" s="88"/>
      <c r="B10" s="87"/>
      <c r="C10" s="357" t="str">
        <f>+'(B) S&amp;L Sum of Req '!H77</f>
        <v>w/Rescissions and Supplementals</v>
      </c>
      <c r="D10" s="256"/>
      <c r="E10" s="252"/>
      <c r="F10" s="357"/>
      <c r="G10" s="257"/>
      <c r="H10" s="252"/>
      <c r="I10" s="255" t="str">
        <f>+'(B) S&amp;L Sum of Req '!T77</f>
        <v>Current Services</v>
      </c>
      <c r="J10" s="257"/>
      <c r="K10" s="684" t="s">
        <v>155</v>
      </c>
      <c r="L10" s="685"/>
      <c r="M10" s="306" t="s">
        <v>157</v>
      </c>
      <c r="N10" s="257"/>
      <c r="O10" s="255" t="str">
        <f>+'(B) S&amp;L Sum of Req '!AF77</f>
        <v>Request</v>
      </c>
      <c r="P10" s="257"/>
      <c r="Q10" s="254"/>
      <c r="R10" s="359"/>
      <c r="S10" s="359"/>
    </row>
    <row r="11" spans="1:19" ht="12.75" hidden="1">
      <c r="A11" s="689" t="s">
        <v>77</v>
      </c>
      <c r="B11" s="87"/>
      <c r="C11" s="258"/>
      <c r="D11" s="259"/>
      <c r="E11" s="252"/>
      <c r="F11" s="258"/>
      <c r="G11" s="259"/>
      <c r="H11" s="252"/>
      <c r="I11" s="258"/>
      <c r="J11" s="259"/>
      <c r="K11" s="258"/>
      <c r="L11" s="259"/>
      <c r="M11" s="307"/>
      <c r="N11" s="259"/>
      <c r="O11" s="258"/>
      <c r="P11" s="259"/>
      <c r="Q11" s="254"/>
      <c r="R11" s="307"/>
      <c r="S11" s="307"/>
    </row>
    <row r="12" spans="1:19" ht="51">
      <c r="A12" s="690"/>
      <c r="B12" s="87"/>
      <c r="C12" s="378" t="s">
        <v>233</v>
      </c>
      <c r="D12" s="379" t="s">
        <v>234</v>
      </c>
      <c r="E12" s="252"/>
      <c r="F12" s="378" t="s">
        <v>233</v>
      </c>
      <c r="G12" s="379" t="s">
        <v>234</v>
      </c>
      <c r="H12" s="252"/>
      <c r="I12" s="378" t="s">
        <v>233</v>
      </c>
      <c r="J12" s="379" t="s">
        <v>234</v>
      </c>
      <c r="K12" s="378" t="s">
        <v>233</v>
      </c>
      <c r="L12" s="379" t="s">
        <v>234</v>
      </c>
      <c r="M12" s="378" t="s">
        <v>233</v>
      </c>
      <c r="N12" s="379" t="s">
        <v>234</v>
      </c>
      <c r="O12" s="378" t="s">
        <v>233</v>
      </c>
      <c r="P12" s="379" t="s">
        <v>234</v>
      </c>
      <c r="Q12" s="254"/>
      <c r="R12" s="360"/>
      <c r="S12" s="360"/>
    </row>
    <row r="13" spans="1:19" ht="12.75">
      <c r="A13" s="88"/>
      <c r="B13" s="87"/>
      <c r="C13" s="89"/>
      <c r="D13" s="90"/>
      <c r="E13" s="87"/>
      <c r="F13" s="89"/>
      <c r="G13" s="90"/>
      <c r="H13" s="87"/>
      <c r="I13" s="89"/>
      <c r="J13" s="90"/>
      <c r="K13" s="89"/>
      <c r="L13" s="309"/>
      <c r="M13" s="321"/>
      <c r="N13" s="90"/>
      <c r="O13" s="89"/>
      <c r="P13" s="90"/>
      <c r="R13" s="309"/>
      <c r="S13" s="309"/>
    </row>
    <row r="14" spans="1:19" ht="12.75">
      <c r="A14" s="91" t="s">
        <v>206</v>
      </c>
      <c r="B14" s="87"/>
      <c r="C14" s="374"/>
      <c r="D14" s="375"/>
      <c r="E14" s="87"/>
      <c r="F14" s="374"/>
      <c r="G14" s="375"/>
      <c r="H14" s="87"/>
      <c r="I14" s="374"/>
      <c r="J14" s="375"/>
      <c r="K14" s="374"/>
      <c r="L14" s="376"/>
      <c r="M14" s="374"/>
      <c r="N14" s="375"/>
      <c r="O14" s="374"/>
      <c r="P14" s="375"/>
      <c r="R14" s="310"/>
      <c r="S14" s="361"/>
    </row>
    <row r="15" spans="1:19" ht="12.75">
      <c r="A15" s="94"/>
      <c r="B15" s="87"/>
      <c r="C15" s="374"/>
      <c r="D15" s="375"/>
      <c r="E15" s="87"/>
      <c r="F15" s="374"/>
      <c r="G15" s="375"/>
      <c r="H15" s="87"/>
      <c r="I15" s="374"/>
      <c r="J15" s="375"/>
      <c r="K15" s="374"/>
      <c r="L15" s="376"/>
      <c r="M15" s="374"/>
      <c r="N15" s="375"/>
      <c r="O15" s="374"/>
      <c r="P15" s="375"/>
      <c r="R15" s="310"/>
      <c r="S15" s="361"/>
    </row>
    <row r="16" spans="1:19" ht="12.75" hidden="1">
      <c r="A16" s="94" t="s">
        <v>196</v>
      </c>
      <c r="B16" s="87"/>
      <c r="C16" s="98"/>
      <c r="D16" s="99"/>
      <c r="E16" s="97"/>
      <c r="F16" s="98"/>
      <c r="G16" s="99"/>
      <c r="H16" s="97"/>
      <c r="I16" s="98"/>
      <c r="J16" s="99"/>
      <c r="K16" s="98"/>
      <c r="L16" s="312"/>
      <c r="M16" s="98"/>
      <c r="N16" s="99"/>
      <c r="O16" s="98"/>
      <c r="P16" s="99"/>
      <c r="R16" s="312"/>
      <c r="S16" s="312"/>
    </row>
    <row r="17" spans="1:19" s="51" customFormat="1" ht="12.75">
      <c r="A17" s="102" t="s">
        <v>207</v>
      </c>
      <c r="B17" s="91"/>
      <c r="C17" s="103">
        <f>SUM(C15:C16)</f>
        <v>0</v>
      </c>
      <c r="D17" s="104">
        <f>SUM(D15:D16)</f>
        <v>0</v>
      </c>
      <c r="E17" s="367"/>
      <c r="F17" s="103">
        <f>SUM(F15:F16)</f>
        <v>0</v>
      </c>
      <c r="G17" s="104">
        <f>SUM(G15:G16)</f>
        <v>0</v>
      </c>
      <c r="H17" s="235"/>
      <c r="I17" s="103">
        <f aca="true" t="shared" si="0" ref="I17:P17">SUM(I15:I16)</f>
        <v>0</v>
      </c>
      <c r="J17" s="104">
        <f t="shared" si="0"/>
        <v>0</v>
      </c>
      <c r="K17" s="103">
        <f t="shared" si="0"/>
        <v>0</v>
      </c>
      <c r="L17" s="104">
        <f t="shared" si="0"/>
        <v>0</v>
      </c>
      <c r="M17" s="103">
        <f t="shared" si="0"/>
        <v>0</v>
      </c>
      <c r="N17" s="104">
        <f t="shared" si="0"/>
        <v>0</v>
      </c>
      <c r="O17" s="103">
        <f t="shared" si="0"/>
        <v>0</v>
      </c>
      <c r="P17" s="104">
        <f t="shared" si="0"/>
        <v>0</v>
      </c>
      <c r="R17" s="362"/>
      <c r="S17" s="362"/>
    </row>
    <row r="18" spans="1:19" ht="12.75">
      <c r="A18" s="88"/>
      <c r="B18" s="87"/>
      <c r="C18" s="89"/>
      <c r="D18" s="90"/>
      <c r="E18" s="87"/>
      <c r="F18" s="89"/>
      <c r="G18" s="90"/>
      <c r="H18" s="87"/>
      <c r="I18" s="89"/>
      <c r="J18" s="90"/>
      <c r="K18" s="89"/>
      <c r="L18" s="309"/>
      <c r="M18" s="89"/>
      <c r="N18" s="90"/>
      <c r="O18" s="89"/>
      <c r="P18" s="90"/>
      <c r="R18" s="309"/>
      <c r="S18" s="309"/>
    </row>
    <row r="19" spans="1:19" ht="25.5">
      <c r="A19" s="101" t="s">
        <v>214</v>
      </c>
      <c r="B19" s="87"/>
      <c r="C19" s="89"/>
      <c r="D19" s="90"/>
      <c r="E19" s="87"/>
      <c r="F19" s="89"/>
      <c r="G19" s="90"/>
      <c r="H19" s="87"/>
      <c r="I19" s="89"/>
      <c r="J19" s="90"/>
      <c r="K19" s="89"/>
      <c r="L19" s="309"/>
      <c r="M19" s="89"/>
      <c r="N19" s="90"/>
      <c r="O19" s="89"/>
      <c r="P19" s="90"/>
      <c r="R19" s="309"/>
      <c r="S19" s="309"/>
    </row>
    <row r="20" spans="1:19" ht="14.25" customHeight="1">
      <c r="A20" s="232">
        <v>2.1</v>
      </c>
      <c r="B20" s="88"/>
      <c r="C20" s="233"/>
      <c r="D20" s="234"/>
      <c r="E20" s="95"/>
      <c r="F20" s="233"/>
      <c r="G20" s="234"/>
      <c r="H20" s="236"/>
      <c r="I20" s="233"/>
      <c r="J20" s="234"/>
      <c r="K20" s="233"/>
      <c r="L20" s="311"/>
      <c r="M20" s="233"/>
      <c r="N20" s="234"/>
      <c r="O20" s="233">
        <f aca="true" t="shared" si="1" ref="O20:O26">K20+I20+M20</f>
        <v>0</v>
      </c>
      <c r="P20" s="234">
        <f aca="true" t="shared" si="2" ref="P20:P26">N20+J20+L20</f>
        <v>0</v>
      </c>
      <c r="R20" s="314"/>
      <c r="S20" s="314"/>
    </row>
    <row r="21" spans="1:19" ht="12.75" hidden="1">
      <c r="A21" s="94" t="s">
        <v>215</v>
      </c>
      <c r="B21" s="87"/>
      <c r="C21" s="95"/>
      <c r="D21" s="96"/>
      <c r="E21" s="97"/>
      <c r="F21" s="95"/>
      <c r="G21" s="96"/>
      <c r="H21" s="97"/>
      <c r="I21" s="95"/>
      <c r="J21" s="96"/>
      <c r="K21" s="95"/>
      <c r="L21" s="314"/>
      <c r="M21" s="95"/>
      <c r="N21" s="96"/>
      <c r="O21" s="95">
        <f t="shared" si="1"/>
        <v>0</v>
      </c>
      <c r="P21" s="96">
        <f t="shared" si="2"/>
        <v>0</v>
      </c>
      <c r="R21" s="314"/>
      <c r="S21" s="314"/>
    </row>
    <row r="22" spans="1:19" ht="12.75" hidden="1">
      <c r="A22" s="94" t="s">
        <v>216</v>
      </c>
      <c r="B22" s="87"/>
      <c r="C22" s="95"/>
      <c r="D22" s="96"/>
      <c r="E22" s="97"/>
      <c r="F22" s="95"/>
      <c r="G22" s="96"/>
      <c r="H22" s="97"/>
      <c r="I22" s="95"/>
      <c r="J22" s="96"/>
      <c r="K22" s="95"/>
      <c r="L22" s="314"/>
      <c r="M22" s="95"/>
      <c r="N22" s="96"/>
      <c r="O22" s="95">
        <f t="shared" si="1"/>
        <v>0</v>
      </c>
      <c r="P22" s="96">
        <f t="shared" si="2"/>
        <v>0</v>
      </c>
      <c r="R22" s="314"/>
      <c r="S22" s="314"/>
    </row>
    <row r="23" spans="1:19" ht="12.75" hidden="1">
      <c r="A23" s="94" t="s">
        <v>217</v>
      </c>
      <c r="B23" s="87"/>
      <c r="C23" s="95"/>
      <c r="D23" s="96"/>
      <c r="E23" s="97"/>
      <c r="F23" s="95"/>
      <c r="G23" s="96"/>
      <c r="H23" s="97"/>
      <c r="I23" s="95"/>
      <c r="J23" s="96"/>
      <c r="K23" s="95"/>
      <c r="L23" s="314"/>
      <c r="M23" s="95"/>
      <c r="N23" s="96"/>
      <c r="O23" s="95">
        <f t="shared" si="1"/>
        <v>0</v>
      </c>
      <c r="P23" s="96">
        <f t="shared" si="2"/>
        <v>0</v>
      </c>
      <c r="R23" s="314"/>
      <c r="S23" s="314"/>
    </row>
    <row r="24" spans="1:19" ht="12.75" hidden="1">
      <c r="A24" s="94" t="s">
        <v>218</v>
      </c>
      <c r="B24" s="87"/>
      <c r="C24" s="95">
        <f>'[3]CEFC Split'!J7</f>
        <v>0</v>
      </c>
      <c r="D24" s="96">
        <f>'[3]CEFC Split'!I7</f>
        <v>0</v>
      </c>
      <c r="E24" s="97"/>
      <c r="F24" s="95">
        <f>'[3]CEFC Split'!L7</f>
        <v>0</v>
      </c>
      <c r="G24" s="96">
        <f>'[3]CEFC Split'!K7</f>
        <v>0</v>
      </c>
      <c r="H24" s="97"/>
      <c r="I24" s="95">
        <f>'[3]CEFC Split'!N7</f>
        <v>0</v>
      </c>
      <c r="J24" s="96">
        <f>'[3]CEFC Split'!M7</f>
        <v>0</v>
      </c>
      <c r="K24" s="95"/>
      <c r="L24" s="314"/>
      <c r="M24" s="95"/>
      <c r="N24" s="96"/>
      <c r="O24" s="95">
        <f t="shared" si="1"/>
        <v>0</v>
      </c>
      <c r="P24" s="96">
        <f t="shared" si="2"/>
        <v>0</v>
      </c>
      <c r="R24" s="314"/>
      <c r="S24" s="314"/>
    </row>
    <row r="25" spans="1:19" ht="12.75" hidden="1">
      <c r="A25" s="94" t="s">
        <v>219</v>
      </c>
      <c r="B25" s="87"/>
      <c r="C25" s="98">
        <f>'[3]CEFC Split'!J8</f>
        <v>0</v>
      </c>
      <c r="D25" s="99">
        <f>'[3]CEFC Split'!I8</f>
        <v>0</v>
      </c>
      <c r="E25" s="97"/>
      <c r="F25" s="98">
        <f>'[3]CEFC Split'!L8</f>
        <v>0</v>
      </c>
      <c r="G25" s="99">
        <f>'[3]CEFC Split'!K8</f>
        <v>0</v>
      </c>
      <c r="H25" s="97"/>
      <c r="I25" s="98">
        <f>'[3]CEFC Split'!N8</f>
        <v>0</v>
      </c>
      <c r="J25" s="99">
        <f>'[3]CEFC Split'!M8</f>
        <v>0</v>
      </c>
      <c r="K25" s="98"/>
      <c r="L25" s="312"/>
      <c r="M25" s="98"/>
      <c r="N25" s="99"/>
      <c r="O25" s="98">
        <f t="shared" si="1"/>
        <v>0</v>
      </c>
      <c r="P25" s="99">
        <f t="shared" si="2"/>
        <v>0</v>
      </c>
      <c r="R25" s="312"/>
      <c r="S25" s="312"/>
    </row>
    <row r="26" spans="1:19" ht="12.75">
      <c r="A26" s="102" t="s">
        <v>220</v>
      </c>
      <c r="B26" s="91"/>
      <c r="C26" s="103">
        <f>SUM(C20:C25)</f>
        <v>0</v>
      </c>
      <c r="D26" s="104">
        <f>SUM(D20:D25)</f>
        <v>0</v>
      </c>
      <c r="E26" s="367"/>
      <c r="F26" s="103">
        <f>SUM(F20:F25)</f>
        <v>0</v>
      </c>
      <c r="G26" s="104">
        <f>SUM(G20:G25)</f>
        <v>0</v>
      </c>
      <c r="H26" s="235"/>
      <c r="I26" s="103">
        <f aca="true" t="shared" si="3" ref="I26:N26">SUM(I20:I25)</f>
        <v>0</v>
      </c>
      <c r="J26" s="104">
        <f t="shared" si="3"/>
        <v>0</v>
      </c>
      <c r="K26" s="103">
        <f t="shared" si="3"/>
        <v>0</v>
      </c>
      <c r="L26" s="103">
        <f>SUM(L20:L25)</f>
        <v>0</v>
      </c>
      <c r="M26" s="103">
        <f>SUM(M20:M25)</f>
        <v>0</v>
      </c>
      <c r="N26" s="104">
        <f t="shared" si="3"/>
        <v>0</v>
      </c>
      <c r="O26" s="103">
        <f t="shared" si="1"/>
        <v>0</v>
      </c>
      <c r="P26" s="104">
        <f t="shared" si="2"/>
        <v>0</v>
      </c>
      <c r="R26" s="362"/>
      <c r="S26" s="362"/>
    </row>
    <row r="27" spans="1:19" ht="12.75">
      <c r="A27" s="88"/>
      <c r="B27" s="87"/>
      <c r="C27" s="89"/>
      <c r="D27" s="90"/>
      <c r="E27" s="87"/>
      <c r="F27" s="89"/>
      <c r="G27" s="90"/>
      <c r="H27" s="87"/>
      <c r="I27" s="89"/>
      <c r="J27" s="90"/>
      <c r="K27" s="89"/>
      <c r="L27" s="309"/>
      <c r="M27" s="89"/>
      <c r="N27" s="90"/>
      <c r="O27" s="89"/>
      <c r="P27" s="90"/>
      <c r="R27" s="309"/>
      <c r="S27" s="309"/>
    </row>
    <row r="28" spans="1:19" ht="25.5">
      <c r="A28" s="101" t="s">
        <v>184</v>
      </c>
      <c r="B28" s="87"/>
      <c r="C28" s="89"/>
      <c r="D28" s="90"/>
      <c r="E28" s="87"/>
      <c r="F28" s="89"/>
      <c r="G28" s="90"/>
      <c r="H28" s="87"/>
      <c r="I28" s="89"/>
      <c r="J28" s="90"/>
      <c r="K28" s="89"/>
      <c r="L28" s="309"/>
      <c r="M28" s="89"/>
      <c r="N28" s="90"/>
      <c r="O28" s="89"/>
      <c r="P28" s="90"/>
      <c r="R28" s="309"/>
      <c r="S28" s="309"/>
    </row>
    <row r="29" spans="1:19" ht="12.75">
      <c r="A29" s="232" t="s">
        <v>198</v>
      </c>
      <c r="B29" s="88"/>
      <c r="C29" s="233">
        <v>0</v>
      </c>
      <c r="D29" s="636">
        <v>1139062</v>
      </c>
      <c r="E29" s="95"/>
      <c r="F29" s="233">
        <v>0</v>
      </c>
      <c r="G29" s="636">
        <v>921877</v>
      </c>
      <c r="H29" s="236"/>
      <c r="I29" s="233">
        <v>0</v>
      </c>
      <c r="J29" s="636">
        <v>1180392</v>
      </c>
      <c r="K29" s="233">
        <v>0</v>
      </c>
      <c r="L29" s="637">
        <f>311685+180000</f>
        <v>491685</v>
      </c>
      <c r="M29" s="233">
        <v>0</v>
      </c>
      <c r="N29" s="638">
        <v>-1180392</v>
      </c>
      <c r="O29" s="233">
        <f>K29+I29+M29</f>
        <v>0</v>
      </c>
      <c r="P29" s="234">
        <f>N29+J29+L29</f>
        <v>491685</v>
      </c>
      <c r="R29" s="314"/>
      <c r="S29" s="314"/>
    </row>
    <row r="30" spans="1:19" ht="12.75" hidden="1">
      <c r="A30" s="94" t="s">
        <v>222</v>
      </c>
      <c r="B30" s="87"/>
      <c r="C30" s="95"/>
      <c r="D30" s="96"/>
      <c r="E30" s="97"/>
      <c r="F30" s="95"/>
      <c r="G30" s="96"/>
      <c r="H30" s="97"/>
      <c r="I30" s="95"/>
      <c r="J30" s="96"/>
      <c r="K30" s="95"/>
      <c r="L30" s="314"/>
      <c r="M30" s="95"/>
      <c r="N30" s="96"/>
      <c r="O30" s="95">
        <f>K30+I30+M30</f>
        <v>0</v>
      </c>
      <c r="P30" s="96">
        <f>N30+J30+L30</f>
        <v>0</v>
      </c>
      <c r="R30" s="314"/>
      <c r="S30" s="314"/>
    </row>
    <row r="31" spans="1:19" ht="12.75" hidden="1">
      <c r="A31" s="94" t="s">
        <v>223</v>
      </c>
      <c r="B31" s="87"/>
      <c r="C31" s="98"/>
      <c r="D31" s="99"/>
      <c r="E31" s="97"/>
      <c r="F31" s="98"/>
      <c r="G31" s="99"/>
      <c r="H31" s="97"/>
      <c r="I31" s="98"/>
      <c r="J31" s="99"/>
      <c r="K31" s="98"/>
      <c r="L31" s="312"/>
      <c r="M31" s="98"/>
      <c r="N31" s="99"/>
      <c r="O31" s="98">
        <f>K31+I31+M31</f>
        <v>0</v>
      </c>
      <c r="P31" s="99">
        <f>N31+J31+L31</f>
        <v>0</v>
      </c>
      <c r="R31" s="312"/>
      <c r="S31" s="312"/>
    </row>
    <row r="32" spans="1:19" ht="12.75">
      <c r="A32" s="102" t="s">
        <v>224</v>
      </c>
      <c r="B32" s="91"/>
      <c r="C32" s="103">
        <f>SUM(C29:C31)</f>
        <v>0</v>
      </c>
      <c r="D32" s="104">
        <f>SUM(D29:D31)</f>
        <v>1139062</v>
      </c>
      <c r="E32" s="367"/>
      <c r="F32" s="103">
        <f>SUM(F29:F31)</f>
        <v>0</v>
      </c>
      <c r="G32" s="104">
        <f>SUM(G29:G31)</f>
        <v>921877</v>
      </c>
      <c r="H32" s="235"/>
      <c r="I32" s="103">
        <f aca="true" t="shared" si="4" ref="I32:N32">SUM(I29:I31)</f>
        <v>0</v>
      </c>
      <c r="J32" s="104">
        <f t="shared" si="4"/>
        <v>1180392</v>
      </c>
      <c r="K32" s="103">
        <f t="shared" si="4"/>
        <v>0</v>
      </c>
      <c r="L32" s="103">
        <f>SUM(L29:L31)</f>
        <v>491685</v>
      </c>
      <c r="M32" s="103">
        <f>SUM(M29:M31)</f>
        <v>0</v>
      </c>
      <c r="N32" s="104">
        <f t="shared" si="4"/>
        <v>-1180392</v>
      </c>
      <c r="O32" s="103">
        <f>K32+I32+M32</f>
        <v>0</v>
      </c>
      <c r="P32" s="104">
        <f>N32+J32+L32</f>
        <v>491685</v>
      </c>
      <c r="R32" s="362"/>
      <c r="S32" s="362"/>
    </row>
    <row r="33" spans="1:19" ht="12.75">
      <c r="A33" s="88"/>
      <c r="B33" s="87"/>
      <c r="C33" s="89"/>
      <c r="D33" s="90"/>
      <c r="E33" s="87"/>
      <c r="F33" s="89"/>
      <c r="G33" s="90"/>
      <c r="H33" s="87"/>
      <c r="I33" s="89"/>
      <c r="J33" s="90"/>
      <c r="K33" s="89"/>
      <c r="L33" s="309"/>
      <c r="M33" s="89"/>
      <c r="N33" s="90"/>
      <c r="O33" s="89"/>
      <c r="P33" s="90"/>
      <c r="R33" s="309"/>
      <c r="S33" s="309"/>
    </row>
    <row r="34" spans="1:19" ht="25.5">
      <c r="A34" s="101" t="s">
        <v>225</v>
      </c>
      <c r="B34" s="87"/>
      <c r="C34" s="89"/>
      <c r="D34" s="90"/>
      <c r="E34" s="87"/>
      <c r="F34" s="89"/>
      <c r="G34" s="90"/>
      <c r="H34" s="87"/>
      <c r="I34" s="89"/>
      <c r="J34" s="90"/>
      <c r="K34" s="89"/>
      <c r="L34" s="309"/>
      <c r="M34" s="89"/>
      <c r="N34" s="90"/>
      <c r="O34" s="89"/>
      <c r="P34" s="90"/>
      <c r="R34" s="309"/>
      <c r="S34" s="309"/>
    </row>
    <row r="35" spans="1:19" ht="12.75">
      <c r="A35" s="232" t="s">
        <v>199</v>
      </c>
      <c r="B35" s="88"/>
      <c r="C35" s="233">
        <v>0</v>
      </c>
      <c r="D35" s="234">
        <v>0</v>
      </c>
      <c r="E35" s="95"/>
      <c r="F35" s="233">
        <v>0</v>
      </c>
      <c r="G35" s="234">
        <v>0</v>
      </c>
      <c r="H35" s="236"/>
      <c r="I35" s="233">
        <v>0</v>
      </c>
      <c r="J35" s="234">
        <v>0</v>
      </c>
      <c r="K35" s="233">
        <v>0</v>
      </c>
      <c r="L35" s="311">
        <v>0</v>
      </c>
      <c r="M35" s="233">
        <v>0</v>
      </c>
      <c r="N35" s="234">
        <v>0</v>
      </c>
      <c r="O35" s="233">
        <f aca="true" t="shared" si="5" ref="O35:O41">K35+I35+M35</f>
        <v>0</v>
      </c>
      <c r="P35" s="234">
        <f aca="true" t="shared" si="6" ref="P35:P41">N35+J35+L35</f>
        <v>0</v>
      </c>
      <c r="R35" s="314"/>
      <c r="S35" s="314"/>
    </row>
    <row r="36" spans="1:19" ht="12.75" hidden="1">
      <c r="A36" s="94" t="s">
        <v>226</v>
      </c>
      <c r="B36" s="87"/>
      <c r="C36" s="95">
        <v>0</v>
      </c>
      <c r="D36" s="96">
        <v>0</v>
      </c>
      <c r="E36" s="97"/>
      <c r="F36" s="95">
        <v>0</v>
      </c>
      <c r="G36" s="96">
        <v>0</v>
      </c>
      <c r="H36" s="97"/>
      <c r="I36" s="95">
        <v>0</v>
      </c>
      <c r="J36" s="96">
        <v>0</v>
      </c>
      <c r="K36" s="95">
        <v>0</v>
      </c>
      <c r="L36" s="314"/>
      <c r="M36" s="95"/>
      <c r="N36" s="96">
        <v>0</v>
      </c>
      <c r="O36" s="95">
        <f t="shared" si="5"/>
        <v>0</v>
      </c>
      <c r="P36" s="96">
        <f t="shared" si="6"/>
        <v>0</v>
      </c>
      <c r="R36" s="314"/>
      <c r="S36" s="314"/>
    </row>
    <row r="37" spans="1:19" ht="12.75" hidden="1">
      <c r="A37" s="94" t="s">
        <v>227</v>
      </c>
      <c r="B37" s="87"/>
      <c r="C37" s="95">
        <v>0</v>
      </c>
      <c r="D37" s="96">
        <v>0</v>
      </c>
      <c r="E37" s="97"/>
      <c r="F37" s="95">
        <v>0</v>
      </c>
      <c r="G37" s="96">
        <v>0</v>
      </c>
      <c r="H37" s="97"/>
      <c r="I37" s="95">
        <v>0</v>
      </c>
      <c r="J37" s="96">
        <v>0</v>
      </c>
      <c r="K37" s="95">
        <v>0</v>
      </c>
      <c r="L37" s="314"/>
      <c r="M37" s="95"/>
      <c r="N37" s="96">
        <v>0</v>
      </c>
      <c r="O37" s="95">
        <f t="shared" si="5"/>
        <v>0</v>
      </c>
      <c r="P37" s="96">
        <f t="shared" si="6"/>
        <v>0</v>
      </c>
      <c r="R37" s="314"/>
      <c r="S37" s="314"/>
    </row>
    <row r="38" spans="1:19" ht="12.75" hidden="1">
      <c r="A38" s="94" t="s">
        <v>228</v>
      </c>
      <c r="B38" s="87"/>
      <c r="C38" s="95">
        <v>0</v>
      </c>
      <c r="D38" s="96">
        <v>0</v>
      </c>
      <c r="E38" s="97"/>
      <c r="F38" s="95">
        <v>0</v>
      </c>
      <c r="G38" s="96">
        <v>0</v>
      </c>
      <c r="H38" s="97"/>
      <c r="I38" s="95">
        <v>0</v>
      </c>
      <c r="J38" s="96">
        <v>0</v>
      </c>
      <c r="K38" s="95">
        <v>0</v>
      </c>
      <c r="L38" s="314"/>
      <c r="M38" s="95"/>
      <c r="N38" s="96">
        <v>0</v>
      </c>
      <c r="O38" s="95">
        <f t="shared" si="5"/>
        <v>0</v>
      </c>
      <c r="P38" s="96">
        <f t="shared" si="6"/>
        <v>0</v>
      </c>
      <c r="R38" s="314"/>
      <c r="S38" s="314"/>
    </row>
    <row r="39" spans="1:19" ht="12.75" hidden="1">
      <c r="A39" s="94" t="s">
        <v>229</v>
      </c>
      <c r="B39" s="87"/>
      <c r="C39" s="95">
        <v>0</v>
      </c>
      <c r="D39" s="96">
        <v>0</v>
      </c>
      <c r="E39" s="97"/>
      <c r="F39" s="95">
        <v>0</v>
      </c>
      <c r="G39" s="96">
        <v>0</v>
      </c>
      <c r="H39" s="97"/>
      <c r="I39" s="95">
        <v>0</v>
      </c>
      <c r="J39" s="96">
        <v>0</v>
      </c>
      <c r="K39" s="95">
        <v>0</v>
      </c>
      <c r="L39" s="314"/>
      <c r="M39" s="95"/>
      <c r="N39" s="96">
        <v>0</v>
      </c>
      <c r="O39" s="95">
        <f t="shared" si="5"/>
        <v>0</v>
      </c>
      <c r="P39" s="96">
        <f t="shared" si="6"/>
        <v>0</v>
      </c>
      <c r="R39" s="314"/>
      <c r="S39" s="314"/>
    </row>
    <row r="40" spans="1:19" ht="12.75" hidden="1">
      <c r="A40" s="94" t="s">
        <v>230</v>
      </c>
      <c r="B40" s="87"/>
      <c r="C40" s="98">
        <v>0</v>
      </c>
      <c r="D40" s="99">
        <v>0</v>
      </c>
      <c r="E40" s="97"/>
      <c r="F40" s="98">
        <v>0</v>
      </c>
      <c r="G40" s="99">
        <v>0</v>
      </c>
      <c r="H40" s="97"/>
      <c r="I40" s="98">
        <v>0</v>
      </c>
      <c r="J40" s="99">
        <v>0</v>
      </c>
      <c r="K40" s="98">
        <v>0</v>
      </c>
      <c r="L40" s="312"/>
      <c r="M40" s="98"/>
      <c r="N40" s="99">
        <v>0</v>
      </c>
      <c r="O40" s="98">
        <f t="shared" si="5"/>
        <v>0</v>
      </c>
      <c r="P40" s="99">
        <f t="shared" si="6"/>
        <v>0</v>
      </c>
      <c r="R40" s="312"/>
      <c r="S40" s="312"/>
    </row>
    <row r="41" spans="1:19" ht="12.75">
      <c r="A41" s="102" t="s">
        <v>231</v>
      </c>
      <c r="B41" s="91"/>
      <c r="C41" s="103">
        <f>SUM(C35:C40)</f>
        <v>0</v>
      </c>
      <c r="D41" s="104">
        <f>SUM(D35:D40)</f>
        <v>0</v>
      </c>
      <c r="E41" s="100"/>
      <c r="F41" s="103">
        <f>SUM(F35:F40)</f>
        <v>0</v>
      </c>
      <c r="G41" s="104">
        <f>SUM(G35:G40)</f>
        <v>0</v>
      </c>
      <c r="H41" s="235"/>
      <c r="I41" s="103">
        <f aca="true" t="shared" si="7" ref="I41:N41">SUM(I35:I40)</f>
        <v>0</v>
      </c>
      <c r="J41" s="104">
        <f t="shared" si="7"/>
        <v>0</v>
      </c>
      <c r="K41" s="103">
        <f t="shared" si="7"/>
        <v>0</v>
      </c>
      <c r="L41" s="313">
        <f>SUM(L35:L40)</f>
        <v>0</v>
      </c>
      <c r="M41" s="103">
        <f>SUM(M35:M40)</f>
        <v>0</v>
      </c>
      <c r="N41" s="104">
        <f t="shared" si="7"/>
        <v>0</v>
      </c>
      <c r="O41" s="103">
        <f t="shared" si="5"/>
        <v>0</v>
      </c>
      <c r="P41" s="104">
        <f t="shared" si="6"/>
        <v>0</v>
      </c>
      <c r="R41" s="362"/>
      <c r="S41" s="362"/>
    </row>
    <row r="42" spans="1:19" ht="13.5" thickBo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377"/>
      <c r="N42" s="87"/>
      <c r="O42" s="87"/>
      <c r="P42" s="87"/>
      <c r="R42" s="309"/>
      <c r="S42" s="309"/>
    </row>
    <row r="43" spans="1:19" s="52" customFormat="1" ht="13.5" thickBot="1">
      <c r="A43" s="238" t="s">
        <v>232</v>
      </c>
      <c r="B43" s="239"/>
      <c r="C43" s="237">
        <f>C17+C26+C32+C41</f>
        <v>0</v>
      </c>
      <c r="D43" s="105">
        <f>D17+D26+D32+D41</f>
        <v>1139062</v>
      </c>
      <c r="E43" s="239"/>
      <c r="F43" s="237">
        <f>F17+F26+F32+F41</f>
        <v>0</v>
      </c>
      <c r="G43" s="105">
        <f>G17+G26+G32+G41</f>
        <v>921877</v>
      </c>
      <c r="H43" s="239"/>
      <c r="I43" s="237">
        <f aca="true" t="shared" si="8" ref="I43:P43">I17+I26+I32+I41</f>
        <v>0</v>
      </c>
      <c r="J43" s="105">
        <f t="shared" si="8"/>
        <v>1180392</v>
      </c>
      <c r="K43" s="237">
        <f t="shared" si="8"/>
        <v>0</v>
      </c>
      <c r="L43" s="105">
        <f t="shared" si="8"/>
        <v>491685</v>
      </c>
      <c r="M43" s="237">
        <f t="shared" si="8"/>
        <v>0</v>
      </c>
      <c r="N43" s="105">
        <f t="shared" si="8"/>
        <v>-1180392</v>
      </c>
      <c r="O43" s="237">
        <f t="shared" si="8"/>
        <v>0</v>
      </c>
      <c r="P43" s="105">
        <f t="shared" si="8"/>
        <v>491685</v>
      </c>
      <c r="R43" s="107"/>
      <c r="S43" s="108"/>
    </row>
    <row r="44" spans="1:19" s="52" customFormat="1" ht="13.5" thickBot="1">
      <c r="A44" s="644"/>
      <c r="B44" s="106"/>
      <c r="C44" s="315"/>
      <c r="D44" s="643"/>
      <c r="E44" s="106"/>
      <c r="F44" s="315"/>
      <c r="G44" s="643"/>
      <c r="H44" s="106"/>
      <c r="I44" s="315"/>
      <c r="J44" s="643"/>
      <c r="K44" s="315"/>
      <c r="L44" s="643"/>
      <c r="M44" s="315"/>
      <c r="N44" s="643"/>
      <c r="O44" s="315"/>
      <c r="P44" s="643"/>
      <c r="R44" s="107"/>
      <c r="S44" s="108"/>
    </row>
    <row r="45" spans="1:19" s="52" customFormat="1" ht="13.5" thickBot="1">
      <c r="A45" s="238" t="s">
        <v>297</v>
      </c>
      <c r="B45" s="239"/>
      <c r="C45" s="237">
        <f>C18+C27+C33+C42</f>
        <v>0</v>
      </c>
      <c r="D45" s="105">
        <f>D18+D27+D33+D42</f>
        <v>0</v>
      </c>
      <c r="E45" s="239"/>
      <c r="F45" s="237">
        <f>F18+F27+F33+F42</f>
        <v>0</v>
      </c>
      <c r="G45" s="105">
        <f>G18+G27+G33+G42</f>
        <v>0</v>
      </c>
      <c r="H45" s="239"/>
      <c r="I45" s="237">
        <f aca="true" t="shared" si="9" ref="I45:O45">I18+I27+I33+I42</f>
        <v>0</v>
      </c>
      <c r="J45" s="105">
        <f t="shared" si="9"/>
        <v>0</v>
      </c>
      <c r="K45" s="237">
        <f t="shared" si="9"/>
        <v>0</v>
      </c>
      <c r="L45" s="105">
        <f t="shared" si="9"/>
        <v>0</v>
      </c>
      <c r="M45" s="237">
        <f t="shared" si="9"/>
        <v>0</v>
      </c>
      <c r="N45" s="105">
        <f t="shared" si="9"/>
        <v>0</v>
      </c>
      <c r="O45" s="237">
        <f t="shared" si="9"/>
        <v>0</v>
      </c>
      <c r="P45" s="105">
        <v>-77500</v>
      </c>
      <c r="R45" s="363"/>
      <c r="S45" s="363"/>
    </row>
    <row r="46" spans="1:19" s="52" customFormat="1" ht="15.75" hidden="1">
      <c r="A46" s="59" t="s">
        <v>188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364"/>
      <c r="S46" s="364"/>
    </row>
    <row r="47" spans="1:19" s="52" customFormat="1" ht="15.75" hidden="1">
      <c r="A47" s="60" t="e">
        <f>+#REF!</f>
        <v>#REF!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364"/>
      <c r="S47" s="364"/>
    </row>
    <row r="48" spans="1:19" s="52" customFormat="1" ht="12.75" hidden="1">
      <c r="A48" s="61" t="s">
        <v>121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364"/>
      <c r="S48" s="364"/>
    </row>
    <row r="49" spans="1:19" s="52" customFormat="1" ht="12.75" hidden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365"/>
      <c r="S49" s="365"/>
    </row>
    <row r="50" spans="18:19" ht="12.75" hidden="1">
      <c r="R50" s="365"/>
      <c r="S50" s="365"/>
    </row>
    <row r="51" spans="1:19" ht="12.75" hidden="1">
      <c r="A51" s="303" t="s">
        <v>133</v>
      </c>
      <c r="B51" s="87"/>
      <c r="C51" s="250" t="e">
        <f>+#REF!</f>
        <v>#REF!</v>
      </c>
      <c r="D51" s="251"/>
      <c r="E51" s="252"/>
      <c r="F51" s="250" t="e">
        <f>+#REF!</f>
        <v>#REF!</v>
      </c>
      <c r="G51" s="251"/>
      <c r="H51" s="252"/>
      <c r="I51" s="253" t="e">
        <f>+#REF!</f>
        <v>#REF!</v>
      </c>
      <c r="J51" s="251"/>
      <c r="K51" s="253" t="e">
        <f>+#REF!</f>
        <v>#REF!</v>
      </c>
      <c r="L51" s="316"/>
      <c r="M51" s="316"/>
      <c r="N51" s="251"/>
      <c r="O51" s="253" t="e">
        <f>+#REF!</f>
        <v>#REF!</v>
      </c>
      <c r="P51" s="251"/>
      <c r="Q51" s="254"/>
      <c r="R51" s="358"/>
      <c r="S51" s="359"/>
    </row>
    <row r="52" spans="2:19" ht="12.75" hidden="1">
      <c r="B52" s="87"/>
      <c r="C52" s="255" t="e">
        <f>+#REF!</f>
        <v>#REF!</v>
      </c>
      <c r="D52" s="256"/>
      <c r="E52" s="252"/>
      <c r="F52" s="255" t="e">
        <f>+#REF!</f>
        <v>#REF!</v>
      </c>
      <c r="G52" s="257"/>
      <c r="H52" s="252"/>
      <c r="I52" s="255" t="e">
        <f>+#REF!</f>
        <v>#REF!</v>
      </c>
      <c r="J52" s="257"/>
      <c r="K52" s="255" t="s">
        <v>123</v>
      </c>
      <c r="L52" s="306"/>
      <c r="M52" s="306"/>
      <c r="N52" s="257"/>
      <c r="O52" s="255" t="e">
        <f>+#REF!</f>
        <v>#REF!</v>
      </c>
      <c r="P52" s="257"/>
      <c r="Q52" s="254"/>
      <c r="R52" s="359"/>
      <c r="S52" s="359"/>
    </row>
    <row r="53" spans="1:19" ht="12.75" hidden="1">
      <c r="A53" s="691" t="s">
        <v>204</v>
      </c>
      <c r="B53" s="87"/>
      <c r="C53" s="258"/>
      <c r="D53" s="259" t="s">
        <v>149</v>
      </c>
      <c r="E53" s="252"/>
      <c r="F53" s="258"/>
      <c r="G53" s="259" t="s">
        <v>149</v>
      </c>
      <c r="H53" s="252"/>
      <c r="I53" s="258"/>
      <c r="J53" s="259" t="s">
        <v>149</v>
      </c>
      <c r="K53" s="258"/>
      <c r="L53" s="307"/>
      <c r="M53" s="307"/>
      <c r="N53" s="259" t="s">
        <v>149</v>
      </c>
      <c r="O53" s="258"/>
      <c r="P53" s="259" t="s">
        <v>149</v>
      </c>
      <c r="Q53" s="254"/>
      <c r="R53" s="307"/>
      <c r="S53" s="307"/>
    </row>
    <row r="54" spans="1:19" ht="12.75" hidden="1">
      <c r="A54" s="690"/>
      <c r="B54" s="87"/>
      <c r="C54" s="260" t="s">
        <v>15</v>
      </c>
      <c r="D54" s="261" t="s">
        <v>205</v>
      </c>
      <c r="E54" s="252"/>
      <c r="F54" s="260" t="s">
        <v>15</v>
      </c>
      <c r="G54" s="261" t="s">
        <v>205</v>
      </c>
      <c r="H54" s="252"/>
      <c r="I54" s="260" t="s">
        <v>15</v>
      </c>
      <c r="J54" s="261" t="s">
        <v>205</v>
      </c>
      <c r="K54" s="260" t="s">
        <v>15</v>
      </c>
      <c r="L54" s="308"/>
      <c r="M54" s="308"/>
      <c r="N54" s="261" t="s">
        <v>205</v>
      </c>
      <c r="O54" s="260" t="s">
        <v>15</v>
      </c>
      <c r="P54" s="261" t="s">
        <v>205</v>
      </c>
      <c r="Q54" s="254"/>
      <c r="R54" s="360"/>
      <c r="S54" s="360"/>
    </row>
    <row r="55" spans="1:19" ht="12.75" hidden="1">
      <c r="A55" s="88"/>
      <c r="B55" s="87"/>
      <c r="C55" s="89"/>
      <c r="D55" s="90"/>
      <c r="E55" s="87"/>
      <c r="F55" s="89"/>
      <c r="G55" s="90"/>
      <c r="H55" s="87"/>
      <c r="I55" s="89"/>
      <c r="J55" s="90"/>
      <c r="K55" s="89"/>
      <c r="L55" s="309"/>
      <c r="M55" s="309"/>
      <c r="N55" s="90"/>
      <c r="O55" s="89"/>
      <c r="P55" s="90"/>
      <c r="R55" s="309"/>
      <c r="S55" s="309"/>
    </row>
    <row r="56" spans="1:19" ht="12.75" hidden="1">
      <c r="A56" s="91" t="s">
        <v>206</v>
      </c>
      <c r="B56" s="87"/>
      <c r="C56" s="92"/>
      <c r="D56" s="93"/>
      <c r="E56" s="87"/>
      <c r="F56" s="92"/>
      <c r="G56" s="93"/>
      <c r="H56" s="87"/>
      <c r="I56" s="92"/>
      <c r="J56" s="93"/>
      <c r="K56" s="92"/>
      <c r="L56" s="310"/>
      <c r="M56" s="310"/>
      <c r="N56" s="93"/>
      <c r="O56" s="92"/>
      <c r="P56" s="93"/>
      <c r="R56" s="310"/>
      <c r="S56" s="361"/>
    </row>
    <row r="57" spans="1:19" ht="12.75" hidden="1">
      <c r="A57" s="232" t="s">
        <v>197</v>
      </c>
      <c r="B57" s="88"/>
      <c r="C57" s="233"/>
      <c r="D57" s="234"/>
      <c r="E57" s="236"/>
      <c r="F57" s="233"/>
      <c r="G57" s="234"/>
      <c r="H57" s="236"/>
      <c r="I57" s="233"/>
      <c r="J57" s="234"/>
      <c r="K57" s="233"/>
      <c r="L57" s="311"/>
      <c r="M57" s="311"/>
      <c r="N57" s="234"/>
      <c r="O57" s="233">
        <f>K57+I57</f>
        <v>0</v>
      </c>
      <c r="P57" s="234">
        <f>N57+J57</f>
        <v>0</v>
      </c>
      <c r="R57" s="314"/>
      <c r="S57" s="314"/>
    </row>
    <row r="58" spans="1:19" ht="10.5" customHeight="1" hidden="1">
      <c r="A58" s="94" t="s">
        <v>196</v>
      </c>
      <c r="B58" s="87"/>
      <c r="C58" s="98"/>
      <c r="D58" s="99"/>
      <c r="E58" s="97"/>
      <c r="F58" s="98"/>
      <c r="G58" s="99"/>
      <c r="H58" s="97"/>
      <c r="I58" s="98"/>
      <c r="J58" s="99"/>
      <c r="K58" s="98"/>
      <c r="L58" s="312"/>
      <c r="M58" s="312"/>
      <c r="N58" s="99"/>
      <c r="O58" s="98"/>
      <c r="P58" s="99"/>
      <c r="R58" s="312"/>
      <c r="S58" s="312"/>
    </row>
    <row r="59" spans="1:19" ht="12.75" hidden="1">
      <c r="A59" s="102" t="s">
        <v>207</v>
      </c>
      <c r="B59" s="91"/>
      <c r="C59" s="103">
        <f>SUM(C57:C58)</f>
        <v>0</v>
      </c>
      <c r="D59" s="104">
        <f>SUM(D57:D58)</f>
        <v>0</v>
      </c>
      <c r="E59" s="235"/>
      <c r="F59" s="103">
        <f>SUM(F57:F58)</f>
        <v>0</v>
      </c>
      <c r="G59" s="104">
        <f>SUM(G57:G58)</f>
        <v>0</v>
      </c>
      <c r="H59" s="235"/>
      <c r="I59" s="103">
        <f aca="true" t="shared" si="10" ref="I59:P59">SUM(I57:I58)</f>
        <v>0</v>
      </c>
      <c r="J59" s="104">
        <f t="shared" si="10"/>
        <v>0</v>
      </c>
      <c r="K59" s="103">
        <f t="shared" si="10"/>
        <v>0</v>
      </c>
      <c r="L59" s="313"/>
      <c r="M59" s="313"/>
      <c r="N59" s="104">
        <f t="shared" si="10"/>
        <v>0</v>
      </c>
      <c r="O59" s="103">
        <f t="shared" si="10"/>
        <v>0</v>
      </c>
      <c r="P59" s="104">
        <f t="shared" si="10"/>
        <v>0</v>
      </c>
      <c r="Q59" s="51"/>
      <c r="R59" s="362"/>
      <c r="S59" s="362"/>
    </row>
    <row r="60" spans="1:19" ht="12.75" hidden="1">
      <c r="A60" s="88"/>
      <c r="B60" s="87"/>
      <c r="C60" s="89"/>
      <c r="D60" s="90"/>
      <c r="E60" s="87"/>
      <c r="F60" s="89"/>
      <c r="G60" s="90"/>
      <c r="H60" s="87"/>
      <c r="I60" s="89"/>
      <c r="J60" s="90"/>
      <c r="K60" s="89"/>
      <c r="L60" s="309"/>
      <c r="M60" s="309"/>
      <c r="N60" s="90"/>
      <c r="O60" s="89"/>
      <c r="P60" s="90"/>
      <c r="R60" s="309"/>
      <c r="S60" s="309"/>
    </row>
    <row r="61" spans="1:19" ht="25.5" hidden="1">
      <c r="A61" s="101" t="s">
        <v>214</v>
      </c>
      <c r="B61" s="87"/>
      <c r="C61" s="89"/>
      <c r="D61" s="90"/>
      <c r="E61" s="87"/>
      <c r="F61" s="89"/>
      <c r="G61" s="90"/>
      <c r="H61" s="87"/>
      <c r="I61" s="89"/>
      <c r="J61" s="90"/>
      <c r="K61" s="89"/>
      <c r="L61" s="309"/>
      <c r="M61" s="309"/>
      <c r="N61" s="90"/>
      <c r="O61" s="89"/>
      <c r="P61" s="90"/>
      <c r="R61" s="309"/>
      <c r="S61" s="309"/>
    </row>
    <row r="62" spans="1:19" ht="12.75" hidden="1">
      <c r="A62" s="232">
        <v>2.1</v>
      </c>
      <c r="B62" s="88"/>
      <c r="C62" s="233"/>
      <c r="D62" s="234"/>
      <c r="E62" s="236"/>
      <c r="F62" s="233"/>
      <c r="G62" s="234"/>
      <c r="H62" s="236"/>
      <c r="I62" s="233"/>
      <c r="J62" s="234"/>
      <c r="K62" s="233"/>
      <c r="L62" s="311"/>
      <c r="M62" s="311"/>
      <c r="N62" s="234"/>
      <c r="O62" s="233">
        <f>K62+I62</f>
        <v>0</v>
      </c>
      <c r="P62" s="234">
        <f>N62+J62</f>
        <v>0</v>
      </c>
      <c r="R62" s="314"/>
      <c r="S62" s="314"/>
    </row>
    <row r="63" spans="1:19" ht="12.75" hidden="1">
      <c r="A63" s="94" t="s">
        <v>215</v>
      </c>
      <c r="B63" s="87"/>
      <c r="C63" s="95"/>
      <c r="D63" s="96"/>
      <c r="E63" s="97"/>
      <c r="F63" s="95"/>
      <c r="G63" s="96"/>
      <c r="H63" s="97"/>
      <c r="I63" s="95"/>
      <c r="J63" s="96"/>
      <c r="K63" s="95"/>
      <c r="L63" s="314"/>
      <c r="M63" s="314"/>
      <c r="N63" s="96"/>
      <c r="O63" s="95"/>
      <c r="P63" s="96"/>
      <c r="R63" s="314"/>
      <c r="S63" s="314"/>
    </row>
    <row r="64" spans="1:19" ht="12.75" hidden="1">
      <c r="A64" s="94" t="s">
        <v>216</v>
      </c>
      <c r="B64" s="87"/>
      <c r="C64" s="95"/>
      <c r="D64" s="96"/>
      <c r="E64" s="97"/>
      <c r="F64" s="95"/>
      <c r="G64" s="96"/>
      <c r="H64" s="97"/>
      <c r="I64" s="95"/>
      <c r="J64" s="96"/>
      <c r="K64" s="95"/>
      <c r="L64" s="314"/>
      <c r="M64" s="314"/>
      <c r="N64" s="96"/>
      <c r="O64" s="95"/>
      <c r="P64" s="96"/>
      <c r="R64" s="314"/>
      <c r="S64" s="314"/>
    </row>
    <row r="65" spans="1:19" ht="12.75" hidden="1">
      <c r="A65" s="94" t="s">
        <v>217</v>
      </c>
      <c r="B65" s="87"/>
      <c r="C65" s="95"/>
      <c r="D65" s="96"/>
      <c r="E65" s="97"/>
      <c r="F65" s="95"/>
      <c r="G65" s="96"/>
      <c r="H65" s="97"/>
      <c r="I65" s="95"/>
      <c r="J65" s="96"/>
      <c r="K65" s="95"/>
      <c r="L65" s="314"/>
      <c r="M65" s="314"/>
      <c r="N65" s="96"/>
      <c r="O65" s="95"/>
      <c r="P65" s="96"/>
      <c r="R65" s="314"/>
      <c r="S65" s="314"/>
    </row>
    <row r="66" spans="1:19" ht="12.75" hidden="1">
      <c r="A66" s="94" t="s">
        <v>218</v>
      </c>
      <c r="B66" s="87"/>
      <c r="C66" s="95"/>
      <c r="D66" s="96"/>
      <c r="E66" s="97"/>
      <c r="F66" s="95"/>
      <c r="G66" s="96"/>
      <c r="H66" s="97"/>
      <c r="I66" s="95"/>
      <c r="J66" s="96"/>
      <c r="K66" s="95"/>
      <c r="L66" s="314"/>
      <c r="M66" s="314"/>
      <c r="N66" s="96"/>
      <c r="O66" s="95"/>
      <c r="P66" s="96"/>
      <c r="R66" s="314"/>
      <c r="S66" s="314"/>
    </row>
    <row r="67" spans="1:19" ht="12.75" hidden="1">
      <c r="A67" s="94" t="s">
        <v>219</v>
      </c>
      <c r="B67" s="87"/>
      <c r="C67" s="98"/>
      <c r="D67" s="99"/>
      <c r="E67" s="97"/>
      <c r="F67" s="98"/>
      <c r="G67" s="99"/>
      <c r="H67" s="97"/>
      <c r="I67" s="98"/>
      <c r="J67" s="99"/>
      <c r="K67" s="98"/>
      <c r="L67" s="312"/>
      <c r="M67" s="312"/>
      <c r="N67" s="99"/>
      <c r="O67" s="98"/>
      <c r="P67" s="99"/>
      <c r="R67" s="312"/>
      <c r="S67" s="312"/>
    </row>
    <row r="68" spans="1:19" ht="12.75" hidden="1">
      <c r="A68" s="102" t="s">
        <v>220</v>
      </c>
      <c r="B68" s="91"/>
      <c r="C68" s="103">
        <f>SUM(C62:C67)</f>
        <v>0</v>
      </c>
      <c r="D68" s="104">
        <f>SUM(D62:D67)</f>
        <v>0</v>
      </c>
      <c r="E68" s="235"/>
      <c r="F68" s="103">
        <f>SUM(F62:F67)</f>
        <v>0</v>
      </c>
      <c r="G68" s="104">
        <f>SUM(G62:G67)</f>
        <v>0</v>
      </c>
      <c r="H68" s="235"/>
      <c r="I68" s="103">
        <f aca="true" t="shared" si="11" ref="I68:P68">SUM(I62:I67)</f>
        <v>0</v>
      </c>
      <c r="J68" s="104">
        <f t="shared" si="11"/>
        <v>0</v>
      </c>
      <c r="K68" s="103">
        <f t="shared" si="11"/>
        <v>0</v>
      </c>
      <c r="L68" s="313"/>
      <c r="M68" s="313"/>
      <c r="N68" s="104">
        <f t="shared" si="11"/>
        <v>0</v>
      </c>
      <c r="O68" s="103">
        <f t="shared" si="11"/>
        <v>0</v>
      </c>
      <c r="P68" s="104">
        <f t="shared" si="11"/>
        <v>0</v>
      </c>
      <c r="R68" s="362"/>
      <c r="S68" s="362"/>
    </row>
    <row r="69" spans="1:19" ht="12.75" hidden="1">
      <c r="A69" s="88"/>
      <c r="B69" s="87"/>
      <c r="C69" s="89"/>
      <c r="D69" s="90"/>
      <c r="E69" s="87"/>
      <c r="F69" s="89"/>
      <c r="G69" s="90"/>
      <c r="H69" s="87"/>
      <c r="I69" s="89"/>
      <c r="J69" s="90"/>
      <c r="K69" s="89"/>
      <c r="L69" s="309"/>
      <c r="M69" s="309"/>
      <c r="N69" s="90"/>
      <c r="O69" s="89"/>
      <c r="P69" s="90"/>
      <c r="R69" s="309"/>
      <c r="S69" s="309"/>
    </row>
    <row r="70" spans="1:19" ht="25.5" hidden="1">
      <c r="A70" s="101" t="s">
        <v>221</v>
      </c>
      <c r="B70" s="87"/>
      <c r="C70" s="89"/>
      <c r="D70" s="90"/>
      <c r="E70" s="87"/>
      <c r="F70" s="89"/>
      <c r="G70" s="90"/>
      <c r="H70" s="87"/>
      <c r="I70" s="89"/>
      <c r="J70" s="90"/>
      <c r="K70" s="89"/>
      <c r="L70" s="309"/>
      <c r="M70" s="309"/>
      <c r="N70" s="90"/>
      <c r="O70" s="89"/>
      <c r="P70" s="90"/>
      <c r="R70" s="309"/>
      <c r="S70" s="309"/>
    </row>
    <row r="71" spans="1:19" ht="12.75" hidden="1">
      <c r="A71" s="232" t="s">
        <v>198</v>
      </c>
      <c r="B71" s="88"/>
      <c r="C71" s="233"/>
      <c r="D71" s="234"/>
      <c r="E71" s="236"/>
      <c r="F71" s="233"/>
      <c r="G71" s="234"/>
      <c r="H71" s="236"/>
      <c r="I71" s="233"/>
      <c r="J71" s="234"/>
      <c r="K71" s="233"/>
      <c r="L71" s="311"/>
      <c r="M71" s="311"/>
      <c r="N71" s="234"/>
      <c r="O71" s="233">
        <f>K71+I71</f>
        <v>0</v>
      </c>
      <c r="P71" s="234">
        <f>N71+J71</f>
        <v>0</v>
      </c>
      <c r="R71" s="314"/>
      <c r="S71" s="314"/>
    </row>
    <row r="72" spans="1:19" ht="12.75" hidden="1">
      <c r="A72" s="94" t="s">
        <v>222</v>
      </c>
      <c r="B72" s="87"/>
      <c r="C72" s="95"/>
      <c r="D72" s="96"/>
      <c r="E72" s="97"/>
      <c r="F72" s="95"/>
      <c r="G72" s="96"/>
      <c r="H72" s="97"/>
      <c r="I72" s="95"/>
      <c r="J72" s="96"/>
      <c r="K72" s="95"/>
      <c r="L72" s="314"/>
      <c r="M72" s="314"/>
      <c r="N72" s="96"/>
      <c r="O72" s="95"/>
      <c r="P72" s="96"/>
      <c r="R72" s="314"/>
      <c r="S72" s="314"/>
    </row>
    <row r="73" spans="1:19" ht="12.75" hidden="1">
      <c r="A73" s="94" t="s">
        <v>223</v>
      </c>
      <c r="B73" s="87"/>
      <c r="C73" s="98"/>
      <c r="D73" s="99"/>
      <c r="E73" s="97"/>
      <c r="F73" s="98"/>
      <c r="G73" s="99"/>
      <c r="H73" s="97"/>
      <c r="I73" s="98"/>
      <c r="J73" s="99"/>
      <c r="K73" s="98"/>
      <c r="L73" s="312"/>
      <c r="M73" s="312"/>
      <c r="N73" s="99"/>
      <c r="O73" s="98"/>
      <c r="P73" s="99"/>
      <c r="R73" s="312"/>
      <c r="S73" s="312"/>
    </row>
    <row r="74" spans="1:19" ht="12.75" hidden="1">
      <c r="A74" s="102" t="s">
        <v>224</v>
      </c>
      <c r="B74" s="91"/>
      <c r="C74" s="103">
        <f>SUM(C71:C73)</f>
        <v>0</v>
      </c>
      <c r="D74" s="104">
        <f>SUM(D71:D73)</f>
        <v>0</v>
      </c>
      <c r="E74" s="235"/>
      <c r="F74" s="103">
        <f>SUM(F71:F73)</f>
        <v>0</v>
      </c>
      <c r="G74" s="104">
        <f>SUM(G71:G73)</f>
        <v>0</v>
      </c>
      <c r="H74" s="235"/>
      <c r="I74" s="103">
        <f aca="true" t="shared" si="12" ref="I74:P74">SUM(I71:I73)</f>
        <v>0</v>
      </c>
      <c r="J74" s="104">
        <f t="shared" si="12"/>
        <v>0</v>
      </c>
      <c r="K74" s="103">
        <f t="shared" si="12"/>
        <v>0</v>
      </c>
      <c r="L74" s="313"/>
      <c r="M74" s="313"/>
      <c r="N74" s="104">
        <f t="shared" si="12"/>
        <v>0</v>
      </c>
      <c r="O74" s="103">
        <f t="shared" si="12"/>
        <v>0</v>
      </c>
      <c r="P74" s="104">
        <f t="shared" si="12"/>
        <v>0</v>
      </c>
      <c r="R74" s="362"/>
      <c r="S74" s="362"/>
    </row>
    <row r="75" spans="1:19" ht="12.75" hidden="1">
      <c r="A75" s="88"/>
      <c r="B75" s="87"/>
      <c r="C75" s="89"/>
      <c r="D75" s="90"/>
      <c r="E75" s="87"/>
      <c r="F75" s="89"/>
      <c r="G75" s="90"/>
      <c r="H75" s="87"/>
      <c r="I75" s="89"/>
      <c r="J75" s="90"/>
      <c r="K75" s="89"/>
      <c r="L75" s="309"/>
      <c r="M75" s="309"/>
      <c r="N75" s="90"/>
      <c r="O75" s="89"/>
      <c r="P75" s="90"/>
      <c r="R75" s="309"/>
      <c r="S75" s="309"/>
    </row>
    <row r="76" spans="1:19" ht="25.5" hidden="1">
      <c r="A76" s="101" t="s">
        <v>225</v>
      </c>
      <c r="B76" s="87"/>
      <c r="C76" s="89"/>
      <c r="D76" s="90"/>
      <c r="E76" s="87"/>
      <c r="F76" s="89"/>
      <c r="G76" s="90"/>
      <c r="H76" s="87"/>
      <c r="I76" s="89"/>
      <c r="J76" s="90"/>
      <c r="K76" s="89"/>
      <c r="L76" s="309"/>
      <c r="M76" s="309"/>
      <c r="N76" s="90"/>
      <c r="O76" s="89"/>
      <c r="P76" s="90"/>
      <c r="R76" s="309"/>
      <c r="S76" s="309"/>
    </row>
    <row r="77" spans="1:19" ht="12.75" hidden="1">
      <c r="A77" s="232" t="s">
        <v>199</v>
      </c>
      <c r="B77" s="88"/>
      <c r="C77" s="233">
        <v>0</v>
      </c>
      <c r="D77" s="234">
        <v>0</v>
      </c>
      <c r="E77" s="236"/>
      <c r="F77" s="233">
        <v>0</v>
      </c>
      <c r="G77" s="234">
        <v>0</v>
      </c>
      <c r="H77" s="236"/>
      <c r="I77" s="233">
        <v>0</v>
      </c>
      <c r="J77" s="234">
        <v>0</v>
      </c>
      <c r="K77" s="233">
        <v>0</v>
      </c>
      <c r="L77" s="311"/>
      <c r="M77" s="311"/>
      <c r="N77" s="234">
        <v>0</v>
      </c>
      <c r="O77" s="233">
        <f>K77+I77</f>
        <v>0</v>
      </c>
      <c r="P77" s="234">
        <f>N77+J77</f>
        <v>0</v>
      </c>
      <c r="R77" s="314"/>
      <c r="S77" s="314"/>
    </row>
    <row r="78" spans="1:19" ht="12.75" hidden="1">
      <c r="A78" s="94" t="s">
        <v>226</v>
      </c>
      <c r="B78" s="87"/>
      <c r="C78" s="95">
        <v>0</v>
      </c>
      <c r="D78" s="96">
        <v>0</v>
      </c>
      <c r="E78" s="97"/>
      <c r="F78" s="95">
        <v>0</v>
      </c>
      <c r="G78" s="96">
        <v>0</v>
      </c>
      <c r="H78" s="97"/>
      <c r="I78" s="95">
        <v>0</v>
      </c>
      <c r="J78" s="96">
        <v>0</v>
      </c>
      <c r="K78" s="95">
        <v>0</v>
      </c>
      <c r="L78" s="314"/>
      <c r="M78" s="314"/>
      <c r="N78" s="96">
        <v>0</v>
      </c>
      <c r="O78" s="95">
        <v>0</v>
      </c>
      <c r="P78" s="96">
        <v>0</v>
      </c>
      <c r="R78" s="314"/>
      <c r="S78" s="314"/>
    </row>
    <row r="79" spans="1:19" ht="12.75" hidden="1">
      <c r="A79" s="94" t="s">
        <v>227</v>
      </c>
      <c r="B79" s="87"/>
      <c r="C79" s="95">
        <v>0</v>
      </c>
      <c r="D79" s="96">
        <v>0</v>
      </c>
      <c r="E79" s="97"/>
      <c r="F79" s="95">
        <v>0</v>
      </c>
      <c r="G79" s="96">
        <v>0</v>
      </c>
      <c r="H79" s="97"/>
      <c r="I79" s="95">
        <v>0</v>
      </c>
      <c r="J79" s="96">
        <v>0</v>
      </c>
      <c r="K79" s="95">
        <v>0</v>
      </c>
      <c r="L79" s="314"/>
      <c r="M79" s="314"/>
      <c r="N79" s="96">
        <v>0</v>
      </c>
      <c r="O79" s="95">
        <v>0</v>
      </c>
      <c r="P79" s="96">
        <v>0</v>
      </c>
      <c r="R79" s="314"/>
      <c r="S79" s="314"/>
    </row>
    <row r="80" spans="1:19" ht="12.75" hidden="1">
      <c r="A80" s="94" t="s">
        <v>228</v>
      </c>
      <c r="B80" s="87"/>
      <c r="C80" s="95">
        <v>0</v>
      </c>
      <c r="D80" s="96">
        <v>0</v>
      </c>
      <c r="E80" s="97"/>
      <c r="F80" s="95">
        <v>0</v>
      </c>
      <c r="G80" s="96">
        <v>0</v>
      </c>
      <c r="H80" s="97"/>
      <c r="I80" s="95">
        <v>0</v>
      </c>
      <c r="J80" s="96">
        <v>0</v>
      </c>
      <c r="K80" s="95">
        <v>0</v>
      </c>
      <c r="L80" s="314"/>
      <c r="M80" s="314"/>
      <c r="N80" s="96">
        <v>0</v>
      </c>
      <c r="O80" s="95">
        <v>0</v>
      </c>
      <c r="P80" s="96">
        <v>0</v>
      </c>
      <c r="R80" s="314"/>
      <c r="S80" s="314"/>
    </row>
    <row r="81" spans="1:19" ht="12.75" hidden="1">
      <c r="A81" s="94" t="s">
        <v>229</v>
      </c>
      <c r="B81" s="87"/>
      <c r="C81" s="95">
        <v>0</v>
      </c>
      <c r="D81" s="96">
        <v>0</v>
      </c>
      <c r="E81" s="97"/>
      <c r="F81" s="95">
        <v>0</v>
      </c>
      <c r="G81" s="96">
        <v>0</v>
      </c>
      <c r="H81" s="97"/>
      <c r="I81" s="95">
        <v>0</v>
      </c>
      <c r="J81" s="96">
        <v>0</v>
      </c>
      <c r="K81" s="95">
        <v>0</v>
      </c>
      <c r="L81" s="314"/>
      <c r="M81" s="314"/>
      <c r="N81" s="96">
        <v>0</v>
      </c>
      <c r="O81" s="95">
        <v>0</v>
      </c>
      <c r="P81" s="96">
        <v>0</v>
      </c>
      <c r="R81" s="314"/>
      <c r="S81" s="314"/>
    </row>
    <row r="82" spans="1:19" ht="12.75" hidden="1">
      <c r="A82" s="94" t="s">
        <v>230</v>
      </c>
      <c r="B82" s="87"/>
      <c r="C82" s="98">
        <v>0</v>
      </c>
      <c r="D82" s="99">
        <v>0</v>
      </c>
      <c r="E82" s="97"/>
      <c r="F82" s="98">
        <v>0</v>
      </c>
      <c r="G82" s="99">
        <v>0</v>
      </c>
      <c r="H82" s="97"/>
      <c r="I82" s="98">
        <v>0</v>
      </c>
      <c r="J82" s="99">
        <v>0</v>
      </c>
      <c r="K82" s="98">
        <v>0</v>
      </c>
      <c r="L82" s="312"/>
      <c r="M82" s="312"/>
      <c r="N82" s="99">
        <v>0</v>
      </c>
      <c r="O82" s="98">
        <v>0</v>
      </c>
      <c r="P82" s="99">
        <v>0</v>
      </c>
      <c r="R82" s="312"/>
      <c r="S82" s="312"/>
    </row>
    <row r="83" spans="1:19" ht="12.75" hidden="1">
      <c r="A83" s="102" t="s">
        <v>231</v>
      </c>
      <c r="B83" s="91"/>
      <c r="C83" s="103">
        <f>SUM(C77:C82)</f>
        <v>0</v>
      </c>
      <c r="D83" s="104">
        <f>SUM(D77:D82)</f>
        <v>0</v>
      </c>
      <c r="E83" s="100"/>
      <c r="F83" s="103">
        <f>SUM(F77:F82)</f>
        <v>0</v>
      </c>
      <c r="G83" s="104">
        <f>SUM(G77:G82)</f>
        <v>0</v>
      </c>
      <c r="H83" s="235"/>
      <c r="I83" s="103">
        <f aca="true" t="shared" si="13" ref="I83:P83">SUM(I77:I82)</f>
        <v>0</v>
      </c>
      <c r="J83" s="104">
        <f t="shared" si="13"/>
        <v>0</v>
      </c>
      <c r="K83" s="103">
        <f t="shared" si="13"/>
        <v>0</v>
      </c>
      <c r="L83" s="313"/>
      <c r="M83" s="313"/>
      <c r="N83" s="104">
        <f t="shared" si="13"/>
        <v>0</v>
      </c>
      <c r="O83" s="103">
        <f t="shared" si="13"/>
        <v>0</v>
      </c>
      <c r="P83" s="104">
        <f t="shared" si="13"/>
        <v>0</v>
      </c>
      <c r="R83" s="362"/>
      <c r="S83" s="362"/>
    </row>
    <row r="84" spans="1:19" ht="12.75" hidden="1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R84" s="309"/>
      <c r="S84" s="309"/>
    </row>
    <row r="85" spans="1:19" ht="13.5" hidden="1" thickBot="1">
      <c r="A85" s="238" t="s">
        <v>232</v>
      </c>
      <c r="B85" s="239"/>
      <c r="C85" s="237">
        <f>C59+C68+C74+C83</f>
        <v>0</v>
      </c>
      <c r="D85" s="105">
        <f>D59+D68+D74+D83</f>
        <v>0</v>
      </c>
      <c r="E85" s="239"/>
      <c r="F85" s="237">
        <f>F59+F68+F74+F83</f>
        <v>0</v>
      </c>
      <c r="G85" s="105">
        <f>G59+G68+G74+G83</f>
        <v>0</v>
      </c>
      <c r="H85" s="239"/>
      <c r="I85" s="237">
        <f aca="true" t="shared" si="14" ref="I85:P85">I59+I68+I74+I83</f>
        <v>0</v>
      </c>
      <c r="J85" s="105">
        <f t="shared" si="14"/>
        <v>0</v>
      </c>
      <c r="K85" s="237">
        <f t="shared" si="14"/>
        <v>0</v>
      </c>
      <c r="L85" s="315"/>
      <c r="M85" s="315"/>
      <c r="N85" s="105">
        <f t="shared" si="14"/>
        <v>0</v>
      </c>
      <c r="O85" s="237">
        <f t="shared" si="14"/>
        <v>0</v>
      </c>
      <c r="P85" s="105">
        <f t="shared" si="14"/>
        <v>0</v>
      </c>
      <c r="Q85" s="52"/>
      <c r="R85" s="107"/>
      <c r="S85" s="108"/>
    </row>
    <row r="86" spans="1:19" ht="12.75">
      <c r="A86" s="106"/>
      <c r="B86" s="106"/>
      <c r="C86" s="107"/>
      <c r="D86" s="108"/>
      <c r="E86" s="106"/>
      <c r="F86" s="107"/>
      <c r="G86" s="108"/>
      <c r="H86" s="106"/>
      <c r="I86" s="107"/>
      <c r="J86" s="108"/>
      <c r="K86" s="52"/>
      <c r="L86" s="52"/>
      <c r="M86" s="52"/>
      <c r="N86" s="52"/>
      <c r="O86" s="52"/>
      <c r="P86" s="52"/>
      <c r="Q86" s="52"/>
      <c r="R86" s="363"/>
      <c r="S86" s="363"/>
    </row>
    <row r="87" spans="1:19" ht="12.75">
      <c r="A87" s="106"/>
      <c r="B87" s="106"/>
      <c r="C87" s="107"/>
      <c r="D87" s="108"/>
      <c r="E87" s="106"/>
      <c r="F87" s="107"/>
      <c r="G87" s="108"/>
      <c r="H87" s="106"/>
      <c r="I87" s="107"/>
      <c r="J87" s="108"/>
      <c r="K87" s="52"/>
      <c r="L87" s="52"/>
      <c r="M87" s="52"/>
      <c r="N87" s="52"/>
      <c r="O87" s="52"/>
      <c r="P87" s="52"/>
      <c r="Q87" s="52"/>
      <c r="R87" s="363"/>
      <c r="S87" s="363"/>
    </row>
    <row r="88" spans="1:19" ht="12.75">
      <c r="A88" s="106"/>
      <c r="B88" s="106"/>
      <c r="C88" s="107"/>
      <c r="D88" s="108"/>
      <c r="E88" s="106"/>
      <c r="F88" s="107"/>
      <c r="G88" s="108"/>
      <c r="H88" s="106"/>
      <c r="I88" s="107"/>
      <c r="J88" s="108"/>
      <c r="K88" s="52"/>
      <c r="L88" s="52"/>
      <c r="M88" s="52"/>
      <c r="N88" s="52"/>
      <c r="O88" s="52"/>
      <c r="P88" s="52"/>
      <c r="Q88" s="52"/>
      <c r="R88" s="363"/>
      <c r="S88" s="363"/>
    </row>
    <row r="90" spans="1:19" ht="15">
      <c r="A90" s="686"/>
      <c r="B90" s="687"/>
      <c r="C90" s="687"/>
      <c r="D90" s="687"/>
      <c r="E90" s="687"/>
      <c r="F90" s="687"/>
      <c r="G90" s="687"/>
      <c r="H90" s="687"/>
      <c r="I90" s="687"/>
      <c r="J90" s="688"/>
      <c r="K90" s="688"/>
      <c r="L90" s="688"/>
      <c r="M90" s="688"/>
      <c r="N90" s="688"/>
      <c r="O90" s="688"/>
      <c r="P90" s="688"/>
      <c r="Q90" s="688"/>
      <c r="R90" s="688"/>
      <c r="S90" s="688"/>
    </row>
    <row r="91" spans="1:19" ht="15">
      <c r="A91" s="686"/>
      <c r="B91" s="687"/>
      <c r="C91" s="687"/>
      <c r="D91" s="687"/>
      <c r="E91" s="687"/>
      <c r="F91" s="687"/>
      <c r="G91" s="687"/>
      <c r="H91" s="687"/>
      <c r="I91" s="687"/>
      <c r="J91" s="688"/>
      <c r="K91" s="688"/>
      <c r="L91" s="688"/>
      <c r="M91" s="688"/>
      <c r="N91" s="688"/>
      <c r="O91" s="688"/>
      <c r="P91" s="688"/>
      <c r="Q91" s="688"/>
      <c r="R91" s="688"/>
      <c r="S91" s="688"/>
    </row>
  </sheetData>
  <mergeCells count="5">
    <mergeCell ref="K10:L10"/>
    <mergeCell ref="A91:S91"/>
    <mergeCell ref="A11:A12"/>
    <mergeCell ref="A90:S90"/>
    <mergeCell ref="A53:A54"/>
  </mergeCells>
  <printOptions horizontalCentered="1"/>
  <pageMargins left="0.75" right="0.75" top="1" bottom="0.56" header="0.5" footer="0.56"/>
  <pageSetup fitToHeight="1" fitToWidth="1" horizontalDpi="600" verticalDpi="600" orientation="landscape" scale="59" r:id="rId1"/>
  <headerFooter alignWithMargins="0">
    <oddFooter>&amp;C&amp;"Times New Roman,Regular"Exhibit D - Resources by DOJ Strategic Goals and Strategic Objectives</oddFooter>
  </headerFooter>
  <rowBreaks count="1" manualBreakCount="1">
    <brk id="4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9"/>
  <sheetViews>
    <sheetView showGridLines="0" showOutlineSymbols="0" zoomScale="80" zoomScaleNormal="80" workbookViewId="0" topLeftCell="C79">
      <selection activeCell="Y65" sqref="Y65"/>
    </sheetView>
  </sheetViews>
  <sheetFormatPr defaultColWidth="8.88671875" defaultRowHeight="15"/>
  <cols>
    <col min="1" max="1" width="3.77734375" style="19" customWidth="1"/>
    <col min="2" max="2" width="42.77734375" style="19" customWidth="1"/>
    <col min="3" max="3" width="5.6640625" style="19" customWidth="1"/>
    <col min="4" max="4" width="6.77734375" style="19" customWidth="1"/>
    <col min="5" max="5" width="9.88671875" style="19" customWidth="1"/>
    <col min="6" max="6" width="0.78125" style="19" customWidth="1"/>
    <col min="7" max="7" width="5.77734375" style="19" customWidth="1"/>
    <col min="8" max="8" width="5.6640625" style="19" customWidth="1"/>
    <col min="9" max="9" width="9.88671875" style="19" customWidth="1"/>
    <col min="10" max="10" width="0.78125" style="26" customWidth="1"/>
    <col min="11" max="12" width="5.6640625" style="19" customWidth="1"/>
    <col min="13" max="13" width="9.88671875" style="19" customWidth="1"/>
    <col min="14" max="14" width="0.78125" style="19" customWidth="1"/>
    <col min="15" max="15" width="5.5546875" style="19" customWidth="1"/>
    <col min="16" max="16" width="5.6640625" style="19" customWidth="1"/>
    <col min="17" max="17" width="9.88671875" style="19" customWidth="1"/>
    <col min="18" max="18" width="3.77734375" style="19" bestFit="1" customWidth="1"/>
    <col min="19" max="20" width="5.6640625" style="19" customWidth="1"/>
    <col min="21" max="21" width="8.77734375" style="19" customWidth="1"/>
    <col min="22" max="22" width="0.78125" style="19" customWidth="1"/>
    <col min="23" max="23" width="5.6640625" style="19" customWidth="1"/>
    <col min="24" max="24" width="6.77734375" style="19" customWidth="1"/>
    <col min="25" max="25" width="9.88671875" style="19" customWidth="1"/>
    <col min="26" max="16384" width="9.6640625" style="19" customWidth="1"/>
  </cols>
  <sheetData>
    <row r="1" spans="1:25" ht="20.25">
      <c r="A1" s="39" t="s">
        <v>4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8.75">
      <c r="A3" s="20" t="s">
        <v>86</v>
      </c>
      <c r="B3" s="21"/>
      <c r="C3" s="21"/>
      <c r="D3" s="21"/>
      <c r="E3" s="21"/>
      <c r="F3" s="21"/>
      <c r="G3" s="21"/>
      <c r="H3" s="21"/>
      <c r="I3" s="21"/>
      <c r="J3" s="22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16.5">
      <c r="A4" s="23" t="str">
        <f>+'(B) S&amp;L Sum of Req '!A5</f>
        <v>Office of Justice Programs</v>
      </c>
      <c r="B4" s="21"/>
      <c r="C4" s="21"/>
      <c r="D4" s="21"/>
      <c r="E4" s="21"/>
      <c r="F4" s="21"/>
      <c r="G4" s="21"/>
      <c r="H4" s="21"/>
      <c r="I4" s="21"/>
      <c r="J4" s="2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6.5">
      <c r="A5" s="23" t="str">
        <f>+'(B) S&amp;L Sum of Req '!A6</f>
        <v>State and Local Law Enforcement</v>
      </c>
      <c r="B5" s="21"/>
      <c r="C5" s="21"/>
      <c r="D5" s="21"/>
      <c r="E5" s="21"/>
      <c r="F5" s="21"/>
      <c r="G5" s="21"/>
      <c r="H5" s="21"/>
      <c r="I5" s="21"/>
      <c r="J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5.75">
      <c r="A6" s="109" t="s">
        <v>121</v>
      </c>
      <c r="B6" s="21"/>
      <c r="C6" s="21"/>
      <c r="D6" s="21"/>
      <c r="E6" s="21"/>
      <c r="F6" s="21"/>
      <c r="G6" s="21"/>
      <c r="H6" s="21"/>
      <c r="I6" s="21"/>
      <c r="J6" s="22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5.75">
      <c r="A7" s="1"/>
      <c r="B7" s="1"/>
      <c r="C7" s="1"/>
      <c r="D7" s="1"/>
      <c r="E7" s="1"/>
      <c r="F7" s="1"/>
      <c r="G7" s="21"/>
      <c r="H7" s="21"/>
      <c r="I7" s="21"/>
      <c r="J7" s="22"/>
      <c r="K7" s="21"/>
      <c r="L7" s="21"/>
      <c r="M7" s="21"/>
      <c r="N7" s="21"/>
      <c r="O7" s="21"/>
      <c r="P7" s="21"/>
      <c r="Q7" s="21"/>
      <c r="R7" s="1"/>
      <c r="S7" s="1"/>
      <c r="T7" s="1"/>
      <c r="U7" s="1"/>
      <c r="V7" s="1"/>
      <c r="W7" s="1"/>
      <c r="X7" s="1"/>
      <c r="Y7" s="1"/>
    </row>
    <row r="8" spans="1:25" ht="15.75">
      <c r="A8" s="1"/>
      <c r="B8" s="1"/>
      <c r="C8" s="21"/>
      <c r="D8" s="21"/>
      <c r="E8" s="21"/>
      <c r="F8" s="21"/>
      <c r="G8" s="21"/>
      <c r="H8" s="21"/>
      <c r="I8" s="21"/>
      <c r="J8" s="22"/>
      <c r="K8" s="21"/>
      <c r="L8" s="21"/>
      <c r="M8" s="21"/>
      <c r="N8" s="21"/>
      <c r="O8" s="21"/>
      <c r="P8" s="21"/>
      <c r="Q8" s="21"/>
      <c r="R8" s="21" t="s">
        <v>148</v>
      </c>
      <c r="S8" s="1"/>
      <c r="T8" s="1"/>
      <c r="U8" s="1"/>
      <c r="V8" s="1"/>
      <c r="W8" s="24"/>
      <c r="X8" s="21"/>
      <c r="Y8" s="21"/>
    </row>
    <row r="9" spans="1:25" ht="15.75">
      <c r="A9" s="134"/>
      <c r="B9" s="135"/>
      <c r="C9" s="158" t="s">
        <v>116</v>
      </c>
      <c r="D9" s="136"/>
      <c r="E9" s="136"/>
      <c r="F9" s="136" t="s">
        <v>148</v>
      </c>
      <c r="G9" s="158" t="s">
        <v>148</v>
      </c>
      <c r="H9" s="136"/>
      <c r="I9" s="136"/>
      <c r="J9" s="159"/>
      <c r="K9" s="160"/>
      <c r="L9" s="136"/>
      <c r="M9" s="136"/>
      <c r="N9" s="136" t="s">
        <v>148</v>
      </c>
      <c r="O9" s="158" t="s">
        <v>153</v>
      </c>
      <c r="P9" s="136"/>
      <c r="Q9" s="136"/>
      <c r="R9" s="136" t="s">
        <v>148</v>
      </c>
      <c r="S9" s="158" t="s">
        <v>73</v>
      </c>
      <c r="T9" s="136"/>
      <c r="U9" s="136"/>
      <c r="V9" s="247"/>
      <c r="W9" s="158"/>
      <c r="X9" s="136"/>
      <c r="Y9" s="137"/>
    </row>
    <row r="10" spans="1:25" ht="15.75">
      <c r="A10" s="131"/>
      <c r="B10" s="2"/>
      <c r="C10" s="243" t="s">
        <v>213</v>
      </c>
      <c r="D10" s="244"/>
      <c r="E10" s="244"/>
      <c r="F10" s="244" t="s">
        <v>148</v>
      </c>
      <c r="G10" s="243" t="s">
        <v>141</v>
      </c>
      <c r="H10" s="244"/>
      <c r="I10" s="244"/>
      <c r="J10" s="244" t="s">
        <v>148</v>
      </c>
      <c r="K10" s="243" t="s">
        <v>142</v>
      </c>
      <c r="L10" s="244"/>
      <c r="M10" s="244"/>
      <c r="N10" s="244" t="s">
        <v>148</v>
      </c>
      <c r="O10" s="243" t="s">
        <v>17</v>
      </c>
      <c r="P10" s="244"/>
      <c r="Q10" s="244"/>
      <c r="R10" s="244" t="s">
        <v>148</v>
      </c>
      <c r="S10" s="243" t="s">
        <v>152</v>
      </c>
      <c r="T10" s="244"/>
      <c r="U10" s="244"/>
      <c r="V10" s="245" t="s">
        <v>148</v>
      </c>
      <c r="W10" s="243" t="s">
        <v>117</v>
      </c>
      <c r="X10" s="244"/>
      <c r="Y10" s="246"/>
    </row>
    <row r="11" spans="1:25" ht="3" customHeight="1">
      <c r="A11" s="131"/>
      <c r="B11" s="1"/>
      <c r="C11" s="131"/>
      <c r="D11" s="1"/>
      <c r="E11" s="1"/>
      <c r="F11" s="1"/>
      <c r="G11" s="131"/>
      <c r="H11" s="1"/>
      <c r="I11" s="1"/>
      <c r="J11" s="2"/>
      <c r="K11" s="131"/>
      <c r="L11" s="1"/>
      <c r="M11" s="1"/>
      <c r="N11" s="1"/>
      <c r="O11" s="131"/>
      <c r="P11" s="1"/>
      <c r="Q11" s="1"/>
      <c r="R11" s="1"/>
      <c r="S11" s="131"/>
      <c r="T11" s="1"/>
      <c r="U11" s="1"/>
      <c r="V11" s="1"/>
      <c r="W11" s="131"/>
      <c r="X11" s="1"/>
      <c r="Y11" s="124"/>
    </row>
    <row r="12" spans="1:25" ht="16.5" thickBot="1">
      <c r="A12" s="140" t="s">
        <v>12</v>
      </c>
      <c r="B12" s="241"/>
      <c r="C12" s="206" t="s">
        <v>147</v>
      </c>
      <c r="D12" s="139" t="s">
        <v>15</v>
      </c>
      <c r="E12" s="139" t="s">
        <v>149</v>
      </c>
      <c r="F12" s="242"/>
      <c r="G12" s="206" t="s">
        <v>147</v>
      </c>
      <c r="H12" s="139" t="s">
        <v>15</v>
      </c>
      <c r="I12" s="139" t="s">
        <v>149</v>
      </c>
      <c r="J12" s="139"/>
      <c r="K12" s="206" t="s">
        <v>147</v>
      </c>
      <c r="L12" s="139" t="s">
        <v>15</v>
      </c>
      <c r="M12" s="139" t="s">
        <v>149</v>
      </c>
      <c r="N12" s="139"/>
      <c r="O12" s="206" t="s">
        <v>147</v>
      </c>
      <c r="P12" s="139" t="s">
        <v>15</v>
      </c>
      <c r="Q12" s="139" t="s">
        <v>149</v>
      </c>
      <c r="R12" s="139"/>
      <c r="S12" s="206" t="s">
        <v>147</v>
      </c>
      <c r="T12" s="139" t="s">
        <v>15</v>
      </c>
      <c r="U12" s="139" t="s">
        <v>149</v>
      </c>
      <c r="V12" s="139"/>
      <c r="W12" s="206" t="s">
        <v>147</v>
      </c>
      <c r="X12" s="139" t="s">
        <v>15</v>
      </c>
      <c r="Y12" s="207" t="s">
        <v>149</v>
      </c>
    </row>
    <row r="13" spans="1:25" ht="11.25" customHeight="1">
      <c r="A13" s="131"/>
      <c r="B13" s="1"/>
      <c r="C13" s="131"/>
      <c r="D13" s="1"/>
      <c r="E13" s="1"/>
      <c r="F13" s="1"/>
      <c r="G13" s="131"/>
      <c r="H13" s="1"/>
      <c r="I13" s="1"/>
      <c r="J13" s="2"/>
      <c r="K13" s="131"/>
      <c r="L13" s="1"/>
      <c r="M13" s="1"/>
      <c r="N13" s="1"/>
      <c r="O13" s="131"/>
      <c r="P13" s="1"/>
      <c r="Q13" s="1"/>
      <c r="R13" s="1"/>
      <c r="S13" s="131"/>
      <c r="T13" s="1"/>
      <c r="U13" s="1"/>
      <c r="V13" s="1"/>
      <c r="W13" s="131"/>
      <c r="X13" s="1"/>
      <c r="Y13" s="124"/>
    </row>
    <row r="14" spans="1:25" ht="15.75">
      <c r="A14" s="151" t="s">
        <v>87</v>
      </c>
      <c r="B14" s="152"/>
      <c r="C14" s="368">
        <v>0</v>
      </c>
      <c r="D14" s="369">
        <v>0</v>
      </c>
      <c r="E14" s="152">
        <v>416478</v>
      </c>
      <c r="F14" s="152"/>
      <c r="G14" s="368">
        <v>0</v>
      </c>
      <c r="H14" s="369">
        <v>0</v>
      </c>
      <c r="I14" s="152">
        <v>-8530</v>
      </c>
      <c r="J14" s="152"/>
      <c r="K14" s="368">
        <v>0</v>
      </c>
      <c r="L14" s="369">
        <v>0</v>
      </c>
      <c r="M14" s="369">
        <v>0</v>
      </c>
      <c r="N14" s="152"/>
      <c r="O14" s="368">
        <v>0</v>
      </c>
      <c r="P14" s="369">
        <v>0</v>
      </c>
      <c r="Q14" s="152">
        <v>-23560</v>
      </c>
      <c r="R14" s="152">
        <v>0</v>
      </c>
      <c r="S14" s="368">
        <v>0</v>
      </c>
      <c r="T14" s="369">
        <v>0</v>
      </c>
      <c r="U14" s="152">
        <v>4303</v>
      </c>
      <c r="V14" s="152"/>
      <c r="W14" s="151">
        <f>C14+G14+K14+O14+S14</f>
        <v>0</v>
      </c>
      <c r="X14" s="152">
        <f>D14+H14+L14+P14+T14</f>
        <v>0</v>
      </c>
      <c r="Y14" s="153">
        <f>E14+I14+M14+Q14+U14</f>
        <v>388691</v>
      </c>
    </row>
    <row r="15" spans="1:25" ht="15.75">
      <c r="A15" s="151" t="s">
        <v>88</v>
      </c>
      <c r="B15" s="152"/>
      <c r="C15" s="368">
        <v>0</v>
      </c>
      <c r="D15" s="369">
        <v>0</v>
      </c>
      <c r="E15" s="369">
        <v>0</v>
      </c>
      <c r="F15" s="152"/>
      <c r="G15" s="368">
        <v>0</v>
      </c>
      <c r="H15" s="369">
        <v>0</v>
      </c>
      <c r="I15" s="152">
        <v>-24534</v>
      </c>
      <c r="J15" s="152"/>
      <c r="K15" s="368">
        <v>0</v>
      </c>
      <c r="L15" s="369">
        <v>0</v>
      </c>
      <c r="M15" s="369">
        <v>0</v>
      </c>
      <c r="N15" s="152"/>
      <c r="O15" s="368">
        <v>0</v>
      </c>
      <c r="P15" s="369">
        <v>0</v>
      </c>
      <c r="Q15" s="369">
        <v>0</v>
      </c>
      <c r="R15" s="152"/>
      <c r="S15" s="368">
        <v>0</v>
      </c>
      <c r="T15" s="369">
        <v>0</v>
      </c>
      <c r="U15" s="152">
        <f>30110+1950</f>
        <v>32060</v>
      </c>
      <c r="V15" s="152"/>
      <c r="W15" s="151">
        <f aca="true" t="shared" si="0" ref="W15:W44">C15+G15+K15+O15+S15</f>
        <v>0</v>
      </c>
      <c r="X15" s="152">
        <f aca="true" t="shared" si="1" ref="X15:X44">D15+H15+L15+P15+T15</f>
        <v>0</v>
      </c>
      <c r="Y15" s="153">
        <f aca="true" t="shared" si="2" ref="Y15:Y44">E15+I15+M15+Q15+U15</f>
        <v>7526</v>
      </c>
    </row>
    <row r="16" spans="1:25" ht="15.75">
      <c r="A16" s="151" t="s">
        <v>89</v>
      </c>
      <c r="B16" s="152"/>
      <c r="C16" s="368">
        <v>0</v>
      </c>
      <c r="D16" s="369">
        <v>0</v>
      </c>
      <c r="E16" s="152">
        <v>405000</v>
      </c>
      <c r="F16" s="152"/>
      <c r="G16" s="368">
        <v>0</v>
      </c>
      <c r="H16" s="369">
        <v>0</v>
      </c>
      <c r="I16" s="152">
        <v>-5172</v>
      </c>
      <c r="J16" s="152"/>
      <c r="K16" s="368">
        <v>0</v>
      </c>
      <c r="L16" s="369">
        <v>0</v>
      </c>
      <c r="M16" s="369">
        <v>0</v>
      </c>
      <c r="N16" s="152"/>
      <c r="O16" s="368">
        <v>0</v>
      </c>
      <c r="P16" s="369">
        <v>0</v>
      </c>
      <c r="Q16" s="152">
        <v>-22910</v>
      </c>
      <c r="R16" s="152"/>
      <c r="S16" s="368">
        <v>0</v>
      </c>
      <c r="T16" s="369">
        <v>0</v>
      </c>
      <c r="U16" s="152">
        <v>294694</v>
      </c>
      <c r="V16" s="152"/>
      <c r="W16" s="151">
        <f t="shared" si="0"/>
        <v>0</v>
      </c>
      <c r="X16" s="152">
        <f t="shared" si="1"/>
        <v>0</v>
      </c>
      <c r="Y16" s="153">
        <f t="shared" si="2"/>
        <v>671612</v>
      </c>
    </row>
    <row r="17" spans="1:25" ht="15.75">
      <c r="A17" s="151" t="s">
        <v>90</v>
      </c>
      <c r="B17" s="152"/>
      <c r="C17" s="368">
        <v>0</v>
      </c>
      <c r="D17" s="369">
        <v>0</v>
      </c>
      <c r="E17" s="152">
        <v>30000</v>
      </c>
      <c r="F17" s="152"/>
      <c r="G17" s="368">
        <v>0</v>
      </c>
      <c r="H17" s="369">
        <v>0</v>
      </c>
      <c r="I17" s="152">
        <v>-383</v>
      </c>
      <c r="J17" s="152"/>
      <c r="K17" s="368">
        <v>0</v>
      </c>
      <c r="L17" s="369">
        <v>0</v>
      </c>
      <c r="M17" s="369">
        <v>0</v>
      </c>
      <c r="N17" s="152"/>
      <c r="O17" s="368">
        <v>0</v>
      </c>
      <c r="P17" s="369">
        <v>0</v>
      </c>
      <c r="Q17" s="152">
        <v>-1697</v>
      </c>
      <c r="R17" s="152"/>
      <c r="S17" s="368">
        <v>0</v>
      </c>
      <c r="T17" s="369">
        <v>0</v>
      </c>
      <c r="U17" s="152">
        <v>21065</v>
      </c>
      <c r="V17" s="152"/>
      <c r="W17" s="151">
        <f t="shared" si="0"/>
        <v>0</v>
      </c>
      <c r="X17" s="152">
        <f t="shared" si="1"/>
        <v>0</v>
      </c>
      <c r="Y17" s="153">
        <f t="shared" si="2"/>
        <v>48985</v>
      </c>
    </row>
    <row r="18" spans="1:25" ht="15.75">
      <c r="A18" s="151" t="s">
        <v>91</v>
      </c>
      <c r="B18" s="152"/>
      <c r="C18" s="368">
        <v>0</v>
      </c>
      <c r="D18" s="369">
        <v>0</v>
      </c>
      <c r="E18" s="369">
        <v>0</v>
      </c>
      <c r="F18" s="152"/>
      <c r="G18" s="368">
        <v>0</v>
      </c>
      <c r="H18" s="369">
        <v>0</v>
      </c>
      <c r="I18" s="152">
        <v>-498</v>
      </c>
      <c r="J18" s="152"/>
      <c r="K18" s="368">
        <v>0</v>
      </c>
      <c r="L18" s="369">
        <v>0</v>
      </c>
      <c r="M18" s="369">
        <v>0</v>
      </c>
      <c r="N18" s="152"/>
      <c r="O18" s="368">
        <v>0</v>
      </c>
      <c r="P18" s="369">
        <v>0</v>
      </c>
      <c r="Q18" s="369">
        <v>0</v>
      </c>
      <c r="R18" s="152"/>
      <c r="S18" s="368">
        <v>0</v>
      </c>
      <c r="T18" s="369">
        <v>0</v>
      </c>
      <c r="U18" s="152">
        <f>6000</f>
        <v>6000</v>
      </c>
      <c r="V18" s="152"/>
      <c r="W18" s="151">
        <f t="shared" si="0"/>
        <v>0</v>
      </c>
      <c r="X18" s="152">
        <f t="shared" si="1"/>
        <v>0</v>
      </c>
      <c r="Y18" s="153">
        <f t="shared" si="2"/>
        <v>5502</v>
      </c>
    </row>
    <row r="19" spans="1:25" ht="15.75">
      <c r="A19" s="151" t="s">
        <v>92</v>
      </c>
      <c r="B19" s="152"/>
      <c r="C19" s="368"/>
      <c r="D19" s="369"/>
      <c r="E19" s="369"/>
      <c r="F19" s="152"/>
      <c r="G19" s="368"/>
      <c r="H19" s="369"/>
      <c r="I19" s="369"/>
      <c r="J19" s="152"/>
      <c r="K19" s="368"/>
      <c r="L19" s="369"/>
      <c r="M19" s="369"/>
      <c r="N19" s="152"/>
      <c r="O19" s="368"/>
      <c r="P19" s="369"/>
      <c r="Q19" s="369"/>
      <c r="R19" s="152"/>
      <c r="S19" s="368"/>
      <c r="T19" s="369"/>
      <c r="U19" s="369"/>
      <c r="V19" s="152"/>
      <c r="W19" s="151"/>
      <c r="X19" s="152"/>
      <c r="Y19" s="153"/>
    </row>
    <row r="20" spans="1:25" ht="15.75">
      <c r="A20" s="151"/>
      <c r="B20" s="152" t="s">
        <v>93</v>
      </c>
      <c r="C20" s="368">
        <v>0</v>
      </c>
      <c r="D20" s="369">
        <v>0</v>
      </c>
      <c r="E20" s="152">
        <v>8000</v>
      </c>
      <c r="F20" s="152"/>
      <c r="G20" s="368">
        <v>0</v>
      </c>
      <c r="H20" s="369">
        <v>0</v>
      </c>
      <c r="I20" s="152">
        <v>-329</v>
      </c>
      <c r="J20" s="152"/>
      <c r="K20" s="368">
        <v>0</v>
      </c>
      <c r="L20" s="369">
        <v>0</v>
      </c>
      <c r="M20" s="369">
        <v>0</v>
      </c>
      <c r="N20" s="152"/>
      <c r="O20" s="368">
        <v>0</v>
      </c>
      <c r="P20" s="369">
        <v>0</v>
      </c>
      <c r="Q20" s="152">
        <v>-452</v>
      </c>
      <c r="R20" s="152"/>
      <c r="S20" s="368">
        <v>0</v>
      </c>
      <c r="T20" s="369">
        <v>0</v>
      </c>
      <c r="U20" s="152">
        <v>1556</v>
      </c>
      <c r="V20" s="152"/>
      <c r="W20" s="151">
        <f t="shared" si="0"/>
        <v>0</v>
      </c>
      <c r="X20" s="152">
        <f t="shared" si="1"/>
        <v>0</v>
      </c>
      <c r="Y20" s="153">
        <f t="shared" si="2"/>
        <v>8775</v>
      </c>
    </row>
    <row r="21" spans="1:25" ht="15.75">
      <c r="A21" s="151"/>
      <c r="B21" s="152" t="s">
        <v>64</v>
      </c>
      <c r="C21" s="368">
        <v>0</v>
      </c>
      <c r="D21" s="369">
        <v>0</v>
      </c>
      <c r="E21" s="152">
        <v>5000</v>
      </c>
      <c r="F21" s="152"/>
      <c r="G21" s="368">
        <v>0</v>
      </c>
      <c r="H21" s="369">
        <v>0</v>
      </c>
      <c r="I21" s="152">
        <v>-69</v>
      </c>
      <c r="J21" s="152"/>
      <c r="K21" s="368">
        <v>0</v>
      </c>
      <c r="L21" s="369">
        <v>0</v>
      </c>
      <c r="M21" s="369">
        <v>0</v>
      </c>
      <c r="N21" s="152"/>
      <c r="O21" s="368">
        <v>0</v>
      </c>
      <c r="P21" s="369">
        <v>0</v>
      </c>
      <c r="Q21" s="152">
        <v>-283</v>
      </c>
      <c r="R21" s="152"/>
      <c r="S21" s="368">
        <v>0</v>
      </c>
      <c r="T21" s="369">
        <v>0</v>
      </c>
      <c r="U21" s="152">
        <v>158</v>
      </c>
      <c r="V21" s="152"/>
      <c r="W21" s="151">
        <f t="shared" si="0"/>
        <v>0</v>
      </c>
      <c r="X21" s="152">
        <f t="shared" si="1"/>
        <v>0</v>
      </c>
      <c r="Y21" s="153">
        <f t="shared" si="2"/>
        <v>4806</v>
      </c>
    </row>
    <row r="22" spans="1:25" ht="15.75">
      <c r="A22" s="151"/>
      <c r="B22" s="152" t="s">
        <v>212</v>
      </c>
      <c r="C22" s="368">
        <v>0</v>
      </c>
      <c r="D22" s="369">
        <v>0</v>
      </c>
      <c r="E22" s="152">
        <v>9000</v>
      </c>
      <c r="F22" s="152"/>
      <c r="G22" s="368">
        <v>0</v>
      </c>
      <c r="H22" s="369">
        <v>0</v>
      </c>
      <c r="I22" s="152">
        <v>-115</v>
      </c>
      <c r="J22" s="152"/>
      <c r="K22" s="368">
        <v>0</v>
      </c>
      <c r="L22" s="369">
        <v>0</v>
      </c>
      <c r="M22" s="369">
        <v>0</v>
      </c>
      <c r="N22" s="152"/>
      <c r="O22" s="368">
        <v>0</v>
      </c>
      <c r="P22" s="369">
        <v>0</v>
      </c>
      <c r="Q22" s="152">
        <v>-509</v>
      </c>
      <c r="R22" s="152"/>
      <c r="S22" s="368">
        <v>0</v>
      </c>
      <c r="T22" s="369">
        <v>0</v>
      </c>
      <c r="U22" s="369">
        <v>6502</v>
      </c>
      <c r="V22" s="152"/>
      <c r="W22" s="151">
        <f t="shared" si="0"/>
        <v>0</v>
      </c>
      <c r="X22" s="152">
        <f t="shared" si="1"/>
        <v>0</v>
      </c>
      <c r="Y22" s="153">
        <f t="shared" si="2"/>
        <v>14878</v>
      </c>
    </row>
    <row r="23" spans="1:25" ht="15.75">
      <c r="A23" s="151" t="s">
        <v>95</v>
      </c>
      <c r="B23" s="152"/>
      <c r="C23" s="368">
        <v>0</v>
      </c>
      <c r="D23" s="369">
        <v>0</v>
      </c>
      <c r="E23" s="152">
        <v>191704</v>
      </c>
      <c r="F23" s="152"/>
      <c r="G23" s="368">
        <v>0</v>
      </c>
      <c r="H23" s="369">
        <v>0</v>
      </c>
      <c r="I23" s="152">
        <v>-16968</v>
      </c>
      <c r="J23" s="152"/>
      <c r="K23" s="368">
        <v>0</v>
      </c>
      <c r="L23" s="369">
        <v>0</v>
      </c>
      <c r="M23" s="369">
        <v>0</v>
      </c>
      <c r="N23" s="152"/>
      <c r="O23" s="368">
        <v>0</v>
      </c>
      <c r="P23" s="369">
        <v>0</v>
      </c>
      <c r="Q23" s="369">
        <v>0</v>
      </c>
      <c r="R23" s="152"/>
      <c r="S23" s="368">
        <v>0</v>
      </c>
      <c r="T23" s="369">
        <v>0</v>
      </c>
      <c r="U23" s="152">
        <f>8579</f>
        <v>8579</v>
      </c>
      <c r="V23" s="152"/>
      <c r="W23" s="151">
        <f t="shared" si="0"/>
        <v>0</v>
      </c>
      <c r="X23" s="152">
        <f t="shared" si="1"/>
        <v>0</v>
      </c>
      <c r="Y23" s="153">
        <f t="shared" si="2"/>
        <v>183315</v>
      </c>
    </row>
    <row r="24" spans="1:25" ht="15.75">
      <c r="A24" s="151" t="s">
        <v>96</v>
      </c>
      <c r="B24" s="152"/>
      <c r="C24" s="368">
        <v>0</v>
      </c>
      <c r="D24" s="369">
        <v>0</v>
      </c>
      <c r="E24" s="369">
        <v>0</v>
      </c>
      <c r="F24" s="152"/>
      <c r="G24" s="368">
        <v>0</v>
      </c>
      <c r="H24" s="369">
        <v>0</v>
      </c>
      <c r="I24" s="369">
        <v>0</v>
      </c>
      <c r="J24" s="152"/>
      <c r="K24" s="368">
        <v>0</v>
      </c>
      <c r="L24" s="369">
        <v>0</v>
      </c>
      <c r="M24" s="369">
        <v>0</v>
      </c>
      <c r="N24" s="152"/>
      <c r="O24" s="368">
        <v>0</v>
      </c>
      <c r="P24" s="369">
        <v>0</v>
      </c>
      <c r="Q24" s="369">
        <v>0</v>
      </c>
      <c r="R24" s="152"/>
      <c r="S24" s="368">
        <v>0</v>
      </c>
      <c r="T24" s="369">
        <v>0</v>
      </c>
      <c r="U24" s="152">
        <v>28</v>
      </c>
      <c r="V24" s="152"/>
      <c r="W24" s="151">
        <f aca="true" t="shared" si="3" ref="W24:Y25">C24+G24+K24+O24+S24</f>
        <v>0</v>
      </c>
      <c r="X24" s="152">
        <f t="shared" si="3"/>
        <v>0</v>
      </c>
      <c r="Y24" s="153">
        <f t="shared" si="3"/>
        <v>28</v>
      </c>
    </row>
    <row r="25" spans="1:25" ht="15.75">
      <c r="A25" s="151" t="s">
        <v>108</v>
      </c>
      <c r="B25" s="152"/>
      <c r="C25" s="368">
        <v>0</v>
      </c>
      <c r="D25" s="369">
        <v>0</v>
      </c>
      <c r="E25" s="152">
        <v>10000</v>
      </c>
      <c r="F25" s="152"/>
      <c r="G25" s="368">
        <v>0</v>
      </c>
      <c r="H25" s="369">
        <v>0</v>
      </c>
      <c r="I25" s="152">
        <v>-128</v>
      </c>
      <c r="J25" s="152"/>
      <c r="K25" s="368">
        <v>0</v>
      </c>
      <c r="L25" s="369">
        <v>0</v>
      </c>
      <c r="M25" s="369">
        <v>0</v>
      </c>
      <c r="N25" s="152"/>
      <c r="O25" s="368">
        <v>0</v>
      </c>
      <c r="P25" s="369">
        <v>0</v>
      </c>
      <c r="Q25" s="152">
        <v>-99</v>
      </c>
      <c r="R25" s="152"/>
      <c r="S25" s="368">
        <v>0</v>
      </c>
      <c r="T25" s="369">
        <v>0</v>
      </c>
      <c r="U25" s="152">
        <v>10001</v>
      </c>
      <c r="V25" s="152"/>
      <c r="W25" s="151">
        <f t="shared" si="3"/>
        <v>0</v>
      </c>
      <c r="X25" s="152">
        <f t="shared" si="3"/>
        <v>0</v>
      </c>
      <c r="Y25" s="153">
        <f t="shared" si="3"/>
        <v>19774</v>
      </c>
    </row>
    <row r="26" spans="1:25" ht="15.75">
      <c r="A26" s="151" t="s">
        <v>100</v>
      </c>
      <c r="B26" s="152"/>
      <c r="C26" s="368">
        <v>0</v>
      </c>
      <c r="D26" s="369">
        <v>0</v>
      </c>
      <c r="E26" s="152">
        <v>10000</v>
      </c>
      <c r="F26" s="152"/>
      <c r="G26" s="368">
        <v>0</v>
      </c>
      <c r="H26" s="369">
        <v>0</v>
      </c>
      <c r="I26" s="152">
        <v>-653</v>
      </c>
      <c r="J26" s="152"/>
      <c r="K26" s="368">
        <v>0</v>
      </c>
      <c r="L26" s="369">
        <v>0</v>
      </c>
      <c r="M26" s="369">
        <v>0</v>
      </c>
      <c r="N26" s="152"/>
      <c r="O26" s="368">
        <v>0</v>
      </c>
      <c r="P26" s="369">
        <v>0</v>
      </c>
      <c r="Q26" s="152">
        <v>-566</v>
      </c>
      <c r="R26" s="152"/>
      <c r="S26" s="368">
        <v>0</v>
      </c>
      <c r="T26" s="369">
        <v>0</v>
      </c>
      <c r="U26" s="152">
        <f>1450</f>
        <v>1450</v>
      </c>
      <c r="V26" s="152"/>
      <c r="W26" s="151">
        <f aca="true" t="shared" si="4" ref="W26:W32">C26+G26+K26+O26+S26</f>
        <v>0</v>
      </c>
      <c r="X26" s="152">
        <f aca="true" t="shared" si="5" ref="X26:X32">D26+H26+L26+P26+T26</f>
        <v>0</v>
      </c>
      <c r="Y26" s="153">
        <f aca="true" t="shared" si="6" ref="Y26:Y32">E26+I26+M26+Q26+U26</f>
        <v>10231</v>
      </c>
    </row>
    <row r="27" spans="1:25" ht="15.75">
      <c r="A27" s="151" t="s">
        <v>102</v>
      </c>
      <c r="B27" s="152"/>
      <c r="C27" s="368">
        <v>0</v>
      </c>
      <c r="D27" s="369">
        <v>0</v>
      </c>
      <c r="E27" s="152">
        <v>10000</v>
      </c>
      <c r="F27" s="152"/>
      <c r="G27" s="368">
        <v>0</v>
      </c>
      <c r="H27" s="369">
        <v>0</v>
      </c>
      <c r="I27" s="152">
        <v>-1367</v>
      </c>
      <c r="J27" s="152"/>
      <c r="K27" s="368">
        <v>0</v>
      </c>
      <c r="L27" s="369">
        <v>0</v>
      </c>
      <c r="M27" s="369">
        <v>0</v>
      </c>
      <c r="N27" s="152"/>
      <c r="O27" s="368">
        <v>0</v>
      </c>
      <c r="P27" s="369">
        <v>0</v>
      </c>
      <c r="Q27" s="152">
        <v>-566</v>
      </c>
      <c r="R27" s="152"/>
      <c r="S27" s="368">
        <v>0</v>
      </c>
      <c r="T27" s="369">
        <v>0</v>
      </c>
      <c r="U27" s="152">
        <v>2021</v>
      </c>
      <c r="V27" s="152"/>
      <c r="W27" s="151">
        <f t="shared" si="4"/>
        <v>0</v>
      </c>
      <c r="X27" s="152">
        <f t="shared" si="5"/>
        <v>0</v>
      </c>
      <c r="Y27" s="153">
        <f t="shared" si="6"/>
        <v>10088</v>
      </c>
    </row>
    <row r="28" spans="1:25" ht="15.75">
      <c r="A28" s="151" t="s">
        <v>103</v>
      </c>
      <c r="B28" s="152"/>
      <c r="C28" s="368">
        <v>0</v>
      </c>
      <c r="D28" s="369">
        <v>0</v>
      </c>
      <c r="E28" s="369">
        <v>0</v>
      </c>
      <c r="F28" s="152"/>
      <c r="G28" s="368">
        <v>0</v>
      </c>
      <c r="H28" s="369">
        <v>0</v>
      </c>
      <c r="I28" s="152">
        <v>-507</v>
      </c>
      <c r="J28" s="152"/>
      <c r="K28" s="368">
        <v>0</v>
      </c>
      <c r="L28" s="369">
        <v>0</v>
      </c>
      <c r="M28" s="369">
        <v>0</v>
      </c>
      <c r="N28" s="152"/>
      <c r="O28" s="368">
        <v>0</v>
      </c>
      <c r="P28" s="369">
        <v>0</v>
      </c>
      <c r="Q28" s="369">
        <v>0</v>
      </c>
      <c r="R28" s="152"/>
      <c r="S28" s="368">
        <v>0</v>
      </c>
      <c r="T28" s="369">
        <v>0</v>
      </c>
      <c r="U28" s="152">
        <v>794</v>
      </c>
      <c r="V28" s="152"/>
      <c r="W28" s="151">
        <f t="shared" si="4"/>
        <v>0</v>
      </c>
      <c r="X28" s="152">
        <f t="shared" si="5"/>
        <v>0</v>
      </c>
      <c r="Y28" s="153">
        <f t="shared" si="6"/>
        <v>287</v>
      </c>
    </row>
    <row r="29" spans="1:25" ht="15.75">
      <c r="A29" s="151" t="s">
        <v>104</v>
      </c>
      <c r="B29" s="152"/>
      <c r="C29" s="368">
        <v>0</v>
      </c>
      <c r="D29" s="369">
        <v>0</v>
      </c>
      <c r="E29" s="369">
        <v>0</v>
      </c>
      <c r="F29" s="152"/>
      <c r="G29" s="368">
        <v>0</v>
      </c>
      <c r="H29" s="369">
        <v>0</v>
      </c>
      <c r="I29" s="152">
        <v>-3341</v>
      </c>
      <c r="J29" s="152"/>
      <c r="K29" s="368">
        <v>0</v>
      </c>
      <c r="L29" s="369">
        <v>0</v>
      </c>
      <c r="M29" s="369">
        <v>0</v>
      </c>
      <c r="N29" s="152"/>
      <c r="O29" s="368">
        <v>0</v>
      </c>
      <c r="P29" s="369">
        <v>0</v>
      </c>
      <c r="Q29" s="369">
        <v>0</v>
      </c>
      <c r="R29" s="152"/>
      <c r="S29" s="368">
        <v>0</v>
      </c>
      <c r="T29" s="369">
        <v>0</v>
      </c>
      <c r="U29" s="369">
        <v>5000</v>
      </c>
      <c r="V29" s="152"/>
      <c r="W29" s="151">
        <f t="shared" si="4"/>
        <v>0</v>
      </c>
      <c r="X29" s="152">
        <f t="shared" si="5"/>
        <v>0</v>
      </c>
      <c r="Y29" s="153">
        <f t="shared" si="6"/>
        <v>1659</v>
      </c>
    </row>
    <row r="30" spans="1:25" ht="15.75">
      <c r="A30" s="151" t="s">
        <v>111</v>
      </c>
      <c r="B30" s="152"/>
      <c r="C30" s="368">
        <v>0</v>
      </c>
      <c r="D30" s="369">
        <v>0</v>
      </c>
      <c r="E30" s="152">
        <v>7500</v>
      </c>
      <c r="F30" s="152"/>
      <c r="G30" s="368">
        <v>0</v>
      </c>
      <c r="H30" s="369">
        <v>0</v>
      </c>
      <c r="I30" s="152">
        <v>-2300</v>
      </c>
      <c r="J30" s="152"/>
      <c r="K30" s="368">
        <v>0</v>
      </c>
      <c r="L30" s="369">
        <v>0</v>
      </c>
      <c r="M30" s="369">
        <v>0</v>
      </c>
      <c r="N30" s="152"/>
      <c r="O30" s="368">
        <v>0</v>
      </c>
      <c r="P30" s="369">
        <v>0</v>
      </c>
      <c r="Q30" s="152">
        <v>-424</v>
      </c>
      <c r="R30" s="152"/>
      <c r="S30" s="368">
        <v>0</v>
      </c>
      <c r="T30" s="369">
        <v>0</v>
      </c>
      <c r="U30" s="152">
        <v>5222</v>
      </c>
      <c r="V30" s="152"/>
      <c r="W30" s="151">
        <f t="shared" si="4"/>
        <v>0</v>
      </c>
      <c r="X30" s="152">
        <f t="shared" si="5"/>
        <v>0</v>
      </c>
      <c r="Y30" s="153">
        <f t="shared" si="6"/>
        <v>9998</v>
      </c>
    </row>
    <row r="31" spans="1:25" ht="15.75">
      <c r="A31" s="151" t="s">
        <v>112</v>
      </c>
      <c r="B31" s="152"/>
      <c r="C31" s="368">
        <v>0</v>
      </c>
      <c r="D31" s="369">
        <v>0</v>
      </c>
      <c r="E31" s="152">
        <v>18175</v>
      </c>
      <c r="F31" s="152"/>
      <c r="G31" s="368">
        <v>0</v>
      </c>
      <c r="H31" s="369">
        <v>0</v>
      </c>
      <c r="I31" s="152">
        <v>-232</v>
      </c>
      <c r="J31" s="152"/>
      <c r="K31" s="368">
        <v>0</v>
      </c>
      <c r="L31" s="369">
        <v>0</v>
      </c>
      <c r="M31" s="369">
        <v>0</v>
      </c>
      <c r="N31" s="152"/>
      <c r="O31" s="368">
        <v>0</v>
      </c>
      <c r="P31" s="369">
        <v>0</v>
      </c>
      <c r="Q31" s="152">
        <v>-1028</v>
      </c>
      <c r="R31" s="152"/>
      <c r="S31" s="368">
        <v>0</v>
      </c>
      <c r="T31" s="369">
        <v>0</v>
      </c>
      <c r="U31" s="152">
        <v>34668</v>
      </c>
      <c r="V31" s="152"/>
      <c r="W31" s="151">
        <f t="shared" si="4"/>
        <v>0</v>
      </c>
      <c r="X31" s="152">
        <f t="shared" si="5"/>
        <v>0</v>
      </c>
      <c r="Y31" s="153">
        <f t="shared" si="6"/>
        <v>51583</v>
      </c>
    </row>
    <row r="32" spans="1:25" ht="15.75">
      <c r="A32" s="151" t="s">
        <v>65</v>
      </c>
      <c r="B32" s="152"/>
      <c r="C32" s="368">
        <v>0</v>
      </c>
      <c r="D32" s="369">
        <v>0</v>
      </c>
      <c r="E32" s="152">
        <v>10000</v>
      </c>
      <c r="F32" s="152"/>
      <c r="G32" s="368">
        <v>0</v>
      </c>
      <c r="H32" s="369">
        <v>0</v>
      </c>
      <c r="I32" s="152">
        <v>-128</v>
      </c>
      <c r="J32" s="152"/>
      <c r="K32" s="368">
        <v>0</v>
      </c>
      <c r="L32" s="369">
        <v>0</v>
      </c>
      <c r="M32" s="369">
        <v>0</v>
      </c>
      <c r="N32" s="152"/>
      <c r="O32" s="368">
        <v>0</v>
      </c>
      <c r="P32" s="369">
        <v>0</v>
      </c>
      <c r="Q32" s="152">
        <v>-566</v>
      </c>
      <c r="R32" s="152"/>
      <c r="S32" s="368">
        <v>0</v>
      </c>
      <c r="T32" s="369">
        <v>0</v>
      </c>
      <c r="U32" s="152">
        <v>1123</v>
      </c>
      <c r="V32" s="152"/>
      <c r="W32" s="151">
        <f t="shared" si="4"/>
        <v>0</v>
      </c>
      <c r="X32" s="152">
        <f t="shared" si="5"/>
        <v>0</v>
      </c>
      <c r="Y32" s="153">
        <f t="shared" si="6"/>
        <v>10429</v>
      </c>
    </row>
    <row r="33" spans="1:25" ht="15.75">
      <c r="A33" s="151" t="s">
        <v>94</v>
      </c>
      <c r="B33" s="152"/>
      <c r="C33" s="368">
        <v>0</v>
      </c>
      <c r="D33" s="369">
        <v>0</v>
      </c>
      <c r="E33" s="369">
        <v>0</v>
      </c>
      <c r="F33" s="152"/>
      <c r="G33" s="368">
        <v>0</v>
      </c>
      <c r="H33" s="369">
        <v>0</v>
      </c>
      <c r="I33" s="369">
        <v>0</v>
      </c>
      <c r="J33" s="152"/>
      <c r="K33" s="368">
        <v>0</v>
      </c>
      <c r="L33" s="369">
        <v>0</v>
      </c>
      <c r="M33" s="152">
        <v>125000</v>
      </c>
      <c r="N33" s="152"/>
      <c r="O33" s="368">
        <v>0</v>
      </c>
      <c r="P33" s="369">
        <v>0</v>
      </c>
      <c r="Q33" s="369">
        <v>0</v>
      </c>
      <c r="R33" s="152"/>
      <c r="S33" s="368">
        <v>0</v>
      </c>
      <c r="T33" s="369">
        <v>0</v>
      </c>
      <c r="U33" s="369">
        <v>0</v>
      </c>
      <c r="V33" s="152"/>
      <c r="W33" s="151">
        <f t="shared" si="0"/>
        <v>0</v>
      </c>
      <c r="X33" s="152">
        <f t="shared" si="1"/>
        <v>0</v>
      </c>
      <c r="Y33" s="153">
        <f t="shared" si="2"/>
        <v>125000</v>
      </c>
    </row>
    <row r="34" spans="1:25" ht="15.75">
      <c r="A34" s="151" t="s">
        <v>97</v>
      </c>
      <c r="B34" s="152"/>
      <c r="C34" s="368">
        <v>0</v>
      </c>
      <c r="D34" s="369">
        <v>0</v>
      </c>
      <c r="E34" s="369">
        <v>0</v>
      </c>
      <c r="F34" s="152"/>
      <c r="G34" s="368">
        <v>0</v>
      </c>
      <c r="H34" s="369">
        <v>0</v>
      </c>
      <c r="I34" s="369">
        <v>0</v>
      </c>
      <c r="J34" s="152"/>
      <c r="K34" s="368">
        <v>0</v>
      </c>
      <c r="L34" s="369">
        <v>0</v>
      </c>
      <c r="M34" s="369">
        <v>0</v>
      </c>
      <c r="N34" s="152"/>
      <c r="O34" s="368">
        <v>0</v>
      </c>
      <c r="P34" s="369">
        <v>0</v>
      </c>
      <c r="Q34" s="369">
        <v>0</v>
      </c>
      <c r="R34" s="152"/>
      <c r="S34" s="368">
        <v>0</v>
      </c>
      <c r="T34" s="369">
        <v>0</v>
      </c>
      <c r="U34" s="369">
        <v>0</v>
      </c>
      <c r="V34" s="152"/>
      <c r="W34" s="151">
        <f t="shared" si="0"/>
        <v>0</v>
      </c>
      <c r="X34" s="152">
        <f t="shared" si="1"/>
        <v>0</v>
      </c>
      <c r="Y34" s="153">
        <f t="shared" si="2"/>
        <v>0</v>
      </c>
    </row>
    <row r="35" spans="1:25" ht="15.75">
      <c r="A35" s="151" t="s">
        <v>98</v>
      </c>
      <c r="B35" s="152"/>
      <c r="C35" s="368">
        <v>0</v>
      </c>
      <c r="D35" s="369">
        <v>0</v>
      </c>
      <c r="E35" s="369">
        <v>0</v>
      </c>
      <c r="F35" s="152"/>
      <c r="G35" s="368">
        <v>0</v>
      </c>
      <c r="H35" s="369">
        <v>0</v>
      </c>
      <c r="I35" s="369">
        <v>0</v>
      </c>
      <c r="J35" s="152"/>
      <c r="K35" s="368">
        <v>0</v>
      </c>
      <c r="L35" s="369">
        <v>0</v>
      </c>
      <c r="M35" s="369">
        <v>0</v>
      </c>
      <c r="N35" s="152"/>
      <c r="O35" s="368">
        <v>0</v>
      </c>
      <c r="P35" s="369">
        <v>0</v>
      </c>
      <c r="Q35" s="369">
        <v>0</v>
      </c>
      <c r="R35" s="152"/>
      <c r="S35" s="368">
        <v>0</v>
      </c>
      <c r="T35" s="369">
        <v>0</v>
      </c>
      <c r="U35" s="369">
        <v>0</v>
      </c>
      <c r="V35" s="152"/>
      <c r="W35" s="151">
        <f t="shared" si="0"/>
        <v>0</v>
      </c>
      <c r="X35" s="152">
        <f t="shared" si="1"/>
        <v>0</v>
      </c>
      <c r="Y35" s="153">
        <f t="shared" si="2"/>
        <v>0</v>
      </c>
    </row>
    <row r="36" spans="1:25" ht="15.75">
      <c r="A36" s="151" t="s">
        <v>67</v>
      </c>
      <c r="B36" s="152"/>
      <c r="C36" s="368">
        <v>0</v>
      </c>
      <c r="D36" s="369">
        <v>0</v>
      </c>
      <c r="E36" s="369">
        <v>0</v>
      </c>
      <c r="F36" s="152"/>
      <c r="G36" s="368">
        <v>0</v>
      </c>
      <c r="H36" s="369">
        <v>0</v>
      </c>
      <c r="I36" s="152">
        <f>-179-69</f>
        <v>-248</v>
      </c>
      <c r="J36" s="152"/>
      <c r="K36" s="368">
        <v>0</v>
      </c>
      <c r="L36" s="369">
        <v>0</v>
      </c>
      <c r="M36" s="369">
        <v>0</v>
      </c>
      <c r="N36" s="152"/>
      <c r="O36" s="368">
        <v>0</v>
      </c>
      <c r="P36" s="369">
        <v>0</v>
      </c>
      <c r="Q36" s="369">
        <v>0</v>
      </c>
      <c r="R36" s="152"/>
      <c r="S36" s="368">
        <v>0</v>
      </c>
      <c r="T36" s="369">
        <v>0</v>
      </c>
      <c r="U36" s="369">
        <v>346</v>
      </c>
      <c r="V36" s="152"/>
      <c r="W36" s="151">
        <f t="shared" si="0"/>
        <v>0</v>
      </c>
      <c r="X36" s="152">
        <f t="shared" si="1"/>
        <v>0</v>
      </c>
      <c r="Y36" s="153">
        <f t="shared" si="2"/>
        <v>98</v>
      </c>
    </row>
    <row r="37" spans="1:25" ht="15.75">
      <c r="A37" s="151" t="s">
        <v>99</v>
      </c>
      <c r="B37" s="152"/>
      <c r="C37" s="368">
        <v>0</v>
      </c>
      <c r="D37" s="369">
        <v>0</v>
      </c>
      <c r="E37" s="369">
        <v>0</v>
      </c>
      <c r="F37" s="152"/>
      <c r="G37" s="368">
        <v>0</v>
      </c>
      <c r="H37" s="369">
        <v>0</v>
      </c>
      <c r="I37" s="152">
        <v>-5</v>
      </c>
      <c r="J37" s="152"/>
      <c r="K37" s="368">
        <v>0</v>
      </c>
      <c r="L37" s="369">
        <v>0</v>
      </c>
      <c r="M37" s="369">
        <v>0</v>
      </c>
      <c r="N37" s="152"/>
      <c r="O37" s="368">
        <v>0</v>
      </c>
      <c r="P37" s="369">
        <v>0</v>
      </c>
      <c r="Q37" s="369">
        <v>0</v>
      </c>
      <c r="R37" s="152"/>
      <c r="S37" s="368">
        <v>0</v>
      </c>
      <c r="T37" s="369">
        <v>0</v>
      </c>
      <c r="U37" s="369">
        <v>172</v>
      </c>
      <c r="V37" s="152"/>
      <c r="W37" s="151">
        <f t="shared" si="0"/>
        <v>0</v>
      </c>
      <c r="X37" s="152">
        <f t="shared" si="1"/>
        <v>0</v>
      </c>
      <c r="Y37" s="153">
        <f t="shared" si="2"/>
        <v>167</v>
      </c>
    </row>
    <row r="38" spans="1:25" ht="15.75">
      <c r="A38" s="151" t="s">
        <v>101</v>
      </c>
      <c r="B38" s="152"/>
      <c r="C38" s="368">
        <v>0</v>
      </c>
      <c r="D38" s="369">
        <v>0</v>
      </c>
      <c r="E38" s="152">
        <v>850</v>
      </c>
      <c r="F38" s="152"/>
      <c r="G38" s="368">
        <v>0</v>
      </c>
      <c r="H38" s="369">
        <v>0</v>
      </c>
      <c r="I38" s="152">
        <v>-16</v>
      </c>
      <c r="J38" s="152"/>
      <c r="K38" s="368">
        <v>0</v>
      </c>
      <c r="L38" s="369">
        <v>0</v>
      </c>
      <c r="M38" s="369">
        <v>0</v>
      </c>
      <c r="N38" s="152"/>
      <c r="O38" s="368">
        <v>0</v>
      </c>
      <c r="P38" s="369">
        <v>0</v>
      </c>
      <c r="Q38" s="152">
        <v>-48</v>
      </c>
      <c r="R38" s="152"/>
      <c r="S38" s="368">
        <v>0</v>
      </c>
      <c r="T38" s="369">
        <v>0</v>
      </c>
      <c r="U38" s="152">
        <v>5</v>
      </c>
      <c r="V38" s="152"/>
      <c r="W38" s="151">
        <f t="shared" si="0"/>
        <v>0</v>
      </c>
      <c r="X38" s="152">
        <f t="shared" si="1"/>
        <v>0</v>
      </c>
      <c r="Y38" s="153">
        <f t="shared" si="2"/>
        <v>791</v>
      </c>
    </row>
    <row r="39" spans="1:25" ht="15.75">
      <c r="A39" s="151" t="s">
        <v>105</v>
      </c>
      <c r="B39" s="152"/>
      <c r="C39" s="368">
        <v>0</v>
      </c>
      <c r="D39" s="369">
        <v>0</v>
      </c>
      <c r="E39" s="369">
        <v>0</v>
      </c>
      <c r="F39" s="152"/>
      <c r="G39" s="368">
        <v>0</v>
      </c>
      <c r="H39" s="369">
        <v>0</v>
      </c>
      <c r="I39" s="152">
        <v>-3254</v>
      </c>
      <c r="J39" s="152"/>
      <c r="K39" s="368">
        <v>0</v>
      </c>
      <c r="L39" s="369">
        <v>0</v>
      </c>
      <c r="M39" s="369">
        <v>0</v>
      </c>
      <c r="N39" s="152"/>
      <c r="O39" s="368">
        <v>0</v>
      </c>
      <c r="P39" s="369">
        <v>0</v>
      </c>
      <c r="Q39" s="369">
        <v>0</v>
      </c>
      <c r="R39" s="152"/>
      <c r="S39" s="368">
        <v>0</v>
      </c>
      <c r="T39" s="369">
        <v>0</v>
      </c>
      <c r="U39" s="152">
        <v>4793</v>
      </c>
      <c r="V39" s="152"/>
      <c r="W39" s="151">
        <f t="shared" si="0"/>
        <v>0</v>
      </c>
      <c r="X39" s="152">
        <f t="shared" si="1"/>
        <v>0</v>
      </c>
      <c r="Y39" s="153">
        <f t="shared" si="2"/>
        <v>1539</v>
      </c>
    </row>
    <row r="40" spans="1:25" ht="15.75">
      <c r="A40" s="151" t="s">
        <v>106</v>
      </c>
      <c r="B40" s="152"/>
      <c r="C40" s="368">
        <v>0</v>
      </c>
      <c r="D40" s="369">
        <v>0</v>
      </c>
      <c r="E40" s="369">
        <v>0</v>
      </c>
      <c r="F40" s="152"/>
      <c r="G40" s="368">
        <v>0</v>
      </c>
      <c r="H40" s="369">
        <v>0</v>
      </c>
      <c r="I40" s="152">
        <v>-3811</v>
      </c>
      <c r="J40" s="152"/>
      <c r="K40" s="368">
        <v>0</v>
      </c>
      <c r="L40" s="369">
        <v>0</v>
      </c>
      <c r="M40" s="369">
        <v>0</v>
      </c>
      <c r="N40" s="152"/>
      <c r="O40" s="368">
        <v>0</v>
      </c>
      <c r="P40" s="369">
        <v>0</v>
      </c>
      <c r="Q40" s="369">
        <v>0</v>
      </c>
      <c r="R40" s="152"/>
      <c r="S40" s="368">
        <v>0</v>
      </c>
      <c r="T40" s="369">
        <v>0</v>
      </c>
      <c r="U40" s="152">
        <v>4011</v>
      </c>
      <c r="V40" s="152"/>
      <c r="W40" s="151">
        <f t="shared" si="0"/>
        <v>0</v>
      </c>
      <c r="X40" s="152">
        <f t="shared" si="1"/>
        <v>0</v>
      </c>
      <c r="Y40" s="153">
        <f t="shared" si="2"/>
        <v>200</v>
      </c>
    </row>
    <row r="41" spans="1:25" ht="15.75">
      <c r="A41" s="151" t="s">
        <v>107</v>
      </c>
      <c r="B41" s="152"/>
      <c r="C41" s="368">
        <v>0</v>
      </c>
      <c r="D41" s="369">
        <v>0</v>
      </c>
      <c r="E41" s="369">
        <v>0</v>
      </c>
      <c r="F41" s="152"/>
      <c r="G41" s="368">
        <v>0</v>
      </c>
      <c r="H41" s="369">
        <v>0</v>
      </c>
      <c r="I41" s="369">
        <v>0</v>
      </c>
      <c r="J41" s="152"/>
      <c r="K41" s="368">
        <v>0</v>
      </c>
      <c r="L41" s="369">
        <v>0</v>
      </c>
      <c r="M41" s="369">
        <v>0</v>
      </c>
      <c r="N41" s="152"/>
      <c r="O41" s="368">
        <v>0</v>
      </c>
      <c r="P41" s="369">
        <v>0</v>
      </c>
      <c r="Q41" s="369">
        <v>0</v>
      </c>
      <c r="R41" s="152"/>
      <c r="S41" s="368">
        <v>0</v>
      </c>
      <c r="T41" s="369">
        <v>0</v>
      </c>
      <c r="U41" s="369">
        <v>473</v>
      </c>
      <c r="V41" s="152"/>
      <c r="W41" s="151">
        <f t="shared" si="0"/>
        <v>0</v>
      </c>
      <c r="X41" s="152">
        <f t="shared" si="1"/>
        <v>0</v>
      </c>
      <c r="Y41" s="153">
        <f t="shared" si="2"/>
        <v>473</v>
      </c>
    </row>
    <row r="42" spans="1:25" ht="15.75">
      <c r="A42" s="151" t="s">
        <v>109</v>
      </c>
      <c r="B42" s="152"/>
      <c r="C42" s="368">
        <v>0</v>
      </c>
      <c r="D42" s="369">
        <v>0</v>
      </c>
      <c r="E42" s="369">
        <v>0</v>
      </c>
      <c r="F42" s="152"/>
      <c r="G42" s="368">
        <v>0</v>
      </c>
      <c r="H42" s="369">
        <v>0</v>
      </c>
      <c r="I42" s="152">
        <v>-1885</v>
      </c>
      <c r="J42" s="152"/>
      <c r="K42" s="368">
        <v>0</v>
      </c>
      <c r="L42" s="369">
        <v>0</v>
      </c>
      <c r="M42" s="369">
        <v>0</v>
      </c>
      <c r="N42" s="152"/>
      <c r="O42" s="368">
        <v>0</v>
      </c>
      <c r="P42" s="369">
        <v>0</v>
      </c>
      <c r="Q42" s="369">
        <v>0</v>
      </c>
      <c r="R42" s="152"/>
      <c r="S42" s="368">
        <v>0</v>
      </c>
      <c r="T42" s="369">
        <v>0</v>
      </c>
      <c r="U42" s="152">
        <v>1885</v>
      </c>
      <c r="V42" s="152"/>
      <c r="W42" s="151">
        <f t="shared" si="0"/>
        <v>0</v>
      </c>
      <c r="X42" s="152">
        <f t="shared" si="1"/>
        <v>0</v>
      </c>
      <c r="Y42" s="153">
        <f t="shared" si="2"/>
        <v>0</v>
      </c>
    </row>
    <row r="43" spans="1:25" ht="15.75">
      <c r="A43" s="151" t="s">
        <v>110</v>
      </c>
      <c r="B43" s="152"/>
      <c r="C43" s="368">
        <v>0</v>
      </c>
      <c r="D43" s="369">
        <v>0</v>
      </c>
      <c r="E43" s="369">
        <v>0</v>
      </c>
      <c r="F43" s="152"/>
      <c r="G43" s="368">
        <v>0</v>
      </c>
      <c r="H43" s="369">
        <v>0</v>
      </c>
      <c r="I43" s="369">
        <v>0</v>
      </c>
      <c r="J43" s="152"/>
      <c r="K43" s="368">
        <v>0</v>
      </c>
      <c r="L43" s="369">
        <v>0</v>
      </c>
      <c r="M43" s="369">
        <v>0</v>
      </c>
      <c r="N43" s="152"/>
      <c r="O43" s="368">
        <v>0</v>
      </c>
      <c r="P43" s="369">
        <v>0</v>
      </c>
      <c r="Q43" s="369">
        <v>0</v>
      </c>
      <c r="R43" s="152"/>
      <c r="S43" s="368">
        <v>0</v>
      </c>
      <c r="T43" s="369">
        <v>0</v>
      </c>
      <c r="U43" s="152">
        <v>338</v>
      </c>
      <c r="V43" s="152"/>
      <c r="W43" s="151">
        <f t="shared" si="0"/>
        <v>0</v>
      </c>
      <c r="X43" s="152">
        <f t="shared" si="1"/>
        <v>0</v>
      </c>
      <c r="Y43" s="153">
        <f t="shared" si="2"/>
        <v>338</v>
      </c>
    </row>
    <row r="44" spans="1:25" ht="15.75">
      <c r="A44" s="151" t="s">
        <v>66</v>
      </c>
      <c r="B44" s="152"/>
      <c r="C44" s="368">
        <v>0</v>
      </c>
      <c r="D44" s="369">
        <v>0</v>
      </c>
      <c r="E44" s="152">
        <v>5000</v>
      </c>
      <c r="F44" s="152"/>
      <c r="G44" s="368">
        <v>0</v>
      </c>
      <c r="H44" s="369">
        <v>0</v>
      </c>
      <c r="I44" s="152">
        <v>-64</v>
      </c>
      <c r="J44" s="152"/>
      <c r="K44" s="368">
        <v>0</v>
      </c>
      <c r="L44" s="369">
        <v>0</v>
      </c>
      <c r="M44" s="369">
        <v>0</v>
      </c>
      <c r="N44" s="152"/>
      <c r="O44" s="368">
        <v>0</v>
      </c>
      <c r="P44" s="369">
        <v>0</v>
      </c>
      <c r="Q44" s="152">
        <v>-283</v>
      </c>
      <c r="R44" s="152"/>
      <c r="S44" s="368">
        <v>0</v>
      </c>
      <c r="T44" s="369">
        <v>0</v>
      </c>
      <c r="U44" s="369">
        <v>0</v>
      </c>
      <c r="V44" s="152"/>
      <c r="W44" s="151">
        <f t="shared" si="0"/>
        <v>0</v>
      </c>
      <c r="X44" s="152">
        <f t="shared" si="1"/>
        <v>0</v>
      </c>
      <c r="Y44" s="153">
        <f t="shared" si="2"/>
        <v>4653</v>
      </c>
    </row>
    <row r="45" spans="1:25" ht="15.75">
      <c r="A45" s="151" t="s">
        <v>113</v>
      </c>
      <c r="B45" s="152"/>
      <c r="C45" s="368">
        <v>0</v>
      </c>
      <c r="D45" s="369">
        <v>0</v>
      </c>
      <c r="E45" s="152">
        <v>1000</v>
      </c>
      <c r="F45" s="152"/>
      <c r="G45" s="368">
        <v>0</v>
      </c>
      <c r="H45" s="369">
        <v>0</v>
      </c>
      <c r="I45" s="152">
        <v>-13</v>
      </c>
      <c r="J45" s="152"/>
      <c r="K45" s="368">
        <v>0</v>
      </c>
      <c r="L45" s="369">
        <v>0</v>
      </c>
      <c r="M45" s="369">
        <v>0</v>
      </c>
      <c r="N45" s="152"/>
      <c r="O45" s="368">
        <v>0</v>
      </c>
      <c r="P45" s="369">
        <v>0</v>
      </c>
      <c r="Q45" s="152">
        <v>-57</v>
      </c>
      <c r="R45" s="152"/>
      <c r="S45" s="368">
        <v>0</v>
      </c>
      <c r="T45" s="369">
        <v>0</v>
      </c>
      <c r="U45" s="369">
        <v>0</v>
      </c>
      <c r="V45" s="152"/>
      <c r="W45" s="151">
        <f aca="true" t="shared" si="7" ref="W45:Y47">C45+G45+K45+O45+S45</f>
        <v>0</v>
      </c>
      <c r="X45" s="152">
        <f t="shared" si="7"/>
        <v>0</v>
      </c>
      <c r="Y45" s="153">
        <f t="shared" si="7"/>
        <v>930</v>
      </c>
    </row>
    <row r="46" spans="1:25" ht="15.75">
      <c r="A46" s="151" t="s">
        <v>114</v>
      </c>
      <c r="B46" s="152"/>
      <c r="C46" s="368">
        <v>0</v>
      </c>
      <c r="D46" s="369">
        <v>0</v>
      </c>
      <c r="E46" s="152">
        <v>5000</v>
      </c>
      <c r="F46" s="152"/>
      <c r="G46" s="368">
        <v>0</v>
      </c>
      <c r="H46" s="369">
        <v>0</v>
      </c>
      <c r="I46" s="152">
        <v>-64</v>
      </c>
      <c r="J46" s="152"/>
      <c r="K46" s="368">
        <v>0</v>
      </c>
      <c r="L46" s="369">
        <v>0</v>
      </c>
      <c r="M46" s="369">
        <v>0</v>
      </c>
      <c r="N46" s="152"/>
      <c r="O46" s="368">
        <v>0</v>
      </c>
      <c r="P46" s="369">
        <v>0</v>
      </c>
      <c r="Q46" s="152">
        <v>-283</v>
      </c>
      <c r="R46" s="152"/>
      <c r="S46" s="368">
        <v>0</v>
      </c>
      <c r="T46" s="369">
        <v>0</v>
      </c>
      <c r="U46" s="369">
        <v>0</v>
      </c>
      <c r="V46" s="152"/>
      <c r="W46" s="151">
        <f t="shared" si="7"/>
        <v>0</v>
      </c>
      <c r="X46" s="152">
        <f t="shared" si="7"/>
        <v>0</v>
      </c>
      <c r="Y46" s="153">
        <f t="shared" si="7"/>
        <v>4653</v>
      </c>
    </row>
    <row r="47" spans="1:25" ht="15.75">
      <c r="A47" s="157" t="s">
        <v>63</v>
      </c>
      <c r="B47" s="32"/>
      <c r="C47" s="381">
        <v>0</v>
      </c>
      <c r="D47" s="382">
        <v>0</v>
      </c>
      <c r="E47" s="382">
        <v>0</v>
      </c>
      <c r="F47" s="148"/>
      <c r="G47" s="381">
        <v>0</v>
      </c>
      <c r="H47" s="382">
        <v>0</v>
      </c>
      <c r="I47" s="148">
        <v>-699</v>
      </c>
      <c r="J47" s="148"/>
      <c r="K47" s="381">
        <v>0</v>
      </c>
      <c r="L47" s="382">
        <v>0</v>
      </c>
      <c r="M47" s="382">
        <v>0</v>
      </c>
      <c r="N47" s="148"/>
      <c r="O47" s="381">
        <v>0</v>
      </c>
      <c r="P47" s="382">
        <v>0</v>
      </c>
      <c r="Q47" s="382">
        <v>0</v>
      </c>
      <c r="R47" s="148"/>
      <c r="S47" s="381">
        <v>0</v>
      </c>
      <c r="T47" s="382">
        <v>0</v>
      </c>
      <c r="U47" s="148">
        <f>23496+12068</f>
        <v>35564</v>
      </c>
      <c r="V47" s="148"/>
      <c r="W47" s="150">
        <f t="shared" si="7"/>
        <v>0</v>
      </c>
      <c r="X47" s="148">
        <f t="shared" si="7"/>
        <v>0</v>
      </c>
      <c r="Y47" s="149">
        <f t="shared" si="7"/>
        <v>34865</v>
      </c>
    </row>
    <row r="48" spans="1:25" ht="9" customHeight="1" hidden="1">
      <c r="A48" s="131"/>
      <c r="B48" s="1" t="s">
        <v>148</v>
      </c>
      <c r="C48" s="131"/>
      <c r="D48" s="2"/>
      <c r="E48" s="2"/>
      <c r="F48" s="1"/>
      <c r="G48" s="131"/>
      <c r="H48" s="2"/>
      <c r="I48" s="2"/>
      <c r="J48" s="2"/>
      <c r="K48" s="131"/>
      <c r="L48" s="2"/>
      <c r="M48" s="2"/>
      <c r="N48" s="2"/>
      <c r="O48" s="131"/>
      <c r="P48" s="2"/>
      <c r="Q48" s="2"/>
      <c r="R48" s="1"/>
      <c r="S48" s="131"/>
      <c r="T48" s="2"/>
      <c r="U48" s="2"/>
      <c r="V48" s="1"/>
      <c r="W48" s="131"/>
      <c r="X48" s="2"/>
      <c r="Y48" s="124"/>
    </row>
    <row r="49" spans="1:25" ht="15.75">
      <c r="A49" s="154" t="s">
        <v>162</v>
      </c>
      <c r="B49" s="128" t="s">
        <v>158</v>
      </c>
      <c r="C49" s="161">
        <f>SUM(C14:C47)</f>
        <v>0</v>
      </c>
      <c r="D49" s="128">
        <f>SUM(D14:D47)</f>
        <v>0</v>
      </c>
      <c r="E49" s="129">
        <f>SUM(E14:E47)</f>
        <v>1142707</v>
      </c>
      <c r="F49" s="128"/>
      <c r="G49" s="161">
        <f>SUM(G14:G47)</f>
        <v>0</v>
      </c>
      <c r="H49" s="128">
        <f>SUM(H14:H47)</f>
        <v>0</v>
      </c>
      <c r="I49" s="129">
        <f>SUM(I14:I47)</f>
        <v>-75313</v>
      </c>
      <c r="J49" s="128"/>
      <c r="K49" s="161">
        <f>SUM(K14:K47)</f>
        <v>0</v>
      </c>
      <c r="L49" s="128">
        <f>SUM(L14:L47)</f>
        <v>0</v>
      </c>
      <c r="M49" s="129">
        <f>SUM(M14:M47)</f>
        <v>125000</v>
      </c>
      <c r="N49" s="128"/>
      <c r="O49" s="161">
        <f>SUM(O14:O47)</f>
        <v>0</v>
      </c>
      <c r="P49" s="128">
        <f>SUM(P14:P47)</f>
        <v>0</v>
      </c>
      <c r="Q49" s="129">
        <f>SUM(Q14:Q47)</f>
        <v>-53331</v>
      </c>
      <c r="R49" s="128"/>
      <c r="S49" s="161">
        <f>SUM(S14:S47)</f>
        <v>0</v>
      </c>
      <c r="T49" s="128">
        <f>SUM(T14:T47)</f>
        <v>0</v>
      </c>
      <c r="U49" s="129">
        <f>SUM(U14:U47)</f>
        <v>482811</v>
      </c>
      <c r="V49" s="128"/>
      <c r="W49" s="161">
        <f>SUM(W14:W47)</f>
        <v>0</v>
      </c>
      <c r="X49" s="128">
        <f>SUM(X14:X47)</f>
        <v>0</v>
      </c>
      <c r="Y49" s="130">
        <f>SUM(Y14:Y47)</f>
        <v>1621874</v>
      </c>
    </row>
    <row r="50" spans="1:25" ht="9" customHeight="1">
      <c r="A50" s="155"/>
      <c r="B50" s="1"/>
      <c r="C50" s="131"/>
      <c r="D50" s="1"/>
      <c r="E50" s="1"/>
      <c r="F50" s="1"/>
      <c r="G50" s="131"/>
      <c r="H50" s="1"/>
      <c r="I50" s="1"/>
      <c r="J50" s="2"/>
      <c r="K50" s="131"/>
      <c r="L50" s="1"/>
      <c r="M50" s="1"/>
      <c r="N50" s="1"/>
      <c r="O50" s="131"/>
      <c r="P50" s="1"/>
      <c r="Q50" s="1"/>
      <c r="R50" s="1"/>
      <c r="S50" s="131"/>
      <c r="T50" s="1"/>
      <c r="U50" s="1"/>
      <c r="V50" s="1"/>
      <c r="W50" s="131"/>
      <c r="X50" s="1"/>
      <c r="Y50" s="141"/>
    </row>
    <row r="51" spans="1:39" ht="15.75">
      <c r="A51" s="157" t="s">
        <v>128</v>
      </c>
      <c r="B51" s="204"/>
      <c r="C51" s="157"/>
      <c r="D51" s="32"/>
      <c r="E51" s="32"/>
      <c r="F51" s="32"/>
      <c r="G51" s="157"/>
      <c r="H51" s="32"/>
      <c r="I51" s="32"/>
      <c r="J51" s="32"/>
      <c r="K51" s="157"/>
      <c r="L51" s="32"/>
      <c r="M51" s="32"/>
      <c r="N51" s="32"/>
      <c r="O51" s="157"/>
      <c r="P51" s="32"/>
      <c r="Q51" s="32"/>
      <c r="R51" s="32"/>
      <c r="S51" s="157"/>
      <c r="T51" s="32"/>
      <c r="U51" s="32"/>
      <c r="V51" s="32"/>
      <c r="W51" s="157"/>
      <c r="X51" s="32">
        <f>D51+H51+L51+P51+T51</f>
        <v>0</v>
      </c>
      <c r="Y51" s="125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</row>
    <row r="52" spans="1:25" ht="15.75">
      <c r="A52" s="231"/>
      <c r="B52" s="145" t="s">
        <v>127</v>
      </c>
      <c r="C52" s="144"/>
      <c r="D52" s="145">
        <f>SUM(D49:D51)</f>
        <v>0</v>
      </c>
      <c r="E52" s="145"/>
      <c r="F52" s="145"/>
      <c r="G52" s="144"/>
      <c r="H52" s="145">
        <f>+H49+H51</f>
        <v>0</v>
      </c>
      <c r="I52" s="145"/>
      <c r="J52" s="145"/>
      <c r="K52" s="144"/>
      <c r="L52" s="145">
        <f>+L49+L51</f>
        <v>0</v>
      </c>
      <c r="M52" s="145"/>
      <c r="N52" s="145"/>
      <c r="O52" s="144"/>
      <c r="P52" s="145">
        <f>+P49+P51</f>
        <v>0</v>
      </c>
      <c r="Q52" s="145"/>
      <c r="R52" s="145"/>
      <c r="S52" s="144"/>
      <c r="T52" s="145">
        <f>+T49+T51</f>
        <v>0</v>
      </c>
      <c r="U52" s="145"/>
      <c r="V52" s="145"/>
      <c r="W52" s="144"/>
      <c r="X52" s="145">
        <f>SUM(X49:X51)</f>
        <v>0</v>
      </c>
      <c r="Y52" s="146"/>
    </row>
    <row r="53" spans="1:25" ht="15.75">
      <c r="A53" s="162" t="s">
        <v>129</v>
      </c>
      <c r="B53" s="152"/>
      <c r="C53" s="151"/>
      <c r="D53" s="152"/>
      <c r="E53" s="152"/>
      <c r="F53" s="152"/>
      <c r="G53" s="151"/>
      <c r="H53" s="152"/>
      <c r="I53" s="152"/>
      <c r="J53" s="152"/>
      <c r="K53" s="151"/>
      <c r="L53" s="152"/>
      <c r="M53" s="152"/>
      <c r="N53" s="152"/>
      <c r="O53" s="151"/>
      <c r="P53" s="152"/>
      <c r="Q53" s="152"/>
      <c r="R53" s="152"/>
      <c r="S53" s="151"/>
      <c r="T53" s="152"/>
      <c r="U53" s="152"/>
      <c r="V53" s="152"/>
      <c r="W53" s="151"/>
      <c r="X53" s="152"/>
      <c r="Y53" s="153"/>
    </row>
    <row r="54" spans="1:25" ht="15.75">
      <c r="A54" s="162"/>
      <c r="B54" s="152" t="s">
        <v>18</v>
      </c>
      <c r="C54" s="151"/>
      <c r="D54" s="152"/>
      <c r="E54" s="152"/>
      <c r="F54" s="152"/>
      <c r="G54" s="151"/>
      <c r="H54" s="152"/>
      <c r="I54" s="152"/>
      <c r="J54" s="152"/>
      <c r="K54" s="151"/>
      <c r="L54" s="152"/>
      <c r="M54" s="152"/>
      <c r="N54" s="152"/>
      <c r="O54" s="151"/>
      <c r="P54" s="152"/>
      <c r="Q54" s="152"/>
      <c r="R54" s="152"/>
      <c r="S54" s="151"/>
      <c r="T54" s="152"/>
      <c r="U54" s="152"/>
      <c r="V54" s="152"/>
      <c r="W54" s="151"/>
      <c r="X54" s="152">
        <f>D54+H54+L54+P54+T54</f>
        <v>0</v>
      </c>
      <c r="Y54" s="153"/>
    </row>
    <row r="55" spans="1:25" ht="15.75">
      <c r="A55" s="156"/>
      <c r="B55" s="32" t="s">
        <v>57</v>
      </c>
      <c r="C55" s="157"/>
      <c r="D55" s="32"/>
      <c r="E55" s="32"/>
      <c r="F55" s="32"/>
      <c r="G55" s="157"/>
      <c r="H55" s="32"/>
      <c r="I55" s="32"/>
      <c r="J55" s="32"/>
      <c r="K55" s="157"/>
      <c r="L55" s="32"/>
      <c r="M55" s="32"/>
      <c r="N55" s="32"/>
      <c r="O55" s="157"/>
      <c r="P55" s="32"/>
      <c r="Q55" s="32"/>
      <c r="R55" s="32"/>
      <c r="S55" s="157"/>
      <c r="T55" s="32"/>
      <c r="U55" s="32"/>
      <c r="V55" s="32"/>
      <c r="W55" s="157"/>
      <c r="X55" s="32">
        <f>D55+H55+L55+P55+T55</f>
        <v>0</v>
      </c>
      <c r="Y55" s="125"/>
    </row>
    <row r="56" spans="1:25" ht="15.75">
      <c r="A56" s="156" t="s">
        <v>130</v>
      </c>
      <c r="B56" s="32"/>
      <c r="C56" s="157"/>
      <c r="D56" s="32">
        <f>D55+D54+D52</f>
        <v>0</v>
      </c>
      <c r="E56" s="32"/>
      <c r="F56" s="32"/>
      <c r="G56" s="157"/>
      <c r="H56" s="32">
        <f>H55+H54+H52</f>
        <v>0</v>
      </c>
      <c r="I56" s="32"/>
      <c r="J56" s="32"/>
      <c r="K56" s="157"/>
      <c r="L56" s="32">
        <f>L55+L54+L52</f>
        <v>0</v>
      </c>
      <c r="M56" s="32"/>
      <c r="N56" s="32"/>
      <c r="O56" s="157"/>
      <c r="P56" s="32">
        <f>P55+P54+P52</f>
        <v>0</v>
      </c>
      <c r="Q56" s="32"/>
      <c r="R56" s="32"/>
      <c r="S56" s="157"/>
      <c r="T56" s="32">
        <f>T55+T54+T52</f>
        <v>0</v>
      </c>
      <c r="U56" s="32"/>
      <c r="V56" s="32"/>
      <c r="W56" s="157"/>
      <c r="X56" s="32">
        <f>X55+X54+X52</f>
        <v>0</v>
      </c>
      <c r="Y56" s="125"/>
    </row>
    <row r="57" spans="2:25" ht="15.75">
      <c r="B57" s="1"/>
      <c r="C57" s="1"/>
      <c r="D57" s="1"/>
      <c r="E57" s="1"/>
      <c r="F57" s="1"/>
      <c r="G57" s="1"/>
      <c r="H57" s="1"/>
      <c r="I57" s="1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>
      <c r="A58" s="1"/>
      <c r="B58" s="1"/>
      <c r="C58" s="1"/>
      <c r="D58" s="1"/>
      <c r="E58" s="1"/>
      <c r="F58" s="1"/>
      <c r="G58" s="1"/>
      <c r="H58" s="1"/>
      <c r="I58" s="1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>
      <c r="A59" s="1" t="s">
        <v>243</v>
      </c>
      <c r="C59" s="1"/>
      <c r="D59" s="1"/>
      <c r="E59" s="1"/>
      <c r="F59" s="1"/>
      <c r="G59" s="1"/>
      <c r="H59" s="1"/>
      <c r="I59" s="1"/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>
      <c r="A60" s="1"/>
      <c r="C60" s="1"/>
      <c r="D60" s="1"/>
      <c r="E60" s="1"/>
      <c r="F60" s="1"/>
      <c r="G60" s="1"/>
      <c r="H60" s="1"/>
      <c r="I60" s="1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>
      <c r="A61" s="1" t="s">
        <v>239</v>
      </c>
      <c r="B61" s="1"/>
      <c r="C61" s="1"/>
      <c r="D61" s="1"/>
      <c r="E61" s="1"/>
      <c r="F61" s="1"/>
      <c r="G61" s="1"/>
      <c r="H61" s="1"/>
      <c r="I61" s="1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>
      <c r="A62" s="1"/>
      <c r="B62" s="1"/>
      <c r="C62" s="1"/>
      <c r="D62" s="1"/>
      <c r="E62" s="1"/>
      <c r="F62" s="1"/>
      <c r="G62" s="1"/>
      <c r="H62" s="1"/>
      <c r="I62" s="1"/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39.75" customHeight="1">
      <c r="A63" s="692" t="s">
        <v>240</v>
      </c>
      <c r="B63" s="693"/>
      <c r="C63" s="693"/>
      <c r="D63" s="693"/>
      <c r="E63" s="693"/>
      <c r="F63" s="693"/>
      <c r="G63" s="693"/>
      <c r="H63" s="693"/>
      <c r="I63" s="693"/>
      <c r="J63" s="693"/>
      <c r="K63" s="693"/>
      <c r="L63" s="693"/>
      <c r="M63" s="693"/>
      <c r="N63" s="693"/>
      <c r="O63" s="693"/>
      <c r="P63" s="693"/>
      <c r="Q63" s="693"/>
      <c r="R63" s="693"/>
      <c r="S63" s="693"/>
      <c r="T63" s="693"/>
      <c r="U63" s="693"/>
      <c r="V63" s="1"/>
      <c r="W63" s="1"/>
      <c r="X63" s="1"/>
      <c r="Y63" s="1"/>
    </row>
    <row r="64" spans="1:25" ht="15.75">
      <c r="A64" s="1" t="s">
        <v>300</v>
      </c>
      <c r="B64" s="1"/>
      <c r="C64" s="1"/>
      <c r="D64" s="1"/>
      <c r="E64" s="1"/>
      <c r="F64" s="1"/>
      <c r="G64" s="1"/>
      <c r="H64" s="1"/>
      <c r="I64" s="1"/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>
      <c r="A65" s="1"/>
      <c r="B65" s="1" t="s">
        <v>301</v>
      </c>
      <c r="C65" s="1"/>
      <c r="D65" s="1"/>
      <c r="E65" s="1"/>
      <c r="F65" s="1"/>
      <c r="G65" s="1"/>
      <c r="H65" s="1"/>
      <c r="I65" s="1"/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>
      <c r="A66" s="1"/>
      <c r="B66" s="1"/>
      <c r="C66" s="1"/>
      <c r="D66" s="1"/>
      <c r="E66" s="1"/>
      <c r="F66" s="1"/>
      <c r="G66" s="1"/>
      <c r="H66" s="1"/>
      <c r="I66" s="1"/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>
      <c r="A67" s="1"/>
      <c r="B67" s="1"/>
      <c r="C67" s="1"/>
      <c r="D67" s="1"/>
      <c r="E67" s="1"/>
      <c r="F67" s="1"/>
      <c r="G67" s="1"/>
      <c r="H67" s="1"/>
      <c r="I67" s="1"/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>
      <c r="A68" s="122"/>
      <c r="B68" s="122"/>
      <c r="C68" s="122"/>
      <c r="D68" s="122"/>
      <c r="E68" s="122"/>
      <c r="F68" s="122"/>
      <c r="G68" s="122"/>
      <c r="H68" s="122"/>
      <c r="I68" s="122"/>
      <c r="J68" s="123"/>
      <c r="K68" s="122"/>
      <c r="L68" s="122"/>
      <c r="M68" s="12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>
      <c r="A69" s="122"/>
      <c r="B69" s="122"/>
      <c r="C69" s="122"/>
      <c r="D69" s="122"/>
      <c r="E69" s="122"/>
      <c r="F69" s="122"/>
      <c r="G69" s="122"/>
      <c r="H69" s="122"/>
      <c r="I69" s="122"/>
      <c r="J69" s="123"/>
      <c r="K69" s="122"/>
      <c r="L69" s="122"/>
      <c r="M69" s="12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</sheetData>
  <mergeCells count="1">
    <mergeCell ref="A63:U63"/>
  </mergeCells>
  <printOptions horizontalCentered="1"/>
  <pageMargins left="0.5" right="0.5" top="0.5" bottom="0.24" header="0" footer="0.24"/>
  <pageSetup firstPageNumber="2" useFirstPageNumber="1" fitToHeight="1" fitToWidth="1" horizontalDpi="300" verticalDpi="300" orientation="landscape" scale="54" r:id="rId1"/>
  <headerFooter alignWithMargins="0">
    <oddFooter>&amp;C&amp;"Times New Roman,Regular"Exhibit F - Crosswalk of 2006 Availability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5"/>
  <sheetViews>
    <sheetView showGridLines="0" showOutlineSymbols="0" zoomScale="80" zoomScaleNormal="80" workbookViewId="0" topLeftCell="C91">
      <selection activeCell="A61" sqref="A61"/>
    </sheetView>
  </sheetViews>
  <sheetFormatPr defaultColWidth="8.88671875" defaultRowHeight="15"/>
  <cols>
    <col min="1" max="1" width="3.77734375" style="40" customWidth="1"/>
    <col min="2" max="2" width="42.77734375" style="40" customWidth="1"/>
    <col min="3" max="3" width="5.6640625" style="40" customWidth="1"/>
    <col min="4" max="4" width="6.77734375" style="40" customWidth="1"/>
    <col min="5" max="5" width="9.88671875" style="40" customWidth="1"/>
    <col min="6" max="6" width="0.78125" style="40" customWidth="1"/>
    <col min="7" max="7" width="5.77734375" style="40" customWidth="1"/>
    <col min="8" max="8" width="5.6640625" style="40" customWidth="1"/>
    <col min="9" max="9" width="9.88671875" style="40" customWidth="1"/>
    <col min="10" max="10" width="0.78125" style="593" customWidth="1"/>
    <col min="11" max="12" width="5.6640625" style="40" customWidth="1"/>
    <col min="13" max="13" width="9.88671875" style="40" customWidth="1"/>
    <col min="14" max="14" width="0.78125" style="40" customWidth="1"/>
    <col min="15" max="15" width="5.5546875" style="40" customWidth="1"/>
    <col min="16" max="16" width="5.6640625" style="40" customWidth="1"/>
    <col min="17" max="17" width="9.88671875" style="40" customWidth="1"/>
    <col min="18" max="18" width="3.77734375" style="40" bestFit="1" customWidth="1"/>
    <col min="19" max="20" width="5.6640625" style="40" customWidth="1"/>
    <col min="21" max="21" width="8.77734375" style="40" customWidth="1"/>
    <col min="22" max="22" width="0.78125" style="40" customWidth="1"/>
    <col min="23" max="23" width="5.6640625" style="40" customWidth="1"/>
    <col min="24" max="24" width="6.77734375" style="40" customWidth="1"/>
    <col min="25" max="25" width="9.88671875" style="40" customWidth="1"/>
    <col min="26" max="16384" width="9.6640625" style="40" customWidth="1"/>
  </cols>
  <sheetData>
    <row r="1" spans="1:25" ht="20.25">
      <c r="A1" s="39" t="s">
        <v>264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8.75">
      <c r="A3" s="20" t="s">
        <v>265</v>
      </c>
      <c r="B3" s="21"/>
      <c r="C3" s="21"/>
      <c r="D3" s="21"/>
      <c r="E3" s="21"/>
      <c r="F3" s="21"/>
      <c r="G3" s="21"/>
      <c r="H3" s="21"/>
      <c r="I3" s="21"/>
      <c r="J3" s="22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16.5">
      <c r="A4" s="23" t="str">
        <f>+'(B) S&amp;L Sum of Req '!A5</f>
        <v>Office of Justice Programs</v>
      </c>
      <c r="B4" s="21"/>
      <c r="C4" s="21"/>
      <c r="D4" s="21"/>
      <c r="E4" s="21"/>
      <c r="F4" s="21"/>
      <c r="G4" s="21"/>
      <c r="H4" s="21"/>
      <c r="I4" s="21"/>
      <c r="J4" s="2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6.5">
      <c r="A5" s="23" t="str">
        <f>+'(B) S&amp;L Sum of Req '!A6</f>
        <v>State and Local Law Enforcement</v>
      </c>
      <c r="B5" s="21"/>
      <c r="C5" s="21"/>
      <c r="D5" s="21"/>
      <c r="E5" s="21"/>
      <c r="F5" s="21"/>
      <c r="G5" s="21"/>
      <c r="H5" s="21"/>
      <c r="I5" s="21"/>
      <c r="J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5.75">
      <c r="A6" s="109" t="s">
        <v>121</v>
      </c>
      <c r="B6" s="21"/>
      <c r="C6" s="21"/>
      <c r="D6" s="21"/>
      <c r="E6" s="21"/>
      <c r="F6" s="21"/>
      <c r="G6" s="21"/>
      <c r="H6" s="21"/>
      <c r="I6" s="21"/>
      <c r="J6" s="22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5.75">
      <c r="A7" s="1"/>
      <c r="B7" s="1"/>
      <c r="C7" s="1"/>
      <c r="D7" s="1"/>
      <c r="E7" s="1"/>
      <c r="F7" s="1"/>
      <c r="G7" s="21"/>
      <c r="H7" s="21"/>
      <c r="I7" s="21"/>
      <c r="J7" s="22"/>
      <c r="K7" s="21"/>
      <c r="L7" s="21"/>
      <c r="M7" s="21"/>
      <c r="N7" s="21"/>
      <c r="O7" s="21"/>
      <c r="P7" s="21"/>
      <c r="Q7" s="21"/>
      <c r="R7" s="1"/>
      <c r="S7" s="1"/>
      <c r="T7" s="1"/>
      <c r="U7" s="1"/>
      <c r="V7" s="1"/>
      <c r="W7" s="1"/>
      <c r="X7" s="1"/>
      <c r="Y7" s="1"/>
    </row>
    <row r="8" spans="1:25" ht="15.75">
      <c r="A8" s="1"/>
      <c r="B8" s="1"/>
      <c r="C8" s="21"/>
      <c r="D8" s="21"/>
      <c r="E8" s="21"/>
      <c r="F8" s="21"/>
      <c r="G8" s="21"/>
      <c r="H8" s="21"/>
      <c r="I8" s="21"/>
      <c r="J8" s="22"/>
      <c r="K8" s="21"/>
      <c r="L8" s="21"/>
      <c r="M8" s="21"/>
      <c r="N8" s="21"/>
      <c r="O8" s="21"/>
      <c r="P8" s="21"/>
      <c r="Q8" s="21"/>
      <c r="R8" s="21" t="s">
        <v>148</v>
      </c>
      <c r="S8" s="1"/>
      <c r="T8" s="1"/>
      <c r="U8" s="1"/>
      <c r="V8" s="1"/>
      <c r="W8" s="24"/>
      <c r="X8" s="21"/>
      <c r="Y8" s="21"/>
    </row>
    <row r="9" spans="1:25" ht="15.75">
      <c r="A9" s="134"/>
      <c r="B9" s="135"/>
      <c r="C9" s="158"/>
      <c r="D9" s="136"/>
      <c r="E9" s="136"/>
      <c r="F9" s="136" t="s">
        <v>148</v>
      </c>
      <c r="G9" s="158" t="s">
        <v>148</v>
      </c>
      <c r="H9" s="136"/>
      <c r="I9" s="136"/>
      <c r="J9" s="159"/>
      <c r="K9" s="160"/>
      <c r="L9" s="136"/>
      <c r="M9" s="136"/>
      <c r="N9" s="136" t="s">
        <v>148</v>
      </c>
      <c r="O9" s="158" t="s">
        <v>153</v>
      </c>
      <c r="P9" s="136"/>
      <c r="Q9" s="136"/>
      <c r="R9" s="136" t="s">
        <v>148</v>
      </c>
      <c r="S9" s="158" t="s">
        <v>73</v>
      </c>
      <c r="T9" s="136"/>
      <c r="U9" s="136"/>
      <c r="V9" s="247"/>
      <c r="W9" s="158"/>
      <c r="X9" s="136"/>
      <c r="Y9" s="137"/>
    </row>
    <row r="10" spans="1:25" ht="15.75">
      <c r="A10" s="131"/>
      <c r="B10" s="2"/>
      <c r="C10" s="243" t="s">
        <v>275</v>
      </c>
      <c r="D10" s="244"/>
      <c r="E10" s="244"/>
      <c r="F10" s="244" t="s">
        <v>148</v>
      </c>
      <c r="G10" s="243" t="s">
        <v>141</v>
      </c>
      <c r="H10" s="244"/>
      <c r="I10" s="244"/>
      <c r="J10" s="244" t="s">
        <v>148</v>
      </c>
      <c r="K10" s="243" t="s">
        <v>142</v>
      </c>
      <c r="L10" s="244"/>
      <c r="M10" s="244"/>
      <c r="N10" s="244" t="s">
        <v>148</v>
      </c>
      <c r="O10" s="243" t="s">
        <v>17</v>
      </c>
      <c r="P10" s="244"/>
      <c r="Q10" s="244"/>
      <c r="R10" s="244" t="s">
        <v>148</v>
      </c>
      <c r="S10" s="243" t="s">
        <v>152</v>
      </c>
      <c r="T10" s="244"/>
      <c r="U10" s="244"/>
      <c r="V10" s="245" t="s">
        <v>148</v>
      </c>
      <c r="W10" s="243" t="s">
        <v>302</v>
      </c>
      <c r="X10" s="244"/>
      <c r="Y10" s="246"/>
    </row>
    <row r="11" spans="1:25" ht="3" customHeight="1">
      <c r="A11" s="131"/>
      <c r="B11" s="1"/>
      <c r="C11" s="131"/>
      <c r="D11" s="1"/>
      <c r="E11" s="1"/>
      <c r="F11" s="1"/>
      <c r="G11" s="131"/>
      <c r="H11" s="1"/>
      <c r="I11" s="1"/>
      <c r="J11" s="2"/>
      <c r="K11" s="131"/>
      <c r="L11" s="1"/>
      <c r="M11" s="1"/>
      <c r="N11" s="1"/>
      <c r="O11" s="131"/>
      <c r="P11" s="1"/>
      <c r="Q11" s="1"/>
      <c r="R11" s="1"/>
      <c r="S11" s="131"/>
      <c r="T11" s="1"/>
      <c r="U11" s="1"/>
      <c r="V11" s="1"/>
      <c r="W11" s="131"/>
      <c r="X11" s="1"/>
      <c r="Y11" s="124"/>
    </row>
    <row r="12" spans="1:25" ht="16.5" thickBot="1">
      <c r="A12" s="140" t="s">
        <v>12</v>
      </c>
      <c r="B12" s="241"/>
      <c r="C12" s="206" t="s">
        <v>147</v>
      </c>
      <c r="D12" s="139" t="s">
        <v>15</v>
      </c>
      <c r="E12" s="139" t="s">
        <v>149</v>
      </c>
      <c r="F12" s="242"/>
      <c r="G12" s="206" t="s">
        <v>147</v>
      </c>
      <c r="H12" s="139" t="s">
        <v>15</v>
      </c>
      <c r="I12" s="139" t="s">
        <v>149</v>
      </c>
      <c r="J12" s="139"/>
      <c r="K12" s="206" t="s">
        <v>147</v>
      </c>
      <c r="L12" s="139" t="s">
        <v>15</v>
      </c>
      <c r="M12" s="139" t="s">
        <v>149</v>
      </c>
      <c r="N12" s="139"/>
      <c r="O12" s="206" t="s">
        <v>147</v>
      </c>
      <c r="P12" s="139" t="s">
        <v>15</v>
      </c>
      <c r="Q12" s="139" t="s">
        <v>149</v>
      </c>
      <c r="R12" s="139"/>
      <c r="S12" s="206" t="s">
        <v>147</v>
      </c>
      <c r="T12" s="139" t="s">
        <v>15</v>
      </c>
      <c r="U12" s="139" t="s">
        <v>149</v>
      </c>
      <c r="V12" s="139"/>
      <c r="W12" s="206" t="s">
        <v>147</v>
      </c>
      <c r="X12" s="139" t="s">
        <v>15</v>
      </c>
      <c r="Y12" s="207" t="s">
        <v>149</v>
      </c>
    </row>
    <row r="13" spans="1:25" ht="11.25" customHeight="1">
      <c r="A13" s="131"/>
      <c r="B13" s="1"/>
      <c r="C13" s="131"/>
      <c r="D13" s="1"/>
      <c r="E13" s="1"/>
      <c r="F13" s="1"/>
      <c r="G13" s="131"/>
      <c r="H13" s="1"/>
      <c r="I13" s="1"/>
      <c r="J13" s="2"/>
      <c r="K13" s="131"/>
      <c r="L13" s="1"/>
      <c r="M13" s="1"/>
      <c r="N13" s="1"/>
      <c r="O13" s="131"/>
      <c r="P13" s="1"/>
      <c r="Q13" s="1"/>
      <c r="R13" s="1"/>
      <c r="S13" s="131"/>
      <c r="T13" s="1"/>
      <c r="U13" s="1"/>
      <c r="V13" s="1"/>
      <c r="W13" s="131"/>
      <c r="X13" s="1"/>
      <c r="Y13" s="124"/>
    </row>
    <row r="14" spans="1:25" ht="15.75">
      <c r="A14" s="151" t="s">
        <v>87</v>
      </c>
      <c r="B14" s="152"/>
      <c r="C14" s="368">
        <v>0</v>
      </c>
      <c r="D14" s="369">
        <v>0</v>
      </c>
      <c r="E14" s="639">
        <v>450439</v>
      </c>
      <c r="F14" s="152"/>
      <c r="G14" s="368">
        <v>0</v>
      </c>
      <c r="H14" s="369">
        <v>0</v>
      </c>
      <c r="I14" s="152">
        <v>0</v>
      </c>
      <c r="J14" s="152"/>
      <c r="K14" s="368">
        <v>0</v>
      </c>
      <c r="L14" s="369">
        <v>0</v>
      </c>
      <c r="M14" s="369">
        <v>0</v>
      </c>
      <c r="N14" s="152"/>
      <c r="O14" s="368">
        <v>0</v>
      </c>
      <c r="P14" s="369">
        <v>0</v>
      </c>
      <c r="Q14" s="640">
        <v>-33521</v>
      </c>
      <c r="R14" s="152">
        <v>0</v>
      </c>
      <c r="S14" s="368">
        <v>0</v>
      </c>
      <c r="T14" s="369">
        <v>0</v>
      </c>
      <c r="U14" s="640">
        <v>1400</v>
      </c>
      <c r="V14" s="152"/>
      <c r="W14" s="151">
        <f aca="true" t="shared" si="0" ref="W14:Y20">C14+G14+K14+O14+S14</f>
        <v>0</v>
      </c>
      <c r="X14" s="152">
        <f t="shared" si="0"/>
        <v>0</v>
      </c>
      <c r="Y14" s="641">
        <f t="shared" si="0"/>
        <v>418318</v>
      </c>
    </row>
    <row r="15" spans="1:25" ht="15.75">
      <c r="A15" s="151" t="s">
        <v>284</v>
      </c>
      <c r="B15" s="152"/>
      <c r="C15" s="368"/>
      <c r="D15" s="369"/>
      <c r="E15" s="601">
        <v>79200</v>
      </c>
      <c r="F15" s="152"/>
      <c r="G15" s="368">
        <v>0</v>
      </c>
      <c r="H15" s="369">
        <v>0</v>
      </c>
      <c r="I15" s="152">
        <v>0</v>
      </c>
      <c r="J15" s="152"/>
      <c r="K15" s="368">
        <v>0</v>
      </c>
      <c r="L15" s="369">
        <v>0</v>
      </c>
      <c r="M15" s="369">
        <v>0</v>
      </c>
      <c r="N15" s="152"/>
      <c r="O15" s="368">
        <v>0</v>
      </c>
      <c r="P15" s="369">
        <v>0</v>
      </c>
      <c r="Q15" s="601">
        <v>-5895</v>
      </c>
      <c r="R15" s="152"/>
      <c r="S15" s="368">
        <v>0</v>
      </c>
      <c r="T15" s="369">
        <v>0</v>
      </c>
      <c r="U15" s="152">
        <v>0</v>
      </c>
      <c r="V15" s="152"/>
      <c r="W15" s="151">
        <v>0</v>
      </c>
      <c r="X15" s="152">
        <v>0</v>
      </c>
      <c r="Y15" s="153">
        <f t="shared" si="0"/>
        <v>73305</v>
      </c>
    </row>
    <row r="16" spans="1:25" ht="15.75">
      <c r="A16" s="151" t="s">
        <v>285</v>
      </c>
      <c r="B16" s="152"/>
      <c r="C16" s="368"/>
      <c r="D16" s="369"/>
      <c r="E16" s="601">
        <v>2475</v>
      </c>
      <c r="F16" s="152"/>
      <c r="G16" s="368">
        <v>0</v>
      </c>
      <c r="H16" s="369">
        <v>0</v>
      </c>
      <c r="I16" s="152">
        <v>0</v>
      </c>
      <c r="J16" s="152">
        <v>0</v>
      </c>
      <c r="K16" s="368">
        <v>0</v>
      </c>
      <c r="L16" s="369">
        <v>0</v>
      </c>
      <c r="M16" s="369">
        <v>0</v>
      </c>
      <c r="N16" s="152"/>
      <c r="O16" s="368">
        <v>0</v>
      </c>
      <c r="P16" s="369">
        <v>0</v>
      </c>
      <c r="Q16" s="601">
        <v>-184</v>
      </c>
      <c r="R16" s="152"/>
      <c r="S16" s="368">
        <v>0</v>
      </c>
      <c r="T16" s="369">
        <v>0</v>
      </c>
      <c r="U16" s="152">
        <v>0</v>
      </c>
      <c r="V16" s="152"/>
      <c r="W16" s="151">
        <v>0</v>
      </c>
      <c r="X16" s="152">
        <v>0</v>
      </c>
      <c r="Y16" s="153">
        <f t="shared" si="0"/>
        <v>2291</v>
      </c>
    </row>
    <row r="17" spans="1:25" ht="15.75">
      <c r="A17" s="151" t="s">
        <v>88</v>
      </c>
      <c r="B17" s="152"/>
      <c r="C17" s="368">
        <v>0</v>
      </c>
      <c r="D17" s="369">
        <v>0</v>
      </c>
      <c r="E17" s="369">
        <v>0</v>
      </c>
      <c r="F17" s="152"/>
      <c r="G17" s="368">
        <v>0</v>
      </c>
      <c r="H17" s="369">
        <v>0</v>
      </c>
      <c r="I17" s="152">
        <v>0</v>
      </c>
      <c r="J17" s="152"/>
      <c r="K17" s="368">
        <v>0</v>
      </c>
      <c r="L17" s="369">
        <v>0</v>
      </c>
      <c r="M17" s="369">
        <v>0</v>
      </c>
      <c r="N17" s="152"/>
      <c r="O17" s="368">
        <v>0</v>
      </c>
      <c r="P17" s="369">
        <v>0</v>
      </c>
      <c r="Q17" s="369">
        <v>0</v>
      </c>
      <c r="R17" s="152"/>
      <c r="S17" s="368">
        <v>0</v>
      </c>
      <c r="T17" s="369">
        <v>0</v>
      </c>
      <c r="U17" s="152">
        <v>2528</v>
      </c>
      <c r="V17" s="152"/>
      <c r="W17" s="151">
        <f t="shared" si="0"/>
        <v>0</v>
      </c>
      <c r="X17" s="152">
        <f t="shared" si="0"/>
        <v>0</v>
      </c>
      <c r="Y17" s="153">
        <f t="shared" si="0"/>
        <v>2528</v>
      </c>
    </row>
    <row r="18" spans="1:25" ht="15.75">
      <c r="A18" s="151" t="s">
        <v>89</v>
      </c>
      <c r="B18" s="152"/>
      <c r="C18" s="368">
        <v>0</v>
      </c>
      <c r="D18" s="369">
        <v>0</v>
      </c>
      <c r="E18" s="152">
        <v>240570</v>
      </c>
      <c r="F18" s="152"/>
      <c r="G18" s="368">
        <v>0</v>
      </c>
      <c r="H18" s="369">
        <v>0</v>
      </c>
      <c r="I18" s="152">
        <v>0</v>
      </c>
      <c r="J18" s="152"/>
      <c r="K18" s="368">
        <v>0</v>
      </c>
      <c r="L18" s="369">
        <v>0</v>
      </c>
      <c r="M18" s="369">
        <v>0</v>
      </c>
      <c r="N18" s="152"/>
      <c r="O18" s="368">
        <v>0</v>
      </c>
      <c r="P18" s="369">
        <v>0</v>
      </c>
      <c r="Q18" s="152">
        <v>-17905</v>
      </c>
      <c r="R18" s="152"/>
      <c r="S18" s="368">
        <v>0</v>
      </c>
      <c r="T18" s="369">
        <v>0</v>
      </c>
      <c r="U18" s="152">
        <v>376917</v>
      </c>
      <c r="V18" s="152"/>
      <c r="W18" s="151">
        <f t="shared" si="0"/>
        <v>0</v>
      </c>
      <c r="X18" s="152">
        <f t="shared" si="0"/>
        <v>0</v>
      </c>
      <c r="Y18" s="153">
        <f t="shared" si="0"/>
        <v>599582</v>
      </c>
    </row>
    <row r="19" spans="1:25" ht="15.75">
      <c r="A19" s="151" t="s">
        <v>90</v>
      </c>
      <c r="B19" s="152"/>
      <c r="C19" s="368">
        <v>0</v>
      </c>
      <c r="D19" s="369">
        <v>0</v>
      </c>
      <c r="E19" s="152">
        <v>34155</v>
      </c>
      <c r="F19" s="152"/>
      <c r="G19" s="368">
        <v>0</v>
      </c>
      <c r="H19" s="369">
        <v>0</v>
      </c>
      <c r="I19" s="152">
        <v>0</v>
      </c>
      <c r="J19" s="152"/>
      <c r="K19" s="368">
        <v>0</v>
      </c>
      <c r="L19" s="369">
        <v>0</v>
      </c>
      <c r="M19" s="369">
        <v>0</v>
      </c>
      <c r="N19" s="152"/>
      <c r="O19" s="368">
        <v>0</v>
      </c>
      <c r="P19" s="369">
        <v>0</v>
      </c>
      <c r="Q19" s="152">
        <v>-2541</v>
      </c>
      <c r="R19" s="152"/>
      <c r="S19" s="368">
        <v>0</v>
      </c>
      <c r="T19" s="369">
        <v>0</v>
      </c>
      <c r="U19" s="152">
        <v>20386</v>
      </c>
      <c r="V19" s="152"/>
      <c r="W19" s="151">
        <f t="shared" si="0"/>
        <v>0</v>
      </c>
      <c r="X19" s="152">
        <f t="shared" si="0"/>
        <v>0</v>
      </c>
      <c r="Y19" s="153">
        <f t="shared" si="0"/>
        <v>52000</v>
      </c>
    </row>
    <row r="20" spans="1:25" ht="15.75">
      <c r="A20" s="151" t="s">
        <v>91</v>
      </c>
      <c r="B20" s="152"/>
      <c r="C20" s="368">
        <v>0</v>
      </c>
      <c r="D20" s="369">
        <v>0</v>
      </c>
      <c r="E20" s="369">
        <v>0</v>
      </c>
      <c r="F20" s="152"/>
      <c r="G20" s="368">
        <v>0</v>
      </c>
      <c r="H20" s="369">
        <v>0</v>
      </c>
      <c r="I20" s="152">
        <v>0</v>
      </c>
      <c r="J20" s="152"/>
      <c r="K20" s="368">
        <v>0</v>
      </c>
      <c r="L20" s="369">
        <v>0</v>
      </c>
      <c r="M20" s="369">
        <v>0</v>
      </c>
      <c r="N20" s="152"/>
      <c r="O20" s="368">
        <v>0</v>
      </c>
      <c r="P20" s="369">
        <v>0</v>
      </c>
      <c r="Q20" s="369">
        <v>0</v>
      </c>
      <c r="R20" s="152"/>
      <c r="S20" s="368">
        <v>0</v>
      </c>
      <c r="T20" s="369">
        <v>0</v>
      </c>
      <c r="U20" s="152">
        <f>706-577</f>
        <v>129</v>
      </c>
      <c r="V20" s="152"/>
      <c r="W20" s="151">
        <f t="shared" si="0"/>
        <v>0</v>
      </c>
      <c r="X20" s="152">
        <f t="shared" si="0"/>
        <v>0</v>
      </c>
      <c r="Y20" s="153">
        <f t="shared" si="0"/>
        <v>129</v>
      </c>
    </row>
    <row r="21" spans="1:25" ht="15.75">
      <c r="A21" s="151" t="s">
        <v>92</v>
      </c>
      <c r="B21" s="152"/>
      <c r="C21" s="368"/>
      <c r="D21" s="369"/>
      <c r="E21" s="369"/>
      <c r="F21" s="152"/>
      <c r="G21" s="368"/>
      <c r="H21" s="369"/>
      <c r="I21" s="369"/>
      <c r="J21" s="152"/>
      <c r="K21" s="368"/>
      <c r="L21" s="369"/>
      <c r="M21" s="369"/>
      <c r="N21" s="152"/>
      <c r="O21" s="368"/>
      <c r="P21" s="369"/>
      <c r="Q21" s="369"/>
      <c r="R21" s="152"/>
      <c r="S21" s="368"/>
      <c r="T21" s="369"/>
      <c r="U21" s="369"/>
      <c r="V21" s="152"/>
      <c r="W21" s="151"/>
      <c r="X21" s="152"/>
      <c r="Y21" s="153"/>
    </row>
    <row r="22" spans="1:25" ht="15.75">
      <c r="A22" s="151"/>
      <c r="B22" s="152" t="s">
        <v>93</v>
      </c>
      <c r="C22" s="368">
        <v>0</v>
      </c>
      <c r="D22" s="369">
        <v>0</v>
      </c>
      <c r="E22" s="152">
        <v>0</v>
      </c>
      <c r="F22" s="152"/>
      <c r="G22" s="368">
        <v>0</v>
      </c>
      <c r="H22" s="369">
        <v>0</v>
      </c>
      <c r="I22" s="152">
        <v>0</v>
      </c>
      <c r="J22" s="152"/>
      <c r="K22" s="368">
        <v>0</v>
      </c>
      <c r="L22" s="369">
        <v>0</v>
      </c>
      <c r="M22" s="369">
        <v>0</v>
      </c>
      <c r="N22" s="152"/>
      <c r="O22" s="368">
        <v>0</v>
      </c>
      <c r="P22" s="369">
        <v>0</v>
      </c>
      <c r="Q22" s="152">
        <v>0</v>
      </c>
      <c r="R22" s="152"/>
      <c r="S22" s="368">
        <v>0</v>
      </c>
      <c r="T22" s="369">
        <v>0</v>
      </c>
      <c r="U22" s="152">
        <v>660</v>
      </c>
      <c r="V22" s="152"/>
      <c r="W22" s="151">
        <f aca="true" t="shared" si="1" ref="W22:W43">C22+G22+K22+O22+S22</f>
        <v>0</v>
      </c>
      <c r="X22" s="152">
        <f aca="true" t="shared" si="2" ref="X22:X43">D22+H22+L22+P22+T22</f>
        <v>0</v>
      </c>
      <c r="Y22" s="153">
        <f aca="true" t="shared" si="3" ref="Y22:Y43">E22+I22+M22+Q22+U22</f>
        <v>660</v>
      </c>
    </row>
    <row r="23" spans="1:25" ht="15.75">
      <c r="A23" s="151"/>
      <c r="B23" s="152" t="s">
        <v>64</v>
      </c>
      <c r="C23" s="368">
        <v>0</v>
      </c>
      <c r="D23" s="369">
        <v>0</v>
      </c>
      <c r="E23" s="152">
        <v>0</v>
      </c>
      <c r="F23" s="152"/>
      <c r="G23" s="368">
        <v>0</v>
      </c>
      <c r="H23" s="369">
        <v>0</v>
      </c>
      <c r="I23" s="152">
        <v>0</v>
      </c>
      <c r="J23" s="152"/>
      <c r="K23" s="368">
        <v>0</v>
      </c>
      <c r="L23" s="369">
        <v>0</v>
      </c>
      <c r="M23" s="369">
        <v>0</v>
      </c>
      <c r="N23" s="152"/>
      <c r="O23" s="368">
        <v>0</v>
      </c>
      <c r="P23" s="369">
        <v>0</v>
      </c>
      <c r="Q23" s="152">
        <v>0</v>
      </c>
      <c r="R23" s="152"/>
      <c r="S23" s="368">
        <v>0</v>
      </c>
      <c r="T23" s="369">
        <v>0</v>
      </c>
      <c r="U23" s="152">
        <v>553</v>
      </c>
      <c r="V23" s="152"/>
      <c r="W23" s="151">
        <f t="shared" si="1"/>
        <v>0</v>
      </c>
      <c r="X23" s="152">
        <f t="shared" si="2"/>
        <v>0</v>
      </c>
      <c r="Y23" s="153">
        <f t="shared" si="3"/>
        <v>553</v>
      </c>
    </row>
    <row r="24" spans="1:25" ht="15.75">
      <c r="A24" s="151"/>
      <c r="B24" s="152" t="s">
        <v>212</v>
      </c>
      <c r="C24" s="368">
        <v>0</v>
      </c>
      <c r="D24" s="369">
        <v>0</v>
      </c>
      <c r="E24" s="152">
        <v>0</v>
      </c>
      <c r="F24" s="152"/>
      <c r="G24" s="368">
        <v>0</v>
      </c>
      <c r="H24" s="369">
        <v>0</v>
      </c>
      <c r="I24" s="152">
        <v>0</v>
      </c>
      <c r="J24" s="152"/>
      <c r="K24" s="368">
        <v>0</v>
      </c>
      <c r="L24" s="369">
        <v>0</v>
      </c>
      <c r="M24" s="369">
        <v>0</v>
      </c>
      <c r="N24" s="152"/>
      <c r="O24" s="368">
        <v>0</v>
      </c>
      <c r="P24" s="369">
        <v>0</v>
      </c>
      <c r="Q24" s="152">
        <v>0</v>
      </c>
      <c r="R24" s="152"/>
      <c r="S24" s="368">
        <v>0</v>
      </c>
      <c r="T24" s="369">
        <v>0</v>
      </c>
      <c r="U24" s="369">
        <v>998</v>
      </c>
      <c r="V24" s="152"/>
      <c r="W24" s="151">
        <f t="shared" si="1"/>
        <v>0</v>
      </c>
      <c r="X24" s="152">
        <f t="shared" si="2"/>
        <v>0</v>
      </c>
      <c r="Y24" s="153">
        <f t="shared" si="3"/>
        <v>998</v>
      </c>
    </row>
    <row r="25" spans="1:25" ht="15.75">
      <c r="A25" s="151" t="s">
        <v>95</v>
      </c>
      <c r="B25" s="152"/>
      <c r="C25" s="368">
        <v>0</v>
      </c>
      <c r="D25" s="369">
        <v>0</v>
      </c>
      <c r="E25" s="152">
        <v>116436</v>
      </c>
      <c r="F25" s="152"/>
      <c r="G25" s="368">
        <v>0</v>
      </c>
      <c r="H25" s="369">
        <v>0</v>
      </c>
      <c r="I25" s="152">
        <v>0</v>
      </c>
      <c r="J25" s="152"/>
      <c r="K25" s="368">
        <v>0</v>
      </c>
      <c r="L25" s="369">
        <v>0</v>
      </c>
      <c r="M25" s="369">
        <v>0</v>
      </c>
      <c r="N25" s="152"/>
      <c r="O25" s="368">
        <v>0</v>
      </c>
      <c r="P25" s="369">
        <v>0</v>
      </c>
      <c r="Q25" s="369">
        <v>-8668</v>
      </c>
      <c r="R25" s="152"/>
      <c r="S25" s="368">
        <v>0</v>
      </c>
      <c r="T25" s="369">
        <v>0</v>
      </c>
      <c r="U25" s="152">
        <v>3104</v>
      </c>
      <c r="V25" s="152"/>
      <c r="W25" s="151">
        <f t="shared" si="1"/>
        <v>0</v>
      </c>
      <c r="X25" s="152">
        <f t="shared" si="2"/>
        <v>0</v>
      </c>
      <c r="Y25" s="153">
        <f t="shared" si="3"/>
        <v>110872</v>
      </c>
    </row>
    <row r="26" spans="1:25" ht="15.75">
      <c r="A26" s="151" t="s">
        <v>270</v>
      </c>
      <c r="B26" s="152"/>
      <c r="C26" s="368">
        <v>0</v>
      </c>
      <c r="D26" s="369">
        <v>0</v>
      </c>
      <c r="E26" s="369">
        <v>737</v>
      </c>
      <c r="F26" s="152"/>
      <c r="G26" s="368">
        <v>0</v>
      </c>
      <c r="H26" s="369">
        <v>0</v>
      </c>
      <c r="I26" s="369">
        <v>0</v>
      </c>
      <c r="J26" s="152"/>
      <c r="K26" s="368">
        <v>0</v>
      </c>
      <c r="L26" s="369">
        <v>0</v>
      </c>
      <c r="M26" s="369">
        <v>0</v>
      </c>
      <c r="N26" s="152"/>
      <c r="O26" s="368">
        <v>0</v>
      </c>
      <c r="P26" s="369">
        <v>0</v>
      </c>
      <c r="Q26" s="369">
        <v>-55</v>
      </c>
      <c r="R26" s="152"/>
      <c r="S26" s="368">
        <v>0</v>
      </c>
      <c r="T26" s="369">
        <v>0</v>
      </c>
      <c r="U26" s="152">
        <v>0</v>
      </c>
      <c r="V26" s="152"/>
      <c r="W26" s="151">
        <f t="shared" si="1"/>
        <v>0</v>
      </c>
      <c r="X26" s="152">
        <f t="shared" si="2"/>
        <v>0</v>
      </c>
      <c r="Y26" s="153">
        <f t="shared" si="3"/>
        <v>682</v>
      </c>
    </row>
    <row r="27" spans="1:25" ht="15.75">
      <c r="A27" s="151" t="s">
        <v>276</v>
      </c>
      <c r="B27" s="152"/>
      <c r="C27" s="368">
        <v>0</v>
      </c>
      <c r="D27" s="369">
        <v>0</v>
      </c>
      <c r="E27" s="369">
        <v>11880</v>
      </c>
      <c r="F27" s="152"/>
      <c r="G27" s="368">
        <v>0</v>
      </c>
      <c r="H27" s="369">
        <v>0</v>
      </c>
      <c r="I27" s="369">
        <v>0</v>
      </c>
      <c r="J27" s="152"/>
      <c r="K27" s="368">
        <v>0</v>
      </c>
      <c r="L27" s="369">
        <v>0</v>
      </c>
      <c r="M27" s="369">
        <v>0</v>
      </c>
      <c r="N27" s="152"/>
      <c r="O27" s="368">
        <v>0</v>
      </c>
      <c r="P27" s="369">
        <v>0</v>
      </c>
      <c r="Q27" s="369">
        <v>-884</v>
      </c>
      <c r="R27" s="152"/>
      <c r="S27" s="368">
        <v>0</v>
      </c>
      <c r="T27" s="369">
        <v>0</v>
      </c>
      <c r="U27" s="152">
        <v>0</v>
      </c>
      <c r="V27" s="152"/>
      <c r="W27" s="151">
        <v>0</v>
      </c>
      <c r="X27" s="152">
        <v>0</v>
      </c>
      <c r="Y27" s="153">
        <f t="shared" si="3"/>
        <v>10996</v>
      </c>
    </row>
    <row r="28" spans="1:25" ht="15.75">
      <c r="A28" s="151" t="s">
        <v>108</v>
      </c>
      <c r="B28" s="152"/>
      <c r="C28" s="368">
        <v>0</v>
      </c>
      <c r="D28" s="369">
        <v>0</v>
      </c>
      <c r="E28" s="152">
        <v>0</v>
      </c>
      <c r="F28" s="152"/>
      <c r="G28" s="368">
        <v>0</v>
      </c>
      <c r="H28" s="369">
        <v>0</v>
      </c>
      <c r="I28" s="152">
        <v>0</v>
      </c>
      <c r="J28" s="152"/>
      <c r="K28" s="368">
        <v>0</v>
      </c>
      <c r="L28" s="369">
        <v>0</v>
      </c>
      <c r="M28" s="369">
        <v>0</v>
      </c>
      <c r="N28" s="152"/>
      <c r="O28" s="368">
        <v>0</v>
      </c>
      <c r="P28" s="369">
        <v>0</v>
      </c>
      <c r="Q28" s="152">
        <v>0</v>
      </c>
      <c r="R28" s="152"/>
      <c r="S28" s="368">
        <v>0</v>
      </c>
      <c r="T28" s="369">
        <v>0</v>
      </c>
      <c r="U28" s="152">
        <v>3114</v>
      </c>
      <c r="V28" s="152"/>
      <c r="W28" s="151">
        <f t="shared" si="1"/>
        <v>0</v>
      </c>
      <c r="X28" s="152">
        <f t="shared" si="2"/>
        <v>0</v>
      </c>
      <c r="Y28" s="153">
        <f t="shared" si="3"/>
        <v>3114</v>
      </c>
    </row>
    <row r="29" spans="1:25" ht="15.75">
      <c r="A29" s="151" t="s">
        <v>100</v>
      </c>
      <c r="B29" s="152"/>
      <c r="C29" s="368">
        <v>0</v>
      </c>
      <c r="D29" s="369">
        <v>0</v>
      </c>
      <c r="E29" s="152">
        <v>3465</v>
      </c>
      <c r="F29" s="152"/>
      <c r="G29" s="368">
        <v>0</v>
      </c>
      <c r="H29" s="369">
        <v>0</v>
      </c>
      <c r="I29" s="152">
        <v>0</v>
      </c>
      <c r="J29" s="152"/>
      <c r="K29" s="368">
        <v>0</v>
      </c>
      <c r="L29" s="369">
        <v>0</v>
      </c>
      <c r="M29" s="369">
        <v>0</v>
      </c>
      <c r="N29" s="152"/>
      <c r="O29" s="368">
        <v>0</v>
      </c>
      <c r="P29" s="369">
        <v>0</v>
      </c>
      <c r="Q29" s="152">
        <v>-258</v>
      </c>
      <c r="R29" s="152"/>
      <c r="S29" s="368">
        <v>0</v>
      </c>
      <c r="T29" s="369">
        <v>0</v>
      </c>
      <c r="U29" s="152">
        <v>95</v>
      </c>
      <c r="V29" s="152"/>
      <c r="W29" s="151">
        <f t="shared" si="1"/>
        <v>0</v>
      </c>
      <c r="X29" s="152">
        <f t="shared" si="2"/>
        <v>0</v>
      </c>
      <c r="Y29" s="153">
        <f t="shared" si="3"/>
        <v>3302</v>
      </c>
    </row>
    <row r="30" spans="1:25" ht="15.75">
      <c r="A30" s="151" t="s">
        <v>102</v>
      </c>
      <c r="B30" s="152"/>
      <c r="C30" s="368">
        <v>0</v>
      </c>
      <c r="D30" s="369">
        <v>0</v>
      </c>
      <c r="E30" s="152">
        <v>27225</v>
      </c>
      <c r="F30" s="152"/>
      <c r="G30" s="368">
        <v>0</v>
      </c>
      <c r="H30" s="369">
        <v>0</v>
      </c>
      <c r="I30" s="152">
        <v>0</v>
      </c>
      <c r="J30" s="152"/>
      <c r="K30" s="368">
        <v>0</v>
      </c>
      <c r="L30" s="369">
        <v>0</v>
      </c>
      <c r="M30" s="369">
        <v>0</v>
      </c>
      <c r="N30" s="152"/>
      <c r="O30" s="368">
        <v>0</v>
      </c>
      <c r="P30" s="369">
        <v>0</v>
      </c>
      <c r="Q30" s="152">
        <v>-2015</v>
      </c>
      <c r="R30" s="152"/>
      <c r="S30" s="368">
        <v>0</v>
      </c>
      <c r="T30" s="369">
        <v>0</v>
      </c>
      <c r="U30" s="152">
        <v>1407</v>
      </c>
      <c r="V30" s="152"/>
      <c r="W30" s="151">
        <f t="shared" si="1"/>
        <v>0</v>
      </c>
      <c r="X30" s="152">
        <f t="shared" si="2"/>
        <v>0</v>
      </c>
      <c r="Y30" s="153">
        <f t="shared" si="3"/>
        <v>26617</v>
      </c>
    </row>
    <row r="31" spans="1:25" ht="15.75">
      <c r="A31" s="151" t="s">
        <v>111</v>
      </c>
      <c r="B31" s="152"/>
      <c r="C31" s="368">
        <v>0</v>
      </c>
      <c r="D31" s="369">
        <v>0</v>
      </c>
      <c r="E31" s="152">
        <v>4950</v>
      </c>
      <c r="F31" s="152"/>
      <c r="G31" s="368">
        <v>0</v>
      </c>
      <c r="H31" s="369">
        <v>0</v>
      </c>
      <c r="I31" s="152">
        <v>0</v>
      </c>
      <c r="J31" s="152"/>
      <c r="K31" s="368">
        <v>0</v>
      </c>
      <c r="L31" s="369">
        <v>0</v>
      </c>
      <c r="M31" s="369">
        <v>0</v>
      </c>
      <c r="N31" s="152"/>
      <c r="O31" s="368">
        <v>0</v>
      </c>
      <c r="P31" s="369">
        <v>0</v>
      </c>
      <c r="Q31" s="152">
        <v>-368</v>
      </c>
      <c r="R31" s="152"/>
      <c r="S31" s="368">
        <v>0</v>
      </c>
      <c r="T31" s="369">
        <v>0</v>
      </c>
      <c r="U31" s="152">
        <v>1719</v>
      </c>
      <c r="V31" s="152"/>
      <c r="W31" s="151">
        <f t="shared" si="1"/>
        <v>0</v>
      </c>
      <c r="X31" s="152">
        <f t="shared" si="2"/>
        <v>0</v>
      </c>
      <c r="Y31" s="153">
        <f t="shared" si="3"/>
        <v>6301</v>
      </c>
    </row>
    <row r="32" spans="1:25" ht="15.75">
      <c r="A32" s="151" t="s">
        <v>112</v>
      </c>
      <c r="B32" s="152"/>
      <c r="C32" s="368">
        <v>0</v>
      </c>
      <c r="D32" s="369">
        <v>0</v>
      </c>
      <c r="E32" s="152">
        <v>11357</v>
      </c>
      <c r="F32" s="152"/>
      <c r="G32" s="368">
        <v>0</v>
      </c>
      <c r="H32" s="369">
        <v>0</v>
      </c>
      <c r="I32" s="152">
        <v>0</v>
      </c>
      <c r="J32" s="152"/>
      <c r="K32" s="368">
        <v>0</v>
      </c>
      <c r="L32" s="369">
        <v>0</v>
      </c>
      <c r="M32" s="369">
        <v>0</v>
      </c>
      <c r="N32" s="152"/>
      <c r="O32" s="368">
        <v>0</v>
      </c>
      <c r="P32" s="369">
        <v>0</v>
      </c>
      <c r="Q32" s="152">
        <v>-845</v>
      </c>
      <c r="R32" s="152"/>
      <c r="S32" s="368">
        <v>0</v>
      </c>
      <c r="T32" s="369">
        <v>0</v>
      </c>
      <c r="U32" s="152">
        <v>4965</v>
      </c>
      <c r="V32" s="152"/>
      <c r="W32" s="151">
        <f t="shared" si="1"/>
        <v>0</v>
      </c>
      <c r="X32" s="152">
        <f t="shared" si="2"/>
        <v>0</v>
      </c>
      <c r="Y32" s="153">
        <f t="shared" si="3"/>
        <v>15477</v>
      </c>
    </row>
    <row r="33" spans="1:25" ht="15.75">
      <c r="A33" s="151" t="s">
        <v>65</v>
      </c>
      <c r="B33" s="152"/>
      <c r="C33" s="368">
        <v>0</v>
      </c>
      <c r="D33" s="369">
        <v>0</v>
      </c>
      <c r="E33" s="152">
        <v>990</v>
      </c>
      <c r="F33" s="152"/>
      <c r="G33" s="368">
        <v>0</v>
      </c>
      <c r="H33" s="369">
        <v>0</v>
      </c>
      <c r="I33" s="152">
        <v>0</v>
      </c>
      <c r="J33" s="152"/>
      <c r="K33" s="368">
        <v>0</v>
      </c>
      <c r="L33" s="369">
        <v>0</v>
      </c>
      <c r="M33" s="369">
        <v>0</v>
      </c>
      <c r="N33" s="152"/>
      <c r="O33" s="368">
        <v>0</v>
      </c>
      <c r="P33" s="369">
        <v>0</v>
      </c>
      <c r="Q33" s="152">
        <v>-74</v>
      </c>
      <c r="R33" s="152"/>
      <c r="S33" s="368">
        <v>0</v>
      </c>
      <c r="T33" s="369">
        <v>0</v>
      </c>
      <c r="U33" s="152">
        <v>8647</v>
      </c>
      <c r="V33" s="152"/>
      <c r="W33" s="151">
        <f t="shared" si="1"/>
        <v>0</v>
      </c>
      <c r="X33" s="152">
        <f t="shared" si="2"/>
        <v>0</v>
      </c>
      <c r="Y33" s="153">
        <f t="shared" si="3"/>
        <v>9563</v>
      </c>
    </row>
    <row r="34" spans="1:25" ht="15.75">
      <c r="A34" s="151" t="s">
        <v>277</v>
      </c>
      <c r="B34" s="152"/>
      <c r="C34" s="368">
        <v>0</v>
      </c>
      <c r="D34" s="369">
        <v>0</v>
      </c>
      <c r="E34" s="369">
        <v>247</v>
      </c>
      <c r="F34" s="152"/>
      <c r="G34" s="368">
        <v>0</v>
      </c>
      <c r="H34" s="369">
        <v>0</v>
      </c>
      <c r="I34" s="369">
        <v>0</v>
      </c>
      <c r="J34" s="152"/>
      <c r="K34" s="368">
        <v>0</v>
      </c>
      <c r="L34" s="369">
        <v>0</v>
      </c>
      <c r="M34" s="152">
        <v>0</v>
      </c>
      <c r="N34" s="152"/>
      <c r="O34" s="368">
        <v>0</v>
      </c>
      <c r="P34" s="369">
        <v>0</v>
      </c>
      <c r="Q34" s="369">
        <v>-18</v>
      </c>
      <c r="R34" s="152"/>
      <c r="S34" s="368">
        <v>0</v>
      </c>
      <c r="T34" s="369">
        <v>0</v>
      </c>
      <c r="U34" s="369">
        <v>0</v>
      </c>
      <c r="V34" s="152"/>
      <c r="W34" s="151">
        <f t="shared" si="1"/>
        <v>0</v>
      </c>
      <c r="X34" s="152">
        <f t="shared" si="2"/>
        <v>0</v>
      </c>
      <c r="Y34" s="153">
        <f t="shared" si="3"/>
        <v>229</v>
      </c>
    </row>
    <row r="35" spans="1:25" ht="15.75">
      <c r="A35" s="151" t="s">
        <v>278</v>
      </c>
      <c r="B35" s="152"/>
      <c r="C35" s="368">
        <v>0</v>
      </c>
      <c r="D35" s="369">
        <v>0</v>
      </c>
      <c r="E35" s="369">
        <v>1964</v>
      </c>
      <c r="F35" s="152"/>
      <c r="G35" s="368">
        <v>0</v>
      </c>
      <c r="H35" s="369">
        <v>0</v>
      </c>
      <c r="I35" s="369">
        <v>0</v>
      </c>
      <c r="J35" s="152"/>
      <c r="K35" s="368">
        <v>0</v>
      </c>
      <c r="L35" s="369">
        <v>0</v>
      </c>
      <c r="M35" s="369">
        <v>0</v>
      </c>
      <c r="N35" s="152"/>
      <c r="O35" s="368">
        <v>0</v>
      </c>
      <c r="P35" s="369">
        <v>0</v>
      </c>
      <c r="Q35" s="369">
        <v>-146</v>
      </c>
      <c r="R35" s="152"/>
      <c r="S35" s="368">
        <v>0</v>
      </c>
      <c r="T35" s="369">
        <v>0</v>
      </c>
      <c r="U35" s="369">
        <v>0</v>
      </c>
      <c r="V35" s="152"/>
      <c r="W35" s="151">
        <f t="shared" si="1"/>
        <v>0</v>
      </c>
      <c r="X35" s="152">
        <f t="shared" si="2"/>
        <v>0</v>
      </c>
      <c r="Y35" s="153">
        <f t="shared" si="3"/>
        <v>1818</v>
      </c>
    </row>
    <row r="36" spans="1:25" ht="15.75">
      <c r="A36" s="151" t="s">
        <v>101</v>
      </c>
      <c r="B36" s="152"/>
      <c r="C36" s="368">
        <v>0</v>
      </c>
      <c r="D36" s="369">
        <v>0</v>
      </c>
      <c r="E36" s="152">
        <v>495</v>
      </c>
      <c r="F36" s="152"/>
      <c r="G36" s="368">
        <v>0</v>
      </c>
      <c r="H36" s="369">
        <v>0</v>
      </c>
      <c r="I36" s="152">
        <v>0</v>
      </c>
      <c r="J36" s="152"/>
      <c r="K36" s="368">
        <v>0</v>
      </c>
      <c r="L36" s="369">
        <v>0</v>
      </c>
      <c r="M36" s="369">
        <v>0</v>
      </c>
      <c r="N36" s="152"/>
      <c r="O36" s="368">
        <v>0</v>
      </c>
      <c r="P36" s="369">
        <v>0</v>
      </c>
      <c r="Q36" s="152">
        <v>-37</v>
      </c>
      <c r="R36" s="152"/>
      <c r="S36" s="368">
        <v>0</v>
      </c>
      <c r="T36" s="369">
        <v>0</v>
      </c>
      <c r="U36" s="152">
        <v>0</v>
      </c>
      <c r="V36" s="152"/>
      <c r="W36" s="151">
        <f t="shared" si="1"/>
        <v>0</v>
      </c>
      <c r="X36" s="152">
        <f t="shared" si="2"/>
        <v>0</v>
      </c>
      <c r="Y36" s="153">
        <f t="shared" si="3"/>
        <v>458</v>
      </c>
    </row>
    <row r="37" spans="1:25" ht="15.75">
      <c r="A37" s="151" t="s">
        <v>105</v>
      </c>
      <c r="B37" s="152"/>
      <c r="C37" s="368">
        <v>0</v>
      </c>
      <c r="D37" s="369">
        <v>0</v>
      </c>
      <c r="E37" s="369">
        <v>0</v>
      </c>
      <c r="F37" s="152"/>
      <c r="G37" s="368">
        <v>0</v>
      </c>
      <c r="H37" s="369">
        <v>0</v>
      </c>
      <c r="I37" s="152">
        <v>0</v>
      </c>
      <c r="J37" s="152"/>
      <c r="K37" s="368">
        <v>0</v>
      </c>
      <c r="L37" s="369">
        <v>0</v>
      </c>
      <c r="M37" s="369">
        <v>0</v>
      </c>
      <c r="N37" s="152"/>
      <c r="O37" s="368">
        <v>0</v>
      </c>
      <c r="P37" s="369">
        <v>0</v>
      </c>
      <c r="Q37" s="369">
        <v>0</v>
      </c>
      <c r="R37" s="152"/>
      <c r="S37" s="368">
        <v>0</v>
      </c>
      <c r="T37" s="369">
        <v>0</v>
      </c>
      <c r="U37" s="152">
        <v>5227</v>
      </c>
      <c r="V37" s="152"/>
      <c r="W37" s="151">
        <f t="shared" si="1"/>
        <v>0</v>
      </c>
      <c r="X37" s="152">
        <f t="shared" si="2"/>
        <v>0</v>
      </c>
      <c r="Y37" s="153">
        <f t="shared" si="3"/>
        <v>5227</v>
      </c>
    </row>
    <row r="38" spans="1:25" ht="15.75">
      <c r="A38" s="151" t="s">
        <v>106</v>
      </c>
      <c r="B38" s="152"/>
      <c r="C38" s="368">
        <v>0</v>
      </c>
      <c r="D38" s="369">
        <v>0</v>
      </c>
      <c r="E38" s="369">
        <v>0</v>
      </c>
      <c r="F38" s="152"/>
      <c r="G38" s="368">
        <v>0</v>
      </c>
      <c r="H38" s="369">
        <v>0</v>
      </c>
      <c r="I38" s="152">
        <v>0</v>
      </c>
      <c r="J38" s="152"/>
      <c r="K38" s="368">
        <v>0</v>
      </c>
      <c r="L38" s="369">
        <v>0</v>
      </c>
      <c r="M38" s="369">
        <v>0</v>
      </c>
      <c r="N38" s="152"/>
      <c r="O38" s="368">
        <v>0</v>
      </c>
      <c r="P38" s="369">
        <v>0</v>
      </c>
      <c r="Q38" s="369">
        <v>0</v>
      </c>
      <c r="R38" s="152"/>
      <c r="S38" s="368">
        <v>0</v>
      </c>
      <c r="T38" s="369">
        <v>0</v>
      </c>
      <c r="U38" s="152">
        <v>0</v>
      </c>
      <c r="V38" s="152"/>
      <c r="W38" s="151">
        <f t="shared" si="1"/>
        <v>0</v>
      </c>
      <c r="X38" s="152">
        <f t="shared" si="2"/>
        <v>0</v>
      </c>
      <c r="Y38" s="153">
        <f t="shared" si="3"/>
        <v>0</v>
      </c>
    </row>
    <row r="39" spans="1:25" ht="15.75">
      <c r="A39" s="151" t="s">
        <v>110</v>
      </c>
      <c r="B39" s="152"/>
      <c r="C39" s="368">
        <v>0</v>
      </c>
      <c r="D39" s="369">
        <v>0</v>
      </c>
      <c r="E39" s="369">
        <v>0</v>
      </c>
      <c r="F39" s="152"/>
      <c r="G39" s="368">
        <v>0</v>
      </c>
      <c r="H39" s="369">
        <v>0</v>
      </c>
      <c r="I39" s="369">
        <v>0</v>
      </c>
      <c r="J39" s="152"/>
      <c r="K39" s="368">
        <v>0</v>
      </c>
      <c r="L39" s="369">
        <v>0</v>
      </c>
      <c r="M39" s="369">
        <v>0</v>
      </c>
      <c r="N39" s="152"/>
      <c r="O39" s="368">
        <v>0</v>
      </c>
      <c r="P39" s="369">
        <v>0</v>
      </c>
      <c r="Q39" s="369">
        <v>0</v>
      </c>
      <c r="R39" s="152"/>
      <c r="S39" s="368">
        <v>0</v>
      </c>
      <c r="T39" s="369">
        <v>0</v>
      </c>
      <c r="U39" s="152">
        <v>0</v>
      </c>
      <c r="V39" s="152"/>
      <c r="W39" s="151">
        <f t="shared" si="1"/>
        <v>0</v>
      </c>
      <c r="X39" s="152">
        <f t="shared" si="2"/>
        <v>0</v>
      </c>
      <c r="Y39" s="153">
        <f t="shared" si="3"/>
        <v>0</v>
      </c>
    </row>
    <row r="40" spans="1:25" ht="15.75">
      <c r="A40" s="151" t="s">
        <v>66</v>
      </c>
      <c r="B40" s="152"/>
      <c r="C40" s="368">
        <v>0</v>
      </c>
      <c r="D40" s="369">
        <v>0</v>
      </c>
      <c r="E40" s="152">
        <v>0</v>
      </c>
      <c r="F40" s="152"/>
      <c r="G40" s="368">
        <v>0</v>
      </c>
      <c r="H40" s="369">
        <v>0</v>
      </c>
      <c r="I40" s="152">
        <v>0</v>
      </c>
      <c r="J40" s="152"/>
      <c r="K40" s="368">
        <v>0</v>
      </c>
      <c r="L40" s="369">
        <v>0</v>
      </c>
      <c r="M40" s="369">
        <v>0</v>
      </c>
      <c r="N40" s="152"/>
      <c r="O40" s="368">
        <v>0</v>
      </c>
      <c r="P40" s="369">
        <v>0</v>
      </c>
      <c r="Q40" s="152">
        <v>0</v>
      </c>
      <c r="R40" s="152"/>
      <c r="S40" s="368">
        <v>0</v>
      </c>
      <c r="T40" s="369">
        <v>0</v>
      </c>
      <c r="U40" s="369">
        <v>0</v>
      </c>
      <c r="V40" s="152"/>
      <c r="W40" s="151">
        <f t="shared" si="1"/>
        <v>0</v>
      </c>
      <c r="X40" s="152">
        <f t="shared" si="2"/>
        <v>0</v>
      </c>
      <c r="Y40" s="153">
        <f t="shared" si="3"/>
        <v>0</v>
      </c>
    </row>
    <row r="41" spans="1:25" ht="15.75">
      <c r="A41" s="151" t="s">
        <v>113</v>
      </c>
      <c r="B41" s="152"/>
      <c r="C41" s="368">
        <v>0</v>
      </c>
      <c r="D41" s="369">
        <v>0</v>
      </c>
      <c r="E41" s="152">
        <v>4455</v>
      </c>
      <c r="F41" s="152"/>
      <c r="G41" s="368">
        <v>0</v>
      </c>
      <c r="H41" s="369">
        <v>0</v>
      </c>
      <c r="I41" s="152">
        <v>0</v>
      </c>
      <c r="J41" s="152"/>
      <c r="K41" s="368">
        <v>0</v>
      </c>
      <c r="L41" s="369">
        <v>0</v>
      </c>
      <c r="M41" s="369">
        <v>0</v>
      </c>
      <c r="N41" s="152"/>
      <c r="O41" s="368">
        <v>0</v>
      </c>
      <c r="P41" s="369">
        <v>0</v>
      </c>
      <c r="Q41" s="152">
        <v>-331</v>
      </c>
      <c r="R41" s="152"/>
      <c r="S41" s="368">
        <v>0</v>
      </c>
      <c r="T41" s="369">
        <v>0</v>
      </c>
      <c r="U41" s="369">
        <v>0</v>
      </c>
      <c r="V41" s="152"/>
      <c r="W41" s="151">
        <f t="shared" si="1"/>
        <v>0</v>
      </c>
      <c r="X41" s="152">
        <f t="shared" si="2"/>
        <v>0</v>
      </c>
      <c r="Y41" s="153">
        <f t="shared" si="3"/>
        <v>4124</v>
      </c>
    </row>
    <row r="42" spans="1:25" ht="15.75">
      <c r="A42" s="151" t="s">
        <v>114</v>
      </c>
      <c r="B42" s="152"/>
      <c r="C42" s="368">
        <v>0</v>
      </c>
      <c r="D42" s="369">
        <v>0</v>
      </c>
      <c r="E42" s="152">
        <v>4950</v>
      </c>
      <c r="F42" s="152"/>
      <c r="G42" s="368">
        <v>0</v>
      </c>
      <c r="H42" s="369">
        <v>0</v>
      </c>
      <c r="I42" s="152">
        <v>0</v>
      </c>
      <c r="J42" s="152"/>
      <c r="K42" s="368">
        <v>0</v>
      </c>
      <c r="L42" s="369">
        <v>0</v>
      </c>
      <c r="M42" s="369">
        <v>0</v>
      </c>
      <c r="N42" s="152"/>
      <c r="O42" s="368">
        <v>0</v>
      </c>
      <c r="P42" s="369">
        <v>0</v>
      </c>
      <c r="Q42" s="152">
        <v>-368</v>
      </c>
      <c r="R42" s="152"/>
      <c r="S42" s="368">
        <v>0</v>
      </c>
      <c r="T42" s="369">
        <v>0</v>
      </c>
      <c r="U42" s="369">
        <v>0</v>
      </c>
      <c r="V42" s="152"/>
      <c r="W42" s="151">
        <f t="shared" si="1"/>
        <v>0</v>
      </c>
      <c r="X42" s="152">
        <f t="shared" si="2"/>
        <v>0</v>
      </c>
      <c r="Y42" s="153">
        <f t="shared" si="3"/>
        <v>4582</v>
      </c>
    </row>
    <row r="43" spans="1:25" ht="15.75">
      <c r="A43" s="157" t="s">
        <v>63</v>
      </c>
      <c r="B43" s="32"/>
      <c r="C43" s="381">
        <v>0</v>
      </c>
      <c r="D43" s="382">
        <v>0</v>
      </c>
      <c r="E43" s="382">
        <v>0</v>
      </c>
      <c r="F43" s="148"/>
      <c r="G43" s="381">
        <v>0</v>
      </c>
      <c r="H43" s="382">
        <v>0</v>
      </c>
      <c r="I43" s="148">
        <v>0</v>
      </c>
      <c r="J43" s="148"/>
      <c r="K43" s="381">
        <v>0</v>
      </c>
      <c r="L43" s="382">
        <v>0</v>
      </c>
      <c r="M43" s="382">
        <v>0</v>
      </c>
      <c r="N43" s="148"/>
      <c r="O43" s="381">
        <v>0</v>
      </c>
      <c r="P43" s="382">
        <v>0</v>
      </c>
      <c r="Q43" s="382">
        <v>0</v>
      </c>
      <c r="R43" s="148"/>
      <c r="S43" s="381">
        <v>0</v>
      </c>
      <c r="T43" s="382">
        <v>0</v>
      </c>
      <c r="U43" s="148">
        <f>43154-5227</f>
        <v>37927</v>
      </c>
      <c r="V43" s="148"/>
      <c r="W43" s="150">
        <f t="shared" si="1"/>
        <v>0</v>
      </c>
      <c r="X43" s="148">
        <f t="shared" si="2"/>
        <v>0</v>
      </c>
      <c r="Y43" s="153">
        <f t="shared" si="3"/>
        <v>37927</v>
      </c>
    </row>
    <row r="44" spans="1:25" ht="9" customHeight="1" hidden="1">
      <c r="A44" s="131"/>
      <c r="B44" s="1" t="s">
        <v>148</v>
      </c>
      <c r="C44" s="131"/>
      <c r="D44" s="2"/>
      <c r="E44" s="2"/>
      <c r="F44" s="1"/>
      <c r="G44" s="131"/>
      <c r="H44" s="2"/>
      <c r="I44" s="2"/>
      <c r="J44" s="2"/>
      <c r="K44" s="131"/>
      <c r="L44" s="2"/>
      <c r="M44" s="2"/>
      <c r="N44" s="2"/>
      <c r="O44" s="131"/>
      <c r="P44" s="2"/>
      <c r="Q44" s="2"/>
      <c r="R44" s="1"/>
      <c r="S44" s="131"/>
      <c r="T44" s="2"/>
      <c r="U44" s="2"/>
      <c r="V44" s="1"/>
      <c r="W44" s="131"/>
      <c r="X44" s="2"/>
      <c r="Y44" s="124"/>
    </row>
    <row r="45" spans="1:25" ht="15.75">
      <c r="A45" s="154" t="s">
        <v>162</v>
      </c>
      <c r="B45" s="128" t="s">
        <v>158</v>
      </c>
      <c r="C45" s="161">
        <f>SUM(C14:C43)</f>
        <v>0</v>
      </c>
      <c r="D45" s="128">
        <f>SUM(D14:D43)</f>
        <v>0</v>
      </c>
      <c r="E45" s="129">
        <f>SUM(E14:E43)</f>
        <v>995990</v>
      </c>
      <c r="F45" s="128"/>
      <c r="G45" s="161">
        <f>SUM(G14:G43)</f>
        <v>0</v>
      </c>
      <c r="H45" s="128">
        <f>SUM(H14:H43)</f>
        <v>0</v>
      </c>
      <c r="I45" s="129">
        <f>SUM(I14:I43)</f>
        <v>0</v>
      </c>
      <c r="J45" s="128"/>
      <c r="K45" s="161">
        <f>SUM(K14:K43)</f>
        <v>0</v>
      </c>
      <c r="L45" s="128">
        <f>SUM(L14:L43)</f>
        <v>0</v>
      </c>
      <c r="M45" s="129">
        <f>SUM(M14:M43)</f>
        <v>0</v>
      </c>
      <c r="N45" s="128"/>
      <c r="O45" s="161">
        <f>SUM(O14:O43)</f>
        <v>0</v>
      </c>
      <c r="P45" s="128">
        <f>SUM(P14:P43)</f>
        <v>0</v>
      </c>
      <c r="Q45" s="129">
        <f>SUM(Q14:Q43)</f>
        <v>-74113</v>
      </c>
      <c r="R45" s="128"/>
      <c r="S45" s="161">
        <f>SUM(S14:S43)</f>
        <v>0</v>
      </c>
      <c r="T45" s="128">
        <f>SUM(T14:T43)</f>
        <v>0</v>
      </c>
      <c r="U45" s="129">
        <f>SUM(U14:U43)</f>
        <v>469776</v>
      </c>
      <c r="V45" s="128"/>
      <c r="W45" s="161">
        <f>SUM(W14:W43)</f>
        <v>0</v>
      </c>
      <c r="X45" s="128">
        <f>SUM(X14:X43)</f>
        <v>0</v>
      </c>
      <c r="Y45" s="130">
        <f>SUM(Y14:Y43)</f>
        <v>1391653</v>
      </c>
    </row>
    <row r="46" spans="1:25" ht="9" customHeight="1">
      <c r="A46" s="155"/>
      <c r="B46" s="1"/>
      <c r="C46" s="131"/>
      <c r="D46" s="1"/>
      <c r="E46" s="1"/>
      <c r="F46" s="1"/>
      <c r="G46" s="131"/>
      <c r="H46" s="1"/>
      <c r="I46" s="1"/>
      <c r="J46" s="2"/>
      <c r="K46" s="131"/>
      <c r="L46" s="1"/>
      <c r="M46" s="1"/>
      <c r="N46" s="1"/>
      <c r="O46" s="131"/>
      <c r="P46" s="1"/>
      <c r="Q46" s="1"/>
      <c r="R46" s="1"/>
      <c r="S46" s="131"/>
      <c r="T46" s="1"/>
      <c r="U46" s="1"/>
      <c r="V46" s="1"/>
      <c r="W46" s="131"/>
      <c r="X46" s="1"/>
      <c r="Y46" s="141"/>
    </row>
    <row r="47" spans="1:39" ht="15.75">
      <c r="A47" s="157" t="s">
        <v>128</v>
      </c>
      <c r="B47" s="592"/>
      <c r="C47" s="157"/>
      <c r="D47" s="32"/>
      <c r="E47" s="32"/>
      <c r="F47" s="32"/>
      <c r="G47" s="157"/>
      <c r="H47" s="32"/>
      <c r="I47" s="32"/>
      <c r="J47" s="32"/>
      <c r="K47" s="157"/>
      <c r="L47" s="32"/>
      <c r="M47" s="32"/>
      <c r="N47" s="32"/>
      <c r="O47" s="157"/>
      <c r="P47" s="32"/>
      <c r="Q47" s="32"/>
      <c r="R47" s="32"/>
      <c r="S47" s="157"/>
      <c r="T47" s="32"/>
      <c r="U47" s="32"/>
      <c r="V47" s="32"/>
      <c r="W47" s="157"/>
      <c r="X47" s="32">
        <f>D47+H47+L47+P47+T47</f>
        <v>0</v>
      </c>
      <c r="Y47" s="125"/>
      <c r="Z47" s="593"/>
      <c r="AA47" s="593"/>
      <c r="AB47" s="593"/>
      <c r="AC47" s="593"/>
      <c r="AD47" s="593"/>
      <c r="AE47" s="593"/>
      <c r="AF47" s="593"/>
      <c r="AG47" s="593"/>
      <c r="AH47" s="593"/>
      <c r="AI47" s="593"/>
      <c r="AJ47" s="593"/>
      <c r="AK47" s="593"/>
      <c r="AL47" s="593"/>
      <c r="AM47" s="593"/>
    </row>
    <row r="48" spans="1:25" ht="15.75">
      <c r="A48" s="594"/>
      <c r="B48" s="145" t="s">
        <v>127</v>
      </c>
      <c r="C48" s="144"/>
      <c r="D48" s="145">
        <f>SUM(D45:D47)</f>
        <v>0</v>
      </c>
      <c r="E48" s="145"/>
      <c r="F48" s="145"/>
      <c r="G48" s="144"/>
      <c r="H48" s="145">
        <f>+H45+H47</f>
        <v>0</v>
      </c>
      <c r="I48" s="145"/>
      <c r="J48" s="145"/>
      <c r="K48" s="144"/>
      <c r="L48" s="145">
        <f>+L45+L47</f>
        <v>0</v>
      </c>
      <c r="M48" s="145"/>
      <c r="N48" s="145"/>
      <c r="O48" s="144"/>
      <c r="P48" s="145">
        <f>+P45+P47</f>
        <v>0</v>
      </c>
      <c r="Q48" s="145"/>
      <c r="R48" s="145"/>
      <c r="S48" s="144"/>
      <c r="T48" s="145">
        <f>+T45+T47</f>
        <v>0</v>
      </c>
      <c r="U48" s="145"/>
      <c r="V48" s="145"/>
      <c r="W48" s="144"/>
      <c r="X48" s="145">
        <f>SUM(X45:X47)</f>
        <v>0</v>
      </c>
      <c r="Y48" s="146"/>
    </row>
    <row r="49" spans="1:25" ht="15.75">
      <c r="A49" s="595" t="s">
        <v>129</v>
      </c>
      <c r="B49" s="152"/>
      <c r="C49" s="151"/>
      <c r="D49" s="152"/>
      <c r="E49" s="152"/>
      <c r="F49" s="152"/>
      <c r="G49" s="151"/>
      <c r="H49" s="152"/>
      <c r="I49" s="152"/>
      <c r="J49" s="152"/>
      <c r="K49" s="151"/>
      <c r="L49" s="152"/>
      <c r="M49" s="152"/>
      <c r="N49" s="152"/>
      <c r="O49" s="151"/>
      <c r="P49" s="152"/>
      <c r="Q49" s="152"/>
      <c r="R49" s="152"/>
      <c r="S49" s="151"/>
      <c r="T49" s="152"/>
      <c r="U49" s="152"/>
      <c r="V49" s="152"/>
      <c r="W49" s="151"/>
      <c r="X49" s="152"/>
      <c r="Y49" s="153"/>
    </row>
    <row r="50" spans="1:25" ht="15.75">
      <c r="A50" s="595"/>
      <c r="B50" s="152" t="s">
        <v>18</v>
      </c>
      <c r="C50" s="151"/>
      <c r="D50" s="152"/>
      <c r="E50" s="152"/>
      <c r="F50" s="152"/>
      <c r="G50" s="151"/>
      <c r="H50" s="152"/>
      <c r="I50" s="152"/>
      <c r="J50" s="152"/>
      <c r="K50" s="151"/>
      <c r="L50" s="152"/>
      <c r="M50" s="152"/>
      <c r="N50" s="152"/>
      <c r="O50" s="151"/>
      <c r="P50" s="152"/>
      <c r="Q50" s="152"/>
      <c r="R50" s="152"/>
      <c r="S50" s="151"/>
      <c r="T50" s="152"/>
      <c r="U50" s="152"/>
      <c r="V50" s="152"/>
      <c r="W50" s="151"/>
      <c r="X50" s="152">
        <f>D50+H50+L50+P50+T50</f>
        <v>0</v>
      </c>
      <c r="Y50" s="153"/>
    </row>
    <row r="51" spans="1:25" ht="15.75">
      <c r="A51" s="133"/>
      <c r="B51" s="32" t="s">
        <v>57</v>
      </c>
      <c r="C51" s="157"/>
      <c r="D51" s="32"/>
      <c r="E51" s="32"/>
      <c r="F51" s="32"/>
      <c r="G51" s="157"/>
      <c r="H51" s="32"/>
      <c r="I51" s="32"/>
      <c r="J51" s="32"/>
      <c r="K51" s="157"/>
      <c r="L51" s="32"/>
      <c r="M51" s="32"/>
      <c r="N51" s="32"/>
      <c r="O51" s="157"/>
      <c r="P51" s="32"/>
      <c r="Q51" s="32"/>
      <c r="R51" s="32"/>
      <c r="S51" s="157"/>
      <c r="T51" s="32"/>
      <c r="U51" s="32"/>
      <c r="V51" s="32"/>
      <c r="W51" s="157"/>
      <c r="X51" s="32">
        <f>D51+H51+L51+P51+T51</f>
        <v>0</v>
      </c>
      <c r="Y51" s="125"/>
    </row>
    <row r="52" spans="1:25" ht="15.75">
      <c r="A52" s="133" t="s">
        <v>130</v>
      </c>
      <c r="B52" s="32"/>
      <c r="C52" s="157"/>
      <c r="D52" s="32">
        <f>D51+D50+D48</f>
        <v>0</v>
      </c>
      <c r="E52" s="32"/>
      <c r="F52" s="32"/>
      <c r="G52" s="157"/>
      <c r="H52" s="32">
        <f>H51+H50+H48</f>
        <v>0</v>
      </c>
      <c r="I52" s="32"/>
      <c r="J52" s="32"/>
      <c r="K52" s="157"/>
      <c r="L52" s="32">
        <f>L51+L50+L48</f>
        <v>0</v>
      </c>
      <c r="M52" s="32"/>
      <c r="N52" s="32"/>
      <c r="O52" s="157"/>
      <c r="P52" s="32">
        <f>P51+P50+P48</f>
        <v>0</v>
      </c>
      <c r="Q52" s="32"/>
      <c r="R52" s="32"/>
      <c r="S52" s="157"/>
      <c r="T52" s="32">
        <f>T51+T50+T48</f>
        <v>0</v>
      </c>
      <c r="U52" s="32"/>
      <c r="V52" s="32"/>
      <c r="W52" s="157"/>
      <c r="X52" s="32">
        <f>X51+X50+X48</f>
        <v>0</v>
      </c>
      <c r="Y52" s="125"/>
    </row>
    <row r="53" spans="2:25" ht="15.75">
      <c r="B53" s="1"/>
      <c r="C53" s="1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>
      <c r="A54" s="1"/>
      <c r="B54" s="1"/>
      <c r="C54" s="1"/>
      <c r="D54" s="1"/>
      <c r="E54" s="1"/>
      <c r="F54" s="1"/>
      <c r="G54" s="1"/>
      <c r="H54" s="1"/>
      <c r="I54" s="1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>
      <c r="A55" s="1" t="s">
        <v>243</v>
      </c>
      <c r="C55" s="1"/>
      <c r="D55" s="1"/>
      <c r="E55" s="1"/>
      <c r="F55" s="1"/>
      <c r="G55" s="1"/>
      <c r="H55" s="1"/>
      <c r="I55" s="1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>
      <c r="A56" s="1"/>
      <c r="C56" s="1"/>
      <c r="D56" s="1"/>
      <c r="E56" s="1"/>
      <c r="F56" s="1"/>
      <c r="G56" s="1"/>
      <c r="H56" s="1"/>
      <c r="I56" s="1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>
      <c r="A57" s="1" t="s">
        <v>239</v>
      </c>
      <c r="B57" s="1"/>
      <c r="C57" s="1"/>
      <c r="D57" s="1"/>
      <c r="E57" s="1"/>
      <c r="F57" s="1"/>
      <c r="G57" s="1"/>
      <c r="H57" s="1"/>
      <c r="I57" s="1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>
      <c r="A58" s="1"/>
      <c r="B58" s="1"/>
      <c r="C58" s="1"/>
      <c r="D58" s="1"/>
      <c r="E58" s="1"/>
      <c r="F58" s="1"/>
      <c r="G58" s="1"/>
      <c r="H58" s="1"/>
      <c r="I58" s="1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39.75" customHeight="1">
      <c r="A59" s="692" t="s">
        <v>240</v>
      </c>
      <c r="B59" s="693"/>
      <c r="C59" s="693"/>
      <c r="D59" s="693"/>
      <c r="E59" s="693"/>
      <c r="F59" s="693"/>
      <c r="G59" s="693"/>
      <c r="H59" s="693"/>
      <c r="I59" s="693"/>
      <c r="J59" s="693"/>
      <c r="K59" s="693"/>
      <c r="L59" s="693"/>
      <c r="M59" s="693"/>
      <c r="N59" s="693"/>
      <c r="O59" s="693"/>
      <c r="P59" s="693"/>
      <c r="Q59" s="693"/>
      <c r="R59" s="693"/>
      <c r="S59" s="693"/>
      <c r="T59" s="693"/>
      <c r="U59" s="693"/>
      <c r="V59" s="1"/>
      <c r="W59" s="1"/>
      <c r="X59" s="1"/>
      <c r="Y59" s="1"/>
    </row>
    <row r="60" spans="1:25" ht="15.75">
      <c r="A60" s="1" t="s">
        <v>303</v>
      </c>
      <c r="B60" s="1"/>
      <c r="C60" s="1"/>
      <c r="D60" s="1"/>
      <c r="E60" s="1"/>
      <c r="F60" s="1"/>
      <c r="G60" s="1"/>
      <c r="H60" s="1"/>
      <c r="I60" s="1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>
      <c r="A61" s="1"/>
      <c r="B61" s="1"/>
      <c r="C61" s="1"/>
      <c r="D61" s="1"/>
      <c r="E61" s="1"/>
      <c r="F61" s="1"/>
      <c r="G61" s="1"/>
      <c r="H61" s="1"/>
      <c r="I61" s="1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>
      <c r="A62" s="1"/>
      <c r="B62" s="1"/>
      <c r="C62" s="1"/>
      <c r="D62" s="1"/>
      <c r="E62" s="1"/>
      <c r="F62" s="1"/>
      <c r="G62" s="1"/>
      <c r="H62" s="1"/>
      <c r="I62" s="1"/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>
      <c r="A63" s="1"/>
      <c r="B63" s="1"/>
      <c r="C63" s="1"/>
      <c r="D63" s="1"/>
      <c r="E63" s="1"/>
      <c r="F63" s="1"/>
      <c r="G63" s="1"/>
      <c r="H63" s="1"/>
      <c r="I63" s="1"/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>
      <c r="A64" s="122"/>
      <c r="B64" s="122"/>
      <c r="C64" s="122"/>
      <c r="D64" s="122"/>
      <c r="E64" s="122"/>
      <c r="F64" s="122"/>
      <c r="G64" s="122"/>
      <c r="H64" s="122"/>
      <c r="I64" s="122"/>
      <c r="J64" s="123"/>
      <c r="K64" s="122"/>
      <c r="L64" s="122"/>
      <c r="M64" s="12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>
      <c r="A65" s="122"/>
      <c r="B65" s="122"/>
      <c r="C65" s="122"/>
      <c r="D65" s="122"/>
      <c r="E65" s="122"/>
      <c r="F65" s="122"/>
      <c r="G65" s="122"/>
      <c r="H65" s="122"/>
      <c r="I65" s="122"/>
      <c r="J65" s="123"/>
      <c r="K65" s="122"/>
      <c r="L65" s="122"/>
      <c r="M65" s="12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</sheetData>
  <mergeCells count="1">
    <mergeCell ref="A59:U59"/>
  </mergeCells>
  <printOptions horizontalCentered="1"/>
  <pageMargins left="0.5" right="0.5" top="0.5" bottom="0.24" header="0" footer="0.24"/>
  <pageSetup firstPageNumber="2" useFirstPageNumber="1" fitToHeight="1" fitToWidth="1" horizontalDpi="300" verticalDpi="300" orientation="landscape" scale="58" r:id="rId1"/>
  <headerFooter alignWithMargins="0">
    <oddFooter>&amp;C&amp;"Times New Roman,Regular"Exhibit G - Crosswalk of 2007 Availability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"/>
  <sheetViews>
    <sheetView showGridLines="0" showOutlineSymbols="0" zoomScale="75" zoomScaleNormal="75" workbookViewId="0" topLeftCell="A36">
      <selection activeCell="K31" sqref="J31:K31"/>
    </sheetView>
  </sheetViews>
  <sheetFormatPr defaultColWidth="8.88671875" defaultRowHeight="15"/>
  <cols>
    <col min="1" max="1" width="4.4453125" style="40" customWidth="1"/>
    <col min="2" max="2" width="29.21484375" style="40" customWidth="1"/>
    <col min="3" max="3" width="24.21484375" style="40" customWidth="1"/>
    <col min="4" max="5" width="5.6640625" style="40" customWidth="1"/>
    <col min="6" max="6" width="8.21484375" style="40" customWidth="1"/>
    <col min="7" max="7" width="1.4375" style="40" customWidth="1"/>
    <col min="8" max="9" width="5.6640625" style="40" customWidth="1"/>
    <col min="10" max="10" width="9.10546875" style="40" customWidth="1"/>
    <col min="11" max="11" width="1.4375" style="40" customWidth="1"/>
    <col min="12" max="13" width="5.6640625" style="40" customWidth="1"/>
    <col min="14" max="14" width="7.6640625" style="40" customWidth="1"/>
    <col min="15" max="15" width="1.5625" style="40" customWidth="1"/>
    <col min="16" max="17" width="5.6640625" style="40" customWidth="1"/>
    <col min="18" max="18" width="8.6640625" style="40" customWidth="1"/>
    <col min="19" max="19" width="9.6640625" style="40" customWidth="1"/>
    <col min="20" max="20" width="27.5546875" style="40" customWidth="1"/>
    <col min="21" max="24" width="7.6640625" style="40" customWidth="1"/>
    <col min="25" max="25" width="3.6640625" style="40" customWidth="1"/>
    <col min="26" max="28" width="7.6640625" style="40" customWidth="1"/>
    <col min="29" max="29" width="3.6640625" style="40" customWidth="1"/>
    <col min="30" max="32" width="7.6640625" style="40" customWidth="1"/>
    <col min="33" max="33" width="3.6640625" style="40" customWidth="1"/>
    <col min="34" max="36" width="7.6640625" style="40" customWidth="1"/>
    <col min="37" max="16384" width="9.6640625" style="40" customWidth="1"/>
  </cols>
  <sheetData>
    <row r="1" spans="1:25" ht="20.25">
      <c r="A1" s="39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3.5" customHeight="1">
      <c r="A2" s="3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8.75">
      <c r="A3" s="20" t="s">
        <v>50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1"/>
      <c r="T3" s="1"/>
      <c r="U3" s="1"/>
      <c r="V3" s="1"/>
      <c r="W3" s="1"/>
      <c r="X3" s="1"/>
      <c r="Y3" s="1"/>
    </row>
    <row r="4" spans="1:25" ht="16.5">
      <c r="A4" s="23" t="str">
        <f>+'(B) S&amp;L Sum of Req '!A5</f>
        <v>Office of Justice Programs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1"/>
      <c r="T4" s="1"/>
      <c r="U4" s="1"/>
      <c r="V4" s="1"/>
      <c r="W4" s="1"/>
      <c r="X4" s="1"/>
      <c r="Y4" s="1"/>
    </row>
    <row r="5" spans="1:25" ht="16.5">
      <c r="A5" s="23" t="str">
        <f>+'(B) S&amp;L Sum of Req '!A6</f>
        <v>State and Local Law Enforcement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1"/>
      <c r="T5" s="1"/>
      <c r="U5" s="1"/>
      <c r="V5" s="1"/>
      <c r="W5" s="1"/>
      <c r="X5" s="1"/>
      <c r="Y5" s="1"/>
    </row>
    <row r="6" spans="1:25" ht="15.75">
      <c r="A6" s="110" t="s">
        <v>121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1"/>
      <c r="T6" s="1"/>
      <c r="U6" s="1"/>
      <c r="V6" s="1"/>
      <c r="W6" s="1"/>
      <c r="X6" s="1"/>
      <c r="Y6" s="1"/>
    </row>
    <row r="7" spans="1:25" ht="15.75">
      <c r="A7" s="1"/>
      <c r="B7" s="1"/>
      <c r="C7" s="1"/>
      <c r="D7" s="1"/>
      <c r="E7" s="1"/>
      <c r="F7" s="1"/>
      <c r="G7" s="1"/>
      <c r="H7" s="21"/>
      <c r="I7" s="21"/>
      <c r="J7" s="2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>
      <c r="A8" s="134"/>
      <c r="B8" s="135"/>
      <c r="C8" s="141"/>
      <c r="D8" s="208" t="s">
        <v>283</v>
      </c>
      <c r="E8" s="209"/>
      <c r="F8" s="209"/>
      <c r="G8" s="209"/>
      <c r="H8" s="208" t="s">
        <v>247</v>
      </c>
      <c r="I8" s="209"/>
      <c r="J8" s="209"/>
      <c r="K8" s="209"/>
      <c r="L8" s="208" t="s">
        <v>118</v>
      </c>
      <c r="M8" s="209"/>
      <c r="N8" s="209"/>
      <c r="O8" s="209"/>
      <c r="P8" s="208" t="s">
        <v>11</v>
      </c>
      <c r="Q8" s="209"/>
      <c r="R8" s="210"/>
      <c r="S8" s="1"/>
      <c r="T8" s="1"/>
      <c r="U8" s="1"/>
      <c r="V8" s="1"/>
      <c r="W8" s="1"/>
      <c r="X8" s="1"/>
      <c r="Y8" s="1"/>
    </row>
    <row r="9" spans="1:25" ht="16.5" thickBot="1">
      <c r="A9" s="140" t="s">
        <v>143</v>
      </c>
      <c r="B9" s="138"/>
      <c r="C9" s="142"/>
      <c r="D9" s="139" t="s">
        <v>147</v>
      </c>
      <c r="E9" s="139" t="s">
        <v>15</v>
      </c>
      <c r="F9" s="139" t="s">
        <v>149</v>
      </c>
      <c r="G9" s="139"/>
      <c r="H9" s="206" t="s">
        <v>147</v>
      </c>
      <c r="I9" s="139" t="s">
        <v>15</v>
      </c>
      <c r="J9" s="139" t="s">
        <v>149</v>
      </c>
      <c r="K9" s="139"/>
      <c r="L9" s="206" t="s">
        <v>147</v>
      </c>
      <c r="M9" s="139" t="s">
        <v>15</v>
      </c>
      <c r="N9" s="139" t="s">
        <v>149</v>
      </c>
      <c r="O9" s="139"/>
      <c r="P9" s="206" t="s">
        <v>147</v>
      </c>
      <c r="Q9" s="139" t="s">
        <v>15</v>
      </c>
      <c r="R9" s="207" t="s">
        <v>149</v>
      </c>
      <c r="S9" s="1"/>
      <c r="T9" s="1"/>
      <c r="U9" s="1"/>
      <c r="V9" s="1"/>
      <c r="W9" s="1"/>
      <c r="X9" s="1"/>
      <c r="Y9" s="1"/>
    </row>
    <row r="10" spans="1:25" ht="6" customHeight="1">
      <c r="A10" s="132"/>
      <c r="B10" s="1"/>
      <c r="C10" s="124"/>
      <c r="D10" s="1"/>
      <c r="E10" s="1"/>
      <c r="F10" s="1"/>
      <c r="G10" s="1"/>
      <c r="H10" s="131"/>
      <c r="I10" s="1"/>
      <c r="J10" s="1"/>
      <c r="K10" s="1"/>
      <c r="L10" s="131"/>
      <c r="M10" s="1"/>
      <c r="N10" s="1"/>
      <c r="O10" s="1"/>
      <c r="P10" s="131"/>
      <c r="Q10" s="1"/>
      <c r="R10" s="124"/>
      <c r="S10" s="1"/>
      <c r="T10" s="1"/>
      <c r="U10" s="1"/>
      <c r="V10" s="1"/>
      <c r="W10" s="1"/>
      <c r="X10" s="1"/>
      <c r="Y10" s="1"/>
    </row>
    <row r="11" spans="1:25" ht="15.75">
      <c r="A11" s="151" t="s">
        <v>43</v>
      </c>
      <c r="B11" s="152"/>
      <c r="C11" s="153"/>
      <c r="D11" s="152">
        <v>0</v>
      </c>
      <c r="E11" s="152">
        <v>0</v>
      </c>
      <c r="F11" s="639">
        <f>247342-4270</f>
        <v>243072</v>
      </c>
      <c r="G11" s="152"/>
      <c r="H11" s="151">
        <v>0</v>
      </c>
      <c r="I11" s="152">
        <v>0</v>
      </c>
      <c r="J11" s="640">
        <v>250000</v>
      </c>
      <c r="K11" s="152"/>
      <c r="L11" s="151">
        <v>0</v>
      </c>
      <c r="M11" s="152">
        <v>0</v>
      </c>
      <c r="N11" s="640">
        <v>50000</v>
      </c>
      <c r="O11" s="152"/>
      <c r="P11" s="151">
        <f aca="true" t="shared" si="0" ref="P11:R16">L11-H11</f>
        <v>0</v>
      </c>
      <c r="Q11" s="152">
        <f t="shared" si="0"/>
        <v>0</v>
      </c>
      <c r="R11" s="642">
        <f t="shared" si="0"/>
        <v>-200000</v>
      </c>
      <c r="S11" s="1"/>
      <c r="T11" s="1"/>
      <c r="U11" s="1"/>
      <c r="V11" s="1"/>
      <c r="W11" s="1"/>
      <c r="X11" s="1"/>
      <c r="Y11" s="1"/>
    </row>
    <row r="12" spans="1:25" ht="15.75">
      <c r="A12" s="151" t="s">
        <v>279</v>
      </c>
      <c r="B12" s="152"/>
      <c r="C12" s="153"/>
      <c r="D12" s="152"/>
      <c r="E12" s="152"/>
      <c r="F12" s="152">
        <v>200</v>
      </c>
      <c r="G12" s="152"/>
      <c r="H12" s="151">
        <v>0</v>
      </c>
      <c r="I12" s="152">
        <v>0</v>
      </c>
      <c r="J12" s="152">
        <v>0</v>
      </c>
      <c r="K12" s="152"/>
      <c r="L12" s="151">
        <v>0</v>
      </c>
      <c r="M12" s="152">
        <v>0</v>
      </c>
      <c r="N12" s="152">
        <v>0</v>
      </c>
      <c r="O12" s="152"/>
      <c r="P12" s="151">
        <v>0</v>
      </c>
      <c r="Q12" s="152">
        <v>0</v>
      </c>
      <c r="R12" s="153"/>
      <c r="S12" s="1"/>
      <c r="T12" s="1"/>
      <c r="U12" s="1"/>
      <c r="V12" s="1"/>
      <c r="W12" s="1"/>
      <c r="X12" s="1"/>
      <c r="Y12" s="1"/>
    </row>
    <row r="13" spans="1:25" ht="15.75">
      <c r="A13" s="151" t="s">
        <v>280</v>
      </c>
      <c r="B13" s="152"/>
      <c r="C13" s="153"/>
      <c r="D13" s="152"/>
      <c r="E13" s="152"/>
      <c r="F13" s="152">
        <v>250</v>
      </c>
      <c r="G13" s="152"/>
      <c r="H13" s="151">
        <v>0</v>
      </c>
      <c r="I13" s="152">
        <v>0</v>
      </c>
      <c r="J13" s="152">
        <v>0</v>
      </c>
      <c r="K13" s="152"/>
      <c r="L13" s="151">
        <v>0</v>
      </c>
      <c r="M13" s="152">
        <v>0</v>
      </c>
      <c r="N13" s="152">
        <v>0</v>
      </c>
      <c r="O13" s="152"/>
      <c r="P13" s="151">
        <v>0</v>
      </c>
      <c r="Q13" s="152">
        <v>0</v>
      </c>
      <c r="R13" s="153">
        <v>0</v>
      </c>
      <c r="S13" s="1"/>
      <c r="T13" s="1"/>
      <c r="U13" s="1"/>
      <c r="V13" s="1"/>
      <c r="W13" s="1"/>
      <c r="X13" s="1"/>
      <c r="Y13" s="1"/>
    </row>
    <row r="14" spans="1:25" ht="15.75">
      <c r="A14" s="151" t="s">
        <v>281</v>
      </c>
      <c r="B14" s="152"/>
      <c r="C14" s="153"/>
      <c r="D14" s="152">
        <v>0</v>
      </c>
      <c r="E14" s="152">
        <v>0</v>
      </c>
      <c r="F14" s="152">
        <v>990</v>
      </c>
      <c r="G14" s="152"/>
      <c r="H14" s="151">
        <v>0</v>
      </c>
      <c r="I14" s="152">
        <v>0</v>
      </c>
      <c r="J14" s="152">
        <v>0</v>
      </c>
      <c r="K14" s="152"/>
      <c r="L14" s="151">
        <v>0</v>
      </c>
      <c r="M14" s="152">
        <v>0</v>
      </c>
      <c r="N14" s="152">
        <v>0</v>
      </c>
      <c r="O14" s="152"/>
      <c r="P14" s="151">
        <f t="shared" si="0"/>
        <v>0</v>
      </c>
      <c r="Q14" s="152">
        <f t="shared" si="0"/>
        <v>0</v>
      </c>
      <c r="R14" s="153">
        <f t="shared" si="0"/>
        <v>0</v>
      </c>
      <c r="S14" s="1"/>
      <c r="T14" s="1"/>
      <c r="U14" s="1"/>
      <c r="V14" s="1"/>
      <c r="W14" s="1"/>
      <c r="X14" s="1"/>
      <c r="Y14" s="1"/>
    </row>
    <row r="15" spans="1:25" ht="15.75">
      <c r="A15" s="151" t="s">
        <v>282</v>
      </c>
      <c r="B15" s="152"/>
      <c r="C15" s="153"/>
      <c r="D15" s="152">
        <v>0</v>
      </c>
      <c r="E15" s="152">
        <v>0</v>
      </c>
      <c r="F15" s="152">
        <f>1500+450+880</f>
        <v>2830</v>
      </c>
      <c r="G15" s="152"/>
      <c r="H15" s="151">
        <v>0</v>
      </c>
      <c r="I15" s="152">
        <v>0</v>
      </c>
      <c r="J15" s="152">
        <v>0</v>
      </c>
      <c r="K15" s="152"/>
      <c r="L15" s="151">
        <v>0</v>
      </c>
      <c r="M15" s="152">
        <v>0</v>
      </c>
      <c r="N15" s="152">
        <v>0</v>
      </c>
      <c r="O15" s="152"/>
      <c r="P15" s="151">
        <f t="shared" si="0"/>
        <v>0</v>
      </c>
      <c r="Q15" s="152">
        <f t="shared" si="0"/>
        <v>0</v>
      </c>
      <c r="R15" s="153">
        <f t="shared" si="0"/>
        <v>0</v>
      </c>
      <c r="S15" s="1"/>
      <c r="T15" s="1"/>
      <c r="U15" s="1"/>
      <c r="V15" s="1"/>
      <c r="W15" s="1"/>
      <c r="X15" s="1"/>
      <c r="Y15" s="1"/>
    </row>
    <row r="16" spans="1:25" ht="15.75">
      <c r="A16" s="150"/>
      <c r="B16" s="32"/>
      <c r="C16" s="125"/>
      <c r="D16" s="148">
        <v>0</v>
      </c>
      <c r="E16" s="148">
        <v>0</v>
      </c>
      <c r="F16" s="148">
        <v>0</v>
      </c>
      <c r="G16" s="148"/>
      <c r="H16" s="150">
        <v>0</v>
      </c>
      <c r="I16" s="148">
        <v>0</v>
      </c>
      <c r="J16" s="148">
        <v>0</v>
      </c>
      <c r="K16" s="148"/>
      <c r="L16" s="150">
        <v>0</v>
      </c>
      <c r="M16" s="148">
        <v>0</v>
      </c>
      <c r="N16" s="148">
        <v>0</v>
      </c>
      <c r="O16" s="147"/>
      <c r="P16" s="150">
        <f t="shared" si="0"/>
        <v>0</v>
      </c>
      <c r="Q16" s="148">
        <f t="shared" si="0"/>
        <v>0</v>
      </c>
      <c r="R16" s="149">
        <f t="shared" si="0"/>
        <v>0</v>
      </c>
      <c r="S16" s="25"/>
      <c r="T16" s="25"/>
      <c r="U16" s="25"/>
      <c r="V16" s="1"/>
      <c r="W16" s="1"/>
      <c r="X16" s="1"/>
      <c r="Y16" s="1"/>
    </row>
    <row r="17" spans="1:25" ht="15.75" hidden="1">
      <c r="A17" s="131"/>
      <c r="B17" s="1"/>
      <c r="C17" s="124"/>
      <c r="D17" s="25"/>
      <c r="E17" s="25"/>
      <c r="F17" s="25"/>
      <c r="G17" s="1"/>
      <c r="H17" s="132"/>
      <c r="I17" s="25"/>
      <c r="J17" s="25"/>
      <c r="K17" s="1"/>
      <c r="L17" s="132"/>
      <c r="M17" s="25"/>
      <c r="N17" s="25"/>
      <c r="O17" s="1"/>
      <c r="P17" s="132"/>
      <c r="Q17" s="25"/>
      <c r="R17" s="126"/>
      <c r="S17" s="1"/>
      <c r="T17" s="1"/>
      <c r="U17" s="1"/>
      <c r="V17" s="1"/>
      <c r="W17" s="1"/>
      <c r="X17" s="1"/>
      <c r="Y17" s="1"/>
    </row>
    <row r="18" spans="1:25" ht="15.75">
      <c r="A18" s="133"/>
      <c r="B18" s="127" t="s">
        <v>144</v>
      </c>
      <c r="C18" s="143"/>
      <c r="D18" s="128">
        <f>SUM(D11:D17)</f>
        <v>0</v>
      </c>
      <c r="E18" s="128">
        <f>SUM(E11:E17)</f>
        <v>0</v>
      </c>
      <c r="F18" s="129">
        <f>SUM(F11:F17)</f>
        <v>247342</v>
      </c>
      <c r="G18" s="128"/>
      <c r="H18" s="161">
        <f>SUM(H11:H17)</f>
        <v>0</v>
      </c>
      <c r="I18" s="128">
        <f>SUM(I11:I17)</f>
        <v>0</v>
      </c>
      <c r="J18" s="129">
        <f>SUM(J11:J17)</f>
        <v>250000</v>
      </c>
      <c r="K18" s="128"/>
      <c r="L18" s="161">
        <f>SUM(L11:L17)</f>
        <v>0</v>
      </c>
      <c r="M18" s="128">
        <f>SUM(M11:M17)</f>
        <v>0</v>
      </c>
      <c r="N18" s="129">
        <f>SUM(N11:N17)</f>
        <v>50000</v>
      </c>
      <c r="O18" s="128"/>
      <c r="P18" s="161">
        <f>SUM(P11:P17)</f>
        <v>0</v>
      </c>
      <c r="Q18" s="128">
        <f>SUM(Q11:Q17)</f>
        <v>0</v>
      </c>
      <c r="R18" s="130">
        <f>SUM(R11:R17)</f>
        <v>-200000</v>
      </c>
      <c r="S18" s="1"/>
      <c r="T18" s="1"/>
      <c r="U18" s="1"/>
      <c r="V18" s="1"/>
      <c r="W18" s="1"/>
      <c r="X18" s="1"/>
      <c r="Y18" s="1"/>
    </row>
    <row r="19" spans="1:25" ht="15.75" hidden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hidden="1">
      <c r="A20" s="1" t="s">
        <v>51</v>
      </c>
      <c r="B20" s="1"/>
      <c r="C20" s="1"/>
      <c r="D20" s="1">
        <v>0</v>
      </c>
      <c r="E20" s="1">
        <v>0</v>
      </c>
      <c r="F20" s="1">
        <v>0</v>
      </c>
      <c r="G20" s="1"/>
      <c r="H20" s="1">
        <v>0</v>
      </c>
      <c r="I20" s="1"/>
      <c r="J20" s="1">
        <v>0</v>
      </c>
      <c r="K20" s="1"/>
      <c r="L20" s="1">
        <v>0</v>
      </c>
      <c r="M20" s="1">
        <v>0</v>
      </c>
      <c r="N20" s="1">
        <v>0</v>
      </c>
      <c r="O20" s="1"/>
      <c r="P20" s="1">
        <v>0</v>
      </c>
      <c r="Q20" s="1">
        <v>0</v>
      </c>
      <c r="R20" s="1">
        <v>0</v>
      </c>
      <c r="S20" s="1"/>
      <c r="T20" s="1"/>
      <c r="U20" s="1"/>
      <c r="V20" s="1"/>
      <c r="W20" s="1"/>
      <c r="X20" s="1"/>
      <c r="Y20" s="1"/>
    </row>
    <row r="21" spans="1:25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36" ht="15.7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</row>
    <row r="24" spans="1:36" ht="15.75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</row>
    <row r="25" spans="1:36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</row>
    <row r="26" spans="1:36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41"/>
      <c r="U26" s="41"/>
      <c r="V26" s="41"/>
      <c r="W26" s="41"/>
      <c r="X26" s="41"/>
      <c r="Y26" s="41"/>
      <c r="Z26" s="41"/>
      <c r="AA26" s="41"/>
      <c r="AB26" s="41">
        <f>11335-1508</f>
        <v>9827</v>
      </c>
      <c r="AC26" s="41"/>
      <c r="AD26" s="41"/>
      <c r="AE26" s="41"/>
      <c r="AF26" s="41"/>
      <c r="AG26" s="41"/>
      <c r="AH26" s="41"/>
      <c r="AI26" s="41"/>
      <c r="AJ26" s="41"/>
    </row>
    <row r="29" ht="15.75">
      <c r="M29" s="652"/>
    </row>
    <row r="30" ht="15.75">
      <c r="M30" s="652"/>
    </row>
  </sheetData>
  <printOptions horizontalCentered="1"/>
  <pageMargins left="1" right="1" top="0.5" bottom="0.25" header="0" footer="0.25"/>
  <pageSetup fitToHeight="1" fitToWidth="1" horizontalDpi="300" verticalDpi="300" orientation="landscape" scale="68" r:id="rId1"/>
  <headerFooter alignWithMargins="0">
    <oddFooter>&amp;C&amp;"Times New Roman,Regular"Exhibit H - Summary of Reimbursable Resources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38"/>
  <sheetViews>
    <sheetView zoomScale="75" zoomScaleNormal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40" sqref="C40"/>
    </sheetView>
  </sheetViews>
  <sheetFormatPr defaultColWidth="8.88671875" defaultRowHeight="15"/>
  <cols>
    <col min="1" max="1" width="1.4375" style="0" customWidth="1"/>
    <col min="2" max="2" width="60.88671875" style="0" customWidth="1"/>
    <col min="3" max="3" width="6.21484375" style="0" customWidth="1"/>
    <col min="4" max="4" width="13.88671875" style="0" customWidth="1"/>
    <col min="6" max="6" width="13.77734375" style="0" customWidth="1"/>
    <col min="8" max="8" width="9.88671875" style="0" bestFit="1" customWidth="1"/>
  </cols>
  <sheetData>
    <row r="1" spans="1:11" ht="20.25">
      <c r="A1" s="39" t="s">
        <v>2</v>
      </c>
      <c r="B1" s="265"/>
      <c r="C1" s="34"/>
      <c r="D1" s="34"/>
      <c r="E1" s="34"/>
      <c r="F1" s="34"/>
      <c r="G1" s="34"/>
      <c r="H1" s="34"/>
      <c r="I1" s="34"/>
      <c r="J1" s="34"/>
      <c r="K1" s="34"/>
    </row>
    <row r="2" spans="1:11" ht="12.75" customHeight="1">
      <c r="A2" s="39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8.75">
      <c r="A3" s="33"/>
      <c r="B3" s="20" t="s">
        <v>183</v>
      </c>
      <c r="C3" s="35"/>
      <c r="D3" s="35"/>
      <c r="E3" s="35"/>
      <c r="F3" s="35"/>
      <c r="G3" s="35"/>
      <c r="H3" s="35"/>
      <c r="I3" s="35"/>
      <c r="J3" s="35"/>
      <c r="K3" s="34"/>
    </row>
    <row r="4" spans="1:11" ht="16.5">
      <c r="A4" s="114"/>
      <c r="B4" s="23" t="str">
        <f>+'(B) S&amp;L Sum of Req '!A5</f>
        <v>Office of Justice Programs</v>
      </c>
      <c r="C4" s="35"/>
      <c r="D4" s="35"/>
      <c r="E4" s="35"/>
      <c r="F4" s="35"/>
      <c r="G4" s="35"/>
      <c r="H4" s="35"/>
      <c r="I4" s="35"/>
      <c r="J4" s="35"/>
      <c r="K4" s="34"/>
    </row>
    <row r="5" spans="1:11" ht="16.5">
      <c r="A5" s="33"/>
      <c r="B5" s="23" t="str">
        <f>+'(B) S&amp;L Sum of Req '!A6</f>
        <v>State and Local Law Enforcement</v>
      </c>
      <c r="C5" s="35"/>
      <c r="D5" s="35"/>
      <c r="E5" s="35"/>
      <c r="F5" s="35"/>
      <c r="G5" s="35"/>
      <c r="H5" s="35"/>
      <c r="I5" s="35"/>
      <c r="J5" s="35"/>
      <c r="K5" s="34"/>
    </row>
    <row r="6" spans="1:11" ht="15.75">
      <c r="A6" s="33"/>
      <c r="B6" s="109" t="s">
        <v>121</v>
      </c>
      <c r="C6" s="35"/>
      <c r="D6" s="35"/>
      <c r="E6" s="35"/>
      <c r="F6" s="35"/>
      <c r="G6" s="35"/>
      <c r="H6" s="35"/>
      <c r="I6" s="35"/>
      <c r="J6" s="35"/>
      <c r="K6" s="34"/>
    </row>
    <row r="7" spans="1:11" ht="16.5" customHeight="1">
      <c r="A7" s="33"/>
      <c r="B7" s="35"/>
      <c r="C7" s="267"/>
      <c r="D7" s="266"/>
      <c r="E7" s="266"/>
      <c r="F7" s="266"/>
      <c r="G7" s="266"/>
      <c r="H7" s="266"/>
      <c r="I7" s="266"/>
      <c r="J7" s="266"/>
      <c r="K7" s="34"/>
    </row>
    <row r="8" spans="1:11" ht="28.5" customHeight="1">
      <c r="A8" s="33"/>
      <c r="B8" s="115"/>
      <c r="C8" s="694" t="s">
        <v>79</v>
      </c>
      <c r="D8" s="695"/>
      <c r="E8" s="695"/>
      <c r="F8" s="695"/>
      <c r="G8" s="695"/>
      <c r="H8" s="695"/>
      <c r="I8" s="695"/>
      <c r="J8" s="696"/>
      <c r="K8" s="566"/>
    </row>
    <row r="9" spans="1:11" ht="15.75">
      <c r="A9" s="33"/>
      <c r="B9" s="116"/>
      <c r="C9" s="698" t="s">
        <v>291</v>
      </c>
      <c r="D9" s="699"/>
      <c r="E9" s="700" t="s">
        <v>291</v>
      </c>
      <c r="F9" s="699"/>
      <c r="G9" s="700" t="s">
        <v>157</v>
      </c>
      <c r="H9" s="699"/>
      <c r="I9" s="612"/>
      <c r="J9" s="270"/>
      <c r="K9" s="566"/>
    </row>
    <row r="10" spans="1:11" ht="31.5">
      <c r="A10" s="33"/>
      <c r="B10" s="116"/>
      <c r="C10" s="483" t="s">
        <v>250</v>
      </c>
      <c r="D10" s="484"/>
      <c r="E10" s="483" t="s">
        <v>262</v>
      </c>
      <c r="F10" s="484"/>
      <c r="G10" s="483" t="s">
        <v>289</v>
      </c>
      <c r="H10" s="484"/>
      <c r="I10" s="483" t="s">
        <v>290</v>
      </c>
      <c r="J10" s="656"/>
      <c r="K10" s="37"/>
    </row>
    <row r="11" spans="1:11" ht="16.5" thickBot="1">
      <c r="A11" s="33"/>
      <c r="B11" s="229" t="s">
        <v>68</v>
      </c>
      <c r="C11" s="481" t="s">
        <v>147</v>
      </c>
      <c r="D11" s="482" t="s">
        <v>120</v>
      </c>
      <c r="E11" s="485" t="s">
        <v>147</v>
      </c>
      <c r="F11" s="482" t="s">
        <v>120</v>
      </c>
      <c r="G11" s="485" t="s">
        <v>147</v>
      </c>
      <c r="H11" s="568" t="s">
        <v>120</v>
      </c>
      <c r="I11" s="485" t="s">
        <v>147</v>
      </c>
      <c r="J11" s="657" t="s">
        <v>120</v>
      </c>
      <c r="K11" s="566"/>
    </row>
    <row r="12" spans="1:11" ht="15.75">
      <c r="A12" s="33"/>
      <c r="B12" s="117"/>
      <c r="C12" s="228"/>
      <c r="D12" s="268"/>
      <c r="E12" s="118"/>
      <c r="F12" s="268"/>
      <c r="G12" s="118"/>
      <c r="H12" s="608"/>
      <c r="I12" s="118"/>
      <c r="J12" s="658"/>
      <c r="K12" s="37"/>
    </row>
    <row r="13" spans="1:11" ht="15.75">
      <c r="A13" s="33"/>
      <c r="B13" s="117"/>
      <c r="C13" s="615"/>
      <c r="D13" s="486"/>
      <c r="E13" s="613"/>
      <c r="F13" s="486"/>
      <c r="G13" s="613"/>
      <c r="H13" s="614"/>
      <c r="I13" s="613"/>
      <c r="J13" s="659"/>
      <c r="K13" s="37"/>
    </row>
    <row r="14" spans="1:11" ht="15.75">
      <c r="A14" s="33"/>
      <c r="B14" s="655" t="s">
        <v>287</v>
      </c>
      <c r="C14" s="226">
        <v>0</v>
      </c>
      <c r="D14" s="622">
        <v>5000</v>
      </c>
      <c r="E14" s="226">
        <v>0</v>
      </c>
      <c r="F14" s="622">
        <v>5000</v>
      </c>
      <c r="G14" s="226">
        <v>0</v>
      </c>
      <c r="H14" s="623">
        <v>-15000</v>
      </c>
      <c r="I14" s="226">
        <v>0</v>
      </c>
      <c r="J14" s="660">
        <f>D14+F14+H14</f>
        <v>-5000</v>
      </c>
      <c r="K14" s="37"/>
    </row>
    <row r="15" spans="1:11" ht="13.5" customHeight="1">
      <c r="A15" s="33"/>
      <c r="B15" s="648" t="s">
        <v>288</v>
      </c>
      <c r="C15" s="226">
        <v>0</v>
      </c>
      <c r="D15" s="230">
        <v>5000</v>
      </c>
      <c r="E15" s="226">
        <v>0</v>
      </c>
      <c r="F15" s="230">
        <v>5000</v>
      </c>
      <c r="G15" s="226">
        <v>0</v>
      </c>
      <c r="H15" s="609">
        <v>-10000</v>
      </c>
      <c r="I15" s="226">
        <v>0</v>
      </c>
      <c r="J15" s="661">
        <f>D15+F15+H15</f>
        <v>0</v>
      </c>
      <c r="K15" s="37"/>
    </row>
    <row r="16" spans="1:11" ht="15.75">
      <c r="A16" s="33"/>
      <c r="B16" s="227" t="s">
        <v>69</v>
      </c>
      <c r="C16" s="225">
        <v>0</v>
      </c>
      <c r="D16" s="120">
        <v>170000</v>
      </c>
      <c r="E16" s="226">
        <v>0</v>
      </c>
      <c r="F16" s="230">
        <v>301685</v>
      </c>
      <c r="G16" s="226">
        <v>0</v>
      </c>
      <c r="H16" s="230">
        <f>-1180392+25000</f>
        <v>-1155392</v>
      </c>
      <c r="I16" s="226">
        <v>0</v>
      </c>
      <c r="J16" s="661">
        <f>D16+F16+H16</f>
        <v>-683707</v>
      </c>
      <c r="K16" s="37"/>
    </row>
    <row r="17" spans="1:11" ht="15.75">
      <c r="A17" s="33"/>
      <c r="B17" s="119"/>
      <c r="C17" s="662"/>
      <c r="D17" s="269"/>
      <c r="E17" s="663"/>
      <c r="F17" s="269"/>
      <c r="G17" s="663"/>
      <c r="H17" s="487"/>
      <c r="I17" s="663"/>
      <c r="J17" s="269"/>
      <c r="K17" s="566"/>
    </row>
    <row r="18" spans="1:11" ht="15.75">
      <c r="A18" s="33"/>
      <c r="B18" s="249"/>
      <c r="C18" s="664"/>
      <c r="D18" s="270"/>
      <c r="E18" s="480"/>
      <c r="F18" s="270"/>
      <c r="G18" s="480"/>
      <c r="H18" s="610"/>
      <c r="I18" s="480"/>
      <c r="J18" s="270"/>
      <c r="K18" s="566"/>
    </row>
    <row r="19" spans="1:11" ht="16.5" thickBot="1">
      <c r="A19" s="33"/>
      <c r="B19" s="284" t="s">
        <v>7</v>
      </c>
      <c r="C19" s="285">
        <f>SUM(C15:C16)</f>
        <v>0</v>
      </c>
      <c r="D19" s="286">
        <f>SUM(D14:D18)</f>
        <v>180000</v>
      </c>
      <c r="E19" s="287">
        <f>SUM(E15:E16)</f>
        <v>0</v>
      </c>
      <c r="F19" s="286">
        <f>SUM(F14:F16)</f>
        <v>311685</v>
      </c>
      <c r="G19" s="287">
        <f>SUM(G15:G16)</f>
        <v>0</v>
      </c>
      <c r="H19" s="611">
        <f>SUM(H14:H16)</f>
        <v>-1180392</v>
      </c>
      <c r="I19" s="287">
        <f>SUM(I15:I16)</f>
        <v>0</v>
      </c>
      <c r="J19" s="286">
        <f>SUM(J14:J16)</f>
        <v>-688707</v>
      </c>
      <c r="K19" s="566"/>
    </row>
    <row r="20" spans="1:11" ht="15.75">
      <c r="A20" s="33"/>
      <c r="B20" s="488"/>
      <c r="C20" s="480"/>
      <c r="D20" s="489"/>
      <c r="E20" s="480"/>
      <c r="F20" s="489"/>
      <c r="G20" s="480"/>
      <c r="H20" s="489"/>
      <c r="I20" s="480"/>
      <c r="J20" s="489"/>
      <c r="K20" s="37"/>
    </row>
    <row r="21" spans="1:11" ht="15.75">
      <c r="A21" s="33"/>
      <c r="B21" s="488"/>
      <c r="C21" s="480"/>
      <c r="D21" s="489"/>
      <c r="E21" s="480"/>
      <c r="F21" s="489"/>
      <c r="G21" s="480"/>
      <c r="H21" s="489"/>
      <c r="I21" s="480"/>
      <c r="J21" s="489"/>
      <c r="K21" s="37"/>
    </row>
    <row r="22" spans="1:11" ht="15.75">
      <c r="A22" s="33"/>
      <c r="B22" s="118"/>
      <c r="C22" s="605"/>
      <c r="D22" s="567"/>
      <c r="E22" s="567"/>
      <c r="F22" s="567"/>
      <c r="G22" s="567"/>
      <c r="H22" s="567"/>
      <c r="I22" s="603" t="s">
        <v>70</v>
      </c>
      <c r="J22" s="567"/>
      <c r="K22" s="37"/>
    </row>
    <row r="23" spans="1:11" ht="15.75">
      <c r="A23" s="33"/>
      <c r="B23" s="118"/>
      <c r="C23" s="697"/>
      <c r="D23" s="697"/>
      <c r="E23" s="697"/>
      <c r="F23" s="697"/>
      <c r="G23" s="697"/>
      <c r="H23" s="697"/>
      <c r="I23" s="480"/>
      <c r="J23" s="480"/>
      <c r="K23" s="566"/>
    </row>
    <row r="24" spans="1:11" ht="15.75">
      <c r="A24" s="33"/>
      <c r="B24" s="118"/>
      <c r="C24" s="605"/>
      <c r="D24" s="567"/>
      <c r="E24" s="605"/>
      <c r="F24" s="605"/>
      <c r="G24" s="605"/>
      <c r="H24" s="605"/>
      <c r="I24" s="604" t="s">
        <v>70</v>
      </c>
      <c r="J24" s="567"/>
      <c r="K24" s="37"/>
    </row>
    <row r="25" spans="1:11" ht="15.75">
      <c r="A25" s="33"/>
      <c r="B25" s="480"/>
      <c r="C25" s="568"/>
      <c r="D25" s="568"/>
      <c r="E25" s="568"/>
      <c r="F25" s="568"/>
      <c r="G25" s="568"/>
      <c r="H25" s="568"/>
      <c r="I25" s="568"/>
      <c r="J25" s="568"/>
      <c r="K25" s="566"/>
    </row>
    <row r="26" spans="1:11" ht="15.75">
      <c r="A26" s="33"/>
      <c r="B26" s="606"/>
      <c r="C26" s="118"/>
      <c r="D26" s="118"/>
      <c r="E26" s="118"/>
      <c r="F26" s="118"/>
      <c r="G26" s="118"/>
      <c r="H26" s="118"/>
      <c r="I26" s="118"/>
      <c r="J26" s="118"/>
      <c r="K26" s="37"/>
    </row>
    <row r="27" spans="1:11" ht="15.75">
      <c r="A27" s="33"/>
      <c r="B27" s="607"/>
      <c r="C27" s="505"/>
      <c r="D27" s="505"/>
      <c r="E27" s="505"/>
      <c r="F27" s="505"/>
      <c r="G27" s="505"/>
      <c r="H27" s="505"/>
      <c r="I27" s="505"/>
      <c r="J27" s="505"/>
      <c r="K27" s="37"/>
    </row>
    <row r="28" spans="1:25" ht="15.75">
      <c r="A28" s="33"/>
      <c r="B28" s="607"/>
      <c r="C28" s="505"/>
      <c r="D28" s="505"/>
      <c r="E28" s="505"/>
      <c r="F28" s="505"/>
      <c r="G28" s="505"/>
      <c r="H28" s="505"/>
      <c r="I28" s="505"/>
      <c r="J28" s="505"/>
      <c r="K28" s="34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 ht="15.75">
      <c r="A29" s="33"/>
      <c r="B29" s="607"/>
      <c r="C29" s="118"/>
      <c r="D29" s="118"/>
      <c r="E29" s="118"/>
      <c r="F29" s="118"/>
      <c r="G29" s="118"/>
      <c r="H29" s="118"/>
      <c r="I29" s="118"/>
      <c r="J29" s="118"/>
      <c r="K29" s="37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11" ht="15.75">
      <c r="A30" s="33"/>
      <c r="B30" s="488"/>
      <c r="C30" s="480"/>
      <c r="D30" s="480"/>
      <c r="E30" s="480"/>
      <c r="F30" s="480"/>
      <c r="G30" s="480"/>
      <c r="H30" s="480"/>
      <c r="I30" s="480"/>
      <c r="J30" s="480"/>
      <c r="K30" s="326"/>
    </row>
    <row r="31" spans="1:11" ht="15.75">
      <c r="A31" s="33"/>
      <c r="B31" s="488"/>
      <c r="C31" s="480"/>
      <c r="D31" s="489"/>
      <c r="E31" s="480"/>
      <c r="F31" s="489"/>
      <c r="G31" s="480"/>
      <c r="H31" s="489"/>
      <c r="I31" s="480"/>
      <c r="J31" s="489"/>
      <c r="K31" s="326"/>
    </row>
    <row r="32" spans="1:10" ht="15.75">
      <c r="A32" s="33"/>
      <c r="B32" s="488"/>
      <c r="C32" s="480"/>
      <c r="D32" s="489"/>
      <c r="E32" s="480"/>
      <c r="F32" s="489"/>
      <c r="G32" s="480"/>
      <c r="H32" s="489"/>
      <c r="I32" s="480"/>
      <c r="J32" s="489"/>
    </row>
    <row r="33" spans="1:9" ht="15">
      <c r="A33" s="602"/>
      <c r="B33" s="38"/>
      <c r="C33" s="38"/>
      <c r="D33" s="38"/>
      <c r="E33" s="38"/>
      <c r="F33" s="38"/>
      <c r="G33" s="38"/>
      <c r="H33" s="38"/>
      <c r="I33" s="326"/>
    </row>
    <row r="34" spans="1:9" ht="15">
      <c r="A34" s="602"/>
      <c r="B34" s="38"/>
      <c r="C34" s="38"/>
      <c r="D34" s="38"/>
      <c r="E34" s="38"/>
      <c r="F34" s="38"/>
      <c r="G34" s="38"/>
      <c r="H34" s="38"/>
      <c r="I34" s="326"/>
    </row>
    <row r="35" spans="1:9" ht="15">
      <c r="A35" s="602"/>
      <c r="B35" s="38"/>
      <c r="C35" s="38"/>
      <c r="D35" s="38"/>
      <c r="E35" s="38"/>
      <c r="F35" s="38"/>
      <c r="G35" s="38"/>
      <c r="H35" s="38"/>
      <c r="I35" s="326"/>
    </row>
    <row r="36" spans="1:9" ht="15">
      <c r="A36" s="602"/>
      <c r="B36" s="38"/>
      <c r="C36" s="38"/>
      <c r="D36" s="38"/>
      <c r="E36" s="38"/>
      <c r="F36" s="38"/>
      <c r="G36" s="38"/>
      <c r="H36" s="38"/>
      <c r="I36" s="326"/>
    </row>
    <row r="37" spans="1:9" ht="15">
      <c r="A37" s="602"/>
      <c r="B37" s="38"/>
      <c r="C37" s="38"/>
      <c r="D37" s="38"/>
      <c r="E37" s="38"/>
      <c r="F37" s="38"/>
      <c r="G37" s="38"/>
      <c r="H37" s="38"/>
      <c r="I37" s="326"/>
    </row>
    <row r="38" spans="1:9" ht="15">
      <c r="A38" s="602"/>
      <c r="B38" s="38"/>
      <c r="C38" s="38"/>
      <c r="D38" s="38"/>
      <c r="E38" s="38"/>
      <c r="F38" s="38"/>
      <c r="G38" s="38"/>
      <c r="H38" s="38"/>
      <c r="I38" s="326"/>
    </row>
  </sheetData>
  <mergeCells count="6">
    <mergeCell ref="C8:J8"/>
    <mergeCell ref="C23:F23"/>
    <mergeCell ref="G23:H23"/>
    <mergeCell ref="C9:D9"/>
    <mergeCell ref="E9:F9"/>
    <mergeCell ref="G9:H9"/>
  </mergeCells>
  <printOptions horizontalCentered="1"/>
  <pageMargins left="0.75" right="0.75" top="0.5" bottom="0.5" header="0.5" footer="0.5"/>
  <pageSetup fitToHeight="0" horizontalDpi="600" verticalDpi="600" orientation="landscape" scale="71" r:id="rId1"/>
  <headerFooter alignWithMargins="0">
    <oddFooter>&amp;C&amp;"Times New Roman,Regular"&amp;14Exhibit J - Financial Analysis of Program Changes&amp;12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75" zoomScaleNormal="75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4" sqref="C4"/>
    </sheetView>
  </sheetViews>
  <sheetFormatPr defaultColWidth="8.88671875" defaultRowHeight="15"/>
  <cols>
    <col min="1" max="1" width="1.88671875" style="3" customWidth="1"/>
    <col min="2" max="2" width="29.21484375" style="3" customWidth="1"/>
    <col min="3" max="3" width="12.5546875" style="3" customWidth="1"/>
    <col min="4" max="5" width="11.77734375" style="3" customWidth="1"/>
    <col min="6" max="6" width="11.99609375" style="3" customWidth="1"/>
    <col min="7" max="7" width="2.3359375" style="3" customWidth="1"/>
    <col min="8" max="8" width="8.88671875" style="3" customWidth="1"/>
    <col min="9" max="9" width="10.10546875" style="3" bestFit="1" customWidth="1"/>
    <col min="10" max="10" width="1.88671875" style="3" customWidth="1"/>
    <col min="11" max="11" width="8.88671875" style="3" customWidth="1"/>
    <col min="12" max="12" width="10.4453125" style="3" customWidth="1"/>
    <col min="13" max="13" width="2.3359375" style="3" customWidth="1"/>
    <col min="14" max="14" width="8.88671875" style="3" customWidth="1"/>
    <col min="15" max="15" width="14.21484375" style="3" customWidth="1"/>
    <col min="16" max="18" width="0" style="3" hidden="1" customWidth="1"/>
    <col min="19" max="16384" width="8.88671875" style="3" customWidth="1"/>
  </cols>
  <sheetData>
    <row r="1" ht="18.75" customHeight="1">
      <c r="A1" s="54" t="s">
        <v>292</v>
      </c>
    </row>
    <row r="2" ht="9.75" customHeight="1">
      <c r="A2" s="54"/>
    </row>
    <row r="3" spans="2:15" ht="15.75">
      <c r="B3" s="296" t="s">
        <v>56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ht="15.75">
      <c r="B4" s="16" t="str">
        <f>+'(B) S&amp;L Sum of Req '!A5</f>
        <v>Office of Justice Programs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ht="15.75">
      <c r="B5" s="16" t="str">
        <f>+'(B) S&amp;L Sum of Req '!A6</f>
        <v>State and Local Law Enforcement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9"/>
      <c r="O5" s="29"/>
    </row>
    <row r="6" spans="2:15" ht="15.75">
      <c r="B6" s="16" t="s">
        <v>121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7"/>
      <c r="O6" s="7"/>
    </row>
    <row r="7" spans="1:15" ht="6" customHeight="1">
      <c r="A7" s="42"/>
      <c r="B7" s="16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6"/>
      <c r="O7" s="6"/>
    </row>
    <row r="8" spans="1:16" ht="33" customHeight="1">
      <c r="A8" s="212"/>
      <c r="B8" s="491"/>
      <c r="C8" s="491"/>
      <c r="D8" s="492"/>
      <c r="E8" s="701" t="s">
        <v>115</v>
      </c>
      <c r="F8" s="704"/>
      <c r="G8" s="701" t="s">
        <v>247</v>
      </c>
      <c r="H8" s="702"/>
      <c r="I8" s="702"/>
      <c r="J8" s="703"/>
      <c r="K8" s="493" t="s">
        <v>118</v>
      </c>
      <c r="L8" s="494"/>
      <c r="M8" s="495"/>
      <c r="N8" s="493" t="s">
        <v>11</v>
      </c>
      <c r="O8" s="496"/>
      <c r="P8" s="15"/>
    </row>
    <row r="9" spans="1:16" ht="18" customHeight="1" thickBot="1">
      <c r="A9" s="187"/>
      <c r="B9" s="497" t="s">
        <v>46</v>
      </c>
      <c r="C9" s="497"/>
      <c r="D9" s="498"/>
      <c r="E9" s="216" t="s">
        <v>15</v>
      </c>
      <c r="F9" s="215" t="s">
        <v>149</v>
      </c>
      <c r="G9" s="213"/>
      <c r="H9" s="215" t="s">
        <v>15</v>
      </c>
      <c r="I9" s="215" t="s">
        <v>149</v>
      </c>
      <c r="J9" s="214"/>
      <c r="K9" s="216" t="s">
        <v>15</v>
      </c>
      <c r="L9" s="215" t="s">
        <v>149</v>
      </c>
      <c r="M9" s="214"/>
      <c r="N9" s="216" t="s">
        <v>15</v>
      </c>
      <c r="O9" s="217" t="s">
        <v>149</v>
      </c>
      <c r="P9" s="15"/>
    </row>
    <row r="10" spans="1:16" ht="15.75">
      <c r="A10" s="181"/>
      <c r="B10" s="499" t="s">
        <v>235</v>
      </c>
      <c r="C10" s="219"/>
      <c r="D10" s="221" t="s">
        <v>148</v>
      </c>
      <c r="E10" s="220">
        <v>0</v>
      </c>
      <c r="F10" s="219">
        <v>0</v>
      </c>
      <c r="G10" s="220"/>
      <c r="H10" s="219">
        <v>0</v>
      </c>
      <c r="I10" s="219">
        <v>0</v>
      </c>
      <c r="J10" s="219"/>
      <c r="K10" s="220">
        <v>0</v>
      </c>
      <c r="L10" s="219">
        <v>0</v>
      </c>
      <c r="M10" s="219"/>
      <c r="N10" s="220">
        <f aca="true" t="shared" si="0" ref="N10:O15">K10-H10</f>
        <v>0</v>
      </c>
      <c r="O10" s="221">
        <f t="shared" si="0"/>
        <v>0</v>
      </c>
      <c r="P10" s="15"/>
    </row>
    <row r="11" spans="1:17" ht="15.75">
      <c r="A11" s="181"/>
      <c r="B11" s="499" t="s">
        <v>42</v>
      </c>
      <c r="C11" s="219"/>
      <c r="D11" s="221" t="s">
        <v>148</v>
      </c>
      <c r="E11" s="220">
        <v>0</v>
      </c>
      <c r="F11" s="219">
        <v>0</v>
      </c>
      <c r="G11" s="220"/>
      <c r="H11" s="219">
        <v>0</v>
      </c>
      <c r="I11" s="219">
        <v>0</v>
      </c>
      <c r="J11" s="219"/>
      <c r="K11" s="220">
        <v>0</v>
      </c>
      <c r="L11" s="219">
        <f>+I11*1.034</f>
        <v>0</v>
      </c>
      <c r="M11" s="219"/>
      <c r="N11" s="220">
        <f t="shared" si="0"/>
        <v>0</v>
      </c>
      <c r="O11" s="221">
        <f t="shared" si="0"/>
        <v>0</v>
      </c>
      <c r="P11" s="31" t="s">
        <v>13</v>
      </c>
      <c r="Q11" s="3" t="s">
        <v>14</v>
      </c>
    </row>
    <row r="12" spans="1:16" ht="15.75">
      <c r="A12" s="181"/>
      <c r="B12" s="499" t="s">
        <v>19</v>
      </c>
      <c r="C12" s="219"/>
      <c r="D12" s="221" t="s">
        <v>148</v>
      </c>
      <c r="E12" s="220">
        <v>0</v>
      </c>
      <c r="F12" s="219">
        <v>0</v>
      </c>
      <c r="G12" s="220"/>
      <c r="H12" s="219">
        <v>0</v>
      </c>
      <c r="I12" s="219">
        <v>0</v>
      </c>
      <c r="J12" s="219"/>
      <c r="K12" s="220">
        <v>0</v>
      </c>
      <c r="L12" s="219">
        <v>0</v>
      </c>
      <c r="M12" s="219"/>
      <c r="N12" s="220">
        <f t="shared" si="0"/>
        <v>0</v>
      </c>
      <c r="O12" s="221">
        <f t="shared" si="0"/>
        <v>0</v>
      </c>
      <c r="P12" s="15">
        <v>93</v>
      </c>
    </row>
    <row r="13" spans="1:16" ht="15.75">
      <c r="A13" s="181"/>
      <c r="B13" s="500" t="s">
        <v>21</v>
      </c>
      <c r="C13" s="219"/>
      <c r="D13" s="221" t="s">
        <v>148</v>
      </c>
      <c r="E13" s="501">
        <v>0</v>
      </c>
      <c r="F13" s="502">
        <v>0</v>
      </c>
      <c r="G13" s="501"/>
      <c r="H13" s="502">
        <v>0</v>
      </c>
      <c r="I13" s="502">
        <v>0</v>
      </c>
      <c r="J13" s="502"/>
      <c r="K13" s="501">
        <v>0</v>
      </c>
      <c r="L13" s="502">
        <v>0</v>
      </c>
      <c r="M13" s="502"/>
      <c r="N13" s="501">
        <f t="shared" si="0"/>
        <v>0</v>
      </c>
      <c r="O13" s="503">
        <f t="shared" si="0"/>
        <v>0</v>
      </c>
      <c r="P13" s="15"/>
    </row>
    <row r="14" spans="1:16" ht="15.75">
      <c r="A14" s="181"/>
      <c r="B14" s="500" t="s">
        <v>20</v>
      </c>
      <c r="C14" s="219"/>
      <c r="D14" s="221" t="s">
        <v>148</v>
      </c>
      <c r="E14" s="501">
        <v>0</v>
      </c>
      <c r="F14" s="502">
        <v>0</v>
      </c>
      <c r="G14" s="501"/>
      <c r="H14" s="502">
        <v>0</v>
      </c>
      <c r="I14" s="502">
        <v>0</v>
      </c>
      <c r="J14" s="502"/>
      <c r="K14" s="501">
        <v>0</v>
      </c>
      <c r="L14" s="502">
        <v>0</v>
      </c>
      <c r="M14" s="502"/>
      <c r="N14" s="501">
        <f t="shared" si="0"/>
        <v>0</v>
      </c>
      <c r="O14" s="503">
        <f t="shared" si="0"/>
        <v>0</v>
      </c>
      <c r="P14" s="15"/>
    </row>
    <row r="15" spans="1:16" ht="15.75">
      <c r="A15" s="176"/>
      <c r="B15" s="504" t="s">
        <v>22</v>
      </c>
      <c r="C15" s="113"/>
      <c r="D15" s="218" t="s">
        <v>148</v>
      </c>
      <c r="E15" s="211">
        <v>0</v>
      </c>
      <c r="F15" s="505">
        <v>0</v>
      </c>
      <c r="G15" s="211"/>
      <c r="H15" s="505">
        <v>0</v>
      </c>
      <c r="I15" s="505">
        <v>0</v>
      </c>
      <c r="J15" s="505"/>
      <c r="K15" s="211">
        <v>0</v>
      </c>
      <c r="L15" s="505">
        <v>0</v>
      </c>
      <c r="M15" s="505"/>
      <c r="N15" s="211">
        <f t="shared" si="0"/>
        <v>0</v>
      </c>
      <c r="O15" s="112">
        <f t="shared" si="0"/>
        <v>0</v>
      </c>
      <c r="P15" s="15"/>
    </row>
    <row r="16" spans="1:18" ht="15.75">
      <c r="A16" s="181"/>
      <c r="B16" s="499" t="s">
        <v>236</v>
      </c>
      <c r="C16" s="219"/>
      <c r="D16" s="219" t="s">
        <v>148</v>
      </c>
      <c r="E16" s="506">
        <f>SUM(E10:E15)</f>
        <v>0</v>
      </c>
      <c r="F16" s="223">
        <f>SUM(F10:F15)</f>
        <v>0</v>
      </c>
      <c r="G16" s="506"/>
      <c r="H16" s="222">
        <f>SUM(H10:H15)</f>
        <v>0</v>
      </c>
      <c r="I16" s="222">
        <f>SUM(I10:I15)</f>
        <v>0</v>
      </c>
      <c r="J16" s="222"/>
      <c r="K16" s="506">
        <f>SUM(K10:K15)</f>
        <v>0</v>
      </c>
      <c r="L16" s="222">
        <f>SUM(L10:L15)</f>
        <v>0</v>
      </c>
      <c r="M16" s="222"/>
      <c r="N16" s="506">
        <f>SUM(N10:N15)</f>
        <v>0</v>
      </c>
      <c r="O16" s="223">
        <f>SUM(O10:O15)</f>
        <v>0</v>
      </c>
      <c r="P16" s="43">
        <f>697+630+957+2333</f>
        <v>4617</v>
      </c>
      <c r="Q16" s="3">
        <f>2451-93</f>
        <v>2358</v>
      </c>
      <c r="R16" s="3">
        <f>+I16-L16</f>
        <v>0</v>
      </c>
    </row>
    <row r="17" spans="1:16" ht="15.75">
      <c r="A17" s="380"/>
      <c r="B17" s="507"/>
      <c r="C17" s="508"/>
      <c r="D17" s="509"/>
      <c r="E17" s="211"/>
      <c r="F17" s="505"/>
      <c r="G17" s="211"/>
      <c r="H17" s="505"/>
      <c r="I17" s="505"/>
      <c r="J17" s="505"/>
      <c r="K17" s="211"/>
      <c r="L17" s="505"/>
      <c r="M17" s="505"/>
      <c r="N17" s="211"/>
      <c r="O17" s="112"/>
      <c r="P17" s="6"/>
    </row>
    <row r="18" spans="1:16" ht="15.75">
      <c r="A18" s="181"/>
      <c r="B18" s="499" t="s">
        <v>138</v>
      </c>
      <c r="C18" s="219"/>
      <c r="D18" s="510"/>
      <c r="E18" s="220"/>
      <c r="F18" s="219"/>
      <c r="G18" s="220"/>
      <c r="H18" s="219"/>
      <c r="I18" s="219"/>
      <c r="J18" s="219"/>
      <c r="K18" s="220"/>
      <c r="L18" s="219"/>
      <c r="M18" s="219"/>
      <c r="N18" s="220"/>
      <c r="O18" s="221"/>
      <c r="P18" s="15"/>
    </row>
    <row r="19" spans="1:16" ht="15.75">
      <c r="A19" s="181"/>
      <c r="B19" s="499" t="s">
        <v>23</v>
      </c>
      <c r="C19" s="219"/>
      <c r="D19" s="510"/>
      <c r="E19" s="224"/>
      <c r="F19" s="219"/>
      <c r="G19" s="220"/>
      <c r="H19" s="511"/>
      <c r="I19" s="219"/>
      <c r="J19" s="219"/>
      <c r="K19" s="224"/>
      <c r="L19" s="219"/>
      <c r="M19" s="219"/>
      <c r="N19" s="224"/>
      <c r="O19" s="221"/>
      <c r="P19" s="15"/>
    </row>
    <row r="20" spans="1:16" ht="9.75" customHeight="1">
      <c r="A20" s="705"/>
      <c r="B20" s="706"/>
      <c r="C20" s="706"/>
      <c r="D20" s="707"/>
      <c r="E20" s="211"/>
      <c r="F20" s="505"/>
      <c r="G20" s="211"/>
      <c r="H20" s="505"/>
      <c r="I20" s="505"/>
      <c r="J20" s="505"/>
      <c r="K20" s="211"/>
      <c r="L20" s="505"/>
      <c r="M20" s="505"/>
      <c r="N20" s="211"/>
      <c r="O20" s="112"/>
      <c r="P20" s="15"/>
    </row>
    <row r="21" spans="1:16" ht="15.75">
      <c r="A21" s="181"/>
      <c r="B21" s="499" t="s">
        <v>47</v>
      </c>
      <c r="C21" s="708"/>
      <c r="D21" s="709"/>
      <c r="E21" s="220"/>
      <c r="F21" s="219"/>
      <c r="G21" s="220"/>
      <c r="H21" s="219"/>
      <c r="I21" s="219"/>
      <c r="J21" s="219"/>
      <c r="K21" s="220"/>
      <c r="L21" s="219"/>
      <c r="M21" s="219"/>
      <c r="N21" s="220"/>
      <c r="O21" s="221"/>
      <c r="P21" s="15"/>
    </row>
    <row r="22" spans="1:18" ht="15.75">
      <c r="A22" s="181"/>
      <c r="B22" s="499" t="s">
        <v>24</v>
      </c>
      <c r="C22" s="219"/>
      <c r="D22" s="510"/>
      <c r="E22" s="220"/>
      <c r="F22" s="219">
        <v>0</v>
      </c>
      <c r="G22" s="220"/>
      <c r="H22" s="512"/>
      <c r="I22" s="219">
        <v>0</v>
      </c>
      <c r="J22" s="219"/>
      <c r="K22" s="220"/>
      <c r="L22" s="219">
        <v>0</v>
      </c>
      <c r="M22" s="219"/>
      <c r="N22" s="220"/>
      <c r="O22" s="221">
        <f aca="true" t="shared" si="1" ref="O22:O30">L22-I22</f>
        <v>0</v>
      </c>
      <c r="P22" s="15">
        <v>359</v>
      </c>
      <c r="Q22" s="3">
        <f>1171+93</f>
        <v>1264</v>
      </c>
      <c r="R22" s="3">
        <f>+I22-L22</f>
        <v>0</v>
      </c>
    </row>
    <row r="23" spans="1:18" ht="15.75">
      <c r="A23" s="181"/>
      <c r="B23" s="499" t="s">
        <v>25</v>
      </c>
      <c r="C23" s="219"/>
      <c r="D23" s="510"/>
      <c r="E23" s="220"/>
      <c r="F23" s="628">
        <v>1384</v>
      </c>
      <c r="G23" s="629"/>
      <c r="H23" s="628"/>
      <c r="I23" s="628">
        <v>1600</v>
      </c>
      <c r="J23" s="628"/>
      <c r="K23" s="629"/>
      <c r="L23" s="628">
        <v>1600</v>
      </c>
      <c r="M23" s="219"/>
      <c r="N23" s="220"/>
      <c r="O23" s="221">
        <f t="shared" si="1"/>
        <v>0</v>
      </c>
      <c r="P23" s="15"/>
      <c r="Q23" s="3">
        <v>110</v>
      </c>
      <c r="R23" s="3">
        <f aca="true" t="shared" si="2" ref="R23:R37">+I23-L23</f>
        <v>0</v>
      </c>
    </row>
    <row r="24" spans="1:18" ht="15.75">
      <c r="A24" s="181"/>
      <c r="B24" s="499" t="s">
        <v>26</v>
      </c>
      <c r="C24" s="219"/>
      <c r="D24" s="510"/>
      <c r="E24" s="220"/>
      <c r="F24" s="219">
        <v>0</v>
      </c>
      <c r="G24" s="220"/>
      <c r="H24" s="219"/>
      <c r="I24" s="219">
        <v>0</v>
      </c>
      <c r="J24" s="219"/>
      <c r="K24" s="220"/>
      <c r="L24" s="219">
        <v>0</v>
      </c>
      <c r="M24" s="219"/>
      <c r="N24" s="220"/>
      <c r="O24" s="221">
        <f t="shared" si="1"/>
        <v>0</v>
      </c>
      <c r="P24" s="15"/>
      <c r="Q24" s="3">
        <v>0</v>
      </c>
      <c r="R24" s="3">
        <f t="shared" si="2"/>
        <v>0</v>
      </c>
    </row>
    <row r="25" spans="1:18" ht="15.75">
      <c r="A25" s="181"/>
      <c r="B25" s="499" t="s">
        <v>27</v>
      </c>
      <c r="C25" s="219"/>
      <c r="D25" s="510"/>
      <c r="E25" s="220"/>
      <c r="F25" s="219">
        <v>0</v>
      </c>
      <c r="G25" s="220"/>
      <c r="H25" s="219"/>
      <c r="I25" s="219">
        <v>0</v>
      </c>
      <c r="J25" s="219"/>
      <c r="K25" s="220"/>
      <c r="L25" s="219">
        <v>0</v>
      </c>
      <c r="M25" s="219"/>
      <c r="N25" s="220"/>
      <c r="O25" s="221">
        <f t="shared" si="1"/>
        <v>0</v>
      </c>
      <c r="P25" s="15">
        <f>4220-576</f>
        <v>3644</v>
      </c>
      <c r="R25" s="3">
        <f t="shared" si="2"/>
        <v>0</v>
      </c>
    </row>
    <row r="26" spans="1:18" ht="15.75">
      <c r="A26" s="181"/>
      <c r="B26" s="499" t="s">
        <v>28</v>
      </c>
      <c r="C26" s="219"/>
      <c r="D26" s="510"/>
      <c r="E26" s="220"/>
      <c r="F26" s="219">
        <v>0</v>
      </c>
      <c r="G26" s="220"/>
      <c r="H26" s="219"/>
      <c r="I26" s="219">
        <v>0</v>
      </c>
      <c r="J26" s="219"/>
      <c r="K26" s="220"/>
      <c r="L26" s="219">
        <v>0</v>
      </c>
      <c r="M26" s="219"/>
      <c r="N26" s="220"/>
      <c r="O26" s="221">
        <f t="shared" si="1"/>
        <v>0</v>
      </c>
      <c r="P26" s="15">
        <v>332</v>
      </c>
      <c r="Q26" s="3">
        <v>175</v>
      </c>
      <c r="R26" s="3">
        <f t="shared" si="2"/>
        <v>0</v>
      </c>
    </row>
    <row r="27" spans="1:18" ht="15.75">
      <c r="A27" s="181"/>
      <c r="B27" s="499" t="s">
        <v>29</v>
      </c>
      <c r="C27" s="219"/>
      <c r="D27" s="510"/>
      <c r="E27" s="220"/>
      <c r="F27" s="219">
        <v>16</v>
      </c>
      <c r="G27" s="220"/>
      <c r="H27" s="219"/>
      <c r="I27" s="219">
        <v>20</v>
      </c>
      <c r="J27" s="219"/>
      <c r="K27" s="220"/>
      <c r="L27" s="219">
        <v>20</v>
      </c>
      <c r="M27" s="219"/>
      <c r="N27" s="220"/>
      <c r="O27" s="221">
        <f t="shared" si="1"/>
        <v>0</v>
      </c>
      <c r="P27" s="15"/>
      <c r="R27" s="3">
        <f t="shared" si="2"/>
        <v>0</v>
      </c>
    </row>
    <row r="28" spans="1:18" ht="15.75">
      <c r="A28" s="181"/>
      <c r="B28" s="499" t="s">
        <v>30</v>
      </c>
      <c r="C28" s="219"/>
      <c r="D28" s="510"/>
      <c r="E28" s="220"/>
      <c r="F28" s="219">
        <v>0</v>
      </c>
      <c r="G28" s="220"/>
      <c r="H28" s="219"/>
      <c r="I28" s="219">
        <v>0</v>
      </c>
      <c r="J28" s="219"/>
      <c r="K28" s="220"/>
      <c r="L28" s="219">
        <v>0</v>
      </c>
      <c r="M28" s="219"/>
      <c r="N28" s="220"/>
      <c r="O28" s="221">
        <f t="shared" si="1"/>
        <v>0</v>
      </c>
      <c r="P28" s="15"/>
      <c r="Q28" s="3">
        <v>14918</v>
      </c>
      <c r="R28" s="3">
        <f t="shared" si="2"/>
        <v>0</v>
      </c>
    </row>
    <row r="29" spans="1:18" ht="15.75">
      <c r="A29" s="181"/>
      <c r="B29" s="499" t="s">
        <v>31</v>
      </c>
      <c r="C29" s="219"/>
      <c r="D29" s="510"/>
      <c r="E29" s="220"/>
      <c r="F29" s="219">
        <v>11252</v>
      </c>
      <c r="G29" s="220"/>
      <c r="H29" s="219"/>
      <c r="I29" s="219">
        <v>25000</v>
      </c>
      <c r="J29" s="219"/>
      <c r="K29" s="220"/>
      <c r="L29" s="219">
        <v>10000</v>
      </c>
      <c r="M29" s="219"/>
      <c r="N29" s="220"/>
      <c r="O29" s="630">
        <f t="shared" si="1"/>
        <v>-15000</v>
      </c>
      <c r="P29" s="15">
        <v>276</v>
      </c>
      <c r="Q29" s="3">
        <v>14853</v>
      </c>
      <c r="R29" s="3">
        <f t="shared" si="2"/>
        <v>15000</v>
      </c>
    </row>
    <row r="30" spans="1:18" ht="15.75">
      <c r="A30" s="181"/>
      <c r="B30" s="499" t="s">
        <v>83</v>
      </c>
      <c r="C30" s="219"/>
      <c r="D30" s="510"/>
      <c r="E30" s="220"/>
      <c r="F30" s="219">
        <v>23901</v>
      </c>
      <c r="G30" s="220"/>
      <c r="H30" s="219"/>
      <c r="I30" s="219">
        <v>30000</v>
      </c>
      <c r="J30" s="219"/>
      <c r="K30" s="220"/>
      <c r="L30" s="219">
        <v>20000</v>
      </c>
      <c r="M30" s="219"/>
      <c r="N30" s="220"/>
      <c r="O30" s="221">
        <f t="shared" si="1"/>
        <v>-10000</v>
      </c>
      <c r="P30" s="15"/>
      <c r="Q30" s="3">
        <v>135</v>
      </c>
      <c r="R30" s="3">
        <f t="shared" si="2"/>
        <v>10000</v>
      </c>
    </row>
    <row r="31" spans="1:16" ht="15.75">
      <c r="A31" s="181"/>
      <c r="B31" s="499" t="s">
        <v>131</v>
      </c>
      <c r="C31" s="219"/>
      <c r="D31" s="510"/>
      <c r="E31" s="220"/>
      <c r="F31" s="219">
        <v>0</v>
      </c>
      <c r="G31" s="220"/>
      <c r="H31" s="219"/>
      <c r="I31" s="219">
        <v>0</v>
      </c>
      <c r="J31" s="219"/>
      <c r="K31" s="220"/>
      <c r="L31" s="219">
        <v>0</v>
      </c>
      <c r="M31" s="219"/>
      <c r="N31" s="220"/>
      <c r="O31" s="221">
        <f aca="true" t="shared" si="3" ref="O31:O36">L31-I31</f>
        <v>0</v>
      </c>
      <c r="P31" s="15"/>
    </row>
    <row r="32" spans="1:18" ht="15.75">
      <c r="A32" s="181"/>
      <c r="B32" s="499" t="s">
        <v>84</v>
      </c>
      <c r="C32" s="219"/>
      <c r="D32" s="510"/>
      <c r="E32" s="220"/>
      <c r="F32" s="219">
        <v>0</v>
      </c>
      <c r="G32" s="220"/>
      <c r="H32" s="219"/>
      <c r="I32" s="219">
        <v>0</v>
      </c>
      <c r="J32" s="219"/>
      <c r="K32" s="220"/>
      <c r="L32" s="219">
        <v>0</v>
      </c>
      <c r="M32" s="219"/>
      <c r="N32" s="220"/>
      <c r="O32" s="221">
        <f t="shared" si="3"/>
        <v>0</v>
      </c>
      <c r="P32" s="15"/>
      <c r="R32" s="3">
        <f t="shared" si="2"/>
        <v>0</v>
      </c>
    </row>
    <row r="33" spans="1:18" ht="15.75">
      <c r="A33" s="181"/>
      <c r="B33" s="499" t="s">
        <v>85</v>
      </c>
      <c r="C33" s="219"/>
      <c r="D33" s="510"/>
      <c r="E33" s="220"/>
      <c r="F33" s="219">
        <v>0</v>
      </c>
      <c r="G33" s="220"/>
      <c r="H33" s="219"/>
      <c r="I33" s="219">
        <v>0</v>
      </c>
      <c r="J33" s="219"/>
      <c r="K33" s="220"/>
      <c r="L33" s="219">
        <v>0</v>
      </c>
      <c r="M33" s="219"/>
      <c r="N33" s="220"/>
      <c r="O33" s="221">
        <f t="shared" si="3"/>
        <v>0</v>
      </c>
      <c r="P33" s="15"/>
      <c r="Q33" s="3">
        <v>10</v>
      </c>
      <c r="R33" s="3">
        <f t="shared" si="2"/>
        <v>0</v>
      </c>
    </row>
    <row r="34" spans="1:18" ht="15.75">
      <c r="A34" s="181"/>
      <c r="B34" s="499" t="s">
        <v>32</v>
      </c>
      <c r="C34" s="219"/>
      <c r="D34" s="510"/>
      <c r="E34" s="220"/>
      <c r="F34" s="219">
        <v>0</v>
      </c>
      <c r="G34" s="220"/>
      <c r="H34" s="219"/>
      <c r="I34" s="219">
        <f>+F34*1.016</f>
        <v>0</v>
      </c>
      <c r="J34" s="219"/>
      <c r="K34" s="220"/>
      <c r="L34" s="219">
        <v>0</v>
      </c>
      <c r="M34" s="219"/>
      <c r="N34" s="220"/>
      <c r="O34" s="221">
        <f t="shared" si="3"/>
        <v>0</v>
      </c>
      <c r="P34" s="15"/>
      <c r="Q34" s="3">
        <v>85</v>
      </c>
      <c r="R34" s="3">
        <f t="shared" si="2"/>
        <v>0</v>
      </c>
    </row>
    <row r="35" spans="1:18" ht="15.75">
      <c r="A35" s="181"/>
      <c r="B35" s="499" t="s">
        <v>33</v>
      </c>
      <c r="C35" s="219"/>
      <c r="D35" s="510"/>
      <c r="E35" s="220"/>
      <c r="F35" s="219">
        <v>0</v>
      </c>
      <c r="G35" s="220"/>
      <c r="H35" s="219"/>
      <c r="I35" s="219">
        <f>+F35*1.016</f>
        <v>0</v>
      </c>
      <c r="J35" s="219"/>
      <c r="K35" s="220"/>
      <c r="L35" s="219">
        <v>0</v>
      </c>
      <c r="M35" s="219"/>
      <c r="N35" s="220"/>
      <c r="O35" s="221">
        <f t="shared" si="3"/>
        <v>0</v>
      </c>
      <c r="P35" s="15"/>
      <c r="Q35" s="3">
        <v>37758</v>
      </c>
      <c r="R35" s="3">
        <f t="shared" si="2"/>
        <v>0</v>
      </c>
    </row>
    <row r="36" spans="1:16" ht="15.75">
      <c r="A36" s="181"/>
      <c r="B36" s="499" t="s">
        <v>44</v>
      </c>
      <c r="C36" s="219"/>
      <c r="D36" s="510"/>
      <c r="E36" s="220"/>
      <c r="F36" s="219">
        <v>1165545</v>
      </c>
      <c r="G36" s="220"/>
      <c r="H36" s="219"/>
      <c r="I36" s="219">
        <v>1335033</v>
      </c>
      <c r="J36" s="219"/>
      <c r="K36" s="220"/>
      <c r="L36" s="219">
        <v>460065</v>
      </c>
      <c r="M36" s="219"/>
      <c r="N36" s="220"/>
      <c r="O36" s="221">
        <f t="shared" si="3"/>
        <v>-874968</v>
      </c>
      <c r="P36" s="15"/>
    </row>
    <row r="37" spans="1:18" ht="15.75">
      <c r="A37" s="181"/>
      <c r="B37" s="513" t="s">
        <v>34</v>
      </c>
      <c r="C37" s="219"/>
      <c r="D37" s="510"/>
      <c r="E37" s="514"/>
      <c r="F37" s="515">
        <f>SUM(F22:F36)</f>
        <v>1202098</v>
      </c>
      <c r="G37" s="514"/>
      <c r="H37" s="515"/>
      <c r="I37" s="515">
        <f>SUM(I22:I36)</f>
        <v>1391653</v>
      </c>
      <c r="J37" s="515"/>
      <c r="K37" s="514"/>
      <c r="L37" s="515">
        <f>SUM(L16:L36)</f>
        <v>491685</v>
      </c>
      <c r="M37" s="515"/>
      <c r="N37" s="514"/>
      <c r="O37" s="516">
        <f>SUM(O22:O36)</f>
        <v>-899968</v>
      </c>
      <c r="P37" s="15">
        <f>SUM(P12:P35)</f>
        <v>9321</v>
      </c>
      <c r="Q37" s="3">
        <f>SUM(Q16:Q35)</f>
        <v>71666</v>
      </c>
      <c r="R37" s="3">
        <f t="shared" si="2"/>
        <v>899968</v>
      </c>
    </row>
    <row r="38" spans="1:16" ht="6.75" customHeight="1">
      <c r="A38" s="248"/>
      <c r="B38" s="517"/>
      <c r="C38" s="518"/>
      <c r="D38" s="519"/>
      <c r="E38" s="520"/>
      <c r="F38" s="518"/>
      <c r="G38" s="520"/>
      <c r="H38" s="518"/>
      <c r="I38" s="518"/>
      <c r="J38" s="518"/>
      <c r="K38" s="520"/>
      <c r="L38" s="518"/>
      <c r="M38" s="518"/>
      <c r="N38" s="520"/>
      <c r="O38" s="521"/>
      <c r="P38" s="15"/>
    </row>
    <row r="39" spans="1:16" ht="16.5" customHeight="1">
      <c r="A39" s="181"/>
      <c r="B39" s="522" t="s">
        <v>286</v>
      </c>
      <c r="C39" s="523"/>
      <c r="D39" s="524"/>
      <c r="E39" s="525"/>
      <c r="F39" s="523">
        <f>-427874-1951</f>
        <v>-429825</v>
      </c>
      <c r="G39" s="525"/>
      <c r="H39" s="523"/>
      <c r="I39" s="523">
        <f>-F40</f>
        <v>-419776</v>
      </c>
      <c r="J39" s="523"/>
      <c r="K39" s="525"/>
      <c r="L39" s="523">
        <f>-I40</f>
        <v>0</v>
      </c>
      <c r="M39" s="523"/>
      <c r="N39" s="525"/>
      <c r="O39" s="526"/>
      <c r="P39" s="15"/>
    </row>
    <row r="40" spans="1:16" ht="15.75">
      <c r="A40" s="181"/>
      <c r="B40" s="522" t="s">
        <v>35</v>
      </c>
      <c r="C40" s="523"/>
      <c r="D40" s="524"/>
      <c r="E40" s="525"/>
      <c r="F40" s="523">
        <v>419776</v>
      </c>
      <c r="G40" s="525"/>
      <c r="H40" s="523"/>
      <c r="I40" s="523">
        <v>0</v>
      </c>
      <c r="J40" s="523"/>
      <c r="K40" s="525"/>
      <c r="L40" s="523">
        <v>0</v>
      </c>
      <c r="M40" s="523"/>
      <c r="N40" s="525"/>
      <c r="O40" s="526"/>
      <c r="P40" s="15"/>
    </row>
    <row r="41" spans="1:16" ht="15.75">
      <c r="A41" s="181"/>
      <c r="B41" s="522" t="s">
        <v>45</v>
      </c>
      <c r="C41" s="523"/>
      <c r="D41" s="524"/>
      <c r="E41" s="525"/>
      <c r="F41" s="523">
        <v>60719</v>
      </c>
      <c r="G41" s="525"/>
      <c r="H41" s="523"/>
      <c r="I41" s="523">
        <v>0</v>
      </c>
      <c r="J41" s="523"/>
      <c r="K41" s="525"/>
      <c r="L41" s="523">
        <v>77500</v>
      </c>
      <c r="M41" s="523"/>
      <c r="N41" s="525"/>
      <c r="O41" s="526"/>
      <c r="P41" s="15"/>
    </row>
    <row r="42" spans="1:16" ht="15.75">
      <c r="A42" s="181"/>
      <c r="B42" s="522" t="s">
        <v>36</v>
      </c>
      <c r="C42" s="523"/>
      <c r="D42" s="524"/>
      <c r="E42" s="525"/>
      <c r="F42" s="523">
        <v>-52987</v>
      </c>
      <c r="G42" s="525"/>
      <c r="H42" s="523"/>
      <c r="I42" s="523">
        <v>-50000</v>
      </c>
      <c r="J42" s="523"/>
      <c r="K42" s="525"/>
      <c r="L42" s="523">
        <v>-77500</v>
      </c>
      <c r="M42" s="523"/>
      <c r="N42" s="525"/>
      <c r="O42" s="526"/>
      <c r="P42" s="15"/>
    </row>
    <row r="43" spans="1:16" ht="15.75">
      <c r="A43" s="181"/>
      <c r="B43" s="522" t="s">
        <v>37</v>
      </c>
      <c r="C43" s="523"/>
      <c r="D43" s="524"/>
      <c r="E43" s="525"/>
      <c r="F43" s="523">
        <f>SUM(F37:F42)</f>
        <v>1199781</v>
      </c>
      <c r="G43" s="525"/>
      <c r="H43" s="523"/>
      <c r="I43" s="523">
        <f>SUM(I37:I42)</f>
        <v>921877</v>
      </c>
      <c r="J43" s="523"/>
      <c r="K43" s="525"/>
      <c r="L43" s="523">
        <f>SUM(L37:L42)</f>
        <v>491685</v>
      </c>
      <c r="M43" s="523"/>
      <c r="N43" s="525"/>
      <c r="O43" s="526"/>
      <c r="P43" s="15"/>
    </row>
    <row r="44" spans="1:16" ht="8.25" customHeight="1">
      <c r="A44" s="205"/>
      <c r="B44" s="527"/>
      <c r="C44" s="528"/>
      <c r="D44" s="529"/>
      <c r="E44" s="530"/>
      <c r="F44" s="528"/>
      <c r="G44" s="530"/>
      <c r="H44" s="528"/>
      <c r="I44" s="528"/>
      <c r="J44" s="528"/>
      <c r="K44" s="530"/>
      <c r="L44" s="528"/>
      <c r="M44" s="528"/>
      <c r="N44" s="531"/>
      <c r="O44" s="532"/>
      <c r="P44" s="15"/>
    </row>
    <row r="45" spans="1:16" ht="15.75">
      <c r="A45" s="181"/>
      <c r="B45" s="522" t="s">
        <v>48</v>
      </c>
      <c r="C45" s="523"/>
      <c r="D45" s="524"/>
      <c r="E45" s="525"/>
      <c r="F45" s="523"/>
      <c r="G45" s="525"/>
      <c r="H45" s="523"/>
      <c r="I45" s="523"/>
      <c r="J45" s="523"/>
      <c r="K45" s="525"/>
      <c r="L45" s="523"/>
      <c r="M45" s="523"/>
      <c r="N45" s="533"/>
      <c r="O45" s="534"/>
      <c r="P45" s="15"/>
    </row>
    <row r="46" spans="1:16" ht="15.75">
      <c r="A46" s="181"/>
      <c r="B46" s="522" t="s">
        <v>38</v>
      </c>
      <c r="C46" s="523"/>
      <c r="D46" s="524"/>
      <c r="E46" s="525"/>
      <c r="F46" s="523">
        <f>F37</f>
        <v>1202098</v>
      </c>
      <c r="G46" s="525"/>
      <c r="H46" s="523"/>
      <c r="I46" s="523">
        <v>1391653</v>
      </c>
      <c r="J46" s="523"/>
      <c r="K46" s="525"/>
      <c r="L46" s="523">
        <f>L37</f>
        <v>491685</v>
      </c>
      <c r="M46" s="523"/>
      <c r="N46" s="533"/>
      <c r="O46" s="534"/>
      <c r="P46" s="15"/>
    </row>
    <row r="47" spans="1:16" ht="15.75">
      <c r="A47" s="181"/>
      <c r="B47" s="522" t="s">
        <v>295</v>
      </c>
      <c r="C47" s="523"/>
      <c r="D47" s="524"/>
      <c r="E47" s="525"/>
      <c r="F47" s="523">
        <f>2703645+11222</f>
        <v>2714867</v>
      </c>
      <c r="G47" s="525"/>
      <c r="H47" s="523"/>
      <c r="I47" s="523">
        <f>-F48</f>
        <v>2129361</v>
      </c>
      <c r="J47" s="523"/>
      <c r="K47" s="525"/>
      <c r="L47" s="523">
        <v>2377465</v>
      </c>
      <c r="M47" s="523"/>
      <c r="N47" s="533"/>
      <c r="O47" s="534"/>
      <c r="P47" s="15"/>
    </row>
    <row r="48" spans="1:16" ht="15.75">
      <c r="A48" s="181"/>
      <c r="B48" s="522" t="s">
        <v>39</v>
      </c>
      <c r="C48" s="523"/>
      <c r="D48" s="524"/>
      <c r="E48" s="525" t="s">
        <v>148</v>
      </c>
      <c r="F48" s="523">
        <v>-2129361</v>
      </c>
      <c r="G48" s="525"/>
      <c r="H48" s="523"/>
      <c r="I48" s="523">
        <v>-2377465</v>
      </c>
      <c r="J48" s="523"/>
      <c r="K48" s="525"/>
      <c r="L48" s="523">
        <v>-1507006</v>
      </c>
      <c r="M48" s="523"/>
      <c r="N48" s="525"/>
      <c r="O48" s="526"/>
      <c r="P48" s="15"/>
    </row>
    <row r="49" spans="1:16" ht="15.75">
      <c r="A49" s="181"/>
      <c r="B49" s="522" t="s">
        <v>40</v>
      </c>
      <c r="C49" s="523"/>
      <c r="D49" s="524"/>
      <c r="E49" s="525"/>
      <c r="F49" s="523">
        <v>-52987</v>
      </c>
      <c r="G49" s="525"/>
      <c r="H49" s="523"/>
      <c r="I49" s="523">
        <v>-50000</v>
      </c>
      <c r="J49" s="523"/>
      <c r="K49" s="525"/>
      <c r="L49" s="523">
        <v>0</v>
      </c>
      <c r="M49" s="523"/>
      <c r="N49" s="535"/>
      <c r="O49" s="536"/>
      <c r="P49" s="15"/>
    </row>
    <row r="50" spans="1:16" ht="15.75">
      <c r="A50" s="176"/>
      <c r="B50" s="537" t="s">
        <v>41</v>
      </c>
      <c r="C50" s="538"/>
      <c r="D50" s="539"/>
      <c r="E50" s="540"/>
      <c r="F50" s="538">
        <f>SUM(F45:F49)</f>
        <v>1734617</v>
      </c>
      <c r="G50" s="540"/>
      <c r="H50" s="538"/>
      <c r="I50" s="538">
        <f>SUM(I46:I49)</f>
        <v>1093549</v>
      </c>
      <c r="J50" s="538"/>
      <c r="K50" s="540"/>
      <c r="L50" s="538">
        <f>SUM(L46:L49)</f>
        <v>1362144</v>
      </c>
      <c r="M50" s="538"/>
      <c r="N50" s="540"/>
      <c r="O50" s="541"/>
      <c r="P50" s="15"/>
    </row>
    <row r="51" spans="1:16" ht="15.75">
      <c r="A51" s="15"/>
      <c r="B51" s="542" t="s">
        <v>299</v>
      </c>
      <c r="C51" s="15"/>
      <c r="D51" s="15" t="s">
        <v>148</v>
      </c>
      <c r="E51" s="15"/>
      <c r="F51" s="15"/>
      <c r="G51" s="15"/>
      <c r="H51" s="15"/>
      <c r="I51" s="15"/>
      <c r="J51" s="15"/>
      <c r="K51" s="15"/>
      <c r="L51" s="15"/>
      <c r="M51" s="15"/>
      <c r="N51" s="505"/>
      <c r="O51" s="505"/>
      <c r="P51" s="15"/>
    </row>
    <row r="52" spans="1:16" ht="12.75" customHeight="1">
      <c r="A52" s="15"/>
      <c r="B52" s="15" t="s">
        <v>298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505"/>
      <c r="O52" s="505"/>
      <c r="P52" s="15"/>
    </row>
    <row r="53" spans="1:16" ht="15.75">
      <c r="A53" s="15"/>
      <c r="B53" s="54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544"/>
      <c r="O53" s="544"/>
      <c r="P53" s="15"/>
    </row>
    <row r="54" spans="13:16" ht="15.75">
      <c r="M54" s="5"/>
      <c r="N54" s="544"/>
      <c r="O54" s="544"/>
      <c r="P54" s="15"/>
    </row>
    <row r="55" spans="14:16" ht="15.75">
      <c r="N55" s="111"/>
      <c r="O55" s="111"/>
      <c r="P55" s="15"/>
    </row>
    <row r="56" spans="14:16" ht="15.75">
      <c r="N56" s="27"/>
      <c r="O56" s="27"/>
      <c r="P56" s="15"/>
    </row>
    <row r="57" spans="14:16" ht="15.75">
      <c r="N57" s="27"/>
      <c r="O57" s="27"/>
      <c r="P57" s="15"/>
    </row>
    <row r="58" spans="14:16" ht="15.75">
      <c r="N58" s="27"/>
      <c r="O58" s="27"/>
      <c r="P58" s="15"/>
    </row>
    <row r="59" spans="14:16" ht="15.75">
      <c r="N59" s="27"/>
      <c r="O59" s="27"/>
      <c r="P59" s="15"/>
    </row>
    <row r="60" spans="14:16" ht="15.75">
      <c r="N60" s="27"/>
      <c r="O60" s="27"/>
      <c r="P60" s="15"/>
    </row>
    <row r="61" spans="14:16" ht="15.75">
      <c r="N61" s="27"/>
      <c r="O61" s="27"/>
      <c r="P61" s="15"/>
    </row>
    <row r="62" spans="14:16" ht="15.75">
      <c r="N62" s="27"/>
      <c r="O62" s="27"/>
      <c r="P62" s="15"/>
    </row>
    <row r="63" spans="14:16" ht="15.75">
      <c r="N63" s="27"/>
      <c r="O63" s="27"/>
      <c r="P63" s="15"/>
    </row>
    <row r="64" spans="14:16" ht="15.75">
      <c r="N64" s="27"/>
      <c r="O64" s="28"/>
      <c r="P64" s="15"/>
    </row>
    <row r="65" spans="14:16" ht="15.75">
      <c r="N65" s="27"/>
      <c r="O65" s="28"/>
      <c r="P65" s="15"/>
    </row>
    <row r="66" spans="14:16" ht="15.75">
      <c r="N66" s="27"/>
      <c r="O66" s="27"/>
      <c r="P66" s="15"/>
    </row>
    <row r="67" spans="14:16" ht="15.75">
      <c r="N67" s="27"/>
      <c r="O67" s="27"/>
      <c r="P67" s="15"/>
    </row>
    <row r="68" spans="14:16" ht="15.75">
      <c r="N68" s="27"/>
      <c r="O68" s="27"/>
      <c r="P68" s="15"/>
    </row>
    <row r="69" spans="14:16" ht="15.75">
      <c r="N69" s="27"/>
      <c r="O69" s="27"/>
      <c r="P69" s="15"/>
    </row>
    <row r="70" spans="14:16" ht="15.75">
      <c r="N70" s="27"/>
      <c r="O70" s="27"/>
      <c r="P70" s="15"/>
    </row>
    <row r="71" spans="14:16" ht="15.75">
      <c r="N71" s="27"/>
      <c r="O71" s="27"/>
      <c r="P71" s="15"/>
    </row>
    <row r="72" spans="14:16" ht="15.75">
      <c r="N72" s="27"/>
      <c r="O72" s="27"/>
      <c r="P72" s="15"/>
    </row>
    <row r="73" spans="14:16" ht="15.75">
      <c r="N73" s="27"/>
      <c r="O73" s="27"/>
      <c r="P73" s="15"/>
    </row>
    <row r="74" spans="14:16" ht="15.75">
      <c r="N74" s="27"/>
      <c r="O74" s="27"/>
      <c r="P74" s="15"/>
    </row>
    <row r="75" spans="14:16" ht="15.75">
      <c r="N75" s="27"/>
      <c r="O75" s="27"/>
      <c r="P75" s="15"/>
    </row>
    <row r="76" spans="14:16" ht="15.75">
      <c r="N76" s="27"/>
      <c r="O76" s="27"/>
      <c r="P76" s="15"/>
    </row>
    <row r="77" spans="14:16" ht="15.75">
      <c r="N77" s="27"/>
      <c r="O77" s="27"/>
      <c r="P77" s="15"/>
    </row>
    <row r="78" spans="14:16" ht="15.75">
      <c r="N78" s="27"/>
      <c r="O78" s="27"/>
      <c r="P78" s="15"/>
    </row>
    <row r="79" spans="14:16" ht="15.75">
      <c r="N79" s="30"/>
      <c r="O79" s="27"/>
      <c r="P79" s="15"/>
    </row>
    <row r="80" spans="14:16" ht="15.75">
      <c r="N80" s="15"/>
      <c r="O80" s="15"/>
      <c r="P80" s="15"/>
    </row>
    <row r="81" spans="14:16" ht="15.75">
      <c r="N81" s="14"/>
      <c r="O81" s="14"/>
      <c r="P81" s="15"/>
    </row>
    <row r="82" spans="14:16" ht="15.75">
      <c r="N82" s="14"/>
      <c r="O82" s="14"/>
      <c r="P82" s="15"/>
    </row>
    <row r="83" spans="14:16" ht="15.75">
      <c r="N83" s="14"/>
      <c r="O83" s="14"/>
      <c r="P83" s="15"/>
    </row>
    <row r="84" spans="14:16" ht="15.75">
      <c r="N84" s="14"/>
      <c r="O84" s="14"/>
      <c r="P84" s="15"/>
    </row>
    <row r="85" ht="15.75">
      <c r="P85" s="15"/>
    </row>
    <row r="86" ht="15.75">
      <c r="P86" s="15"/>
    </row>
  </sheetData>
  <mergeCells count="4">
    <mergeCell ref="G8:J8"/>
    <mergeCell ref="E8:F8"/>
    <mergeCell ref="A20:D20"/>
    <mergeCell ref="C21:D21"/>
  </mergeCells>
  <printOptions horizontalCentered="1"/>
  <pageMargins left="0.5" right="0.5" top="0.5" bottom="0.34" header="0.5" footer="0.35"/>
  <pageSetup horizontalDpi="600" verticalDpi="600" orientation="landscape" scale="67" r:id="rId1"/>
  <headerFooter alignWithMargins="0">
    <oddFooter>&amp;C&amp;"Times New Roman,Regular"Exhibit L - Summary of Requirements by Object Class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sdale</dc:creator>
  <cp:keywords/>
  <dc:description/>
  <cp:lastModifiedBy>morser</cp:lastModifiedBy>
  <cp:lastPrinted>2007-01-29T21:16:51Z</cp:lastPrinted>
  <dcterms:created xsi:type="dcterms:W3CDTF">2003-08-28T20:51:00Z</dcterms:created>
  <dcterms:modified xsi:type="dcterms:W3CDTF">2007-03-14T14:17:47Z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1525626560</vt:i4>
  </property>
  <property fmtid="{D5CDD505-2E9C-101B-9397-08002B2CF9AE}" pid="4" name="_EmailSubject">
    <vt:lpwstr>Budget Reformat for DOJ E-Gov staff</vt:lpwstr>
  </property>
  <property fmtid="{D5CDD505-2E9C-101B-9397-08002B2CF9AE}" pid="5" name="_AuthorEmail">
    <vt:lpwstr>Ryan.Morse@usdoj.gov</vt:lpwstr>
  </property>
  <property fmtid="{D5CDD505-2E9C-101B-9397-08002B2CF9AE}" pid="6" name="_AuthorEmailDisplayName">
    <vt:lpwstr>Morse, Ryan</vt:lpwstr>
  </property>
</Properties>
</file>