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2384" windowHeight="4536" firstSheet="4" activeTab="5"/>
  </bookViews>
  <sheets>
    <sheet name="Tables 1 and 2" sheetId="1" r:id="rId1"/>
    <sheet name="Table 3 - Qualifying Fuels" sheetId="2" r:id="rId2"/>
    <sheet name="Tbls 4&amp;5 - Fuels not Qualified" sheetId="3" r:id="rId3"/>
    <sheet name="Table 6 - Eval of OSW Options" sheetId="4" r:id="rId4"/>
    <sheet name="Summary Stats" sheetId="5" r:id="rId5"/>
    <sheet name="HWC MACT Cost Est" sheetId="6" r:id="rId6"/>
  </sheets>
  <definedNames>
    <definedName name="_xlnm.Print_Area" localSheetId="3">'Table 6 - Eval of OSW Options'!$B$1:$H$16</definedName>
    <definedName name="_xlnm.Print_Area" localSheetId="2">'Tbls 4&amp;5 - Fuels not Qualified'!$B$5:$AB$109</definedName>
    <definedName name="_xlnm.Print_Titles" localSheetId="2">'Tbls 4&amp;5 - Fuels not Qualified'!$4:$4</definedName>
  </definedNames>
  <calcPr fullCalcOnLoad="1"/>
</workbook>
</file>

<file path=xl/sharedStrings.xml><?xml version="1.0" encoding="utf-8"?>
<sst xmlns="http://schemas.openxmlformats.org/spreadsheetml/2006/main" count="1606" uniqueCount="773">
  <si>
    <t>Total Streams:</t>
  </si>
  <si>
    <t>More than one problem:</t>
  </si>
  <si>
    <t>Problem Percentages:</t>
  </si>
  <si>
    <t>(streams)</t>
  </si>
  <si>
    <t>Yellow= 2nd data entry effort</t>
  </si>
  <si>
    <t>Wasted  Fuel (lbs)</t>
  </si>
  <si>
    <t>$ Savings:</t>
  </si>
  <si>
    <t>Wasted Fuel Only:</t>
  </si>
  <si>
    <t>max</t>
  </si>
  <si>
    <t>Non-Weighted Average Fuel Value (BTU/lb)</t>
  </si>
  <si>
    <t>non-weighted average</t>
  </si>
  <si>
    <t>Table 3</t>
  </si>
  <si>
    <t>Table 4</t>
  </si>
  <si>
    <t>Number of streams</t>
  </si>
  <si>
    <t>Non-weighted Average BTU/lb</t>
  </si>
  <si>
    <t>Weighted Average BTU/lb (total fuel value/total pounds)</t>
  </si>
  <si>
    <t>Waste Volumes (millions of lbs/yr)</t>
  </si>
  <si>
    <t>Total Fuel Value (MMBTU/yr)</t>
  </si>
  <si>
    <t>Gallons diesel equivalents</t>
  </si>
  <si>
    <t>Table 4 Incin</t>
  </si>
  <si>
    <t>Non-weighted average BTU value</t>
  </si>
  <si>
    <t>Company Uses Current Exclusion? (Y/N)</t>
  </si>
  <si>
    <t>Uses Exclusion 1=Y       0=N</t>
  </si>
  <si>
    <t>Lbs  Using Exclusion</t>
  </si>
  <si>
    <t>Total Lbs Using Exclusion:</t>
  </si>
  <si>
    <t>Table 3 Using</t>
  </si>
  <si>
    <t>MM BTU / yr Using:</t>
  </si>
  <si>
    <t>BTU / Lb Using Exclusion</t>
  </si>
  <si>
    <t>Fuel Value Using Exclsuion (MM BTU / yr)</t>
  </si>
  <si>
    <t>Total Surveys:  52</t>
  </si>
  <si>
    <t>Table 4 (nsf data)</t>
  </si>
  <si>
    <t>Valuable "Wasted" Fuels Reported by Survey Respondents:</t>
  </si>
  <si>
    <t>Count</t>
  </si>
  <si>
    <t>Waste Min Priority Chemical Failure?</t>
  </si>
  <si>
    <t>Eligible? 
(Y/N)</t>
  </si>
  <si>
    <t>Annual Quantity (lbs)</t>
  </si>
  <si>
    <t>Annual Fuel Value 
(MM BTU/yr)</t>
  </si>
  <si>
    <t>B2 - CO/HC Limits of 100/10 ppmv</t>
  </si>
  <si>
    <t xml:space="preserve">Eligible? 
(1=Y, 0=N) </t>
  </si>
  <si>
    <t xml:space="preserve"> CO/HC CEMS is Only Reason a Dealbreaker?</t>
  </si>
  <si>
    <t>Only No for CO/HC CEMS?</t>
  </si>
  <si>
    <t>Type of Fuel Blended (Qualified / Non-Qualified)</t>
  </si>
  <si>
    <t># of Streams Added (count)</t>
  </si>
  <si>
    <t>% of Streams Added (based on count)</t>
  </si>
  <si>
    <t>Sum of Unqualified Added (lbs or MM Btu/yr)</t>
  </si>
  <si>
    <t>Meet all B Conditions? (# Met  = 5)</t>
  </si>
  <si>
    <t># Met (5 = All)</t>
  </si>
  <si>
    <t>A1 - Revise ND Spec for all VOCs Based on Gasoline
(SURVEY RESULTS NOT REVIEWED)</t>
  </si>
  <si>
    <t>A2 - Revise ND Spec for Limited VOCs Based on Gasoline
(SURVEY RESULTS NOT REVIEWED)</t>
  </si>
  <si>
    <t>Evaluation of OSW Suggested Enhancements: Yellow Highlights = Data Entry Fields</t>
  </si>
  <si>
    <t>B2 - CO/HC CEMS</t>
  </si>
  <si>
    <t>B3 - Min Heat Value of 8,000 Btu/lb</t>
  </si>
  <si>
    <t>B4 - Max Firing Rate of 1% if off-spec HC/oxygenate conc'n exceeds 1% (RESPONSES FLAGGED SOLELY FOR ACROLEIN)</t>
  </si>
  <si>
    <t>B4 - Max Firing Rate of 1% if off-spec HC/oxygenate concentration exceeds 1% (responses flagged solely for acrolein)</t>
  </si>
  <si>
    <t>Table 6 - Evaluation of "B" Alternatives Suggested by OSW</t>
  </si>
  <si>
    <t xml:space="preserve">Limiting to on-site burning / sister facility may rule out half of the number of waste streams potentially eligible.
From a BTU basis and mass basis, appears that the small volume streams are more typically burned off-site (may explain why 80+% by weight/Btu eligible, vs. 46% by number of streams). </t>
  </si>
  <si>
    <t xml:space="preserve">Majority of respondents did not answer the question completely; may partly be a function of burning off-site and not having CO/HC performance data. </t>
  </si>
  <si>
    <t xml:space="preserve">Majority of respondents did not answer the question completely; may partly be a function of burning off-site and not having CO/HC CEMS data. </t>
  </si>
  <si>
    <t>C1 - Blending On- or Off-Site
(SURVEY RESULTS NOT REVIEWED)</t>
  </si>
  <si>
    <t>C2- Blending On-Site Only
(SURVEY RESULTS NOT REVIEWED)</t>
  </si>
  <si>
    <t>Total Quantities (lbs)</t>
  </si>
  <si>
    <t>Confirmed Response</t>
  </si>
  <si>
    <t>Confirmed Potential Annual Quantity (lbs)</t>
  </si>
  <si>
    <t>Eligible Annual Fuel Value 
(MM BTU/yr)</t>
  </si>
  <si>
    <t>Eligible Annual Quantity (lbs)</t>
  </si>
  <si>
    <t>Confirmed Potential Annual Fuel Value 
(MM BTU/yr)</t>
  </si>
  <si>
    <t>Summary Stats Below</t>
  </si>
  <si>
    <t>All respondents provided Btu data.
Over 90% of the waste streams could meet the 8,000 BTU/lb limit.</t>
  </si>
  <si>
    <t>% of Unqualified  Added (based on lbs or MM Btu/yr) - All Data</t>
  </si>
  <si>
    <t>% of Unqualified  Added (based on lbs or MM Btu/yr) - Confirmed Responses Only</t>
  </si>
  <si>
    <t>B1 - Limit Eligibility to On-Site Burning or Sister Facility</t>
  </si>
  <si>
    <t>Confirmed Responses</t>
  </si>
  <si>
    <t>Heat Value</t>
  </si>
  <si>
    <t>Weight</t>
  </si>
  <si>
    <t>Total for Confirmed Responses (MM Btu/yr)</t>
  </si>
  <si>
    <t>Eligible (MM Btu/yr)</t>
  </si>
  <si>
    <t>% Eligible</t>
  </si>
  <si>
    <t>Total for Confirmed Responses (lb/yr)</t>
  </si>
  <si>
    <t xml:space="preserve">Eligible (lb/yr) </t>
  </si>
  <si>
    <t>Responses</t>
  </si>
  <si>
    <t>Eligible</t>
  </si>
  <si>
    <t>Insufficient Data; No Numerical Analysis Performed</t>
  </si>
  <si>
    <t>Total Streams Considered</t>
  </si>
  <si>
    <t>B2 - CO/HC Limits 
of 100/10 ppmv</t>
  </si>
  <si>
    <t xml:space="preserve">Only 7 streams flagged as having acrolein as problem constituent.
No data provided regarding whether the 1% limit is problematic. </t>
  </si>
  <si>
    <t>Sell as Co-product</t>
  </si>
  <si>
    <t>Company</t>
  </si>
  <si>
    <t>Table 1 - Status and Applicability</t>
  </si>
  <si>
    <t>Currently using CFE</t>
  </si>
  <si>
    <t>Currently evaluating CFE</t>
  </si>
  <si>
    <t>Have desirable fuels, but do not qualify for CFE</t>
  </si>
  <si>
    <t>Has not evaluated because of analytical cost/complexity</t>
  </si>
  <si>
    <t>Not evaluated for other reason(s)</t>
  </si>
  <si>
    <t xml:space="preserve">Evaluated, but not pursued due to rule requirements </t>
  </si>
  <si>
    <t>Evaluated, but no RCRA waste streams suitable for burning or petrochemical streams suitable as refinery feedstock</t>
  </si>
  <si>
    <t>Location</t>
  </si>
  <si>
    <t>Assigned Location ID#</t>
  </si>
  <si>
    <t>Table 2 - Advocacy Priorities</t>
  </si>
  <si>
    <t>Reduce administrative burdens in CFE rule (e.g., analytical burden/costs, Waste Analysis Plan)</t>
  </si>
  <si>
    <t>Ensure that detections below the MDL (method detection limit) for constituents with a non-detect qualifier are treated as passing (i.e., change specification to &lt; MDL)</t>
  </si>
  <si>
    <t>Improve analytical methods (e.g., change method detection limits) to address matrix interference problems or to address difficult waste matrices</t>
  </si>
  <si>
    <t>Add option of blending to meet the organic constituent limits</t>
  </si>
  <si>
    <t>Add option of blending to meet the metals constituent limits</t>
  </si>
  <si>
    <t>Provide a mechanism other than blending that allows for greater waste stream variability (e.g., a 95% confidence level requirement)</t>
  </si>
  <si>
    <t>Expand the list of devices that can be used to burn comparable fuels for energy recovery (e.g., non-RCRA oxidizers, non-RCRA incinerators, superheaters, others?)</t>
  </si>
  <si>
    <t>Elimination of toxic organic constituent specification when burning comparable fuel in a hazardous waste incinerator</t>
  </si>
  <si>
    <t>Eliminate requirement to meet toxic organic concentration limits if combustion device operates at or below CO emissions of 100 ppm (CO CEMS, or continuous emission monitoring system)</t>
  </si>
  <si>
    <t>Provide for higher total and organic halogen limits if combustion device has a demonstrated acid gas control device</t>
  </si>
  <si>
    <t>Advocate for a new fuel exclusion that is not based on a benchmark approach that compares to commercial fuels (e.g., clean fuels)</t>
  </si>
  <si>
    <t>Reduce the cost of analytical requirements of the CFE</t>
  </si>
  <si>
    <t>Expand exemption to include material that is suitable to be sent to a refinery as a feed stock</t>
  </si>
  <si>
    <t>Other (Identify):</t>
  </si>
  <si>
    <t>Other (identify):</t>
  </si>
  <si>
    <t>A</t>
  </si>
  <si>
    <t>01</t>
  </si>
  <si>
    <t>A-01</t>
  </si>
  <si>
    <t>CF Burned On-site? (Y/N)</t>
  </si>
  <si>
    <t>Approximate Annual Quantities (lbs)</t>
  </si>
  <si>
    <t>Facility/ Location ID</t>
  </si>
  <si>
    <t>Type of Generating Process 
(e.g., equipment wash)</t>
  </si>
  <si>
    <t>Combustion Device Used/ Anticipated (I/IF/B/PH)</t>
  </si>
  <si>
    <t>RCRA Waste Codes 
(if disposed)</t>
  </si>
  <si>
    <t>Approximate Annual Quantity (lbs)</t>
  </si>
  <si>
    <t>Btu Value (Btu/lb)</t>
  </si>
  <si>
    <t>RCRA Codes</t>
  </si>
  <si>
    <t>BTU Value (BTU/lb)</t>
  </si>
  <si>
    <t>Current disposal method</t>
  </si>
  <si>
    <t>Waste Description (primary constituents)</t>
  </si>
  <si>
    <t>Limit that Could be Met</t>
  </si>
  <si>
    <t>State</t>
  </si>
  <si>
    <t>Combustion Device (I/IF/PH/B)</t>
  </si>
  <si>
    <t>Air Pollution Control Device(s)</t>
  </si>
  <si>
    <t>Potential annual cost savings or other benefits</t>
  </si>
  <si>
    <t>CEMS and Limits (e.g., CO - 100 ppm)</t>
  </si>
  <si>
    <t>Constituent(s) Failing CFE Limits</t>
  </si>
  <si>
    <t xml:space="preserve">Burn Location 
(On- / Off-Site) </t>
  </si>
  <si>
    <t>Max Expected Thermal Firing Rate 
(CF % of total BTUs fired)</t>
  </si>
  <si>
    <t>Type of Generating Process (e.g., equip. wash)</t>
  </si>
  <si>
    <t>Tables 4 and 5
Waste Streams that do not Qualify but Could be Valuable Fuels</t>
  </si>
  <si>
    <t xml:space="preserve">Waste Stream ID </t>
  </si>
  <si>
    <t>WasteStream ID</t>
  </si>
  <si>
    <t>Table 3
Information on Streams that Qualify for the Current Comparable Fuel Exclusion</t>
  </si>
  <si>
    <t>D001</t>
  </si>
  <si>
    <t>Burn in boiler or incinerator  (Recently obtained co-product designation for sale into the fuel cutter market)</t>
  </si>
  <si>
    <t>D001 F003</t>
  </si>
  <si>
    <t>Selenium * (original test was a false positive, and two NELAC- or CLP-certified labs could not detect at MDLs of 0.5 mg/kg, which is  higher than CFE concentration limit)</t>
  </si>
  <si>
    <t>Byproduct from oxidation of terephthalic acid (methyl acetate 90 – 92%)</t>
  </si>
  <si>
    <t>Bromomethane</t>
  </si>
  <si>
    <t>750 mg/kg (Prefer 1000 mg/kg)</t>
  </si>
  <si>
    <t>Burn in boiler or incinerator.</t>
  </si>
  <si>
    <t xml:space="preserve">Low boiler removal of solvent in manufacture of cellulose acetate (70 – 80% acetone 25% aldehydes) </t>
  </si>
  <si>
    <t xml:space="preserve">Burned in boiler </t>
  </si>
  <si>
    <t>YES</t>
  </si>
  <si>
    <t>I/B (B is only  secondary option)</t>
  </si>
  <si>
    <t xml:space="preserve">$0.2M Annually based on the ability to use this stream as an alternate fuel to #2 Fuel Oil during periods of startup and malfunction in HWC.  </t>
  </si>
  <si>
    <t>I/B (B is only secondary option)</t>
  </si>
  <si>
    <t>Same</t>
  </si>
  <si>
    <t>SAME</t>
  </si>
  <si>
    <t xml:space="preserve">$0.3M Annually based on fuel savings and reduced RCRA compliance costs in the generating area.  </t>
  </si>
  <si>
    <t>B/I (HWC is secondary option)</t>
  </si>
  <si>
    <t>CO CEMS @ 100 ppm</t>
  </si>
  <si>
    <t xml:space="preserve">$0.2M Annually based on fuel savings and reduced RCRA compliance in the generating area. </t>
  </si>
  <si>
    <t>I – Currently have CO (100 ppm) and THC (10 ppm) CEMS.  After MACT, will go with THC CEMS only and remove CO CEMS 
B – CO CEMS @ 100 ppm standard</t>
  </si>
  <si>
    <t>Hydroquinone  manufacturing still bottom</t>
  </si>
  <si>
    <t>This stream is D001/F003 because of the presence of spent solvent methyl isobutyl ketone.  The two CFE constituents known to be in the stream below CFE limits are: 
1. Acetophenone 
2. Phenol</t>
  </si>
  <si>
    <t>0.5 mg/kg (detection limit problem)</t>
  </si>
  <si>
    <t>I – Quench/Wet Scrubber/2 WESPs – HWC MACT compliant 
B – 2 stage electrostatic precipitator</t>
  </si>
  <si>
    <t xml:space="preserve">Methyl acetate and water stream from the manufacture of terephthalic acid.  Constituents are: 1.Bromomethane 2.Methylene Chloride (analytical anomaly) 3.Bis(2-ethylhexyl)phthal-ate
4.Benzene
5.Antimony 
6.Barium 
7.Lead 
8.Selenium (false positive) </t>
  </si>
  <si>
    <t>Acetonitrile  
Methyl ethyl ketone</t>
  </si>
  <si>
    <t>600 mg/kg 
1600 mg/kg</t>
  </si>
  <si>
    <t>B</t>
  </si>
  <si>
    <t>Distillation purge stream (MTBE mfg)</t>
  </si>
  <si>
    <t>D-001</t>
  </si>
  <si>
    <t xml:space="preserve">Burned  Onsite in BIF unit </t>
  </si>
  <si>
    <t xml:space="preserve">Propylene glycol purge stream (I) </t>
  </si>
  <si>
    <t>Burned onsite in BIF</t>
  </si>
  <si>
    <t>Propylene glycol purge stream (II)</t>
  </si>
  <si>
    <t>Acetophenone (12%) Methyl BenzeneAlcohol (9.1%) Propylene Glycol(8.6%) Ethylbenzene(6.04%) Propylene Oxide(5.85%) Octane(5.06%) Methanol(2.15%) n-Nonane(1.45%) Cumene(0.95%) Acetaldehyde(0.3%) Water(24.3%) Benzaldehyde(24.1%)</t>
  </si>
  <si>
    <t>Hydrocarbon distillate (WFE)</t>
  </si>
  <si>
    <t>Phenyl Propanol(13.9%) Propylene Glycol(8.4%) Neo Mano Acetate(1.4%) 2 Butyl Acetate(1.1%) Acetate(7.6%) Tertiary Butyl Alcohol (6%) Water(2%) N-Butyl Alcohol (0.7%) Isobutyaldehyde(0.5%) Acetone(0.3%) Sec-butyl alcohol0.16%) Propionic Acid(1.7%) Acetic Acid(12.7%) I-Butyl Formate(2.3%) s-Butyl Formate(0.3%) 2 t-Butoxy, 1 Propano(4.20%) Formic Acid(0.6%)  T-Butyl Formate(0.5%) IBOH (5.5%) 1-2 Butylene Oxide(0.3%) Isobutylene(3.5%) MEK(0.025%)</t>
  </si>
  <si>
    <t>Burned offsite in BIF</t>
  </si>
  <si>
    <t>Currently burned onsite in BIF (no change)</t>
  </si>
  <si>
    <t>BIF boiler</t>
  </si>
  <si>
    <t>None</t>
  </si>
  <si>
    <t>Yes, can meet 100 ppm CO</t>
  </si>
  <si>
    <t>Elimination of RCRA permitting, performance testing for HWC-II, and RCRA risk burn.</t>
  </si>
  <si>
    <t>Process heater #1 – 75.2 MM btu/hr &amp; Process heater #2  – 10.9 MM btu/hr. Values are 80% of rated heat input.</t>
  </si>
  <si>
    <t xml:space="preserve">No, CEMS can be purchased if toxic organic limits waived) </t>
  </si>
  <si>
    <t>Currently burned offsite in BIF; reduced transportation costs for offsite transfer.</t>
  </si>
  <si>
    <t>MEK
IBOH</t>
  </si>
  <si>
    <t>&gt;3% 
&gt;15%</t>
  </si>
  <si>
    <t xml:space="preserve">tertiary butyl alcohol 29.9%, MTBE 14.4%, isopropyl alcohol 9%, Acetone 2.1%, methanol 1.9%, MEK 1.8%, isobutyl alcohol 10.5% , balance organics and water (7%) </t>
  </si>
  <si>
    <t>Ethylbenzene 22%,methylbenzyl alcohol 22%, methanol 2.2%, octane 5%, propylene glycol 8.6%, benzene 2% diethylebenzene 5.5%, benzaldehyde 24%, styrene 5% .  Distillate stream w/ minimal SVM and LVM, balanceof analysis organics and water</t>
  </si>
  <si>
    <t>Benzene
Toluene
Acetophenone</t>
  </si>
  <si>
    <t>&gt;4% 
&gt;1% 
&gt;0.02%</t>
  </si>
  <si>
    <t>Currently burned offsite in BIF
Site where waste fuel is produced has two furnaces that could burn the fuel for energy recovery. If comparable fuels rule is revised site will evaluate feasibility of burning portion of waste fuel onsite vs current practice of transporting the material to another Lyondell site where it is burned in a BIF.</t>
  </si>
  <si>
    <t>&gt;4%
 &gt;1% 
&gt;15%</t>
  </si>
  <si>
    <t>Isobutyl alcohol
 MEK</t>
  </si>
  <si>
    <t>&gt;15% 
&gt;3%</t>
  </si>
  <si>
    <t>01 and 02</t>
  </si>
  <si>
    <t>B-01, B-02</t>
  </si>
  <si>
    <t>02</t>
  </si>
  <si>
    <t>A-02</t>
  </si>
  <si>
    <t>Spent Solvent</t>
  </si>
  <si>
    <t>Mineral Spirits</t>
  </si>
  <si>
    <t>D001 
D010
D018</t>
  </si>
  <si>
    <t>Incineration</t>
  </si>
  <si>
    <t>D001
D010</t>
  </si>
  <si>
    <t xml:space="preserve">Only routine metals analyses have been conducted on this waste stream, with the following metals detected: 
1. Barium 
2. Nickel 
3. Acetonitrile 
4. Methyl ethyl ketone
</t>
  </si>
  <si>
    <t xml:space="preserve">Mineral Spirits
</t>
  </si>
  <si>
    <t xml:space="preserve">20 mg/kg 
1000 mg/kg
</t>
  </si>
  <si>
    <t>20 mg/kg
20 mg/kg</t>
  </si>
  <si>
    <t>D001
D022</t>
  </si>
  <si>
    <t>Hexane</t>
  </si>
  <si>
    <t xml:space="preserve">500 mg/kg
1000 mg/kg
</t>
  </si>
  <si>
    <t>Selenium 
Total Halogens as Cl</t>
  </si>
  <si>
    <t>Selenium 
Antimony</t>
  </si>
  <si>
    <t>Chloroform 
Total Halogens as Cl</t>
  </si>
  <si>
    <t>On-site
Off-Site</t>
  </si>
  <si>
    <t>Wet Scrubber
Unknown</t>
  </si>
  <si>
    <t>Incinerator
Unknown</t>
  </si>
  <si>
    <t>2%
Unknown</t>
  </si>
  <si>
    <t>Yes
Unknown</t>
  </si>
  <si>
    <t>None-curr. Incinerating on-site
Unknown</t>
  </si>
  <si>
    <t>C</t>
  </si>
  <si>
    <t>C-01, C-02</t>
  </si>
  <si>
    <t xml:space="preserve">3
Expand list of options for CF materials - allow the use of CFE for materials going back to refinery. Presently, chemical plants are restricted from sending streams with hydrocarbon calue to Refineries because of the fuels kickout.
</t>
  </si>
  <si>
    <t>D</t>
  </si>
  <si>
    <t>D-01</t>
  </si>
  <si>
    <t>Olefin Mfg - distillation bottoms</t>
  </si>
  <si>
    <t>D018
D001</t>
  </si>
  <si>
    <t>Petroleum Naptha</t>
  </si>
  <si>
    <t xml:space="preserve">napthalene
benzene
</t>
  </si>
  <si>
    <t>10%
2%</t>
  </si>
  <si>
    <t>Off-site</t>
  </si>
  <si>
    <t>Hydrocarbons (C9-C13), Vinyl Acetate</t>
  </si>
  <si>
    <t>Fuel Blending</t>
  </si>
  <si>
    <t>D-02</t>
  </si>
  <si>
    <t>Allow aggregaton of low volume alcohol streams from same process; alcohol purification generates several small volume streams needed to remove organic impurities.</t>
  </si>
  <si>
    <t>Current Rule allows treatment to remove constituent, bu not recovery of product before generating the waste fuel. We aggregate alcohol slip streams and then batch distill it to remove organic impurities and recover a 95% ethyl alcohol for sales. Distillate, containing impurities, is combined with other alcohol/water streams for shipment offsite as D001 hazardous waste. Suggest allowing a process "point of generation" for compliance with fuel specifications rather than a POG for each individual waste stream. Suggest also allowing material recovery prior to generating the "waste fuel."</t>
  </si>
  <si>
    <t>Synthetic Ethanol Manufacture - ethyl ether waste</t>
  </si>
  <si>
    <t>Y</t>
  </si>
  <si>
    <t>Process Heater</t>
  </si>
  <si>
    <t xml:space="preserve">Polyehtylene resin mfg
</t>
  </si>
  <si>
    <t>Synthetic Ethyl Alcohol Mfg (waste alcohol)</t>
  </si>
  <si>
    <t>Ethyl alcohol, water, methyl ethyl ketone, isobutanol</t>
  </si>
  <si>
    <t>Methyl ethyl ketone (MEK)
isobutanol (IBOH)</t>
  </si>
  <si>
    <t>8,000 ppm
2,500 ppm</t>
  </si>
  <si>
    <t>Off-site for energy recovery</t>
  </si>
  <si>
    <t>Process heaters (2 units)
Total heat inpute = 132MM Btu/hr
Waste heat input = 5.3MM Btu/hr (~4%)</t>
  </si>
  <si>
    <t>none</t>
  </si>
  <si>
    <t>not currently; oxygen analyzer used for combustion control</t>
  </si>
  <si>
    <t>Disposal costs and tax savings = $200,000
Replace natural gas = $227,000</t>
  </si>
  <si>
    <t>03 and 04</t>
  </si>
  <si>
    <t>D-03, D-04</t>
  </si>
  <si>
    <t>HDPE Reactor Wash</t>
  </si>
  <si>
    <t>D001
F003</t>
  </si>
  <si>
    <t>Xylene 85-100%
HDPE 0-15%</t>
  </si>
  <si>
    <t>Distillation Column Bottom</t>
  </si>
  <si>
    <t>D001
F005</t>
  </si>
  <si>
    <t xml:space="preserve">Tluene 0-5-%
HDPE Wax 0-20%
Hexane 0-40%
Octene 0-4-%
</t>
  </si>
  <si>
    <t>Toluene</t>
  </si>
  <si>
    <t>&gt;50%</t>
  </si>
  <si>
    <t>Toluene 0-50%
Hexane 0-40%
Octene 0-40%</t>
  </si>
  <si>
    <t>&gt;40%</t>
  </si>
  <si>
    <t>On-site</t>
  </si>
  <si>
    <t>On-Site</t>
  </si>
  <si>
    <t>Boiler Design - 70MM Btu/hr</t>
  </si>
  <si>
    <t>14% annually</t>
  </si>
  <si>
    <t xml:space="preserve">$65,000/yr disposal costs
$40,000/yr natural gas costs
</t>
  </si>
  <si>
    <t>Boiler</t>
  </si>
  <si>
    <t>$156,000/yr disposal costs
$96,000/yr natural gas costs</t>
  </si>
  <si>
    <t>$800,000/yr disposal costs
$480,000/yr natural gas costs</t>
  </si>
  <si>
    <t>$130,000/yr disposal costs
$80,000/yr natural gas costs</t>
  </si>
  <si>
    <t xml:space="preserve">Hexane 45-60%
Toluene 35-4-%
THF 0-5%
HDPE 0-5%
</t>
  </si>
  <si>
    <t>05</t>
  </si>
  <si>
    <t>D-05</t>
  </si>
  <si>
    <t>Isopropyl Alcohol Mfg</t>
  </si>
  <si>
    <t>Styrenic Resin Mfg - Solvent (cumene)</t>
  </si>
  <si>
    <t xml:space="preserve">Methanol (27.2%)
n-propanol (0.6%)
isopropanol (19.1%)
acetone (28.2%)
t-butyl alcohol (0.1%)
i-butanol (2.2%)
Methyl ethyl ketone (0.2%)
Acetaldehyde (0.4%)
</t>
  </si>
  <si>
    <t xml:space="preserve">n-propanol (0.2%)
isopropanol (0.47%)
styrene (9.38%)
cumene (89.77%)
</t>
  </si>
  <si>
    <t>Methyl ethyl ketone
Isobutanol</t>
  </si>
  <si>
    <t>2%
~5%</t>
  </si>
  <si>
    <t>Burned off-site for energy recovery</t>
  </si>
  <si>
    <t>Butadiene based resin - waste solvent</t>
  </si>
  <si>
    <t>Waste acetone from resin mfg</t>
  </si>
  <si>
    <t xml:space="preserve">C4's (4.94%)
(DIMER) (86.04%)
Methanol (1.18%)
n-propanol (2.12%)
isopropanol (1.97%)
H2O2 (0.02%)
acetone (0.02%)
styrene (1.29%)
cumene (0.90%)
</t>
  </si>
  <si>
    <t xml:space="preserve">(DIMER) (20.0%)
Methanol (5.0%)
isopropanol (30.0%)
acetone (30.0%)
H2O2 (15%)
</t>
  </si>
  <si>
    <t>Option is available to burn on-site in industrial furnace.</t>
  </si>
  <si>
    <t>~$175,000/yr in transportation costs if burned on-site</t>
  </si>
  <si>
    <t>06 and 07</t>
  </si>
  <si>
    <t>D-06. D-07</t>
  </si>
  <si>
    <t xml:space="preserve">LDPE Manufacture - Recovered vinyl acetate monomer
</t>
  </si>
  <si>
    <t>10,000-12,000</t>
  </si>
  <si>
    <t>vinyl acetate
mineral spirits</t>
  </si>
  <si>
    <t>Off-site for fuel blending</t>
  </si>
  <si>
    <t>Olefin Mfg - Waste Oils</t>
  </si>
  <si>
    <t>Ethylene Manufacture - Waste Oils</t>
  </si>
  <si>
    <t>D001
D002
D018</t>
  </si>
  <si>
    <t>D001
D018</t>
  </si>
  <si>
    <t>11,500-17,500</t>
  </si>
  <si>
    <t>&gt;12,000</t>
  </si>
  <si>
    <t xml:space="preserve">Benzene (4%)
ethylbenzene (1%)
naththalene (1%)
styrene (2%)
toluene (3%)
xylene (1%)
</t>
  </si>
  <si>
    <t xml:space="preserve">benzene (18%)
sodium hydroxide (&lt;3%)
ethylbenzene (&lt;1%)
methylene chloride (0.1%)
styrene (&lt;5.5%)
toluene (&lt;2%)
m, p-Xylene (&lt;1%)
</t>
  </si>
  <si>
    <t>benzene
toluene
methyl chloride (non detect)</t>
  </si>
  <si>
    <t>benzene
toluene
naphthalene</t>
  </si>
  <si>
    <t>~25%
~4%
&gt;ND</t>
  </si>
  <si>
    <t>composition of hydrocarbon liquid is variable which makes compliance with fixed limitations difficult</t>
  </si>
  <si>
    <t>E</t>
  </si>
  <si>
    <t>3
Elimination of toxic organic constituent specification when burning comparable fuel in a hazardous waste boiler or industrial furnace.</t>
  </si>
  <si>
    <t>E-01</t>
  </si>
  <si>
    <t>F</t>
  </si>
  <si>
    <t>F-01</t>
  </si>
  <si>
    <t>Process 1</t>
  </si>
  <si>
    <t>Process 2</t>
  </si>
  <si>
    <t>Process 3</t>
  </si>
  <si>
    <t>Process 4</t>
  </si>
  <si>
    <t>Process 5</t>
  </si>
  <si>
    <t>Process 6</t>
  </si>
  <si>
    <t>Process 7</t>
  </si>
  <si>
    <t>Process 8</t>
  </si>
  <si>
    <t>D001
D002</t>
  </si>
  <si>
    <t>1,700,000
non routine</t>
  </si>
  <si>
    <t>?</t>
  </si>
  <si>
    <t>Acrolein
Arsenic</t>
  </si>
  <si>
    <t>Arsenic</t>
  </si>
  <si>
    <t>Methyl-methacrylate</t>
  </si>
  <si>
    <t>* not sure</t>
  </si>
  <si>
    <t>isobutanol</t>
  </si>
  <si>
    <t>2.8
2,5</t>
  </si>
  <si>
    <t>100
1.4</t>
  </si>
  <si>
    <t>BIF</t>
  </si>
  <si>
    <t xml:space="preserve">210
1.2
</t>
  </si>
  <si>
    <t xml:space="preserve">Cr
Ag
</t>
  </si>
  <si>
    <t xml:space="preserve">NaCN
Arsenic
Nitrogen ??
</t>
  </si>
  <si>
    <t xml:space="preserve">50,000
non routine
</t>
  </si>
  <si>
    <t xml:space="preserve">25,000
non routine
</t>
  </si>
  <si>
    <t>G</t>
  </si>
  <si>
    <t>G-01</t>
  </si>
  <si>
    <t>Chemical Manufacture</t>
  </si>
  <si>
    <t>Ethoxytriglycol
acrolein dimer
methoxydihyropyran</t>
  </si>
  <si>
    <t>Acrolein dimer
vinylcyclohexene</t>
  </si>
  <si>
    <t>Methylpentadiene
acrolein dimer
vinylcyclohexene
unsaturated hydrocarbons</t>
  </si>
  <si>
    <t>Acrolein</t>
  </si>
  <si>
    <t>could not test for all CF parameters</t>
  </si>
  <si>
    <t>When CF first was effective: On-site
Future: Off-site</t>
  </si>
  <si>
    <t>Boiler
B or PH</t>
  </si>
  <si>
    <t>none
unkown</t>
  </si>
  <si>
    <t>yes, meets &lt; 10 ppm
yes, meets &lt;100 ppm</t>
  </si>
  <si>
    <t>disposal costs same,allows HW tank systems to be exempt from HW requirements</t>
  </si>
  <si>
    <t>G-02</t>
  </si>
  <si>
    <t>3
Allow chemical distillation bottoms that are only hazardous by D001 characteristic (not K-wastes, for example) to be collected for sale to a No. 6 residual fuel oil blender. The No. 6 fuel oil industry routinely uses miscellaneous chemicals in their commercial fuel blends.</t>
  </si>
  <si>
    <t>Equipment Wash</t>
  </si>
  <si>
    <t>Distillation by cuts ( by-products, co-products)</t>
  </si>
  <si>
    <t>1,000,000-3,000,000</t>
  </si>
  <si>
    <t>2,000,000-3,000,000</t>
  </si>
  <si>
    <t>~10,000-15,000</t>
  </si>
  <si>
    <t>varies with toll processing projects</t>
  </si>
  <si>
    <t xml:space="preserve">isobutanol
toluene
napthalene
MEK
</t>
  </si>
  <si>
    <t>all others</t>
  </si>
  <si>
    <t>cement kiln</t>
  </si>
  <si>
    <t>cement kiln or incinerator</t>
  </si>
  <si>
    <t>Definite costs savings, with net profit. Off-site cement kiln costs would be eliminated, and the sale as fuel would generate profits.</t>
  </si>
  <si>
    <t>03</t>
  </si>
  <si>
    <t>G-03</t>
  </si>
  <si>
    <t>Styrene manufacture</t>
  </si>
  <si>
    <t>R-35 Bulk</t>
  </si>
  <si>
    <t>styrene monomer, oily components</t>
  </si>
  <si>
    <t>Acrylonitrile @ 32,000 ppm</t>
  </si>
  <si>
    <t>Fuel in a BIF</t>
  </si>
  <si>
    <t>Yes, can meet 100 ppm</t>
  </si>
  <si>
    <t xml:space="preserve">Classification of BIF and storage tank as NON-HW equipment, avoidance of BIF operating criteria and 3 year stack testing - $200,000/3yrs
</t>
  </si>
  <si>
    <t>04</t>
  </si>
  <si>
    <t>G-04</t>
  </si>
  <si>
    <t>Polystyrene productoin</t>
  </si>
  <si>
    <t>G-05</t>
  </si>
  <si>
    <t>Latex manufacture</t>
  </si>
  <si>
    <t>D001
D029</t>
  </si>
  <si>
    <t>02 = 1,272,200
'01 = 903,420</t>
  </si>
  <si>
    <t>~8,000</t>
  </si>
  <si>
    <t>~18,000</t>
  </si>
  <si>
    <t>Monomers of styrene, 1, 3-butadiene, ethylbenzene and small % of vinylidene chloride (1,1-dichloroethylene; VDC)</t>
  </si>
  <si>
    <t>*Vinylidene chloride</t>
  </si>
  <si>
    <t>unkown</t>
  </si>
  <si>
    <t>On-site (would like to install a BIF unit</t>
  </si>
  <si>
    <t xml:space="preserve">Looking at installation of BIF unit on site - would also be used for steam generation used back in process.
</t>
  </si>
  <si>
    <t>N/A - in design stages</t>
  </si>
  <si>
    <t>06</t>
  </si>
  <si>
    <t>G-06</t>
  </si>
  <si>
    <t>07</t>
  </si>
  <si>
    <t>G-07</t>
  </si>
  <si>
    <t>Still Base</t>
  </si>
  <si>
    <t>Process residue</t>
  </si>
  <si>
    <t xml:space="preserve">Isopropanol
Vinyl acetate
Acetaldehyde
Isopropyl Acetate
Ethyl Acetate
di-isopropyl ether
Hydroquinone
</t>
  </si>
  <si>
    <t>none - failed on viscosity</t>
  </si>
  <si>
    <t>BTU, TKN, Total Halogens</t>
  </si>
  <si>
    <t>Kiln</t>
  </si>
  <si>
    <t>Coal-fired boiler</t>
  </si>
  <si>
    <t>Facility follows BIF requirements; Electrostatic Pricipitator; CEM; opacity meters</t>
  </si>
  <si>
    <t>yes</t>
  </si>
  <si>
    <t>08</t>
  </si>
  <si>
    <t>G-08</t>
  </si>
  <si>
    <t>3
Provide exemptions or raise limits to a parameter if waste meets all other limits.</t>
  </si>
  <si>
    <t>Distillation</t>
  </si>
  <si>
    <t>10,000 - 12,000</t>
  </si>
  <si>
    <t xml:space="preserve">NP Heads
Acetone
Acetaldehyde
Acetonitrile
Nitromethane
Water
</t>
  </si>
  <si>
    <t>Nitrogen Limit due to Acetonitrile and Nitromethane levels</t>
  </si>
  <si>
    <t>10-15%</t>
  </si>
  <si>
    <t>09</t>
  </si>
  <si>
    <t>G-09</t>
  </si>
  <si>
    <t>Exess recycle stream from Polystyrene mfg.</t>
  </si>
  <si>
    <t>~1,500,000</t>
  </si>
  <si>
    <t>Styrene (50%)
Ethylbenzene (25%)
Acrylonitrile (5%)
Wax (10%)
Water (&lt;1%)
n-dodecylmercaptan (&lt;1%)</t>
  </si>
  <si>
    <t>Acrylonitrile</t>
  </si>
  <si>
    <t>Combustion for energy recovery</t>
  </si>
  <si>
    <t>Industrial Furnace</t>
  </si>
  <si>
    <t>~9,000,000 Btu/hr</t>
  </si>
  <si>
    <t>CO CEM = &lt; 100 ppm
also has O2 CEMS</t>
  </si>
  <si>
    <t>Cost of obtaining and maintaining a RCRA permit</t>
  </si>
  <si>
    <t>G-10</t>
  </si>
  <si>
    <t>Reactor Purge</t>
  </si>
  <si>
    <t>Decanting</t>
  </si>
  <si>
    <t>unknown, if any</t>
  </si>
  <si>
    <t>Acrolein - 1%</t>
  </si>
  <si>
    <t>Incineraton/Boiler</t>
  </si>
  <si>
    <t>unknown</t>
  </si>
  <si>
    <t>Approx $0.30/lb</t>
  </si>
  <si>
    <t xml:space="preserve">MAC Make
</t>
  </si>
  <si>
    <t xml:space="preserve">EARP Tails
</t>
  </si>
  <si>
    <t xml:space="preserve">BARC Tails
</t>
  </si>
  <si>
    <t xml:space="preserve">THBA Lights
</t>
  </si>
  <si>
    <t xml:space="preserve">MDP Lights
</t>
  </si>
  <si>
    <t xml:space="preserve">MDP Heavies
</t>
  </si>
  <si>
    <t xml:space="preserve">Myrac Oil
</t>
  </si>
  <si>
    <t xml:space="preserve">707 Tails
</t>
  </si>
  <si>
    <t xml:space="preserve">Spent Pyro
</t>
  </si>
  <si>
    <t xml:space="preserve">701 Overhead
</t>
  </si>
  <si>
    <t>G-11</t>
  </si>
  <si>
    <t>Primarily on-site, some maybe off-site</t>
  </si>
  <si>
    <t>BIF &amp; RCRA Incinerator</t>
  </si>
  <si>
    <t>Water Scrubber</t>
  </si>
  <si>
    <t xml:space="preserve">Reduction in reportable HW, less restrictions on where can ship material.
</t>
  </si>
  <si>
    <t>12,13,14,15,16,&amp; 17</t>
  </si>
  <si>
    <t>G-12, G-13, G-14,
G-15, G-16, G-17</t>
  </si>
  <si>
    <t>H</t>
  </si>
  <si>
    <t>H-01</t>
  </si>
  <si>
    <t>I</t>
  </si>
  <si>
    <t>I-01</t>
  </si>
  <si>
    <t>Bottoms from cracking Dicyclopentadiene</t>
  </si>
  <si>
    <t>I-02</t>
  </si>
  <si>
    <t>Light ends from esterification process</t>
  </si>
  <si>
    <t>Boiler &amp; Process Heater</t>
  </si>
  <si>
    <t>J</t>
  </si>
  <si>
    <t>J-01</t>
  </si>
  <si>
    <t>Operations</t>
  </si>
  <si>
    <t xml:space="preserve">D001
D018
D036
</t>
  </si>
  <si>
    <t>Nitrobenzene
aniline
benzene</t>
  </si>
  <si>
    <t>K083</t>
  </si>
  <si>
    <t xml:space="preserve">U012
</t>
  </si>
  <si>
    <t>K104
D018
D036</t>
  </si>
  <si>
    <t xml:space="preserve">Aniline
aniline tar
m-phenylenediamine
n-nitrosodiphenylamine
o-phenulenediamine
p-phenylenediamine
4-ABP
Biphenyl
Diphenylamine
</t>
  </si>
  <si>
    <t>Aniline</t>
  </si>
  <si>
    <t xml:space="preserve">Nitrobenzene
iron sulfate
benzene
sodium nitrate
ammonia nitrate
</t>
  </si>
  <si>
    <t>J-02</t>
  </si>
  <si>
    <t>J-03</t>
  </si>
  <si>
    <t>J-04</t>
  </si>
  <si>
    <t>D001
F003
F005
K156</t>
  </si>
  <si>
    <t>organic waste from chemical process</t>
  </si>
  <si>
    <t>~6,000,000</t>
  </si>
  <si>
    <t>~17,000</t>
  </si>
  <si>
    <t xml:space="preserve">toluene 10-80%
t-butanol 5-50%
diethylaniline 5-50%
ethanol 10-70%
methanol 0-5%
</t>
  </si>
  <si>
    <t>metals, especially Chromium, may be a concern</t>
  </si>
  <si>
    <t>? It is a clean stream, but probably exceeds the toluene conc. Limits. Essentially no Cl.</t>
  </si>
  <si>
    <t>cement kiln, heat recovery; HW incinerator support fuel</t>
  </si>
  <si>
    <t>~700,000</t>
  </si>
  <si>
    <t>~8,500</t>
  </si>
  <si>
    <t>typically ~99% methanol, has bad odor</t>
  </si>
  <si>
    <t>HW incinerator support fuel</t>
  </si>
  <si>
    <t>No plans for on-site. The waste is currently used fo rits fuel value by HW incinerators and cement kilns.</t>
  </si>
  <si>
    <t>No plans for on-site. The waste is currently used fo rits fuel value by HW incinerators.</t>
  </si>
  <si>
    <t>Two 92,000,000 boilers might be a possibility.</t>
  </si>
  <si>
    <t>no</t>
  </si>
  <si>
    <t xml:space="preserve">Annual natural gas consumption averages around 300,000,000 scf. Possibly half could be offset with comparable fuels. There has been no engineering or economic analysis of this concept.
</t>
  </si>
  <si>
    <t>J-05</t>
  </si>
  <si>
    <t>2
Public Notice</t>
  </si>
  <si>
    <t>Resin Strip Solvent</t>
  </si>
  <si>
    <t>Scrap Paint/solvent</t>
  </si>
  <si>
    <t>D001
F003
F005</t>
  </si>
  <si>
    <t>12,000 - 16,000</t>
  </si>
  <si>
    <t xml:space="preserve">Xylene
Heptane
toluene
Aromatic 100
Isobutanol
</t>
  </si>
  <si>
    <t xml:space="preserve">Xylene
Aromatic 100/150
Butanol
Trimethylbenzene
Napthalene
Butyl Cellosolve
Propyl Proplionate
toluene
MEK
Isobutanol
</t>
  </si>
  <si>
    <t>Toluene
Isobutanol</t>
  </si>
  <si>
    <t>Napthalene
Isobutanol
MEK</t>
  </si>
  <si>
    <t>100,000 mg/kg
50,000 mg/kg</t>
  </si>
  <si>
    <t>10,000 mg/kg
50,000 mg/kg
10,000 mg/kg</t>
  </si>
  <si>
    <t>ExStation for fuel &amp; Systech for fuels</t>
  </si>
  <si>
    <t>Systech for fuels</t>
  </si>
  <si>
    <t>J-06</t>
  </si>
  <si>
    <t>J-07</t>
  </si>
  <si>
    <t>1
Didn't know about it; low volume of HW</t>
  </si>
  <si>
    <t>Lab Solvent</t>
  </si>
  <si>
    <t>&lt;4,000</t>
  </si>
  <si>
    <t xml:space="preserve">Methanol
Phenol
</t>
  </si>
  <si>
    <t>K</t>
  </si>
  <si>
    <t>K-01</t>
  </si>
  <si>
    <t>CO Production</t>
  </si>
  <si>
    <t>Acrylic Esters (butyl light ends)</t>
  </si>
  <si>
    <t>Acrylic Acid (crystalizer res)</t>
  </si>
  <si>
    <t>Acrylic Acid (light ends)</t>
  </si>
  <si>
    <t xml:space="preserve">D001
D003
F003
</t>
  </si>
  <si>
    <t>5,500 - 6,000</t>
  </si>
  <si>
    <t>Methanol
Reactive Cyanide</t>
  </si>
  <si>
    <t>Butanol
Butyl Acetate
Butyl Acrylate</t>
  </si>
  <si>
    <t>Acrylic Acid</t>
  </si>
  <si>
    <t>Acetic Acid</t>
  </si>
  <si>
    <t>Reactive Cyanide</t>
  </si>
  <si>
    <t xml:space="preserve">Acrolein
Cresol
Formaldehyde
Isobutanol
</t>
  </si>
  <si>
    <t xml:space="preserve">Benzene
Acrolein
Formaldehyde
Chrome
Isobutanol
</t>
  </si>
  <si>
    <t xml:space="preserve">Formaldehyde
Benzene
Formic Acid
</t>
  </si>
  <si>
    <t>1,000 ppm</t>
  </si>
  <si>
    <t>? Above ND</t>
  </si>
  <si>
    <t>On-site BIF</t>
  </si>
  <si>
    <t>On-site incinerator</t>
  </si>
  <si>
    <t>Incinerator &amp; Process Heater</t>
  </si>
  <si>
    <t>CO analyzer can meet 100 ppm</t>
  </si>
  <si>
    <t>02 and 03</t>
  </si>
  <si>
    <t>K-02, K-03</t>
  </si>
  <si>
    <t>K-04</t>
  </si>
  <si>
    <t>D001
D018
D035</t>
  </si>
  <si>
    <t xml:space="preserve">methanol ~90%
2-ethyl acrolein ~3%
water ~1%
formaldehyde ~1%
unk. Light ends ~5%
</t>
  </si>
  <si>
    <t>Methyl Ethyl Ketone</t>
  </si>
  <si>
    <t>500 ppm</t>
  </si>
  <si>
    <t>BIF Boiler</t>
  </si>
  <si>
    <t>Boiler (92.5 MMBTU rating)</t>
  </si>
  <si>
    <t>CO CEMS 100 ppm limit</t>
  </si>
  <si>
    <t>Crotonaldehyde ~30%
ethanol ~10%
n-butanol ~30%
water ~25%
unk. Light ends ~5%</t>
  </si>
  <si>
    <t>L</t>
  </si>
  <si>
    <t>L-01</t>
  </si>
  <si>
    <t>Wash fouling equipment</t>
  </si>
  <si>
    <t>12,000 - 25,000</t>
  </si>
  <si>
    <t xml:space="preserve">Benzene
Naphthalene
Toluene
Styrene
</t>
  </si>
  <si>
    <t>Benzene
Napthalene
Toluene
Styrene</t>
  </si>
  <si>
    <t>18%
28%
5%
10%</t>
  </si>
  <si>
    <t>Burn energy recovery</t>
  </si>
  <si>
    <t>L-02</t>
  </si>
  <si>
    <t>Ethylene recovery</t>
  </si>
  <si>
    <t>Polyethylene Unit</t>
  </si>
  <si>
    <t>Vinyl Acetate Recovery</t>
  </si>
  <si>
    <t>Oil/Water Separation</t>
  </si>
  <si>
    <t>Waste peroide recovery</t>
  </si>
  <si>
    <t>Ethylene Elastomers Unit</t>
  </si>
  <si>
    <t>Xylene Wash Station</t>
  </si>
  <si>
    <t>3,200 gal/yr</t>
  </si>
  <si>
    <t>Expected to be &gt; 10,000</t>
  </si>
  <si>
    <t>Toluene
Octene</t>
  </si>
  <si>
    <t>Manganese</t>
  </si>
  <si>
    <t>~70% toluene</t>
  </si>
  <si>
    <t>~5 mg/kg manganese</t>
  </si>
  <si>
    <t>to begin genration 01/04</t>
  </si>
  <si>
    <t>If in the CFE program, eventually on-site</t>
  </si>
  <si>
    <t>co-fired with natural gas at around 40% total BTU</t>
  </si>
  <si>
    <t>O2 CEM only. Previous BIF unit with no problems with 100 ppm CO limit.</t>
  </si>
  <si>
    <t>~$600,000/yr</t>
  </si>
  <si>
    <t xml:space="preserve">Xylene
dissolved polymer
</t>
  </si>
  <si>
    <t>L-03</t>
  </si>
  <si>
    <t>L-04</t>
  </si>
  <si>
    <t>Ranked Priorities from Table 2:</t>
  </si>
  <si>
    <t>Summary of CFE Survey Results</t>
  </si>
  <si>
    <t>Potential "Fix"</t>
  </si>
  <si>
    <t>Score</t>
  </si>
  <si>
    <t xml:space="preserve"> </t>
  </si>
  <si>
    <t>Qualifying Fuels from Table 3:</t>
  </si>
  <si>
    <t>Sums:</t>
  </si>
  <si>
    <t>Non-weighted Average Btu/lb:                14,050  (min = 6,210 and max = 20,000)</t>
  </si>
  <si>
    <t>% Citing</t>
  </si>
  <si>
    <t>Response Count</t>
  </si>
  <si>
    <t># Responses</t>
  </si>
  <si>
    <t>Observations</t>
  </si>
  <si>
    <t xml:space="preserve">Approx half of respondents have good fuels, but current rule requirements make the fuels unqualified </t>
  </si>
  <si>
    <t>Average Response</t>
  </si>
  <si>
    <t>NA</t>
  </si>
  <si>
    <t>Approx half of respondents abandoned CFE due to current rule</t>
  </si>
  <si>
    <t>Argues for general streamlining of rule.</t>
  </si>
  <si>
    <t>Total Fuel Value
(MM Btu/yr)</t>
  </si>
  <si>
    <t>Non-weighted Avg BTUs/lb</t>
  </si>
  <si>
    <t>Weighted Avg Btu/lb</t>
  </si>
  <si>
    <t>Fuel Value Calcs</t>
  </si>
  <si>
    <t>Annual Fuel value (MM BTU/yr)</t>
  </si>
  <si>
    <t>Responses with Insufficient Data to Identify Fuel Value</t>
  </si>
  <si>
    <t>Total Fuel Value (MMBtu/year)</t>
  </si>
  <si>
    <t>Weighted Average Fuel Value (BTU/lb)</t>
  </si>
  <si>
    <t>Equivalent Gallons of Diesel Fuel</t>
  </si>
  <si>
    <t>Metals</t>
  </si>
  <si>
    <t>Problem Constituents</t>
  </si>
  <si>
    <t>Total Annual Btu value (MM BTU/yr)</t>
  </si>
  <si>
    <t>Non-Qualifying Fuels from Tables 4 &amp; 5:</t>
  </si>
  <si>
    <t>Wasted Fuel Value 
(MM Btu/yr)</t>
  </si>
  <si>
    <t>Energy Recovered? (BIF, cement kiln)
(1=yes)</t>
  </si>
  <si>
    <t>&gt;3000000</t>
  </si>
  <si>
    <t>Cost Savings, Capital</t>
  </si>
  <si>
    <t>Cost savings, Annual</t>
  </si>
  <si>
    <t>number</t>
  </si>
  <si>
    <t>median</t>
  </si>
  <si>
    <t>mean</t>
  </si>
  <si>
    <t>sum</t>
  </si>
  <si>
    <t>Cost savings, admin/one time</t>
  </si>
  <si>
    <t>$200,000 - $400,000 annually for the entire site's waste organics streans when all converted to Comparable Fuels
~$2,100,000 one-time cost avoidance associated with BIF MACT compliance</t>
  </si>
  <si>
    <t>Total lbs:</t>
  </si>
  <si>
    <t>Description of Activity up to Effective Date of Compliance</t>
  </si>
  <si>
    <t>2002 Expenditures</t>
  </si>
  <si>
    <t>2003 Expenditures</t>
  </si>
  <si>
    <t xml:space="preserve">Total </t>
  </si>
  <si>
    <t>If Additional Internal Costs Incurred Mark 'x'</t>
  </si>
  <si>
    <t>Software and Instrument Upgrades</t>
  </si>
  <si>
    <t>Incinerator Distributed Control System (DCS) and Parallel Logic Configuration (PLC) (re-programming)</t>
  </si>
  <si>
    <t>x</t>
  </si>
  <si>
    <t>Data Historian upgrade (CPU)</t>
  </si>
  <si>
    <t>Continuous Instrumentation Upgrade</t>
  </si>
  <si>
    <t>Continuous Emissions Instrument (CEMs) Instrumentation upgrade</t>
  </si>
  <si>
    <t>Engineering design and installation of new points of instrumentation</t>
  </si>
  <si>
    <t>Subtotal Software and Instrument upgrades</t>
  </si>
  <si>
    <t>Test Planning and Permit Resolution</t>
  </si>
  <si>
    <t>Comprehensive Performance Test Plan (CPT)/Quality Assurance Performance Plan QAPP (Original and Revisions)</t>
  </si>
  <si>
    <t>Response to Agency Comments and Calls</t>
  </si>
  <si>
    <t>RCRA Site Specific Risk Assessment (SSRA)</t>
  </si>
  <si>
    <t>RCRA Part B changes</t>
  </si>
  <si>
    <t xml:space="preserve">Title V </t>
  </si>
  <si>
    <t>Subtotal Test Planning and Permit Resolution</t>
  </si>
  <si>
    <t>Pre-Test and Official Test Execution - Service Contractors</t>
  </si>
  <si>
    <t>Analytical Services</t>
  </si>
  <si>
    <t>Spiking Contractor</t>
  </si>
  <si>
    <t>Stack Sampling Contractor</t>
  </si>
  <si>
    <t>Subtotal Pre-Test and Official Test Execution - Service Contractors</t>
  </si>
  <si>
    <t>Testing (Forecast cost)</t>
  </si>
  <si>
    <t>Pre-Comprehensive Performance Test Plan (Pre-CPT)</t>
  </si>
  <si>
    <t>Manage CPT and Quality Assurance (QA)</t>
  </si>
  <si>
    <t>Final CPT test results report and submittal of Notification of Compliance (NOC)</t>
  </si>
  <si>
    <t>Contract Assistance</t>
  </si>
  <si>
    <t>Subtotal Testing</t>
  </si>
  <si>
    <t>Compliance Plans</t>
  </si>
  <si>
    <t>Continuous Monitoring System Performance Evaluation Plan (CMSPEP) and Continuous Monitoring System Performance Evaluation Test Plan (CMSPETP)</t>
  </si>
  <si>
    <t>Operator Certification and Training Assessment - and Training Plan</t>
  </si>
  <si>
    <t>Waste Analysis Plan (WAP)</t>
  </si>
  <si>
    <t>Feedstream Analysis Plan (FAP)</t>
  </si>
  <si>
    <t>Operation and Maintenance Plan (O&amp;M) Plan</t>
  </si>
  <si>
    <t>Startup and Shutdown Maintenance Plan (SSMP)</t>
  </si>
  <si>
    <t>Instrument Programming Functional Specification Document</t>
  </si>
  <si>
    <t>Recordkeeping Matrix</t>
  </si>
  <si>
    <t>Document of Compliance (DOC)</t>
  </si>
  <si>
    <t>Subtotal Plans and Compliance Documentation</t>
  </si>
  <si>
    <t>Project Management</t>
  </si>
  <si>
    <t>Total including Forecast Cost</t>
  </si>
  <si>
    <t>Total:</t>
  </si>
  <si>
    <t>M</t>
  </si>
  <si>
    <t>N</t>
  </si>
  <si>
    <t>G-18</t>
  </si>
  <si>
    <t>Propropylene Purification</t>
  </si>
  <si>
    <t>D001
D018?</t>
  </si>
  <si>
    <t xml:space="preserve">1,2-Dichloropropane
Propane: 2,2-Oxybisdochloro
</t>
  </si>
  <si>
    <t xml:space="preserve">Chloroform
1,2-Dichloropropane
1,3-Dichloro-2-propanol
1,2,3-Trichloropropane
</t>
  </si>
  <si>
    <t>Benzene
Chromium, total
Viscosity
Heating Value</t>
  </si>
  <si>
    <t>I/BF</t>
  </si>
  <si>
    <t>L-05</t>
  </si>
  <si>
    <t>l-06</t>
  </si>
  <si>
    <t>Steam cracking for ethylene production</t>
  </si>
  <si>
    <t>Tar
Benzene
Toluene
Naphthalene
Metals</t>
  </si>
  <si>
    <t xml:space="preserve">Naphthalene
Lead
Nickel
Halogenated organics as chloride
Viscosity
</t>
  </si>
  <si>
    <t>5%
60 mg/kg
110 mg/kg
No Data
300cSt</t>
  </si>
  <si>
    <t>Burned for energy recovery</t>
  </si>
  <si>
    <t>IF, B, PH</t>
  </si>
  <si>
    <t>$30,000/yr</t>
  </si>
  <si>
    <t>Methyl Ethyl Ketone Manufacture</t>
  </si>
  <si>
    <t>D001
D035</t>
  </si>
  <si>
    <t>D018</t>
  </si>
  <si>
    <t>Neo Acid Manufacture</t>
  </si>
  <si>
    <t>Rubber Manufacture</t>
  </si>
  <si>
    <t>Laboratory Operations</t>
  </si>
  <si>
    <t>Loading Rack Condensate</t>
  </si>
  <si>
    <t>Plasticizer Manufacture</t>
  </si>
  <si>
    <t>Isopropanol &amp; Rubber Manufacture</t>
  </si>
  <si>
    <t>D007</t>
  </si>
  <si>
    <t>K093
K094</t>
  </si>
  <si>
    <t>D001
D018
D035
F003
F005</t>
  </si>
  <si>
    <t xml:space="preserve">Isopropanol
Methyl Ethyl Ketone
Heavy Ketones
sec-Butyl Alcohol
tert-Butyl Alcohol
sec-Butyl Ether
</t>
  </si>
  <si>
    <t>Off-site Energy Recovery</t>
  </si>
  <si>
    <t>C5-C10 Aliphatic Carboxylic Acids</t>
  </si>
  <si>
    <t>None known to fail, but have not evaluated in detail</t>
  </si>
  <si>
    <t>Chromium</t>
  </si>
  <si>
    <t>20 ppm</t>
  </si>
  <si>
    <t xml:space="preserve">C9+ Aliphatic Carboxylic Acids
</t>
  </si>
  <si>
    <t>Phthalic Anhydride Manufacture</t>
  </si>
  <si>
    <t xml:space="preserve">Phthalic Anhydride
Phthalic Acid
Maleic Anhydride
Maleic Acid
Benzoic Acid
</t>
  </si>
  <si>
    <t xml:space="preserve">n-Hexane
Cyclohexane
Varsol
2-Methylpentane
3-Methylpentane
Mineral Oil
Chloromethane
Methylcyclopentadiene dimer
</t>
  </si>
  <si>
    <t>Chloromethane</t>
  </si>
  <si>
    <t xml:space="preserve">n-Hexane
Ethylidenenorbornene
Vinylnorbornene
2-Methylpentane
3-Methylpentane
</t>
  </si>
  <si>
    <t>1,2-Dichloropropane</t>
  </si>
  <si>
    <t>400 ppm</t>
  </si>
  <si>
    <t xml:space="preserve">Acetone
Benzene
Isopropanol
Isoprene
Methyl Ethyl Ketone
Toluene
Varsol
Xylene
C4-C12 Olefins
C4-C12 Paraffins
</t>
  </si>
  <si>
    <t>Benzene
Toluene
Methylene Chloride
Methyl Ethyl Ketone
Epichlorohydrin</t>
  </si>
  <si>
    <t>15%
15%
1500 ppm
10%
1%</t>
  </si>
  <si>
    <t xml:space="preserve">Isopropanol
Methyl Ethyl Ketone
Dicyclopentadiene
</t>
  </si>
  <si>
    <t xml:space="preserve">C5-C14 Alcohols
C11-C12 Aromatics
C6-C13 Acetates
Paraffins
Olefins
</t>
  </si>
  <si>
    <t>Cobalt</t>
  </si>
  <si>
    <t>C-5-C14 Mixed Esters
C6-C13 Alcohols</t>
  </si>
  <si>
    <t xml:space="preserve">Chromium
Cobalt
Nickel
</t>
  </si>
  <si>
    <t>100 ppm
20 ppm
100 ppm</t>
  </si>
  <si>
    <t xml:space="preserve">Isopropanol
sec-Butyl Alcohol
Methanol
</t>
  </si>
  <si>
    <t>Likely Off-site</t>
  </si>
  <si>
    <t>Unkown</t>
  </si>
  <si>
    <t>$180,000/yr</t>
  </si>
  <si>
    <t>$57,000/yr</t>
  </si>
  <si>
    <t>$68,000/yr</t>
  </si>
  <si>
    <t>$213,000/yr</t>
  </si>
  <si>
    <t>$34,000/yr</t>
  </si>
  <si>
    <t>$6,000/yr</t>
  </si>
  <si>
    <t>$10,000/yr</t>
  </si>
  <si>
    <t>$16,000/yr</t>
  </si>
  <si>
    <t>$14,000/yr</t>
  </si>
  <si>
    <t>$20,000/yr</t>
  </si>
  <si>
    <t>$3,000/yr</t>
  </si>
  <si>
    <t>N-01</t>
  </si>
  <si>
    <t>01,02, &amp; 03</t>
  </si>
  <si>
    <t>M-01, M-02, M-03</t>
  </si>
  <si>
    <t>3
Lower Toluene Restrictions</t>
  </si>
  <si>
    <t>Process Solvent</t>
  </si>
  <si>
    <t xml:space="preserve">D001
F003
</t>
  </si>
  <si>
    <t>IF (cement kiln)</t>
  </si>
  <si>
    <t>Equipment Cleanout Wash</t>
  </si>
  <si>
    <t>Process Solvent (in 2005)</t>
  </si>
  <si>
    <t>Process Solvent (early 2004)</t>
  </si>
  <si>
    <t xml:space="preserve">D001
</t>
  </si>
  <si>
    <t>I or B</t>
  </si>
  <si>
    <t>Solvent</t>
  </si>
  <si>
    <t xml:space="preserve">D002
</t>
  </si>
  <si>
    <t xml:space="preserve">N/A-Sold as co-product
</t>
  </si>
  <si>
    <t>Process Solvents</t>
  </si>
  <si>
    <t>Solvent/ Reactant</t>
  </si>
  <si>
    <t xml:space="preserve">F003
F005
</t>
  </si>
  <si>
    <t>F005</t>
  </si>
  <si>
    <t>Not Analyzed</t>
  </si>
  <si>
    <t xml:space="preserve">IPA
Water
Acetone
</t>
  </si>
  <si>
    <t>Total Organic Halogens</t>
  </si>
  <si>
    <t>TOH &gt; 50 mg/kg</t>
  </si>
  <si>
    <t>Toluene (~100%)</t>
  </si>
  <si>
    <t>Toluene(~100%)</t>
  </si>
  <si>
    <t>Toluene(~80%)</t>
  </si>
  <si>
    <t>Toluene(50%)
Heptane(50%)</t>
  </si>
  <si>
    <t xml:space="preserve">Toluene(80%)
t-bultanol(10%)
THF(10%)
</t>
  </si>
  <si>
    <r>
      <t xml:space="preserve">Boiler
Other options (not currently allowed by CFE) include use as auxiliary fuel in on-site </t>
    </r>
    <r>
      <rPr>
        <b/>
        <sz val="10"/>
        <rFont val="Arial"/>
        <family val="2"/>
      </rPr>
      <t>non-haz. Incinerator</t>
    </r>
    <r>
      <rPr>
        <sz val="10"/>
        <rFont val="Arial"/>
        <family val="2"/>
      </rPr>
      <t xml:space="preserve">or on-site </t>
    </r>
    <r>
      <rPr>
        <b/>
        <sz val="10"/>
        <rFont val="Arial"/>
        <family val="2"/>
      </rPr>
      <t>TOU</t>
    </r>
    <r>
      <rPr>
        <sz val="10"/>
        <rFont val="Arial"/>
        <family val="2"/>
      </rPr>
      <t xml:space="preserve">
TBD
</t>
    </r>
  </si>
  <si>
    <t>I
B
TBD</t>
  </si>
  <si>
    <t>B - some have SCR, some have ultra-low NOX with flue gas recirc., others none
NHI - CaOH reactor, baghouse
TOU - none</t>
  </si>
  <si>
    <t>B - Yes, 100 ppm ok
NHI - Yes, 100 ppm ok
TOU - Yes, 100 ppm ok</t>
  </si>
  <si>
    <t>TBD</t>
  </si>
  <si>
    <t>I - Yes
B - No, CO2 CEMS</t>
  </si>
  <si>
    <t>Kerosene avoidance ~ $176,000/yr
Plus waste treatment cost avoidance - TBD</t>
  </si>
  <si>
    <t>Kerosene avoidance ~ $91,200/yr
Plus waste treatment cost avoidance - TBD</t>
  </si>
  <si>
    <t>Kerosene avoidance ~ $88,000/yr
Plus waste treatment cost avoidance - TBD</t>
  </si>
  <si>
    <t>Kerosene avoidance ~ $275,200/yr
Plus waste treatment cost avoidance - TBD</t>
  </si>
  <si>
    <t>Kerosene avoidance ~ $163,000/yr
Plus waste treatment cost avoidance - TBD</t>
  </si>
  <si>
    <t>Methanol</t>
  </si>
  <si>
    <t>Ethyl Acetate</t>
  </si>
  <si>
    <t>Toluene/THF</t>
  </si>
  <si>
    <t>Toluene/Heptane</t>
  </si>
  <si>
    <t>To GCA</t>
  </si>
  <si>
    <t>Waste to Clean Harbors</t>
  </si>
  <si>
    <t>Total Companies:  14</t>
  </si>
  <si>
    <t>Total Streams:                                        24</t>
  </si>
  <si>
    <t>Total Companies:                                    6</t>
  </si>
  <si>
    <t xml:space="preserve">Waste Volumes:                                      46 million lbs/yr  </t>
  </si>
  <si>
    <t>Non-halogenated Organics</t>
  </si>
  <si>
    <t>Halogenated Organics/Halogens</t>
  </si>
  <si>
    <t>Statistics:</t>
  </si>
  <si>
    <t>Streams Characterized:</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</si>
</sst>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0.0000000"/>
    <numFmt numFmtId="166" formatCode="0.00000000"/>
    <numFmt numFmtId="167" formatCode="0.00000"/>
    <numFmt numFmtId="168" formatCode="0.0000"/>
    <numFmt numFmtId="169" formatCode="0.000"/>
    <numFmt numFmtId="170" formatCode="0.0"/>
    <numFmt numFmtId="171" formatCode="#,##0\ &quot;million BTU/yr&quot;"/>
    <numFmt numFmtId="172" formatCode="#,##0\ &quot;average BTU/lb&quot;"/>
    <numFmt numFmtId="173" formatCode="#,##0\ &quot;weighted average BTU/lb&quot;"/>
    <numFmt numFmtId="174" formatCode="#,##0\ &quot;BTU/lb (weighted average)&quot;"/>
    <numFmt numFmtId="175" formatCode="#,##0\ &quot;gallons of diesel equivalent&quot;"/>
    <numFmt numFmtId="176" formatCode="#,##0\ &quot;lbs/yr&quot;"/>
    <numFmt numFmtId="177" formatCode="&quot;$&quot;#,##0"/>
    <numFmt numFmtId="178" formatCode="0.0%"/>
    <numFmt numFmtId="179" formatCode="#,##0\ &quot;lbs&quot;"/>
    <numFmt numFmtId="180" formatCode="#,##0\ &quot;(BTU/Lb)&quot;"/>
    <numFmt numFmtId="181" formatCode="#,##0\ \ &quot;(lbs)&quot;"/>
    <numFmt numFmtId="182" formatCode="#,##0.0"/>
    <numFmt numFmtId="183" formatCode="_(* #,##0.0_);_(* \(#,##0.0\);_(* &quot;-&quot;??_);_(@_)"/>
    <numFmt numFmtId="184" formatCode="_(* #,##0_);_(* \(#,##0\);_(* &quot;-&quot;??_);_(@_)"/>
    <numFmt numFmtId="185" formatCode="0.000%"/>
  </numFmts>
  <fonts count="11">
    <font>
      <sz val="10"/>
      <name val="Arial"/>
      <family val="0"/>
    </font>
    <font>
      <b/>
      <sz val="10"/>
      <name val="Arial"/>
      <family val="2"/>
    </font>
    <font>
      <b/>
      <sz val="14"/>
      <name val="Arial"/>
      <family val="2"/>
    </font>
    <font>
      <sz val="14"/>
      <name val="Arial"/>
      <family val="2"/>
    </font>
    <font>
      <u val="single"/>
      <sz val="10"/>
      <color indexed="12"/>
      <name val="Arial"/>
      <family val="0"/>
    </font>
    <font>
      <u val="single"/>
      <sz val="10"/>
      <color indexed="36"/>
      <name val="Arial"/>
      <family val="0"/>
    </font>
    <font>
      <b/>
      <sz val="12"/>
      <name val="Arial"/>
      <family val="2"/>
    </font>
    <font>
      <b/>
      <i/>
      <sz val="10"/>
      <name val="Arial"/>
      <family val="2"/>
    </font>
    <font>
      <sz val="10"/>
      <color indexed="10"/>
      <name val="Arial"/>
      <family val="2"/>
    </font>
    <font>
      <b/>
      <sz val="10"/>
      <color indexed="10"/>
      <name val="Arial"/>
      <family val="2"/>
    </font>
    <font>
      <sz val="8"/>
      <name val="Arial"/>
      <family val="0"/>
    </font>
  </fonts>
  <fills count="9">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50"/>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s>
  <borders count="30">
    <border>
      <left/>
      <right/>
      <top/>
      <bottom/>
      <diagonal/>
    </border>
    <border>
      <left style="thin"/>
      <right style="thin"/>
      <top style="thin"/>
      <bottom style="thin"/>
    </border>
    <border>
      <left>
        <color indexed="63"/>
      </left>
      <right>
        <color indexed="63"/>
      </right>
      <top>
        <color indexed="63"/>
      </top>
      <bottom style="thin"/>
    </border>
    <border>
      <left style="thick"/>
      <right style="thin"/>
      <top style="thick"/>
      <bottom style="thin"/>
    </border>
    <border>
      <left style="thick"/>
      <right style="thin"/>
      <top style="thin"/>
      <bottom style="thin"/>
    </border>
    <border>
      <left style="thick"/>
      <right style="thin"/>
      <top style="thin"/>
      <bottom style="thick"/>
    </border>
    <border>
      <left style="thin"/>
      <right style="thick"/>
      <top style="thick"/>
      <bottom style="thin"/>
    </border>
    <border>
      <left style="thin"/>
      <right style="thick"/>
      <top style="thin"/>
      <bottom style="thin"/>
    </border>
    <border>
      <left style="thin"/>
      <right style="thick"/>
      <top style="thin"/>
      <bottom style="thick"/>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double"/>
      <right>
        <color indexed="63"/>
      </right>
      <top style="double"/>
      <bottom style="double"/>
    </border>
    <border>
      <left style="thin"/>
      <right style="thin"/>
      <top style="double"/>
      <bottom style="double"/>
    </border>
    <border>
      <left style="thin"/>
      <right style="double"/>
      <top style="double"/>
      <bottom style="double"/>
    </border>
    <border>
      <left style="double"/>
      <right>
        <color indexed="63"/>
      </right>
      <top>
        <color indexed="63"/>
      </top>
      <bottom>
        <color indexed="63"/>
      </bottom>
    </border>
    <border>
      <left style="thin"/>
      <right style="thin"/>
      <top>
        <color indexed="63"/>
      </top>
      <bottom>
        <color indexed="63"/>
      </bottom>
    </border>
    <border>
      <left style="thin"/>
      <right style="double"/>
      <top>
        <color indexed="63"/>
      </top>
      <bottom>
        <color indexed="63"/>
      </bottom>
    </border>
    <border>
      <left style="thin"/>
      <right style="thin"/>
      <top>
        <color indexed="63"/>
      </top>
      <bottom style="double"/>
    </border>
    <border>
      <left style="thin"/>
      <right style="double"/>
      <top>
        <color indexed="63"/>
      </top>
      <bottom style="double"/>
    </border>
    <border>
      <left style="double"/>
      <right>
        <color indexed="63"/>
      </right>
      <top>
        <color indexed="63"/>
      </top>
      <bottom style="double"/>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78">
    <xf numFmtId="0" fontId="0" fillId="0" borderId="0" xfId="0" applyAlignment="1">
      <alignment/>
    </xf>
    <xf numFmtId="0" fontId="0" fillId="0" borderId="0" xfId="0" applyAlignment="1">
      <alignment vertical="top"/>
    </xf>
    <xf numFmtId="0" fontId="0" fillId="0" borderId="0" xfId="0" applyAlignment="1">
      <alignment vertical="top" textRotation="90" wrapText="1"/>
    </xf>
    <xf numFmtId="0" fontId="1" fillId="0" borderId="1" xfId="0" applyFont="1" applyBorder="1" applyAlignment="1">
      <alignment horizontal="center" vertical="top"/>
    </xf>
    <xf numFmtId="0" fontId="1" fillId="0" borderId="1" xfId="0" applyFont="1" applyBorder="1" applyAlignment="1">
      <alignment horizontal="center" vertical="top" wrapText="1"/>
    </xf>
    <xf numFmtId="0" fontId="0" fillId="0" borderId="1" xfId="0" applyBorder="1" applyAlignment="1">
      <alignment vertical="top"/>
    </xf>
    <xf numFmtId="0" fontId="0" fillId="0" borderId="1" xfId="0" applyBorder="1" applyAlignment="1">
      <alignment vertical="top" wrapText="1"/>
    </xf>
    <xf numFmtId="0" fontId="1" fillId="0" borderId="1" xfId="0" applyFont="1" applyBorder="1" applyAlignment="1">
      <alignment horizontal="right" vertical="top"/>
    </xf>
    <xf numFmtId="0" fontId="1" fillId="0" borderId="2" xfId="0" applyFont="1" applyBorder="1" applyAlignment="1">
      <alignment horizontal="center" vertical="top" wrapText="1"/>
    </xf>
    <xf numFmtId="0" fontId="0" fillId="0" borderId="1" xfId="0" applyBorder="1" applyAlignment="1">
      <alignment horizontal="center" vertical="top"/>
    </xf>
    <xf numFmtId="0" fontId="0" fillId="0" borderId="0" xfId="0" applyAlignment="1">
      <alignment horizontal="center" vertical="top"/>
    </xf>
    <xf numFmtId="0" fontId="0" fillId="0" borderId="1" xfId="0" applyBorder="1" applyAlignment="1" quotePrefix="1">
      <alignment horizontal="center" vertical="top"/>
    </xf>
    <xf numFmtId="3" fontId="0" fillId="0" borderId="1" xfId="0" applyNumberFormat="1" applyBorder="1" applyAlignment="1">
      <alignment vertical="top" wrapText="1"/>
    </xf>
    <xf numFmtId="0" fontId="0" fillId="0" borderId="1" xfId="0" applyBorder="1" applyAlignment="1">
      <alignment horizontal="center" vertical="top" wrapText="1"/>
    </xf>
    <xf numFmtId="0" fontId="0" fillId="0" borderId="0" xfId="0" applyAlignment="1">
      <alignment vertical="top" wrapText="1"/>
    </xf>
    <xf numFmtId="0" fontId="0" fillId="0" borderId="1" xfId="0" applyBorder="1" applyAlignment="1" quotePrefix="1">
      <alignment horizontal="center" vertical="top" wrapText="1"/>
    </xf>
    <xf numFmtId="0" fontId="0" fillId="0" borderId="0" xfId="0" applyAlignment="1">
      <alignment horizontal="center" vertical="top" wrapText="1"/>
    </xf>
    <xf numFmtId="0" fontId="0" fillId="0" borderId="1" xfId="0" applyBorder="1" applyAlignment="1" quotePrefix="1">
      <alignment vertical="top" wrapText="1"/>
    </xf>
    <xf numFmtId="0" fontId="0" fillId="0" borderId="1" xfId="0" applyBorder="1" applyAlignment="1">
      <alignment horizontal="right" vertical="top" wrapText="1"/>
    </xf>
    <xf numFmtId="0" fontId="0" fillId="0" borderId="1" xfId="0" applyBorder="1" applyAlignment="1">
      <alignment horizontal="left" vertical="top" wrapText="1"/>
    </xf>
    <xf numFmtId="3" fontId="0" fillId="0" borderId="1" xfId="0" applyNumberFormat="1" applyBorder="1" applyAlignment="1">
      <alignment horizontal="left" vertical="top" wrapText="1"/>
    </xf>
    <xf numFmtId="6" fontId="0" fillId="0" borderId="1" xfId="0" applyNumberFormat="1" applyBorder="1" applyAlignment="1">
      <alignment vertical="top" wrapText="1"/>
    </xf>
    <xf numFmtId="10" fontId="0" fillId="0" borderId="1" xfId="0" applyNumberFormat="1" applyBorder="1" applyAlignment="1">
      <alignment horizontal="left" vertical="top" wrapText="1"/>
    </xf>
    <xf numFmtId="9" fontId="0" fillId="0" borderId="1" xfId="0" applyNumberFormat="1" applyBorder="1" applyAlignment="1">
      <alignment vertical="top" wrapText="1"/>
    </xf>
    <xf numFmtId="9" fontId="0" fillId="0" borderId="0" xfId="21" applyAlignment="1">
      <alignment vertical="top"/>
    </xf>
    <xf numFmtId="0" fontId="6" fillId="0" borderId="0" xfId="0" applyFont="1" applyAlignment="1">
      <alignment/>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1" fillId="0" borderId="0" xfId="0" applyFont="1" applyBorder="1" applyAlignment="1">
      <alignment/>
    </xf>
    <xf numFmtId="0" fontId="1" fillId="2" borderId="9" xfId="0" applyFont="1" applyFill="1" applyBorder="1" applyAlignment="1">
      <alignment/>
    </xf>
    <xf numFmtId="0" fontId="0" fillId="2" borderId="10" xfId="0" applyFill="1" applyBorder="1" applyAlignment="1">
      <alignment/>
    </xf>
    <xf numFmtId="0" fontId="0" fillId="2" borderId="11" xfId="0" applyFill="1" applyBorder="1" applyAlignment="1">
      <alignment horizontal="left"/>
    </xf>
    <xf numFmtId="0" fontId="0" fillId="2" borderId="12" xfId="0" applyFill="1" applyBorder="1" applyAlignment="1">
      <alignment horizontal="left"/>
    </xf>
    <xf numFmtId="0" fontId="1" fillId="0" borderId="0" xfId="0" applyFont="1" applyAlignment="1">
      <alignment vertical="top"/>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2" borderId="13" xfId="0" applyFont="1" applyFill="1" applyBorder="1" applyAlignment="1">
      <alignment/>
    </xf>
    <xf numFmtId="0" fontId="0" fillId="2" borderId="15" xfId="0" applyFill="1" applyBorder="1" applyAlignment="1">
      <alignment/>
    </xf>
    <xf numFmtId="0" fontId="1" fillId="0" borderId="0" xfId="0" applyFont="1" applyAlignment="1">
      <alignment horizontal="right" vertical="top"/>
    </xf>
    <xf numFmtId="0" fontId="1" fillId="0" borderId="0" xfId="0" applyFont="1" applyAlignment="1">
      <alignment vertical="top" wrapText="1"/>
    </xf>
    <xf numFmtId="170" fontId="0" fillId="0" borderId="0" xfId="0" applyNumberFormat="1" applyFont="1" applyAlignment="1">
      <alignment vertical="top"/>
    </xf>
    <xf numFmtId="0" fontId="0" fillId="3" borderId="1" xfId="0" applyFill="1" applyBorder="1" applyAlignment="1">
      <alignment vertical="top" wrapText="1"/>
    </xf>
    <xf numFmtId="3" fontId="0" fillId="0" borderId="0" xfId="0" applyNumberFormat="1" applyAlignment="1">
      <alignment vertical="top"/>
    </xf>
    <xf numFmtId="0" fontId="0" fillId="3" borderId="0" xfId="0" applyFill="1" applyAlignment="1">
      <alignment vertical="top"/>
    </xf>
    <xf numFmtId="0" fontId="1" fillId="3" borderId="0" xfId="0" applyFont="1" applyFill="1" applyAlignment="1">
      <alignment vertical="top"/>
    </xf>
    <xf numFmtId="3" fontId="0" fillId="0" borderId="0" xfId="0" applyNumberFormat="1" applyBorder="1" applyAlignment="1">
      <alignment vertical="top" wrapText="1"/>
    </xf>
    <xf numFmtId="0" fontId="0" fillId="0" borderId="0" xfId="0" applyBorder="1" applyAlignment="1">
      <alignment vertical="top" wrapText="1"/>
    </xf>
    <xf numFmtId="0" fontId="1" fillId="3" borderId="1" xfId="0" applyFont="1" applyFill="1" applyBorder="1" applyAlignment="1">
      <alignment horizontal="center" vertical="top" wrapText="1"/>
    </xf>
    <xf numFmtId="3" fontId="0" fillId="0" borderId="1" xfId="0" applyNumberFormat="1" applyBorder="1" applyAlignment="1">
      <alignment horizontal="right" vertical="top" wrapText="1"/>
    </xf>
    <xf numFmtId="0" fontId="1" fillId="3" borderId="2" xfId="0" applyFont="1" applyFill="1" applyBorder="1" applyAlignment="1">
      <alignment horizontal="center" vertical="top" wrapText="1"/>
    </xf>
    <xf numFmtId="0" fontId="0" fillId="3" borderId="0" xfId="0" applyFill="1" applyAlignment="1">
      <alignment vertical="top" wrapText="1"/>
    </xf>
    <xf numFmtId="0" fontId="0" fillId="0" borderId="0" xfId="0" applyBorder="1" applyAlignment="1">
      <alignment horizontal="right" vertical="top" wrapText="1"/>
    </xf>
    <xf numFmtId="0" fontId="0" fillId="3" borderId="0" xfId="0" applyFill="1" applyBorder="1" applyAlignment="1">
      <alignment vertical="top" wrapText="1"/>
    </xf>
    <xf numFmtId="3" fontId="0" fillId="3" borderId="0" xfId="0" applyNumberFormat="1" applyFill="1" applyBorder="1" applyAlignment="1">
      <alignment vertical="top" wrapText="1"/>
    </xf>
    <xf numFmtId="3" fontId="1" fillId="3" borderId="0" xfId="0" applyNumberFormat="1" applyFont="1" applyFill="1" applyBorder="1" applyAlignment="1">
      <alignment horizontal="right" vertical="top"/>
    </xf>
    <xf numFmtId="3" fontId="1" fillId="3" borderId="0" xfId="0" applyNumberFormat="1" applyFont="1" applyFill="1" applyBorder="1" applyAlignment="1">
      <alignment vertical="top" wrapText="1"/>
    </xf>
    <xf numFmtId="171" fontId="1" fillId="0" borderId="14" xfId="0" applyNumberFormat="1" applyFont="1" applyBorder="1" applyAlignment="1">
      <alignment/>
    </xf>
    <xf numFmtId="174" fontId="1" fillId="0" borderId="14" xfId="0" applyNumberFormat="1" applyFont="1" applyBorder="1" applyAlignment="1">
      <alignment/>
    </xf>
    <xf numFmtId="175" fontId="1" fillId="0" borderId="14" xfId="0" applyNumberFormat="1" applyFont="1" applyBorder="1" applyAlignment="1">
      <alignment/>
    </xf>
    <xf numFmtId="0" fontId="0" fillId="0" borderId="0" xfId="0" applyBorder="1" applyAlignment="1">
      <alignment horizontal="center" vertical="top" wrapText="1"/>
    </xf>
    <xf numFmtId="0" fontId="0" fillId="0" borderId="0" xfId="0" applyBorder="1" applyAlignment="1">
      <alignment horizontal="right" vertical="top"/>
    </xf>
    <xf numFmtId="9" fontId="0" fillId="0" borderId="0" xfId="21" applyFont="1" applyBorder="1" applyAlignment="1">
      <alignment horizontal="left" vertical="top" wrapText="1"/>
    </xf>
    <xf numFmtId="171" fontId="1" fillId="0" borderId="15" xfId="0" applyNumberFormat="1" applyFont="1" applyBorder="1" applyAlignment="1">
      <alignment/>
    </xf>
    <xf numFmtId="4" fontId="0" fillId="0" borderId="1" xfId="0" applyNumberFormat="1" applyBorder="1" applyAlignment="1">
      <alignment vertical="top" wrapText="1"/>
    </xf>
    <xf numFmtId="4" fontId="0" fillId="0" borderId="0" xfId="0" applyNumberFormat="1" applyAlignment="1">
      <alignment vertical="top"/>
    </xf>
    <xf numFmtId="3" fontId="0" fillId="4" borderId="1" xfId="0" applyNumberFormat="1" applyFill="1" applyBorder="1" applyAlignment="1">
      <alignment vertical="top" wrapText="1"/>
    </xf>
    <xf numFmtId="0" fontId="1" fillId="4" borderId="0" xfId="0" applyFont="1" applyFill="1" applyAlignment="1">
      <alignment vertical="top"/>
    </xf>
    <xf numFmtId="0" fontId="0" fillId="5" borderId="1" xfId="0" applyFill="1" applyBorder="1" applyAlignment="1">
      <alignment vertical="top" wrapText="1"/>
    </xf>
    <xf numFmtId="176" fontId="1" fillId="0" borderId="14" xfId="0" applyNumberFormat="1" applyFont="1" applyBorder="1" applyAlignment="1">
      <alignment/>
    </xf>
    <xf numFmtId="0" fontId="0" fillId="0" borderId="0" xfId="0" applyAlignment="1">
      <alignment horizontal="center"/>
    </xf>
    <xf numFmtId="0" fontId="1" fillId="0" borderId="16" xfId="0" applyFont="1" applyBorder="1" applyAlignment="1">
      <alignment horizontal="center"/>
    </xf>
    <xf numFmtId="0" fontId="1" fillId="0" borderId="17" xfId="0" applyFont="1" applyBorder="1" applyAlignment="1">
      <alignment horizontal="center" vertical="center" wrapText="1"/>
    </xf>
    <xf numFmtId="0" fontId="1" fillId="0" borderId="18" xfId="0" applyFont="1" applyBorder="1" applyAlignment="1">
      <alignment horizontal="center" vertical="center"/>
    </xf>
    <xf numFmtId="0" fontId="1" fillId="0" borderId="0" xfId="0" applyFont="1" applyAlignment="1">
      <alignment horizontal="center" vertical="center" wrapText="1"/>
    </xf>
    <xf numFmtId="0" fontId="7" fillId="0" borderId="19" xfId="0" applyFont="1" applyBorder="1" applyAlignment="1">
      <alignment wrapText="1"/>
    </xf>
    <xf numFmtId="0" fontId="0" fillId="0" borderId="20" xfId="0" applyBorder="1" applyAlignment="1">
      <alignment/>
    </xf>
    <xf numFmtId="0" fontId="0" fillId="0" borderId="21" xfId="0" applyBorder="1" applyAlignment="1">
      <alignment/>
    </xf>
    <xf numFmtId="0" fontId="0" fillId="0" borderId="19" xfId="0" applyFont="1" applyBorder="1" applyAlignment="1">
      <alignment wrapText="1"/>
    </xf>
    <xf numFmtId="177" fontId="0" fillId="0" borderId="20" xfId="0" applyNumberFormat="1" applyBorder="1" applyAlignment="1">
      <alignment wrapText="1"/>
    </xf>
    <xf numFmtId="177" fontId="0" fillId="0" borderId="21" xfId="0" applyNumberFormat="1" applyBorder="1" applyAlignment="1">
      <alignment wrapText="1"/>
    </xf>
    <xf numFmtId="0" fontId="0" fillId="0" borderId="0" xfId="0" applyAlignment="1">
      <alignment wrapText="1"/>
    </xf>
    <xf numFmtId="0" fontId="0" fillId="0" borderId="19" xfId="0" applyBorder="1" applyAlignment="1">
      <alignment/>
    </xf>
    <xf numFmtId="177" fontId="0" fillId="0" borderId="20" xfId="0" applyNumberFormat="1" applyBorder="1" applyAlignment="1">
      <alignment/>
    </xf>
    <xf numFmtId="177" fontId="0" fillId="0" borderId="21" xfId="0" applyNumberFormat="1" applyBorder="1" applyAlignment="1">
      <alignment/>
    </xf>
    <xf numFmtId="177" fontId="0" fillId="0" borderId="22" xfId="0" applyNumberFormat="1" applyBorder="1" applyAlignment="1">
      <alignment/>
    </xf>
    <xf numFmtId="0" fontId="1" fillId="0" borderId="19" xfId="0" applyFont="1" applyBorder="1" applyAlignment="1">
      <alignment horizontal="right"/>
    </xf>
    <xf numFmtId="0" fontId="7" fillId="0" borderId="19" xfId="0" applyFont="1" applyBorder="1" applyAlignment="1">
      <alignment/>
    </xf>
    <xf numFmtId="0" fontId="0" fillId="0" borderId="19" xfId="0" applyBorder="1" applyAlignment="1">
      <alignment wrapText="1"/>
    </xf>
    <xf numFmtId="0" fontId="0" fillId="0" borderId="0" xfId="0" applyAlignment="1">
      <alignment horizontal="center" wrapText="1"/>
    </xf>
    <xf numFmtId="177" fontId="0" fillId="0" borderId="23" xfId="0" applyNumberFormat="1" applyBorder="1" applyAlignment="1">
      <alignment/>
    </xf>
    <xf numFmtId="0" fontId="1" fillId="0" borderId="24" xfId="0" applyFont="1" applyBorder="1" applyAlignment="1">
      <alignment horizontal="right"/>
    </xf>
    <xf numFmtId="177" fontId="0" fillId="0" borderId="0" xfId="0" applyNumberFormat="1" applyAlignment="1">
      <alignment/>
    </xf>
    <xf numFmtId="3" fontId="0" fillId="0" borderId="0" xfId="0" applyNumberFormat="1" applyAlignment="1">
      <alignment vertical="top" wrapText="1"/>
    </xf>
    <xf numFmtId="0" fontId="0" fillId="6" borderId="0" xfId="0" applyFill="1" applyAlignment="1">
      <alignment vertical="top"/>
    </xf>
    <xf numFmtId="0" fontId="0" fillId="6" borderId="1" xfId="0" applyFill="1" applyBorder="1" applyAlignment="1">
      <alignment vertical="top" wrapText="1"/>
    </xf>
    <xf numFmtId="0" fontId="0" fillId="0" borderId="0" xfId="0" applyFill="1" applyAlignment="1">
      <alignment vertical="top"/>
    </xf>
    <xf numFmtId="0" fontId="0" fillId="0" borderId="1" xfId="0" applyFill="1" applyBorder="1" applyAlignment="1">
      <alignment vertical="top" wrapText="1"/>
    </xf>
    <xf numFmtId="3" fontId="0" fillId="0" borderId="1" xfId="0" applyNumberFormat="1" applyFill="1" applyBorder="1" applyAlignment="1">
      <alignment horizontal="right" vertical="top" wrapText="1"/>
    </xf>
    <xf numFmtId="3" fontId="0" fillId="0" borderId="1" xfId="0" applyNumberFormat="1" applyFill="1" applyBorder="1" applyAlignment="1">
      <alignment vertical="top" wrapText="1"/>
    </xf>
    <xf numFmtId="9" fontId="0" fillId="0" borderId="1" xfId="0" applyNumberFormat="1" applyFill="1" applyBorder="1" applyAlignment="1">
      <alignment vertical="top" wrapText="1"/>
    </xf>
    <xf numFmtId="4" fontId="0" fillId="0" borderId="0" xfId="0" applyNumberFormat="1" applyFill="1" applyAlignment="1">
      <alignment vertical="top"/>
    </xf>
    <xf numFmtId="0" fontId="0" fillId="6" borderId="0" xfId="0" applyFont="1" applyFill="1" applyAlignment="1">
      <alignment vertical="top"/>
    </xf>
    <xf numFmtId="3" fontId="0" fillId="0" borderId="1" xfId="0" applyNumberFormat="1" applyFont="1" applyFill="1" applyBorder="1" applyAlignment="1">
      <alignment vertical="top" wrapText="1"/>
    </xf>
    <xf numFmtId="178" fontId="0" fillId="3" borderId="0" xfId="0" applyNumberFormat="1" applyFill="1" applyAlignment="1">
      <alignment vertical="top" wrapText="1"/>
    </xf>
    <xf numFmtId="180" fontId="1" fillId="3" borderId="0" xfId="0" applyNumberFormat="1" applyFont="1" applyFill="1" applyBorder="1" applyAlignment="1">
      <alignment vertical="top" wrapText="1"/>
    </xf>
    <xf numFmtId="181" fontId="1" fillId="3" borderId="0" xfId="0" applyNumberFormat="1" applyFont="1" applyFill="1" applyBorder="1" applyAlignment="1">
      <alignment vertical="top" wrapText="1"/>
    </xf>
    <xf numFmtId="0" fontId="8" fillId="0" borderId="0" xfId="0" applyFont="1" applyAlignment="1">
      <alignment vertical="top" wrapText="1"/>
    </xf>
    <xf numFmtId="0" fontId="8" fillId="0" borderId="0" xfId="0" applyFont="1" applyAlignment="1">
      <alignment vertical="top"/>
    </xf>
    <xf numFmtId="3" fontId="8" fillId="0" borderId="0" xfId="0" applyNumberFormat="1" applyFont="1" applyAlignment="1">
      <alignment vertical="top"/>
    </xf>
    <xf numFmtId="3" fontId="0" fillId="0" borderId="0" xfId="0" applyNumberFormat="1" applyAlignment="1">
      <alignment/>
    </xf>
    <xf numFmtId="3" fontId="9" fillId="0" borderId="0" xfId="0" applyNumberFormat="1" applyFont="1" applyAlignment="1">
      <alignment/>
    </xf>
    <xf numFmtId="4" fontId="0" fillId="0" borderId="0" xfId="0" applyNumberFormat="1" applyAlignment="1">
      <alignment/>
    </xf>
    <xf numFmtId="0" fontId="0" fillId="0" borderId="1" xfId="0" applyBorder="1" applyAlignment="1">
      <alignment/>
    </xf>
    <xf numFmtId="3" fontId="0" fillId="0" borderId="1" xfId="0" applyNumberFormat="1" applyBorder="1" applyAlignment="1">
      <alignment/>
    </xf>
    <xf numFmtId="0" fontId="0" fillId="0" borderId="1" xfId="0" applyBorder="1" applyAlignment="1">
      <alignment horizontal="right"/>
    </xf>
    <xf numFmtId="1" fontId="0" fillId="0" borderId="1" xfId="0" applyNumberFormat="1" applyBorder="1" applyAlignment="1">
      <alignment/>
    </xf>
    <xf numFmtId="0" fontId="0" fillId="3" borderId="1" xfId="0" applyFill="1" applyBorder="1" applyAlignment="1">
      <alignment/>
    </xf>
    <xf numFmtId="0" fontId="1" fillId="3" borderId="1" xfId="0" applyFont="1" applyFill="1" applyBorder="1" applyAlignment="1">
      <alignment horizontal="center"/>
    </xf>
    <xf numFmtId="0" fontId="1" fillId="3" borderId="1" xfId="0" applyFont="1" applyFill="1" applyBorder="1" applyAlignment="1">
      <alignment/>
    </xf>
    <xf numFmtId="0" fontId="0" fillId="4" borderId="1" xfId="0" applyFill="1" applyBorder="1" applyAlignment="1">
      <alignment horizontal="center" vertical="top" wrapText="1"/>
    </xf>
    <xf numFmtId="0" fontId="0" fillId="0" borderId="0" xfId="0" applyBorder="1" applyAlignment="1">
      <alignment/>
    </xf>
    <xf numFmtId="0" fontId="0" fillId="5" borderId="1" xfId="0" applyFill="1" applyBorder="1" applyAlignment="1">
      <alignment horizontal="center" vertical="top" wrapText="1"/>
    </xf>
    <xf numFmtId="10" fontId="0" fillId="5" borderId="1" xfId="0" applyNumberFormat="1" applyFill="1" applyBorder="1" applyAlignment="1">
      <alignment horizontal="center" vertical="top" wrapText="1"/>
    </xf>
    <xf numFmtId="10" fontId="0" fillId="4" borderId="1" xfId="0" applyNumberFormat="1" applyFill="1" applyBorder="1" applyAlignment="1">
      <alignment horizontal="center" vertical="top" wrapText="1"/>
    </xf>
    <xf numFmtId="3" fontId="0" fillId="0" borderId="0" xfId="0" applyNumberFormat="1" applyBorder="1" applyAlignment="1">
      <alignment horizontal="center" vertical="top" wrapText="1"/>
    </xf>
    <xf numFmtId="3" fontId="0" fillId="0" borderId="1" xfId="0" applyNumberFormat="1" applyBorder="1" applyAlignment="1">
      <alignment horizontal="center" vertical="top" wrapText="1"/>
    </xf>
    <xf numFmtId="3" fontId="0" fillId="4" borderId="1" xfId="0" applyNumberFormat="1" applyFill="1" applyBorder="1" applyAlignment="1">
      <alignment horizontal="center" vertical="top" wrapText="1"/>
    </xf>
    <xf numFmtId="3" fontId="0" fillId="5" borderId="1" xfId="0" applyNumberFormat="1" applyFill="1" applyBorder="1" applyAlignment="1">
      <alignment horizontal="center" vertical="top" wrapText="1"/>
    </xf>
    <xf numFmtId="3" fontId="0" fillId="5" borderId="1" xfId="0" applyNumberFormat="1" applyFill="1" applyBorder="1" applyAlignment="1">
      <alignment vertical="top" wrapText="1"/>
    </xf>
    <xf numFmtId="0" fontId="0" fillId="4" borderId="0" xfId="0" applyFill="1" applyBorder="1" applyAlignment="1">
      <alignment/>
    </xf>
    <xf numFmtId="0" fontId="0" fillId="4" borderId="0" xfId="0" applyFill="1" applyBorder="1" applyAlignment="1">
      <alignment horizontal="left"/>
    </xf>
    <xf numFmtId="0" fontId="0" fillId="6" borderId="0" xfId="0" applyFill="1" applyBorder="1" applyAlignment="1">
      <alignment vertical="top" wrapText="1"/>
    </xf>
    <xf numFmtId="0" fontId="1" fillId="7" borderId="1" xfId="0" applyFont="1" applyFill="1" applyBorder="1" applyAlignment="1">
      <alignment horizontal="center" vertical="top" wrapText="1"/>
    </xf>
    <xf numFmtId="3" fontId="1" fillId="0" borderId="0" xfId="0" applyNumberFormat="1" applyFont="1" applyAlignment="1">
      <alignment vertical="top"/>
    </xf>
    <xf numFmtId="178" fontId="1" fillId="0" borderId="0" xfId="21" applyNumberFormat="1" applyFont="1" applyAlignment="1">
      <alignment vertical="top"/>
    </xf>
    <xf numFmtId="178" fontId="0" fillId="0" borderId="0" xfId="0" applyNumberFormat="1" applyAlignment="1">
      <alignment vertical="top"/>
    </xf>
    <xf numFmtId="178" fontId="1" fillId="0" borderId="0" xfId="0" applyNumberFormat="1" applyFont="1" applyAlignment="1">
      <alignment vertical="top"/>
    </xf>
    <xf numFmtId="0" fontId="0" fillId="0" borderId="25" xfId="0" applyBorder="1" applyAlignment="1">
      <alignment horizontal="center" vertical="top"/>
    </xf>
    <xf numFmtId="0" fontId="0" fillId="0" borderId="26" xfId="0" applyBorder="1" applyAlignment="1">
      <alignment horizontal="center" vertical="top"/>
    </xf>
    <xf numFmtId="3" fontId="0" fillId="0" borderId="26" xfId="0" applyNumberFormat="1" applyBorder="1" applyAlignment="1">
      <alignment vertical="top" wrapText="1"/>
    </xf>
    <xf numFmtId="0" fontId="0" fillId="0" borderId="0" xfId="0" applyBorder="1" applyAlignment="1">
      <alignment horizontal="center" vertical="top"/>
    </xf>
    <xf numFmtId="0" fontId="0" fillId="8" borderId="1" xfId="0" applyFill="1" applyBorder="1" applyAlignment="1">
      <alignment horizontal="center" vertical="top"/>
    </xf>
    <xf numFmtId="0" fontId="1" fillId="3" borderId="1" xfId="0" applyFont="1" applyFill="1" applyBorder="1" applyAlignment="1">
      <alignment horizontal="center" vertical="top" textRotation="90" wrapText="1"/>
    </xf>
    <xf numFmtId="0" fontId="0" fillId="8" borderId="0" xfId="0" applyFill="1" applyAlignment="1">
      <alignment vertical="top"/>
    </xf>
    <xf numFmtId="0" fontId="0" fillId="8" borderId="0" xfId="0" applyFill="1" applyBorder="1" applyAlignment="1">
      <alignment vertical="top" wrapText="1"/>
    </xf>
    <xf numFmtId="0" fontId="0" fillId="8" borderId="0" xfId="0" applyFill="1" applyBorder="1" applyAlignment="1">
      <alignment horizontal="right" vertical="top" wrapText="1"/>
    </xf>
    <xf numFmtId="3" fontId="0" fillId="8" borderId="0" xfId="0" applyNumberFormat="1" applyFill="1" applyBorder="1" applyAlignment="1">
      <alignment vertical="top" wrapText="1"/>
    </xf>
    <xf numFmtId="0" fontId="0" fillId="8" borderId="1" xfId="0" applyFill="1" applyBorder="1" applyAlignment="1">
      <alignment vertical="top" wrapText="1"/>
    </xf>
    <xf numFmtId="4" fontId="0" fillId="8" borderId="0" xfId="0" applyNumberFormat="1" applyFill="1" applyAlignment="1">
      <alignment vertical="top"/>
    </xf>
    <xf numFmtId="0" fontId="0" fillId="8" borderId="0" xfId="0" applyFill="1" applyBorder="1" applyAlignment="1">
      <alignment horizontal="center" vertical="top"/>
    </xf>
    <xf numFmtId="0" fontId="0" fillId="8" borderId="26" xfId="0" applyFill="1" applyBorder="1" applyAlignment="1">
      <alignment horizontal="center" vertical="top"/>
    </xf>
    <xf numFmtId="0" fontId="0" fillId="0" borderId="0" xfId="0" applyFont="1" applyAlignment="1">
      <alignment vertical="top"/>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Border="1" applyAlignment="1">
      <alignment horizontal="center" vertical="top"/>
    </xf>
    <xf numFmtId="9" fontId="0" fillId="0" borderId="1" xfId="0" applyNumberFormat="1" applyFont="1" applyBorder="1" applyAlignment="1">
      <alignment horizontal="center" vertical="top"/>
    </xf>
    <xf numFmtId="3" fontId="0" fillId="0" borderId="1" xfId="0" applyNumberFormat="1" applyFont="1" applyBorder="1" applyAlignment="1">
      <alignment horizontal="center" vertical="top"/>
    </xf>
    <xf numFmtId="9" fontId="0" fillId="0" borderId="1" xfId="21" applyFont="1" applyBorder="1" applyAlignment="1">
      <alignment horizontal="center" vertical="top"/>
    </xf>
    <xf numFmtId="0" fontId="0" fillId="0" borderId="1" xfId="0" applyFont="1" applyBorder="1" applyAlignment="1">
      <alignment vertical="top" wrapText="1"/>
    </xf>
    <xf numFmtId="0" fontId="1" fillId="0" borderId="25" xfId="0" applyFont="1" applyBorder="1" applyAlignment="1">
      <alignment horizontal="center" vertical="top" wrapText="1"/>
    </xf>
    <xf numFmtId="0" fontId="2" fillId="0" borderId="0" xfId="0" applyFont="1" applyAlignment="1">
      <alignment vertical="top"/>
    </xf>
    <xf numFmtId="0" fontId="2" fillId="0" borderId="1" xfId="0" applyFont="1" applyBorder="1" applyAlignment="1">
      <alignment horizontal="center" vertical="center" textRotation="90" wrapText="1"/>
    </xf>
    <xf numFmtId="0" fontId="3" fillId="0" borderId="1" xfId="0" applyFont="1" applyBorder="1" applyAlignment="1">
      <alignment horizontal="center" vertical="center" textRotation="90" wrapText="1"/>
    </xf>
    <xf numFmtId="0" fontId="1" fillId="0" borderId="1" xfId="0" applyFont="1" applyBorder="1" applyAlignment="1">
      <alignment horizontal="center" vertical="top" wrapText="1"/>
    </xf>
    <xf numFmtId="0" fontId="1" fillId="0" borderId="1" xfId="0" applyFont="1" applyBorder="1" applyAlignment="1">
      <alignment horizontal="center" vertical="top"/>
    </xf>
    <xf numFmtId="0" fontId="1" fillId="0" borderId="27" xfId="0" applyFont="1" applyBorder="1" applyAlignment="1">
      <alignment horizontal="center" vertical="top" wrapText="1"/>
    </xf>
    <xf numFmtId="0" fontId="1" fillId="0" borderId="28" xfId="0" applyFont="1" applyBorder="1" applyAlignment="1">
      <alignment horizontal="center" vertical="top" wrapText="1"/>
    </xf>
    <xf numFmtId="0" fontId="1" fillId="0" borderId="29" xfId="0" applyFont="1" applyBorder="1" applyAlignment="1">
      <alignment horizontal="center" vertical="top" wrapText="1"/>
    </xf>
    <xf numFmtId="0" fontId="1" fillId="3" borderId="2" xfId="0" applyFont="1" applyFill="1" applyBorder="1" applyAlignment="1">
      <alignment horizontal="center" vertical="top" wrapText="1"/>
    </xf>
    <xf numFmtId="0" fontId="2" fillId="0" borderId="1" xfId="0" applyFont="1" applyBorder="1" applyAlignment="1">
      <alignment horizontal="left" vertical="top"/>
    </xf>
    <xf numFmtId="0" fontId="1" fillId="8" borderId="1" xfId="0" applyFont="1" applyFill="1" applyBorder="1" applyAlignment="1">
      <alignment horizontal="center" vertical="top"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A29"/>
  <sheetViews>
    <sheetView workbookViewId="0" topLeftCell="AW60">
      <selection activeCell="BE73" sqref="BE73"/>
    </sheetView>
  </sheetViews>
  <sheetFormatPr defaultColWidth="9.140625" defaultRowHeight="12.75"/>
  <cols>
    <col min="1" max="1" width="6.28125" style="1" customWidth="1"/>
    <col min="2" max="2" width="9.140625" style="1" customWidth="1"/>
    <col min="3" max="3" width="41.7109375" style="1" customWidth="1"/>
    <col min="4" max="7" width="25.7109375" style="10" customWidth="1"/>
    <col min="8" max="48" width="25.7109375" style="16" customWidth="1"/>
    <col min="49" max="49" width="9.140625" style="1" customWidth="1"/>
    <col min="50" max="51" width="14.421875" style="1" customWidth="1"/>
    <col min="52" max="52" width="9.140625" style="1" customWidth="1"/>
    <col min="53" max="53" width="29.140625" style="1" customWidth="1"/>
    <col min="54" max="16384" width="9.140625" style="1" customWidth="1"/>
  </cols>
  <sheetData>
    <row r="1" spans="3:48" ht="12.75">
      <c r="C1" s="43" t="s">
        <v>575</v>
      </c>
      <c r="D1" s="10">
        <v>1</v>
      </c>
      <c r="E1" s="10">
        <f>D1+1</f>
        <v>2</v>
      </c>
      <c r="F1" s="10">
        <f aca="true" t="shared" si="0" ref="F1:AQ1">E1+1</f>
        <v>3</v>
      </c>
      <c r="G1" s="10">
        <f t="shared" si="0"/>
        <v>4</v>
      </c>
      <c r="H1" s="10">
        <f t="shared" si="0"/>
        <v>5</v>
      </c>
      <c r="I1" s="10">
        <f t="shared" si="0"/>
        <v>6</v>
      </c>
      <c r="J1" s="10">
        <f t="shared" si="0"/>
        <v>7</v>
      </c>
      <c r="K1" s="10">
        <f t="shared" si="0"/>
        <v>8</v>
      </c>
      <c r="L1" s="10">
        <f t="shared" si="0"/>
        <v>9</v>
      </c>
      <c r="M1" s="10">
        <f t="shared" si="0"/>
        <v>10</v>
      </c>
      <c r="N1" s="10">
        <f t="shared" si="0"/>
        <v>11</v>
      </c>
      <c r="O1" s="10">
        <f t="shared" si="0"/>
        <v>12</v>
      </c>
      <c r="P1" s="10">
        <f t="shared" si="0"/>
        <v>13</v>
      </c>
      <c r="Q1" s="10">
        <f t="shared" si="0"/>
        <v>14</v>
      </c>
      <c r="R1" s="10">
        <f t="shared" si="0"/>
        <v>15</v>
      </c>
      <c r="S1" s="10">
        <f t="shared" si="0"/>
        <v>16</v>
      </c>
      <c r="T1" s="10">
        <f t="shared" si="0"/>
        <v>17</v>
      </c>
      <c r="U1" s="10">
        <f t="shared" si="0"/>
        <v>18</v>
      </c>
      <c r="V1" s="10">
        <f t="shared" si="0"/>
        <v>19</v>
      </c>
      <c r="W1" s="10">
        <f t="shared" si="0"/>
        <v>20</v>
      </c>
      <c r="X1" s="10">
        <f t="shared" si="0"/>
        <v>21</v>
      </c>
      <c r="Y1" s="10">
        <f t="shared" si="0"/>
        <v>22</v>
      </c>
      <c r="Z1" s="10">
        <f t="shared" si="0"/>
        <v>23</v>
      </c>
      <c r="AA1" s="10">
        <f>Z1+1</f>
        <v>24</v>
      </c>
      <c r="AB1" s="10">
        <f>AA1+1</f>
        <v>25</v>
      </c>
      <c r="AC1" s="10">
        <f t="shared" si="0"/>
        <v>26</v>
      </c>
      <c r="AD1" s="10">
        <f t="shared" si="0"/>
        <v>27</v>
      </c>
      <c r="AE1" s="10">
        <f t="shared" si="0"/>
        <v>28</v>
      </c>
      <c r="AF1" s="10">
        <f t="shared" si="0"/>
        <v>29</v>
      </c>
      <c r="AG1" s="10">
        <f t="shared" si="0"/>
        <v>30</v>
      </c>
      <c r="AH1" s="10">
        <f t="shared" si="0"/>
        <v>31</v>
      </c>
      <c r="AI1" s="10">
        <f t="shared" si="0"/>
        <v>32</v>
      </c>
      <c r="AJ1" s="10">
        <f t="shared" si="0"/>
        <v>33</v>
      </c>
      <c r="AK1" s="10">
        <f t="shared" si="0"/>
        <v>34</v>
      </c>
      <c r="AL1" s="10">
        <f t="shared" si="0"/>
        <v>35</v>
      </c>
      <c r="AM1" s="10">
        <f t="shared" si="0"/>
        <v>36</v>
      </c>
      <c r="AN1" s="10">
        <f t="shared" si="0"/>
        <v>37</v>
      </c>
      <c r="AO1" s="10">
        <f t="shared" si="0"/>
        <v>38</v>
      </c>
      <c r="AP1" s="10">
        <f t="shared" si="0"/>
        <v>39</v>
      </c>
      <c r="AQ1" s="10">
        <f t="shared" si="0"/>
        <v>40</v>
      </c>
      <c r="AR1" s="10">
        <f>AQ1+1</f>
        <v>41</v>
      </c>
      <c r="AS1" s="10">
        <f>AR1+1</f>
        <v>42</v>
      </c>
      <c r="AT1" s="10">
        <f>AS1+1</f>
        <v>43</v>
      </c>
      <c r="AU1" s="10">
        <f>AT1+1</f>
        <v>44</v>
      </c>
      <c r="AV1" s="10">
        <f>AU1+1</f>
        <v>45</v>
      </c>
    </row>
    <row r="2" spans="3:48" ht="12.75">
      <c r="C2" s="7" t="s">
        <v>86</v>
      </c>
      <c r="D2" s="9" t="s">
        <v>113</v>
      </c>
      <c r="E2" s="9" t="s">
        <v>113</v>
      </c>
      <c r="F2" s="9" t="s">
        <v>170</v>
      </c>
      <c r="G2" s="9" t="s">
        <v>224</v>
      </c>
      <c r="H2" s="13" t="s">
        <v>227</v>
      </c>
      <c r="I2" s="13" t="s">
        <v>227</v>
      </c>
      <c r="J2" s="13" t="s">
        <v>227</v>
      </c>
      <c r="K2" s="13" t="s">
        <v>227</v>
      </c>
      <c r="L2" s="13" t="s">
        <v>227</v>
      </c>
      <c r="M2" s="13" t="s">
        <v>308</v>
      </c>
      <c r="N2" s="13" t="s">
        <v>311</v>
      </c>
      <c r="O2" s="13" t="s">
        <v>337</v>
      </c>
      <c r="P2" s="13" t="s">
        <v>337</v>
      </c>
      <c r="Q2" s="13" t="s">
        <v>337</v>
      </c>
      <c r="R2" s="13" t="s">
        <v>337</v>
      </c>
      <c r="S2" s="13" t="s">
        <v>337</v>
      </c>
      <c r="T2" s="13" t="s">
        <v>337</v>
      </c>
      <c r="U2" s="13" t="s">
        <v>337</v>
      </c>
      <c r="V2" s="13" t="s">
        <v>337</v>
      </c>
      <c r="W2" s="13" t="s">
        <v>337</v>
      </c>
      <c r="X2" s="13" t="s">
        <v>337</v>
      </c>
      <c r="Y2" s="13" t="s">
        <v>337</v>
      </c>
      <c r="Z2" s="13" t="s">
        <v>337</v>
      </c>
      <c r="AA2" s="13" t="s">
        <v>337</v>
      </c>
      <c r="AB2" s="13" t="s">
        <v>444</v>
      </c>
      <c r="AC2" s="13" t="s">
        <v>446</v>
      </c>
      <c r="AD2" s="13" t="s">
        <v>446</v>
      </c>
      <c r="AE2" s="13" t="s">
        <v>452</v>
      </c>
      <c r="AF2" s="13" t="s">
        <v>452</v>
      </c>
      <c r="AG2" s="13" t="s">
        <v>452</v>
      </c>
      <c r="AH2" s="13" t="s">
        <v>452</v>
      </c>
      <c r="AI2" s="13" t="s">
        <v>452</v>
      </c>
      <c r="AJ2" s="13" t="s">
        <v>452</v>
      </c>
      <c r="AK2" s="13" t="s">
        <v>452</v>
      </c>
      <c r="AL2" s="13" t="s">
        <v>503</v>
      </c>
      <c r="AM2" s="13" t="s">
        <v>503</v>
      </c>
      <c r="AN2" s="13" t="s">
        <v>503</v>
      </c>
      <c r="AO2" s="13" t="s">
        <v>536</v>
      </c>
      <c r="AP2" s="13" t="s">
        <v>536</v>
      </c>
      <c r="AQ2" s="13" t="s">
        <v>536</v>
      </c>
      <c r="AR2" s="13" t="s">
        <v>536</v>
      </c>
      <c r="AS2" s="13" t="s">
        <v>536</v>
      </c>
      <c r="AT2" s="13" t="s">
        <v>536</v>
      </c>
      <c r="AU2" s="13" t="s">
        <v>653</v>
      </c>
      <c r="AV2" s="13" t="s">
        <v>654</v>
      </c>
    </row>
    <row r="3" spans="3:48" ht="12.75">
      <c r="C3" s="7" t="s">
        <v>95</v>
      </c>
      <c r="D3" s="11" t="s">
        <v>114</v>
      </c>
      <c r="E3" s="11" t="s">
        <v>201</v>
      </c>
      <c r="F3" s="11" t="s">
        <v>199</v>
      </c>
      <c r="G3" s="11" t="s">
        <v>199</v>
      </c>
      <c r="H3" s="15" t="s">
        <v>114</v>
      </c>
      <c r="I3" s="15" t="s">
        <v>201</v>
      </c>
      <c r="J3" s="15" t="s">
        <v>253</v>
      </c>
      <c r="K3" s="15" t="s">
        <v>275</v>
      </c>
      <c r="L3" s="15" t="s">
        <v>290</v>
      </c>
      <c r="M3" s="15" t="s">
        <v>114</v>
      </c>
      <c r="N3" s="15" t="s">
        <v>114</v>
      </c>
      <c r="O3" s="15" t="s">
        <v>114</v>
      </c>
      <c r="P3" s="15" t="s">
        <v>201</v>
      </c>
      <c r="Q3" s="15" t="s">
        <v>363</v>
      </c>
      <c r="R3" s="15" t="s">
        <v>372</v>
      </c>
      <c r="S3" s="15" t="s">
        <v>275</v>
      </c>
      <c r="T3" s="15" t="s">
        <v>387</v>
      </c>
      <c r="U3" s="15" t="s">
        <v>389</v>
      </c>
      <c r="V3" s="15" t="s">
        <v>400</v>
      </c>
      <c r="W3" s="15" t="s">
        <v>408</v>
      </c>
      <c r="X3" s="15">
        <v>10</v>
      </c>
      <c r="Y3" s="15">
        <v>11</v>
      </c>
      <c r="Z3" s="13" t="s">
        <v>442</v>
      </c>
      <c r="AA3" s="13">
        <v>18</v>
      </c>
      <c r="AB3" s="15" t="s">
        <v>114</v>
      </c>
      <c r="AC3" s="15" t="s">
        <v>114</v>
      </c>
      <c r="AD3" s="15" t="s">
        <v>201</v>
      </c>
      <c r="AE3" s="15" t="s">
        <v>114</v>
      </c>
      <c r="AF3" s="15" t="s">
        <v>201</v>
      </c>
      <c r="AG3" s="15" t="s">
        <v>363</v>
      </c>
      <c r="AH3" s="15" t="s">
        <v>372</v>
      </c>
      <c r="AI3" s="15" t="s">
        <v>275</v>
      </c>
      <c r="AJ3" s="15" t="s">
        <v>387</v>
      </c>
      <c r="AK3" s="15" t="s">
        <v>389</v>
      </c>
      <c r="AL3" s="15" t="s">
        <v>114</v>
      </c>
      <c r="AM3" s="13" t="s">
        <v>525</v>
      </c>
      <c r="AN3" s="15" t="s">
        <v>372</v>
      </c>
      <c r="AO3" s="15" t="s">
        <v>114</v>
      </c>
      <c r="AP3" s="15" t="s">
        <v>201</v>
      </c>
      <c r="AQ3" s="15" t="s">
        <v>363</v>
      </c>
      <c r="AR3" s="15" t="s">
        <v>372</v>
      </c>
      <c r="AS3" s="15" t="s">
        <v>275</v>
      </c>
      <c r="AT3" s="15" t="s">
        <v>387</v>
      </c>
      <c r="AU3" s="15" t="s">
        <v>721</v>
      </c>
      <c r="AV3" s="15" t="s">
        <v>114</v>
      </c>
    </row>
    <row r="4" spans="3:53" ht="26.25">
      <c r="C4" s="7" t="s">
        <v>96</v>
      </c>
      <c r="D4" s="9" t="s">
        <v>115</v>
      </c>
      <c r="E4" s="9" t="s">
        <v>202</v>
      </c>
      <c r="F4" s="9" t="s">
        <v>200</v>
      </c>
      <c r="G4" s="9" t="s">
        <v>225</v>
      </c>
      <c r="H4" s="13" t="s">
        <v>228</v>
      </c>
      <c r="I4" s="13" t="s">
        <v>237</v>
      </c>
      <c r="J4" s="13" t="s">
        <v>254</v>
      </c>
      <c r="K4" s="13" t="s">
        <v>276</v>
      </c>
      <c r="L4" s="13" t="s">
        <v>291</v>
      </c>
      <c r="M4" s="13" t="s">
        <v>310</v>
      </c>
      <c r="N4" s="13" t="s">
        <v>312</v>
      </c>
      <c r="O4" s="13" t="s">
        <v>338</v>
      </c>
      <c r="P4" s="13" t="s">
        <v>350</v>
      </c>
      <c r="Q4" s="13" t="s">
        <v>364</v>
      </c>
      <c r="R4" s="13" t="s">
        <v>373</v>
      </c>
      <c r="S4" s="13" t="s">
        <v>375</v>
      </c>
      <c r="T4" s="13" t="s">
        <v>388</v>
      </c>
      <c r="U4" s="13" t="s">
        <v>390</v>
      </c>
      <c r="V4" s="13" t="s">
        <v>401</v>
      </c>
      <c r="W4" s="13" t="s">
        <v>409</v>
      </c>
      <c r="X4" s="13" t="s">
        <v>419</v>
      </c>
      <c r="Y4" s="13" t="s">
        <v>437</v>
      </c>
      <c r="Z4" s="13" t="s">
        <v>443</v>
      </c>
      <c r="AA4" s="13" t="s">
        <v>655</v>
      </c>
      <c r="AB4" s="13" t="s">
        <v>445</v>
      </c>
      <c r="AC4" s="13" t="s">
        <v>447</v>
      </c>
      <c r="AD4" s="13" t="s">
        <v>449</v>
      </c>
      <c r="AE4" s="13" t="s">
        <v>453</v>
      </c>
      <c r="AF4" s="13" t="s">
        <v>463</v>
      </c>
      <c r="AG4" s="13" t="s">
        <v>464</v>
      </c>
      <c r="AH4" s="13" t="s">
        <v>465</v>
      </c>
      <c r="AI4" s="13" t="s">
        <v>483</v>
      </c>
      <c r="AJ4" s="13" t="s">
        <v>497</v>
      </c>
      <c r="AK4" s="13" t="s">
        <v>498</v>
      </c>
      <c r="AL4" s="13" t="s">
        <v>504</v>
      </c>
      <c r="AM4" s="13" t="s">
        <v>526</v>
      </c>
      <c r="AN4" s="13" t="s">
        <v>527</v>
      </c>
      <c r="AO4" s="13" t="s">
        <v>537</v>
      </c>
      <c r="AP4" s="13" t="s">
        <v>544</v>
      </c>
      <c r="AQ4" s="13" t="s">
        <v>564</v>
      </c>
      <c r="AR4" s="13" t="s">
        <v>565</v>
      </c>
      <c r="AS4" s="13" t="s">
        <v>662</v>
      </c>
      <c r="AT4" s="13" t="s">
        <v>663</v>
      </c>
      <c r="AU4" s="13" t="s">
        <v>722</v>
      </c>
      <c r="AV4" s="13" t="s">
        <v>720</v>
      </c>
      <c r="AW4" s="44" t="s">
        <v>572</v>
      </c>
      <c r="AX4" s="44" t="s">
        <v>576</v>
      </c>
      <c r="AY4" s="44" t="s">
        <v>579</v>
      </c>
      <c r="AZ4" s="44" t="s">
        <v>574</v>
      </c>
      <c r="BA4" s="37" t="s">
        <v>577</v>
      </c>
    </row>
    <row r="6" spans="1:53" ht="39">
      <c r="A6" s="166" t="s">
        <v>87</v>
      </c>
      <c r="B6" s="3">
        <v>1</v>
      </c>
      <c r="C6" s="6" t="s">
        <v>94</v>
      </c>
      <c r="D6" s="9"/>
      <c r="E6" s="9"/>
      <c r="F6" s="9"/>
      <c r="G6" s="9"/>
      <c r="H6" s="13"/>
      <c r="I6" s="13"/>
      <c r="J6" s="13"/>
      <c r="K6" s="13"/>
      <c r="L6" s="13"/>
      <c r="M6" s="13"/>
      <c r="N6" s="13"/>
      <c r="O6" s="13"/>
      <c r="P6" s="13"/>
      <c r="Q6" s="13"/>
      <c r="R6" s="13"/>
      <c r="S6" s="13"/>
      <c r="T6" s="13"/>
      <c r="U6" s="13"/>
      <c r="V6" s="13"/>
      <c r="W6" s="13"/>
      <c r="X6" s="13"/>
      <c r="Y6" s="13"/>
      <c r="Z6" s="13">
        <v>1</v>
      </c>
      <c r="AA6" s="13"/>
      <c r="AB6" s="13"/>
      <c r="AC6" s="13"/>
      <c r="AD6" s="13"/>
      <c r="AE6" s="13"/>
      <c r="AF6" s="13"/>
      <c r="AG6" s="13"/>
      <c r="AH6" s="13"/>
      <c r="AI6" s="13"/>
      <c r="AJ6" s="13"/>
      <c r="AK6" s="13"/>
      <c r="AL6" s="13"/>
      <c r="AM6" s="13"/>
      <c r="AN6" s="13"/>
      <c r="AO6" s="13"/>
      <c r="AP6" s="13"/>
      <c r="AQ6" s="13">
        <v>1</v>
      </c>
      <c r="AR6" s="13"/>
      <c r="AS6" s="13"/>
      <c r="AT6" s="13"/>
      <c r="AU6" s="13"/>
      <c r="AV6" s="13">
        <v>1</v>
      </c>
      <c r="AW6" s="1">
        <f>SUM(D6:AV6)</f>
        <v>3</v>
      </c>
      <c r="AX6" s="1">
        <f>COUNT(D6:AV6)</f>
        <v>3</v>
      </c>
      <c r="AY6" s="1" t="s">
        <v>580</v>
      </c>
      <c r="AZ6" s="24">
        <f>AX6/$AV$1</f>
        <v>0.06666666666666667</v>
      </c>
      <c r="BA6" s="14"/>
    </row>
    <row r="7" spans="1:53" ht="39">
      <c r="A7" s="166"/>
      <c r="B7" s="3">
        <v>2</v>
      </c>
      <c r="C7" s="6" t="s">
        <v>93</v>
      </c>
      <c r="D7" s="9">
        <v>1</v>
      </c>
      <c r="E7" s="9">
        <v>1</v>
      </c>
      <c r="F7" s="9"/>
      <c r="G7" s="9">
        <v>1</v>
      </c>
      <c r="H7" s="13">
        <v>1</v>
      </c>
      <c r="I7" s="13"/>
      <c r="J7" s="13"/>
      <c r="K7" s="13"/>
      <c r="L7" s="13"/>
      <c r="M7" s="13">
        <v>1</v>
      </c>
      <c r="N7" s="13">
        <v>1</v>
      </c>
      <c r="O7" s="13">
        <v>1</v>
      </c>
      <c r="P7" s="13"/>
      <c r="Q7" s="13"/>
      <c r="R7" s="13"/>
      <c r="S7" s="13"/>
      <c r="T7" s="13">
        <v>1</v>
      </c>
      <c r="U7" s="13"/>
      <c r="V7" s="13">
        <v>1</v>
      </c>
      <c r="W7" s="13">
        <v>1</v>
      </c>
      <c r="X7" s="13">
        <v>1</v>
      </c>
      <c r="Y7" s="13">
        <v>1</v>
      </c>
      <c r="Z7" s="13"/>
      <c r="AA7" s="13"/>
      <c r="AB7" s="13">
        <v>1</v>
      </c>
      <c r="AC7" s="13"/>
      <c r="AD7" s="13"/>
      <c r="AE7" s="13"/>
      <c r="AF7" s="13"/>
      <c r="AG7" s="13">
        <v>1</v>
      </c>
      <c r="AH7" s="13">
        <v>1</v>
      </c>
      <c r="AI7" s="13"/>
      <c r="AJ7" s="13">
        <v>1</v>
      </c>
      <c r="AK7" s="13"/>
      <c r="AL7" s="13"/>
      <c r="AM7" s="13">
        <v>1</v>
      </c>
      <c r="AN7" s="13"/>
      <c r="AO7" s="13">
        <v>1</v>
      </c>
      <c r="AP7" s="13"/>
      <c r="AQ7" s="13"/>
      <c r="AR7" s="13">
        <v>1</v>
      </c>
      <c r="AS7" s="13">
        <v>1</v>
      </c>
      <c r="AT7" s="13">
        <v>1</v>
      </c>
      <c r="AU7" s="13">
        <v>1</v>
      </c>
      <c r="AV7" s="13"/>
      <c r="AW7" s="1">
        <f aca="true" t="shared" si="1" ref="AW7:AW12">SUM(D7:AV7)</f>
        <v>22</v>
      </c>
      <c r="AX7" s="1">
        <f aca="true" t="shared" si="2" ref="AX7:AX12">COUNT(D7:AV7)</f>
        <v>22</v>
      </c>
      <c r="AY7" s="1" t="s">
        <v>580</v>
      </c>
      <c r="AZ7" s="24">
        <f aca="true" t="shared" si="3" ref="AZ7:AZ27">AX7/$AV$1</f>
        <v>0.4888888888888889</v>
      </c>
      <c r="BA7" s="14" t="s">
        <v>581</v>
      </c>
    </row>
    <row r="8" spans="1:53" ht="12.75">
      <c r="A8" s="166"/>
      <c r="B8" s="3">
        <v>3</v>
      </c>
      <c r="C8" s="6" t="s">
        <v>89</v>
      </c>
      <c r="D8" s="9">
        <v>1</v>
      </c>
      <c r="E8" s="9"/>
      <c r="F8" s="9"/>
      <c r="G8" s="9"/>
      <c r="H8" s="13"/>
      <c r="I8" s="13">
        <v>1</v>
      </c>
      <c r="J8" s="13">
        <v>1</v>
      </c>
      <c r="K8" s="13"/>
      <c r="L8" s="13">
        <v>1</v>
      </c>
      <c r="M8" s="13"/>
      <c r="N8" s="13"/>
      <c r="O8" s="13"/>
      <c r="P8" s="13"/>
      <c r="Q8" s="13"/>
      <c r="R8" s="13"/>
      <c r="S8" s="13">
        <v>1</v>
      </c>
      <c r="T8" s="13"/>
      <c r="U8" s="13">
        <v>1</v>
      </c>
      <c r="V8" s="13"/>
      <c r="W8" s="13"/>
      <c r="X8" s="13"/>
      <c r="Y8" s="13">
        <v>1</v>
      </c>
      <c r="Z8" s="13"/>
      <c r="AA8" s="13"/>
      <c r="AB8" s="13"/>
      <c r="AC8" s="13"/>
      <c r="AD8" s="13"/>
      <c r="AE8" s="13"/>
      <c r="AF8" s="13">
        <v>1</v>
      </c>
      <c r="AG8" s="13"/>
      <c r="AH8" s="13"/>
      <c r="AI8" s="13"/>
      <c r="AJ8" s="13"/>
      <c r="AK8" s="13"/>
      <c r="AL8" s="13"/>
      <c r="AM8" s="13"/>
      <c r="AN8" s="13"/>
      <c r="AO8" s="13"/>
      <c r="AP8" s="13"/>
      <c r="AQ8" s="13"/>
      <c r="AR8" s="13"/>
      <c r="AS8" s="13"/>
      <c r="AT8" s="13"/>
      <c r="AU8" s="13">
        <v>1</v>
      </c>
      <c r="AV8" s="13"/>
      <c r="AW8" s="1">
        <f t="shared" si="1"/>
        <v>9</v>
      </c>
      <c r="AX8" s="1">
        <f t="shared" si="2"/>
        <v>9</v>
      </c>
      <c r="AY8" s="1" t="s">
        <v>580</v>
      </c>
      <c r="AZ8" s="24">
        <f t="shared" si="3"/>
        <v>0.2</v>
      </c>
      <c r="BA8" s="14"/>
    </row>
    <row r="9" spans="1:53" ht="12.75">
      <c r="A9" s="166"/>
      <c r="B9" s="3">
        <v>4</v>
      </c>
      <c r="C9" s="6" t="s">
        <v>88</v>
      </c>
      <c r="D9" s="9"/>
      <c r="E9" s="9"/>
      <c r="F9" s="9"/>
      <c r="G9" s="9"/>
      <c r="H9" s="13"/>
      <c r="I9" s="13"/>
      <c r="J9" s="13"/>
      <c r="K9" s="13"/>
      <c r="L9" s="13"/>
      <c r="M9" s="13"/>
      <c r="N9" s="13"/>
      <c r="O9" s="13"/>
      <c r="P9" s="13"/>
      <c r="Q9" s="13"/>
      <c r="R9" s="13">
        <v>1</v>
      </c>
      <c r="S9" s="13"/>
      <c r="T9" s="13"/>
      <c r="U9" s="13"/>
      <c r="V9" s="13"/>
      <c r="W9" s="13"/>
      <c r="X9" s="13"/>
      <c r="Y9" s="13"/>
      <c r="Z9" s="13"/>
      <c r="AA9" s="13"/>
      <c r="AB9" s="13"/>
      <c r="AC9" s="13">
        <v>1</v>
      </c>
      <c r="AD9" s="13">
        <v>1</v>
      </c>
      <c r="AE9" s="13"/>
      <c r="AF9" s="13"/>
      <c r="AG9" s="13"/>
      <c r="AH9" s="13"/>
      <c r="AI9" s="13"/>
      <c r="AJ9" s="13"/>
      <c r="AK9" s="13"/>
      <c r="AL9" s="13"/>
      <c r="AM9" s="13"/>
      <c r="AN9" s="13"/>
      <c r="AO9" s="13"/>
      <c r="AP9" s="13">
        <v>1</v>
      </c>
      <c r="AQ9" s="13"/>
      <c r="AR9" s="13"/>
      <c r="AS9" s="13"/>
      <c r="AT9" s="13"/>
      <c r="AU9" s="13"/>
      <c r="AV9" s="13"/>
      <c r="AW9" s="1">
        <f t="shared" si="1"/>
        <v>4</v>
      </c>
      <c r="AX9" s="1">
        <f t="shared" si="2"/>
        <v>4</v>
      </c>
      <c r="AY9" s="1" t="s">
        <v>580</v>
      </c>
      <c r="AZ9" s="24">
        <f t="shared" si="3"/>
        <v>0.08888888888888889</v>
      </c>
      <c r="BA9" s="14"/>
    </row>
    <row r="10" spans="1:53" ht="52.5">
      <c r="A10" s="166"/>
      <c r="B10" s="3">
        <v>5</v>
      </c>
      <c r="C10" s="6" t="s">
        <v>90</v>
      </c>
      <c r="D10" s="9">
        <v>1</v>
      </c>
      <c r="E10" s="9">
        <v>1</v>
      </c>
      <c r="F10" s="9">
        <v>1</v>
      </c>
      <c r="G10" s="9"/>
      <c r="H10" s="13">
        <v>1</v>
      </c>
      <c r="I10" s="13">
        <v>1</v>
      </c>
      <c r="J10" s="13">
        <v>1</v>
      </c>
      <c r="K10" s="13">
        <v>1</v>
      </c>
      <c r="L10" s="13">
        <v>1</v>
      </c>
      <c r="M10" s="13"/>
      <c r="N10" s="13">
        <v>1</v>
      </c>
      <c r="O10" s="13">
        <v>1</v>
      </c>
      <c r="P10" s="13">
        <v>1</v>
      </c>
      <c r="Q10" s="13">
        <v>1</v>
      </c>
      <c r="R10" s="13"/>
      <c r="S10" s="13">
        <v>1</v>
      </c>
      <c r="T10" s="13"/>
      <c r="U10" s="13">
        <v>1</v>
      </c>
      <c r="V10" s="13">
        <v>1</v>
      </c>
      <c r="W10" s="13">
        <v>1</v>
      </c>
      <c r="X10" s="13">
        <v>1</v>
      </c>
      <c r="Y10" s="13"/>
      <c r="Z10" s="13"/>
      <c r="AA10" s="13">
        <v>1</v>
      </c>
      <c r="AB10" s="13"/>
      <c r="AC10" s="13"/>
      <c r="AD10" s="13"/>
      <c r="AE10" s="13">
        <v>1</v>
      </c>
      <c r="AF10" s="13"/>
      <c r="AG10" s="13"/>
      <c r="AH10" s="13"/>
      <c r="AI10" s="13"/>
      <c r="AJ10" s="13"/>
      <c r="AK10" s="13"/>
      <c r="AL10" s="13">
        <v>1</v>
      </c>
      <c r="AM10" s="13"/>
      <c r="AN10" s="13"/>
      <c r="AO10" s="13">
        <v>1</v>
      </c>
      <c r="AP10" s="13">
        <v>1</v>
      </c>
      <c r="AQ10" s="13"/>
      <c r="AR10" s="13"/>
      <c r="AS10" s="13">
        <v>1</v>
      </c>
      <c r="AT10" s="13">
        <v>1</v>
      </c>
      <c r="AU10" s="13">
        <v>1</v>
      </c>
      <c r="AV10" s="13"/>
      <c r="AW10" s="1">
        <f t="shared" si="1"/>
        <v>25</v>
      </c>
      <c r="AX10" s="1">
        <f t="shared" si="2"/>
        <v>25</v>
      </c>
      <c r="AY10" s="1" t="s">
        <v>580</v>
      </c>
      <c r="AZ10" s="24">
        <f t="shared" si="3"/>
        <v>0.5555555555555556</v>
      </c>
      <c r="BA10" s="14" t="s">
        <v>578</v>
      </c>
    </row>
    <row r="11" spans="1:53" ht="26.25">
      <c r="A11" s="166"/>
      <c r="B11" s="3">
        <v>6</v>
      </c>
      <c r="C11" s="6" t="s">
        <v>91</v>
      </c>
      <c r="D11" s="9">
        <v>1</v>
      </c>
      <c r="E11" s="9"/>
      <c r="F11" s="9"/>
      <c r="G11" s="9"/>
      <c r="H11" s="13"/>
      <c r="I11" s="13"/>
      <c r="J11" s="13">
        <v>1</v>
      </c>
      <c r="K11" s="13"/>
      <c r="L11" s="13"/>
      <c r="M11" s="13"/>
      <c r="N11" s="13">
        <v>1</v>
      </c>
      <c r="O11" s="13">
        <v>1</v>
      </c>
      <c r="P11" s="13"/>
      <c r="Q11" s="13"/>
      <c r="R11" s="13"/>
      <c r="S11" s="13"/>
      <c r="T11" s="13"/>
      <c r="U11" s="13"/>
      <c r="V11" s="13"/>
      <c r="W11" s="13"/>
      <c r="X11" s="13">
        <v>1</v>
      </c>
      <c r="Y11" s="13"/>
      <c r="Z11" s="13"/>
      <c r="AA11" s="13"/>
      <c r="AB11" s="13"/>
      <c r="AC11" s="13"/>
      <c r="AD11" s="13"/>
      <c r="AE11" s="13"/>
      <c r="AF11" s="13"/>
      <c r="AG11" s="13"/>
      <c r="AH11" s="13"/>
      <c r="AI11" s="13">
        <v>1</v>
      </c>
      <c r="AJ11" s="13"/>
      <c r="AK11" s="13"/>
      <c r="AL11" s="13"/>
      <c r="AM11" s="13"/>
      <c r="AN11" s="13"/>
      <c r="AO11" s="13"/>
      <c r="AP11" s="13"/>
      <c r="AQ11" s="13"/>
      <c r="AR11" s="13"/>
      <c r="AS11" s="13"/>
      <c r="AT11" s="13">
        <v>1</v>
      </c>
      <c r="AU11" s="13">
        <v>1</v>
      </c>
      <c r="AV11" s="13"/>
      <c r="AW11" s="1">
        <f t="shared" si="1"/>
        <v>8</v>
      </c>
      <c r="AX11" s="1">
        <f t="shared" si="2"/>
        <v>8</v>
      </c>
      <c r="AY11" s="1" t="s">
        <v>580</v>
      </c>
      <c r="AZ11" s="24">
        <f t="shared" si="3"/>
        <v>0.17777777777777778</v>
      </c>
      <c r="BA11" s="14"/>
    </row>
    <row r="12" spans="1:53" ht="39">
      <c r="A12" s="166"/>
      <c r="B12" s="3">
        <v>7</v>
      </c>
      <c r="C12" s="6" t="s">
        <v>92</v>
      </c>
      <c r="D12" s="9"/>
      <c r="E12" s="9"/>
      <c r="F12" s="9"/>
      <c r="G12" s="9"/>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t="s">
        <v>499</v>
      </c>
      <c r="AL12" s="13"/>
      <c r="AM12" s="13"/>
      <c r="AN12" s="13"/>
      <c r="AO12" s="13"/>
      <c r="AP12" s="13"/>
      <c r="AQ12" s="13"/>
      <c r="AR12" s="13"/>
      <c r="AS12" s="13"/>
      <c r="AT12" s="13"/>
      <c r="AU12" s="13"/>
      <c r="AV12" s="13"/>
      <c r="AW12" s="1">
        <f t="shared" si="1"/>
        <v>0</v>
      </c>
      <c r="AX12" s="1">
        <f t="shared" si="2"/>
        <v>0</v>
      </c>
      <c r="AY12" s="1" t="s">
        <v>580</v>
      </c>
      <c r="AZ12" s="24">
        <f t="shared" si="3"/>
        <v>0</v>
      </c>
      <c r="BA12" s="14"/>
    </row>
    <row r="13" spans="1:53" ht="30.75" customHeight="1">
      <c r="A13" s="166" t="s">
        <v>97</v>
      </c>
      <c r="B13" s="167"/>
      <c r="C13" s="46" t="s">
        <v>98</v>
      </c>
      <c r="D13" s="9">
        <v>3</v>
      </c>
      <c r="E13" s="9">
        <v>2</v>
      </c>
      <c r="F13" s="9">
        <v>3</v>
      </c>
      <c r="G13" s="9">
        <v>2</v>
      </c>
      <c r="H13" s="13">
        <v>1</v>
      </c>
      <c r="I13" s="13">
        <v>3</v>
      </c>
      <c r="J13" s="13">
        <v>3</v>
      </c>
      <c r="K13" s="13">
        <v>3</v>
      </c>
      <c r="L13" s="13">
        <v>3</v>
      </c>
      <c r="M13" s="13">
        <v>2</v>
      </c>
      <c r="N13" s="13">
        <v>3</v>
      </c>
      <c r="O13" s="13">
        <v>3</v>
      </c>
      <c r="P13" s="13">
        <v>2</v>
      </c>
      <c r="Q13" s="13">
        <v>3</v>
      </c>
      <c r="R13" s="13">
        <v>1</v>
      </c>
      <c r="S13" s="13">
        <v>3</v>
      </c>
      <c r="T13" s="13">
        <v>3</v>
      </c>
      <c r="U13" s="13"/>
      <c r="V13" s="13">
        <v>1</v>
      </c>
      <c r="W13" s="13">
        <v>2</v>
      </c>
      <c r="X13" s="13">
        <v>3</v>
      </c>
      <c r="Y13" s="13">
        <v>3</v>
      </c>
      <c r="Z13" s="13"/>
      <c r="AA13" s="13">
        <v>3</v>
      </c>
      <c r="AB13" s="13">
        <v>3</v>
      </c>
      <c r="AC13" s="13"/>
      <c r="AD13" s="13"/>
      <c r="AE13" s="13"/>
      <c r="AF13" s="13">
        <v>2</v>
      </c>
      <c r="AG13" s="13">
        <v>3</v>
      </c>
      <c r="AH13" s="13">
        <v>3</v>
      </c>
      <c r="AI13" s="13">
        <v>3</v>
      </c>
      <c r="AJ13" s="13">
        <v>2</v>
      </c>
      <c r="AK13" s="13">
        <v>2</v>
      </c>
      <c r="AL13" s="13">
        <v>2</v>
      </c>
      <c r="AM13" s="13">
        <v>2</v>
      </c>
      <c r="AN13" s="13"/>
      <c r="AO13" s="13"/>
      <c r="AP13" s="13">
        <v>2</v>
      </c>
      <c r="AQ13" s="13"/>
      <c r="AR13" s="13">
        <v>3</v>
      </c>
      <c r="AS13" s="13">
        <v>3</v>
      </c>
      <c r="AT13" s="13">
        <v>3</v>
      </c>
      <c r="AU13" s="13">
        <v>2</v>
      </c>
      <c r="AV13" s="13">
        <v>1</v>
      </c>
      <c r="AW13" s="1">
        <f>SUM(D13:AV13)</f>
        <v>91</v>
      </c>
      <c r="AX13" s="1">
        <f aca="true" t="shared" si="4" ref="AX13:AX27">COUNT(D13:AV13)</f>
        <v>37</v>
      </c>
      <c r="AY13" s="45">
        <f>AW13/AX13</f>
        <v>2.4594594594594597</v>
      </c>
      <c r="AZ13" s="24">
        <f t="shared" si="3"/>
        <v>0.8222222222222222</v>
      </c>
      <c r="BA13" s="14" t="s">
        <v>582</v>
      </c>
    </row>
    <row r="14" spans="1:53" ht="52.5">
      <c r="A14" s="166"/>
      <c r="B14" s="167"/>
      <c r="C14" s="46" t="s">
        <v>99</v>
      </c>
      <c r="D14" s="9">
        <v>2</v>
      </c>
      <c r="E14" s="9">
        <v>3</v>
      </c>
      <c r="F14" s="9">
        <v>3</v>
      </c>
      <c r="G14" s="9">
        <v>1</v>
      </c>
      <c r="H14" s="13">
        <v>3</v>
      </c>
      <c r="I14" s="13">
        <v>3</v>
      </c>
      <c r="J14" s="13">
        <v>2</v>
      </c>
      <c r="K14" s="13">
        <v>3</v>
      </c>
      <c r="L14" s="13">
        <v>3</v>
      </c>
      <c r="M14" s="13">
        <v>1</v>
      </c>
      <c r="N14" s="13">
        <v>3</v>
      </c>
      <c r="O14" s="13">
        <v>3</v>
      </c>
      <c r="P14" s="13">
        <v>1</v>
      </c>
      <c r="Q14" s="13">
        <v>3</v>
      </c>
      <c r="R14" s="13">
        <v>1</v>
      </c>
      <c r="S14" s="13">
        <v>3</v>
      </c>
      <c r="T14" s="13"/>
      <c r="U14" s="13">
        <v>3</v>
      </c>
      <c r="V14" s="13">
        <v>3</v>
      </c>
      <c r="W14" s="13"/>
      <c r="X14" s="13">
        <v>3</v>
      </c>
      <c r="Y14" s="13">
        <v>3</v>
      </c>
      <c r="Z14" s="13"/>
      <c r="AA14" s="13">
        <v>3</v>
      </c>
      <c r="AB14" s="13">
        <v>2</v>
      </c>
      <c r="AC14" s="13"/>
      <c r="AD14" s="13"/>
      <c r="AE14" s="13"/>
      <c r="AF14" s="13">
        <v>3</v>
      </c>
      <c r="AG14" s="13"/>
      <c r="AH14" s="13">
        <v>2</v>
      </c>
      <c r="AI14" s="13">
        <v>1</v>
      </c>
      <c r="AJ14" s="13">
        <v>1</v>
      </c>
      <c r="AK14" s="13">
        <v>3</v>
      </c>
      <c r="AL14" s="13">
        <v>3</v>
      </c>
      <c r="AM14" s="13">
        <v>3</v>
      </c>
      <c r="AN14" s="13"/>
      <c r="AO14" s="13"/>
      <c r="AP14" s="13">
        <v>3</v>
      </c>
      <c r="AQ14" s="13"/>
      <c r="AR14" s="13"/>
      <c r="AS14" s="13">
        <v>3</v>
      </c>
      <c r="AT14" s="13"/>
      <c r="AU14" s="13">
        <v>3</v>
      </c>
      <c r="AV14" s="13">
        <v>3</v>
      </c>
      <c r="AW14" s="1">
        <f aca="true" t="shared" si="5" ref="AW14:AW25">SUM(D14:AV14)</f>
        <v>83</v>
      </c>
      <c r="AX14" s="1">
        <f t="shared" si="4"/>
        <v>33</v>
      </c>
      <c r="AY14" s="45">
        <f aca="true" t="shared" si="6" ref="AY14:AY25">AW14/AX14</f>
        <v>2.515151515151515</v>
      </c>
      <c r="AZ14" s="24">
        <f t="shared" si="3"/>
        <v>0.7333333333333333</v>
      </c>
      <c r="BA14" s="14" t="s">
        <v>570</v>
      </c>
    </row>
    <row r="15" spans="1:53" ht="39">
      <c r="A15" s="166"/>
      <c r="B15" s="167"/>
      <c r="C15" s="6" t="s">
        <v>100</v>
      </c>
      <c r="D15" s="9"/>
      <c r="E15" s="9">
        <v>2</v>
      </c>
      <c r="F15" s="9">
        <v>2</v>
      </c>
      <c r="G15" s="9">
        <v>2</v>
      </c>
      <c r="H15" s="13">
        <v>2</v>
      </c>
      <c r="I15" s="13">
        <v>1</v>
      </c>
      <c r="J15" s="13">
        <v>1</v>
      </c>
      <c r="K15" s="13">
        <v>1</v>
      </c>
      <c r="L15" s="13">
        <v>1</v>
      </c>
      <c r="M15" s="13">
        <v>1</v>
      </c>
      <c r="N15" s="13">
        <v>3</v>
      </c>
      <c r="O15" s="13">
        <v>3</v>
      </c>
      <c r="P15" s="13">
        <v>2</v>
      </c>
      <c r="Q15" s="13">
        <v>3</v>
      </c>
      <c r="R15" s="13">
        <v>1</v>
      </c>
      <c r="S15" s="13">
        <v>3</v>
      </c>
      <c r="T15" s="13"/>
      <c r="U15" s="13">
        <v>3</v>
      </c>
      <c r="V15" s="13">
        <v>3</v>
      </c>
      <c r="W15" s="13"/>
      <c r="X15" s="13">
        <v>3</v>
      </c>
      <c r="Y15" s="13">
        <v>2</v>
      </c>
      <c r="Z15" s="13"/>
      <c r="AA15" s="13"/>
      <c r="AB15" s="13">
        <v>1</v>
      </c>
      <c r="AC15" s="13"/>
      <c r="AD15" s="13"/>
      <c r="AE15" s="13"/>
      <c r="AF15" s="13">
        <v>3</v>
      </c>
      <c r="AG15" s="13"/>
      <c r="AH15" s="13"/>
      <c r="AI15" s="13">
        <v>1</v>
      </c>
      <c r="AJ15" s="13">
        <v>1</v>
      </c>
      <c r="AK15" s="13">
        <v>2</v>
      </c>
      <c r="AL15" s="13">
        <v>3</v>
      </c>
      <c r="AM15" s="13">
        <v>3</v>
      </c>
      <c r="AN15" s="13"/>
      <c r="AO15" s="13"/>
      <c r="AP15" s="13">
        <v>3</v>
      </c>
      <c r="AQ15" s="13"/>
      <c r="AR15" s="13">
        <v>2</v>
      </c>
      <c r="AS15" s="13">
        <v>2</v>
      </c>
      <c r="AT15" s="13"/>
      <c r="AU15" s="13">
        <v>1</v>
      </c>
      <c r="AV15" s="13">
        <v>2</v>
      </c>
      <c r="AW15" s="1">
        <f t="shared" si="5"/>
        <v>63</v>
      </c>
      <c r="AX15" s="1">
        <f t="shared" si="4"/>
        <v>31</v>
      </c>
      <c r="AY15" s="45">
        <f t="shared" si="6"/>
        <v>2.032258064516129</v>
      </c>
      <c r="AZ15" s="24">
        <f t="shared" si="3"/>
        <v>0.6888888888888889</v>
      </c>
      <c r="BA15" s="14" t="s">
        <v>570</v>
      </c>
    </row>
    <row r="16" spans="1:53" ht="26.25">
      <c r="A16" s="166"/>
      <c r="B16" s="167"/>
      <c r="C16" s="46" t="s">
        <v>101</v>
      </c>
      <c r="D16" s="9">
        <v>3</v>
      </c>
      <c r="E16" s="9">
        <v>3</v>
      </c>
      <c r="F16" s="9">
        <v>3</v>
      </c>
      <c r="G16" s="9">
        <v>1</v>
      </c>
      <c r="H16" s="13">
        <v>2</v>
      </c>
      <c r="I16" s="13">
        <v>3</v>
      </c>
      <c r="J16" s="13"/>
      <c r="K16" s="13">
        <v>3</v>
      </c>
      <c r="L16" s="13">
        <v>3</v>
      </c>
      <c r="M16" s="13"/>
      <c r="N16" s="13">
        <v>3</v>
      </c>
      <c r="O16" s="13">
        <v>3</v>
      </c>
      <c r="P16" s="13">
        <v>3</v>
      </c>
      <c r="Q16" s="13">
        <v>3</v>
      </c>
      <c r="R16" s="13">
        <v>1</v>
      </c>
      <c r="S16" s="13">
        <v>3</v>
      </c>
      <c r="T16" s="13"/>
      <c r="U16" s="13"/>
      <c r="V16" s="13">
        <v>1</v>
      </c>
      <c r="W16" s="13"/>
      <c r="X16" s="13">
        <v>2</v>
      </c>
      <c r="Y16" s="13">
        <v>3</v>
      </c>
      <c r="Z16" s="13"/>
      <c r="AA16" s="13">
        <v>3</v>
      </c>
      <c r="AB16" s="13">
        <v>2</v>
      </c>
      <c r="AC16" s="13">
        <v>2</v>
      </c>
      <c r="AD16" s="13">
        <v>2</v>
      </c>
      <c r="AE16" s="13"/>
      <c r="AF16" s="13">
        <v>1</v>
      </c>
      <c r="AG16" s="13">
        <v>2</v>
      </c>
      <c r="AH16" s="13">
        <v>2</v>
      </c>
      <c r="AI16" s="13">
        <v>2</v>
      </c>
      <c r="AJ16" s="13">
        <v>2</v>
      </c>
      <c r="AK16" s="13"/>
      <c r="AL16" s="13">
        <v>1</v>
      </c>
      <c r="AM16" s="13">
        <v>1</v>
      </c>
      <c r="AN16" s="13"/>
      <c r="AO16" s="13"/>
      <c r="AP16" s="13">
        <v>1</v>
      </c>
      <c r="AQ16" s="13"/>
      <c r="AR16" s="13"/>
      <c r="AS16" s="13">
        <v>3</v>
      </c>
      <c r="AT16" s="13">
        <v>2</v>
      </c>
      <c r="AU16" s="13">
        <v>3</v>
      </c>
      <c r="AV16" s="13">
        <v>1</v>
      </c>
      <c r="AW16" s="1">
        <f t="shared" si="5"/>
        <v>73</v>
      </c>
      <c r="AX16" s="1">
        <f t="shared" si="4"/>
        <v>33</v>
      </c>
      <c r="AY16" s="45">
        <f t="shared" si="6"/>
        <v>2.212121212121212</v>
      </c>
      <c r="AZ16" s="24">
        <f t="shared" si="3"/>
        <v>0.7333333333333333</v>
      </c>
      <c r="BA16" s="14" t="s">
        <v>570</v>
      </c>
    </row>
    <row r="17" spans="1:53" ht="26.25">
      <c r="A17" s="166"/>
      <c r="B17" s="167"/>
      <c r="C17" s="6" t="s">
        <v>102</v>
      </c>
      <c r="D17" s="9">
        <v>3</v>
      </c>
      <c r="E17" s="9">
        <v>3</v>
      </c>
      <c r="F17" s="9">
        <v>1</v>
      </c>
      <c r="G17" s="9">
        <v>2</v>
      </c>
      <c r="H17" s="13">
        <v>2</v>
      </c>
      <c r="I17" s="13">
        <v>1</v>
      </c>
      <c r="J17" s="13"/>
      <c r="K17" s="13">
        <v>1</v>
      </c>
      <c r="L17" s="13">
        <v>1</v>
      </c>
      <c r="M17" s="13"/>
      <c r="N17" s="13">
        <v>3</v>
      </c>
      <c r="O17" s="13">
        <v>2</v>
      </c>
      <c r="P17" s="13">
        <v>1</v>
      </c>
      <c r="Q17" s="13">
        <v>1</v>
      </c>
      <c r="R17" s="13">
        <v>1</v>
      </c>
      <c r="S17" s="13"/>
      <c r="T17" s="13"/>
      <c r="U17" s="13"/>
      <c r="V17" s="13">
        <v>1</v>
      </c>
      <c r="W17" s="13"/>
      <c r="X17" s="13">
        <v>1</v>
      </c>
      <c r="Y17" s="13">
        <v>1</v>
      </c>
      <c r="Z17" s="13"/>
      <c r="AA17" s="13"/>
      <c r="AB17" s="13">
        <v>2</v>
      </c>
      <c r="AC17" s="13"/>
      <c r="AD17" s="13"/>
      <c r="AE17" s="13"/>
      <c r="AF17" s="13">
        <v>1</v>
      </c>
      <c r="AG17" s="13">
        <v>2</v>
      </c>
      <c r="AH17" s="13">
        <v>3</v>
      </c>
      <c r="AI17" s="13">
        <v>1</v>
      </c>
      <c r="AJ17" s="13">
        <v>2</v>
      </c>
      <c r="AK17" s="13"/>
      <c r="AL17" s="13">
        <v>1</v>
      </c>
      <c r="AM17" s="13">
        <v>1</v>
      </c>
      <c r="AN17" s="13"/>
      <c r="AO17" s="13"/>
      <c r="AP17" s="13">
        <v>1</v>
      </c>
      <c r="AQ17" s="13"/>
      <c r="AR17" s="13"/>
      <c r="AS17" s="13">
        <v>3</v>
      </c>
      <c r="AT17" s="13">
        <v>2</v>
      </c>
      <c r="AU17" s="13">
        <v>1</v>
      </c>
      <c r="AV17" s="13">
        <v>1</v>
      </c>
      <c r="AW17" s="1">
        <f t="shared" si="5"/>
        <v>46</v>
      </c>
      <c r="AX17" s="1">
        <f t="shared" si="4"/>
        <v>29</v>
      </c>
      <c r="AY17" s="45">
        <f t="shared" si="6"/>
        <v>1.5862068965517242</v>
      </c>
      <c r="AZ17" s="24">
        <f t="shared" si="3"/>
        <v>0.6444444444444445</v>
      </c>
      <c r="BA17" s="14" t="s">
        <v>570</v>
      </c>
    </row>
    <row r="18" spans="1:53" ht="39">
      <c r="A18" s="166"/>
      <c r="B18" s="167"/>
      <c r="C18" s="6" t="s">
        <v>103</v>
      </c>
      <c r="D18" s="9">
        <v>3</v>
      </c>
      <c r="E18" s="9">
        <v>2</v>
      </c>
      <c r="F18" s="9">
        <v>2</v>
      </c>
      <c r="G18" s="9">
        <v>2</v>
      </c>
      <c r="H18" s="13">
        <v>3</v>
      </c>
      <c r="I18" s="13">
        <v>1</v>
      </c>
      <c r="J18" s="13"/>
      <c r="K18" s="13">
        <v>1</v>
      </c>
      <c r="L18" s="13">
        <v>2</v>
      </c>
      <c r="M18" s="13"/>
      <c r="N18" s="13">
        <v>3</v>
      </c>
      <c r="O18" s="13">
        <v>3</v>
      </c>
      <c r="P18" s="13">
        <v>3</v>
      </c>
      <c r="Q18" s="13">
        <v>1</v>
      </c>
      <c r="R18" s="13">
        <v>1</v>
      </c>
      <c r="S18" s="13">
        <v>3</v>
      </c>
      <c r="T18" s="13"/>
      <c r="U18" s="13"/>
      <c r="V18" s="13">
        <v>1</v>
      </c>
      <c r="W18" s="13"/>
      <c r="X18" s="13">
        <v>1</v>
      </c>
      <c r="Y18" s="13">
        <v>2</v>
      </c>
      <c r="Z18" s="13"/>
      <c r="AA18" s="13"/>
      <c r="AB18" s="13">
        <v>3</v>
      </c>
      <c r="AC18" s="13"/>
      <c r="AD18" s="13"/>
      <c r="AE18" s="13"/>
      <c r="AF18" s="13">
        <v>2</v>
      </c>
      <c r="AG18" s="13">
        <v>2</v>
      </c>
      <c r="AH18" s="13"/>
      <c r="AI18" s="13">
        <v>3</v>
      </c>
      <c r="AJ18" s="13">
        <v>2</v>
      </c>
      <c r="AK18" s="13"/>
      <c r="AL18" s="13">
        <v>3</v>
      </c>
      <c r="AM18" s="13">
        <v>3</v>
      </c>
      <c r="AN18" s="13"/>
      <c r="AO18" s="13"/>
      <c r="AP18" s="13">
        <v>1</v>
      </c>
      <c r="AQ18" s="13"/>
      <c r="AR18" s="13"/>
      <c r="AS18" s="13">
        <v>3</v>
      </c>
      <c r="AT18" s="13">
        <v>2</v>
      </c>
      <c r="AU18" s="13">
        <v>3</v>
      </c>
      <c r="AV18" s="13">
        <v>3</v>
      </c>
      <c r="AW18" s="1">
        <f t="shared" si="5"/>
        <v>64</v>
      </c>
      <c r="AX18" s="1">
        <f t="shared" si="4"/>
        <v>29</v>
      </c>
      <c r="AY18" s="45">
        <f t="shared" si="6"/>
        <v>2.206896551724138</v>
      </c>
      <c r="AZ18" s="24">
        <f t="shared" si="3"/>
        <v>0.6444444444444445</v>
      </c>
      <c r="BA18" s="14" t="s">
        <v>570</v>
      </c>
    </row>
    <row r="19" spans="1:53" ht="52.5">
      <c r="A19" s="166"/>
      <c r="B19" s="167"/>
      <c r="C19" s="6" t="s">
        <v>104</v>
      </c>
      <c r="D19" s="9"/>
      <c r="E19" s="9">
        <v>3</v>
      </c>
      <c r="F19" s="9">
        <v>1</v>
      </c>
      <c r="G19" s="9">
        <v>2</v>
      </c>
      <c r="H19" s="13">
        <v>3</v>
      </c>
      <c r="I19" s="13">
        <v>2</v>
      </c>
      <c r="J19" s="13">
        <v>2</v>
      </c>
      <c r="K19" s="13">
        <v>1</v>
      </c>
      <c r="L19" s="13">
        <v>1</v>
      </c>
      <c r="M19" s="13"/>
      <c r="N19" s="13">
        <v>3</v>
      </c>
      <c r="O19" s="13">
        <v>2</v>
      </c>
      <c r="P19" s="13">
        <v>1</v>
      </c>
      <c r="Q19" s="13">
        <v>1</v>
      </c>
      <c r="R19" s="13">
        <v>1</v>
      </c>
      <c r="S19" s="13"/>
      <c r="T19" s="13"/>
      <c r="U19" s="13">
        <v>2</v>
      </c>
      <c r="V19" s="13">
        <v>1</v>
      </c>
      <c r="W19" s="13"/>
      <c r="X19" s="13">
        <v>2</v>
      </c>
      <c r="Y19" s="13">
        <v>1</v>
      </c>
      <c r="Z19" s="13"/>
      <c r="AA19" s="13"/>
      <c r="AB19" s="13">
        <v>3</v>
      </c>
      <c r="AC19" s="13"/>
      <c r="AD19" s="13"/>
      <c r="AE19" s="13"/>
      <c r="AF19" s="13">
        <v>2</v>
      </c>
      <c r="AG19" s="13"/>
      <c r="AH19" s="13"/>
      <c r="AI19" s="13">
        <v>2</v>
      </c>
      <c r="AJ19" s="13">
        <v>2</v>
      </c>
      <c r="AK19" s="13">
        <v>1</v>
      </c>
      <c r="AL19" s="13">
        <v>3</v>
      </c>
      <c r="AM19" s="13">
        <v>3</v>
      </c>
      <c r="AN19" s="13"/>
      <c r="AO19" s="13"/>
      <c r="AP19" s="13">
        <v>1</v>
      </c>
      <c r="AQ19" s="13"/>
      <c r="AR19" s="13"/>
      <c r="AS19" s="13">
        <v>3</v>
      </c>
      <c r="AT19" s="13"/>
      <c r="AU19" s="13">
        <v>3</v>
      </c>
      <c r="AV19" s="13">
        <v>1</v>
      </c>
      <c r="AW19" s="1">
        <f t="shared" si="5"/>
        <v>53</v>
      </c>
      <c r="AX19" s="1">
        <f t="shared" si="4"/>
        <v>28</v>
      </c>
      <c r="AY19" s="45">
        <f t="shared" si="6"/>
        <v>1.8928571428571428</v>
      </c>
      <c r="AZ19" s="24">
        <f t="shared" si="3"/>
        <v>0.6222222222222222</v>
      </c>
      <c r="BA19" s="14"/>
    </row>
    <row r="20" spans="1:53" ht="39">
      <c r="A20" s="167"/>
      <c r="B20" s="167"/>
      <c r="C20" s="6" t="s">
        <v>105</v>
      </c>
      <c r="D20" s="9">
        <v>3</v>
      </c>
      <c r="E20" s="9">
        <v>3</v>
      </c>
      <c r="F20" s="9">
        <v>3</v>
      </c>
      <c r="G20" s="9">
        <v>3</v>
      </c>
      <c r="H20" s="13">
        <v>1</v>
      </c>
      <c r="I20" s="13">
        <v>1</v>
      </c>
      <c r="J20" s="13">
        <v>3</v>
      </c>
      <c r="K20" s="13">
        <v>1</v>
      </c>
      <c r="L20" s="13">
        <v>1</v>
      </c>
      <c r="M20" s="13"/>
      <c r="N20" s="13">
        <v>1</v>
      </c>
      <c r="O20" s="13">
        <v>3</v>
      </c>
      <c r="P20" s="13">
        <v>1</v>
      </c>
      <c r="Q20" s="13">
        <v>2</v>
      </c>
      <c r="R20" s="13">
        <v>1</v>
      </c>
      <c r="S20" s="13">
        <v>2</v>
      </c>
      <c r="T20" s="13">
        <v>3</v>
      </c>
      <c r="U20" s="13"/>
      <c r="V20" s="13">
        <v>1</v>
      </c>
      <c r="W20" s="13"/>
      <c r="X20" s="13">
        <v>3</v>
      </c>
      <c r="Y20" s="13">
        <v>1</v>
      </c>
      <c r="Z20" s="13"/>
      <c r="AA20" s="13">
        <v>3</v>
      </c>
      <c r="AB20" s="13">
        <v>1</v>
      </c>
      <c r="AC20" s="13"/>
      <c r="AD20" s="13"/>
      <c r="AE20" s="13"/>
      <c r="AF20" s="13">
        <v>3</v>
      </c>
      <c r="AG20" s="13">
        <v>2</v>
      </c>
      <c r="AH20" s="13">
        <v>3</v>
      </c>
      <c r="AI20" s="13">
        <v>3</v>
      </c>
      <c r="AJ20" s="13">
        <v>3</v>
      </c>
      <c r="AK20" s="13"/>
      <c r="AL20" s="13">
        <v>1</v>
      </c>
      <c r="AM20" s="13">
        <v>1</v>
      </c>
      <c r="AN20" s="13"/>
      <c r="AO20" s="13"/>
      <c r="AP20" s="13">
        <v>1</v>
      </c>
      <c r="AQ20" s="13"/>
      <c r="AR20" s="13"/>
      <c r="AS20" s="13">
        <v>2</v>
      </c>
      <c r="AT20" s="13">
        <v>2</v>
      </c>
      <c r="AU20" s="13">
        <v>3</v>
      </c>
      <c r="AV20" s="13">
        <v>3</v>
      </c>
      <c r="AW20" s="1">
        <f t="shared" si="5"/>
        <v>68</v>
      </c>
      <c r="AX20" s="1">
        <f t="shared" si="4"/>
        <v>33</v>
      </c>
      <c r="AY20" s="45">
        <f t="shared" si="6"/>
        <v>2.0606060606060606</v>
      </c>
      <c r="AZ20" s="24">
        <f t="shared" si="3"/>
        <v>0.7333333333333333</v>
      </c>
      <c r="BA20" s="14" t="s">
        <v>570</v>
      </c>
    </row>
    <row r="21" spans="1:53" ht="66">
      <c r="A21" s="167"/>
      <c r="B21" s="167"/>
      <c r="C21" s="46" t="s">
        <v>106</v>
      </c>
      <c r="D21" s="9">
        <v>2</v>
      </c>
      <c r="E21" s="9">
        <v>2</v>
      </c>
      <c r="F21" s="9">
        <v>2</v>
      </c>
      <c r="G21" s="9">
        <v>2</v>
      </c>
      <c r="H21" s="13">
        <v>3</v>
      </c>
      <c r="I21" s="13">
        <v>3</v>
      </c>
      <c r="J21" s="13">
        <v>3</v>
      </c>
      <c r="K21" s="13">
        <v>3</v>
      </c>
      <c r="L21" s="13">
        <v>3</v>
      </c>
      <c r="M21" s="13">
        <v>3</v>
      </c>
      <c r="N21" s="13">
        <v>3</v>
      </c>
      <c r="O21" s="13">
        <v>3</v>
      </c>
      <c r="P21" s="13">
        <v>1</v>
      </c>
      <c r="Q21" s="13">
        <v>3</v>
      </c>
      <c r="R21" s="13">
        <v>1</v>
      </c>
      <c r="S21" s="13">
        <v>2</v>
      </c>
      <c r="T21" s="13">
        <v>3</v>
      </c>
      <c r="U21" s="13"/>
      <c r="V21" s="13">
        <v>2</v>
      </c>
      <c r="W21" s="13">
        <v>3</v>
      </c>
      <c r="X21" s="13">
        <v>3</v>
      </c>
      <c r="Y21" s="13">
        <v>1</v>
      </c>
      <c r="Z21" s="13"/>
      <c r="AA21" s="13">
        <v>3</v>
      </c>
      <c r="AB21" s="13">
        <v>3</v>
      </c>
      <c r="AC21" s="13"/>
      <c r="AD21" s="13"/>
      <c r="AE21" s="13"/>
      <c r="AF21" s="13">
        <v>2</v>
      </c>
      <c r="AG21" s="13"/>
      <c r="AH21" s="13"/>
      <c r="AI21" s="13">
        <v>3</v>
      </c>
      <c r="AJ21" s="13">
        <v>3</v>
      </c>
      <c r="AK21" s="13"/>
      <c r="AL21" s="13">
        <v>1</v>
      </c>
      <c r="AM21" s="13">
        <v>1</v>
      </c>
      <c r="AN21" s="13"/>
      <c r="AO21" s="13"/>
      <c r="AP21" s="13">
        <v>1</v>
      </c>
      <c r="AQ21" s="13"/>
      <c r="AR21" s="13"/>
      <c r="AS21" s="13">
        <v>3</v>
      </c>
      <c r="AT21" s="13">
        <v>3</v>
      </c>
      <c r="AU21" s="13">
        <v>3</v>
      </c>
      <c r="AV21" s="13">
        <v>3</v>
      </c>
      <c r="AW21" s="1">
        <f t="shared" si="5"/>
        <v>80</v>
      </c>
      <c r="AX21" s="1">
        <f t="shared" si="4"/>
        <v>33</v>
      </c>
      <c r="AY21" s="45">
        <f t="shared" si="6"/>
        <v>2.4242424242424243</v>
      </c>
      <c r="AZ21" s="24">
        <f t="shared" si="3"/>
        <v>0.7333333333333333</v>
      </c>
      <c r="BA21" s="14" t="s">
        <v>570</v>
      </c>
    </row>
    <row r="22" spans="1:53" ht="39">
      <c r="A22" s="167"/>
      <c r="B22" s="167"/>
      <c r="C22" s="6" t="s">
        <v>107</v>
      </c>
      <c r="D22" s="9">
        <v>3</v>
      </c>
      <c r="E22" s="9">
        <v>3</v>
      </c>
      <c r="F22" s="9">
        <v>1</v>
      </c>
      <c r="G22" s="9">
        <v>2</v>
      </c>
      <c r="H22" s="13">
        <v>1</v>
      </c>
      <c r="I22" s="13">
        <v>1</v>
      </c>
      <c r="J22" s="13"/>
      <c r="K22" s="13">
        <v>1</v>
      </c>
      <c r="L22" s="13">
        <v>1</v>
      </c>
      <c r="M22" s="13"/>
      <c r="N22" s="13">
        <v>3</v>
      </c>
      <c r="O22" s="13">
        <v>1</v>
      </c>
      <c r="P22" s="13">
        <v>1</v>
      </c>
      <c r="Q22" s="13">
        <v>3</v>
      </c>
      <c r="R22" s="13">
        <v>1</v>
      </c>
      <c r="S22" s="13">
        <v>2</v>
      </c>
      <c r="T22" s="13"/>
      <c r="U22" s="13"/>
      <c r="V22" s="13">
        <v>1</v>
      </c>
      <c r="W22" s="13"/>
      <c r="X22" s="13">
        <v>1</v>
      </c>
      <c r="Y22" s="13">
        <v>1</v>
      </c>
      <c r="Z22" s="13"/>
      <c r="AA22" s="13"/>
      <c r="AB22" s="13">
        <v>1</v>
      </c>
      <c r="AC22" s="13"/>
      <c r="AD22" s="13"/>
      <c r="AE22" s="13"/>
      <c r="AF22" s="13">
        <v>3</v>
      </c>
      <c r="AG22" s="13"/>
      <c r="AH22" s="13"/>
      <c r="AI22" s="13">
        <v>1</v>
      </c>
      <c r="AJ22" s="13">
        <v>1</v>
      </c>
      <c r="AK22" s="13"/>
      <c r="AL22" s="13">
        <v>1</v>
      </c>
      <c r="AM22" s="13">
        <v>1</v>
      </c>
      <c r="AN22" s="13"/>
      <c r="AO22" s="13"/>
      <c r="AP22" s="13">
        <v>1</v>
      </c>
      <c r="AQ22" s="13"/>
      <c r="AR22" s="13"/>
      <c r="AS22" s="13">
        <v>3</v>
      </c>
      <c r="AT22" s="13">
        <v>2</v>
      </c>
      <c r="AU22" s="13">
        <v>3</v>
      </c>
      <c r="AV22" s="13">
        <v>3</v>
      </c>
      <c r="AW22" s="1">
        <f t="shared" si="5"/>
        <v>47</v>
      </c>
      <c r="AX22" s="1">
        <f t="shared" si="4"/>
        <v>28</v>
      </c>
      <c r="AY22" s="45">
        <f t="shared" si="6"/>
        <v>1.6785714285714286</v>
      </c>
      <c r="AZ22" s="24">
        <f t="shared" si="3"/>
        <v>0.6222222222222222</v>
      </c>
      <c r="BA22" s="14" t="s">
        <v>570</v>
      </c>
    </row>
    <row r="23" spans="1:53" ht="39">
      <c r="A23" s="167"/>
      <c r="B23" s="167"/>
      <c r="C23" s="46" t="s">
        <v>108</v>
      </c>
      <c r="D23" s="9">
        <v>2</v>
      </c>
      <c r="E23" s="9">
        <v>2</v>
      </c>
      <c r="F23" s="9">
        <v>1</v>
      </c>
      <c r="G23" s="9">
        <v>1</v>
      </c>
      <c r="H23" s="13">
        <v>1</v>
      </c>
      <c r="I23" s="13"/>
      <c r="J23" s="13">
        <v>3</v>
      </c>
      <c r="K23" s="13"/>
      <c r="L23" s="13">
        <v>1</v>
      </c>
      <c r="M23" s="13">
        <v>3</v>
      </c>
      <c r="N23" s="13">
        <v>3</v>
      </c>
      <c r="O23" s="13">
        <v>2</v>
      </c>
      <c r="P23" s="13">
        <v>3</v>
      </c>
      <c r="Q23" s="13">
        <v>3</v>
      </c>
      <c r="R23" s="13">
        <v>1</v>
      </c>
      <c r="S23" s="13">
        <v>2</v>
      </c>
      <c r="T23" s="13"/>
      <c r="U23" s="13"/>
      <c r="V23" s="13">
        <v>3</v>
      </c>
      <c r="W23" s="13"/>
      <c r="X23" s="13">
        <v>2</v>
      </c>
      <c r="Y23" s="13">
        <v>2</v>
      </c>
      <c r="Z23" s="13"/>
      <c r="AA23" s="13"/>
      <c r="AB23" s="13">
        <v>3</v>
      </c>
      <c r="AC23" s="13"/>
      <c r="AD23" s="13"/>
      <c r="AE23" s="13">
        <v>3</v>
      </c>
      <c r="AF23" s="13">
        <v>2</v>
      </c>
      <c r="AG23" s="13"/>
      <c r="AH23" s="13">
        <v>3</v>
      </c>
      <c r="AI23" s="13">
        <v>3</v>
      </c>
      <c r="AJ23" s="13">
        <v>2</v>
      </c>
      <c r="AK23" s="13"/>
      <c r="AL23" s="13">
        <v>3</v>
      </c>
      <c r="AM23" s="13">
        <v>3</v>
      </c>
      <c r="AN23" s="13"/>
      <c r="AO23" s="13">
        <v>2</v>
      </c>
      <c r="AP23" s="13">
        <v>3</v>
      </c>
      <c r="AQ23" s="13"/>
      <c r="AR23" s="13">
        <v>2</v>
      </c>
      <c r="AS23" s="13">
        <v>3</v>
      </c>
      <c r="AT23" s="13">
        <v>3</v>
      </c>
      <c r="AU23" s="13">
        <v>3</v>
      </c>
      <c r="AV23" s="13">
        <v>1</v>
      </c>
      <c r="AW23" s="1">
        <f t="shared" si="5"/>
        <v>74</v>
      </c>
      <c r="AX23" s="1">
        <f t="shared" si="4"/>
        <v>32</v>
      </c>
      <c r="AY23" s="45">
        <f t="shared" si="6"/>
        <v>2.3125</v>
      </c>
      <c r="AZ23" s="24">
        <f t="shared" si="3"/>
        <v>0.7111111111111111</v>
      </c>
      <c r="BA23" s="14" t="s">
        <v>570</v>
      </c>
    </row>
    <row r="24" spans="1:53" ht="26.25">
      <c r="A24" s="167"/>
      <c r="B24" s="167"/>
      <c r="C24" s="46" t="s">
        <v>109</v>
      </c>
      <c r="D24" s="9">
        <v>2</v>
      </c>
      <c r="E24" s="9">
        <v>2</v>
      </c>
      <c r="F24" s="9">
        <v>2</v>
      </c>
      <c r="G24" s="9">
        <v>3</v>
      </c>
      <c r="H24" s="13">
        <v>1</v>
      </c>
      <c r="I24" s="13">
        <v>2</v>
      </c>
      <c r="J24" s="13">
        <v>2</v>
      </c>
      <c r="K24" s="13">
        <v>2</v>
      </c>
      <c r="L24" s="13">
        <v>3</v>
      </c>
      <c r="M24" s="13"/>
      <c r="N24" s="13">
        <v>2</v>
      </c>
      <c r="O24" s="13">
        <v>3</v>
      </c>
      <c r="P24" s="13">
        <v>2</v>
      </c>
      <c r="Q24" s="13">
        <v>2</v>
      </c>
      <c r="R24" s="13">
        <v>1</v>
      </c>
      <c r="S24" s="13">
        <v>3</v>
      </c>
      <c r="T24" s="13">
        <v>3</v>
      </c>
      <c r="U24" s="13"/>
      <c r="V24" s="13">
        <v>1</v>
      </c>
      <c r="W24" s="13"/>
      <c r="X24" s="13">
        <v>3</v>
      </c>
      <c r="Y24" s="13">
        <v>3</v>
      </c>
      <c r="Z24" s="13"/>
      <c r="AA24" s="13"/>
      <c r="AB24" s="13">
        <v>3</v>
      </c>
      <c r="AC24" s="13"/>
      <c r="AD24" s="13"/>
      <c r="AE24" s="13"/>
      <c r="AF24" s="13">
        <v>2</v>
      </c>
      <c r="AG24" s="13">
        <v>2</v>
      </c>
      <c r="AH24" s="13">
        <v>3</v>
      </c>
      <c r="AI24" s="13">
        <v>3</v>
      </c>
      <c r="AJ24" s="13">
        <v>2</v>
      </c>
      <c r="AK24" s="13"/>
      <c r="AL24" s="13">
        <v>3</v>
      </c>
      <c r="AM24" s="13">
        <v>3</v>
      </c>
      <c r="AN24" s="13"/>
      <c r="AO24" s="13"/>
      <c r="AP24" s="13">
        <v>2</v>
      </c>
      <c r="AQ24" s="13"/>
      <c r="AR24" s="13">
        <v>3</v>
      </c>
      <c r="AS24" s="13">
        <v>3</v>
      </c>
      <c r="AT24" s="13">
        <v>3</v>
      </c>
      <c r="AU24" s="13">
        <v>3</v>
      </c>
      <c r="AV24" s="13">
        <v>1</v>
      </c>
      <c r="AW24" s="1">
        <f t="shared" si="5"/>
        <v>78</v>
      </c>
      <c r="AX24" s="1">
        <f t="shared" si="4"/>
        <v>33</v>
      </c>
      <c r="AY24" s="45">
        <f t="shared" si="6"/>
        <v>2.3636363636363638</v>
      </c>
      <c r="AZ24" s="24">
        <f t="shared" si="3"/>
        <v>0.7333333333333333</v>
      </c>
      <c r="BA24" s="14"/>
    </row>
    <row r="25" spans="1:53" ht="26.25">
      <c r="A25" s="167"/>
      <c r="B25" s="167"/>
      <c r="C25" s="6" t="s">
        <v>110</v>
      </c>
      <c r="D25" s="9"/>
      <c r="E25" s="9">
        <v>2</v>
      </c>
      <c r="F25" s="9">
        <v>1</v>
      </c>
      <c r="G25" s="9">
        <v>2</v>
      </c>
      <c r="H25" s="13">
        <v>3</v>
      </c>
      <c r="I25" s="13"/>
      <c r="J25" s="13">
        <v>1</v>
      </c>
      <c r="K25" s="13">
        <v>1</v>
      </c>
      <c r="L25" s="13">
        <v>1</v>
      </c>
      <c r="M25" s="13"/>
      <c r="N25" s="13">
        <v>1</v>
      </c>
      <c r="O25" s="13">
        <v>3</v>
      </c>
      <c r="P25" s="13">
        <v>2</v>
      </c>
      <c r="Q25" s="13">
        <v>3</v>
      </c>
      <c r="R25" s="13">
        <v>1</v>
      </c>
      <c r="S25" s="13">
        <v>2</v>
      </c>
      <c r="T25" s="13"/>
      <c r="U25" s="13">
        <v>2</v>
      </c>
      <c r="V25" s="13">
        <v>1</v>
      </c>
      <c r="W25" s="13"/>
      <c r="X25" s="13">
        <v>1</v>
      </c>
      <c r="Y25" s="13">
        <v>3</v>
      </c>
      <c r="Z25" s="13"/>
      <c r="AA25" s="13"/>
      <c r="AB25" s="13">
        <v>2</v>
      </c>
      <c r="AC25" s="13"/>
      <c r="AD25" s="13"/>
      <c r="AE25" s="13"/>
      <c r="AF25" s="13">
        <v>3</v>
      </c>
      <c r="AG25" s="13"/>
      <c r="AH25" s="13">
        <v>3</v>
      </c>
      <c r="AI25" s="13">
        <v>1</v>
      </c>
      <c r="AJ25" s="13">
        <v>3</v>
      </c>
      <c r="AK25" s="13"/>
      <c r="AL25" s="13">
        <v>1</v>
      </c>
      <c r="AM25" s="13">
        <v>1</v>
      </c>
      <c r="AN25" s="13"/>
      <c r="AO25" s="13">
        <v>3</v>
      </c>
      <c r="AP25" s="13">
        <v>2</v>
      </c>
      <c r="AQ25" s="13"/>
      <c r="AR25" s="13">
        <v>3</v>
      </c>
      <c r="AS25" s="13">
        <v>3</v>
      </c>
      <c r="AT25" s="13">
        <v>2</v>
      </c>
      <c r="AU25" s="13"/>
      <c r="AV25" s="13">
        <v>3</v>
      </c>
      <c r="AW25" s="1">
        <f t="shared" si="5"/>
        <v>60</v>
      </c>
      <c r="AX25" s="1">
        <f t="shared" si="4"/>
        <v>30</v>
      </c>
      <c r="AY25" s="45">
        <f t="shared" si="6"/>
        <v>2</v>
      </c>
      <c r="AZ25" s="24">
        <f t="shared" si="3"/>
        <v>0.6666666666666666</v>
      </c>
      <c r="BA25" s="14"/>
    </row>
    <row r="26" spans="1:53" ht="15" customHeight="1">
      <c r="A26" s="167"/>
      <c r="B26" s="167"/>
      <c r="C26" s="6" t="s">
        <v>111</v>
      </c>
      <c r="D26" s="9"/>
      <c r="E26" s="9"/>
      <c r="F26" s="9"/>
      <c r="G26" s="13" t="s">
        <v>226</v>
      </c>
      <c r="H26" s="13"/>
      <c r="I26" s="13" t="s">
        <v>238</v>
      </c>
      <c r="J26" s="13"/>
      <c r="K26" s="13"/>
      <c r="L26" s="13"/>
      <c r="M26" s="13" t="s">
        <v>309</v>
      </c>
      <c r="N26" s="13"/>
      <c r="O26" s="13"/>
      <c r="P26" s="13" t="s">
        <v>351</v>
      </c>
      <c r="Q26" s="13"/>
      <c r="R26" s="13"/>
      <c r="S26" s="13"/>
      <c r="T26" s="13"/>
      <c r="U26" s="13"/>
      <c r="V26" s="13" t="s">
        <v>402</v>
      </c>
      <c r="W26" s="13"/>
      <c r="X26" s="13"/>
      <c r="Y26" s="13"/>
      <c r="Z26" s="13"/>
      <c r="AA26" s="13"/>
      <c r="AB26" s="13"/>
      <c r="AC26" s="13"/>
      <c r="AD26" s="13"/>
      <c r="AE26" s="13"/>
      <c r="AF26" s="13"/>
      <c r="AG26" s="13"/>
      <c r="AH26" s="13"/>
      <c r="AI26" s="13" t="s">
        <v>484</v>
      </c>
      <c r="AJ26" s="13"/>
      <c r="AK26" s="13"/>
      <c r="AL26" s="13"/>
      <c r="AM26" s="13"/>
      <c r="AN26" s="13"/>
      <c r="AO26" s="13"/>
      <c r="AP26" s="13"/>
      <c r="AQ26" s="13"/>
      <c r="AR26" s="13"/>
      <c r="AS26" s="13"/>
      <c r="AT26" s="13"/>
      <c r="AV26" s="13" t="s">
        <v>723</v>
      </c>
      <c r="AX26" s="1">
        <f>COUNT(D26:AV26)</f>
        <v>0</v>
      </c>
      <c r="AY26" s="45"/>
      <c r="AZ26" s="24">
        <f t="shared" si="3"/>
        <v>0</v>
      </c>
      <c r="BA26" s="14"/>
    </row>
    <row r="27" spans="1:53" ht="23.25" customHeight="1">
      <c r="A27" s="167"/>
      <c r="B27" s="167"/>
      <c r="C27" s="6" t="s">
        <v>112</v>
      </c>
      <c r="D27" s="9"/>
      <c r="E27" s="9"/>
      <c r="F27" s="9"/>
      <c r="G27" s="9"/>
      <c r="H27" s="13"/>
      <c r="I27" s="13" t="s">
        <v>239</v>
      </c>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X27" s="1">
        <f t="shared" si="4"/>
        <v>0</v>
      </c>
      <c r="AY27" s="45"/>
      <c r="AZ27" s="24">
        <f t="shared" si="3"/>
        <v>0</v>
      </c>
      <c r="BA27" s="14"/>
    </row>
    <row r="28" ht="12.75">
      <c r="A28" s="2"/>
    </row>
    <row r="29" ht="12.75">
      <c r="A29" s="2"/>
    </row>
  </sheetData>
  <mergeCells count="2">
    <mergeCell ref="A13:B27"/>
    <mergeCell ref="A6:A12"/>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1:T42"/>
  <sheetViews>
    <sheetView workbookViewId="0" topLeftCell="A1">
      <selection activeCell="C7" sqref="C7"/>
    </sheetView>
  </sheetViews>
  <sheetFormatPr defaultColWidth="9.140625" defaultRowHeight="12.75"/>
  <cols>
    <col min="1" max="1" width="9.140625" style="1" customWidth="1"/>
    <col min="2" max="2" width="11.28125" style="1" customWidth="1"/>
    <col min="3" max="3" width="13.8515625" style="1" customWidth="1"/>
    <col min="4" max="4" width="18.7109375" style="1" customWidth="1"/>
    <col min="5" max="5" width="11.8515625" style="1" customWidth="1"/>
    <col min="6" max="6" width="13.7109375" style="1" customWidth="1"/>
    <col min="7" max="7" width="9.140625" style="1" customWidth="1"/>
    <col min="8" max="8" width="13.7109375" style="1" bestFit="1" customWidth="1"/>
    <col min="9" max="9" width="15.7109375" style="1" customWidth="1"/>
    <col min="10" max="12" width="13.8515625" style="1" customWidth="1"/>
    <col min="13" max="14" width="10.421875" style="1" customWidth="1"/>
    <col min="15" max="15" width="14.57421875" style="1" customWidth="1"/>
    <col min="16" max="16384" width="9.140625" style="1" customWidth="1"/>
  </cols>
  <sheetData>
    <row r="1" spans="3:11" ht="12.75">
      <c r="C1" s="112" t="s">
        <v>576</v>
      </c>
      <c r="D1" s="112">
        <f>ROWS(D7:D30)</f>
        <v>24</v>
      </c>
      <c r="K1" s="1" t="s">
        <v>570</v>
      </c>
    </row>
    <row r="2" ht="12.75">
      <c r="K2" s="1" t="s">
        <v>570</v>
      </c>
    </row>
    <row r="3" ht="12.75">
      <c r="M3" s="1" t="s">
        <v>570</v>
      </c>
    </row>
    <row r="5" spans="2:15" ht="31.5" customHeight="1">
      <c r="B5" s="168" t="s">
        <v>141</v>
      </c>
      <c r="C5" s="169"/>
      <c r="D5" s="169"/>
      <c r="E5" s="169"/>
      <c r="F5" s="169"/>
      <c r="G5" s="169"/>
      <c r="H5" s="169"/>
      <c r="I5" s="169"/>
      <c r="J5" s="169"/>
      <c r="K5" s="169"/>
      <c r="L5" s="169"/>
      <c r="M5" s="169"/>
      <c r="N5" s="169"/>
      <c r="O5" s="169"/>
    </row>
    <row r="6" spans="2:15" ht="66">
      <c r="B6" s="4" t="s">
        <v>118</v>
      </c>
      <c r="C6" s="4" t="s">
        <v>140</v>
      </c>
      <c r="D6" s="4" t="s">
        <v>119</v>
      </c>
      <c r="E6" s="4" t="s">
        <v>121</v>
      </c>
      <c r="F6" s="4" t="s">
        <v>122</v>
      </c>
      <c r="G6" s="4" t="s">
        <v>123</v>
      </c>
      <c r="H6" s="4" t="s">
        <v>583</v>
      </c>
      <c r="I6" s="4" t="s">
        <v>116</v>
      </c>
      <c r="J6" s="4" t="s">
        <v>23</v>
      </c>
      <c r="K6" s="4" t="s">
        <v>27</v>
      </c>
      <c r="L6" s="4" t="s">
        <v>28</v>
      </c>
      <c r="M6" s="4" t="s">
        <v>21</v>
      </c>
      <c r="N6" s="4" t="s">
        <v>22</v>
      </c>
      <c r="O6" s="4" t="s">
        <v>120</v>
      </c>
    </row>
    <row r="7" spans="2:15" ht="39">
      <c r="B7" s="6"/>
      <c r="C7" s="17"/>
      <c r="D7" s="6" t="s">
        <v>240</v>
      </c>
      <c r="E7" s="6" t="s">
        <v>142</v>
      </c>
      <c r="F7" s="12">
        <v>695203</v>
      </c>
      <c r="G7" s="12">
        <v>16000</v>
      </c>
      <c r="H7" s="12">
        <f>G7*F7/1000000</f>
        <v>11123.248</v>
      </c>
      <c r="I7" s="13" t="s">
        <v>241</v>
      </c>
      <c r="J7" s="130">
        <f aca="true" t="shared" si="0" ref="J7:J30">F7*N7</f>
        <v>0</v>
      </c>
      <c r="K7" s="130">
        <f aca="true" t="shared" si="1" ref="K7:K16">G7*N7</f>
        <v>0</v>
      </c>
      <c r="L7" s="12">
        <f>K7*J7/1000000</f>
        <v>0</v>
      </c>
      <c r="M7" s="13" t="s">
        <v>654</v>
      </c>
      <c r="N7" s="13">
        <v>0</v>
      </c>
      <c r="O7" s="6" t="s">
        <v>242</v>
      </c>
    </row>
    <row r="8" spans="2:15" ht="26.25">
      <c r="B8" s="6"/>
      <c r="C8" s="17"/>
      <c r="D8" s="6" t="s">
        <v>374</v>
      </c>
      <c r="E8" s="6" t="s">
        <v>142</v>
      </c>
      <c r="F8" s="12">
        <v>1152000</v>
      </c>
      <c r="G8" s="12">
        <v>20000</v>
      </c>
      <c r="H8" s="12">
        <f aca="true" t="shared" si="2" ref="H8:H30">G8*F8/1000000</f>
        <v>23040</v>
      </c>
      <c r="I8" s="13" t="s">
        <v>241</v>
      </c>
      <c r="J8" s="130">
        <f t="shared" si="0"/>
        <v>1152000</v>
      </c>
      <c r="K8" s="130">
        <f t="shared" si="1"/>
        <v>20000</v>
      </c>
      <c r="L8" s="12">
        <f aca="true" t="shared" si="3" ref="L8:L30">K8*J8/1000000</f>
        <v>23040</v>
      </c>
      <c r="M8" s="13" t="s">
        <v>241</v>
      </c>
      <c r="N8" s="13">
        <v>1</v>
      </c>
      <c r="O8" s="6" t="s">
        <v>242</v>
      </c>
    </row>
    <row r="9" spans="2:15" ht="12.75">
      <c r="B9" s="6"/>
      <c r="C9" s="17"/>
      <c r="D9" s="6" t="s">
        <v>391</v>
      </c>
      <c r="E9" s="6" t="s">
        <v>142</v>
      </c>
      <c r="F9" s="12">
        <v>290000</v>
      </c>
      <c r="G9" s="12">
        <v>20000</v>
      </c>
      <c r="H9" s="12">
        <f t="shared" si="2"/>
        <v>5800</v>
      </c>
      <c r="I9" s="13" t="s">
        <v>241</v>
      </c>
      <c r="J9" s="130">
        <f t="shared" si="0"/>
        <v>0</v>
      </c>
      <c r="K9" s="130">
        <f t="shared" si="1"/>
        <v>0</v>
      </c>
      <c r="L9" s="12">
        <f t="shared" si="3"/>
        <v>0</v>
      </c>
      <c r="M9" s="13" t="s">
        <v>654</v>
      </c>
      <c r="N9" s="13">
        <v>0</v>
      </c>
      <c r="O9" s="6" t="s">
        <v>270</v>
      </c>
    </row>
    <row r="10" spans="2:15" ht="39">
      <c r="B10" s="6"/>
      <c r="C10" s="17"/>
      <c r="D10" s="6" t="s">
        <v>448</v>
      </c>
      <c r="E10" s="6" t="s">
        <v>142</v>
      </c>
      <c r="F10" s="12">
        <v>1000000</v>
      </c>
      <c r="G10" s="6">
        <v>10000</v>
      </c>
      <c r="H10" s="12">
        <f t="shared" si="2"/>
        <v>10000</v>
      </c>
      <c r="I10" s="13" t="s">
        <v>241</v>
      </c>
      <c r="J10" s="130">
        <f t="shared" si="0"/>
        <v>1000000</v>
      </c>
      <c r="K10" s="130">
        <f t="shared" si="1"/>
        <v>10000</v>
      </c>
      <c r="L10" s="12">
        <f t="shared" si="3"/>
        <v>10000</v>
      </c>
      <c r="M10" s="13" t="s">
        <v>241</v>
      </c>
      <c r="N10" s="13">
        <v>1</v>
      </c>
      <c r="O10" s="6" t="s">
        <v>270</v>
      </c>
    </row>
    <row r="11" spans="2:15" ht="26.25">
      <c r="B11" s="6"/>
      <c r="C11" s="17"/>
      <c r="D11" s="6" t="s">
        <v>450</v>
      </c>
      <c r="E11" s="6" t="s">
        <v>142</v>
      </c>
      <c r="F11" s="12">
        <v>2000000</v>
      </c>
      <c r="G11" s="6">
        <v>10000</v>
      </c>
      <c r="H11" s="12">
        <f t="shared" si="2"/>
        <v>20000</v>
      </c>
      <c r="I11" s="13" t="s">
        <v>241</v>
      </c>
      <c r="J11" s="130">
        <f t="shared" si="0"/>
        <v>2000000</v>
      </c>
      <c r="K11" s="130">
        <f t="shared" si="1"/>
        <v>10000</v>
      </c>
      <c r="L11" s="12">
        <f t="shared" si="3"/>
        <v>20000</v>
      </c>
      <c r="M11" s="13" t="s">
        <v>241</v>
      </c>
      <c r="N11" s="13">
        <v>1</v>
      </c>
      <c r="O11" s="6" t="s">
        <v>451</v>
      </c>
    </row>
    <row r="12" spans="2:20" ht="12.75">
      <c r="B12" s="6"/>
      <c r="C12" s="17"/>
      <c r="D12" s="6" t="s">
        <v>545</v>
      </c>
      <c r="E12" s="6" t="s">
        <v>142</v>
      </c>
      <c r="F12" s="53">
        <v>15800000</v>
      </c>
      <c r="G12" s="12">
        <v>9640</v>
      </c>
      <c r="H12" s="70">
        <f t="shared" si="2"/>
        <v>152312</v>
      </c>
      <c r="I12" s="13" t="s">
        <v>241</v>
      </c>
      <c r="J12" s="130">
        <f t="shared" si="0"/>
        <v>15800000</v>
      </c>
      <c r="K12" s="130">
        <f t="shared" si="1"/>
        <v>9640</v>
      </c>
      <c r="L12" s="12">
        <f t="shared" si="3"/>
        <v>152312</v>
      </c>
      <c r="M12" s="13" t="s">
        <v>241</v>
      </c>
      <c r="N12" s="13">
        <v>1</v>
      </c>
      <c r="O12" s="6" t="s">
        <v>270</v>
      </c>
      <c r="Q12" s="71" t="s">
        <v>570</v>
      </c>
      <c r="R12" s="71"/>
      <c r="S12" s="71"/>
      <c r="T12" s="71"/>
    </row>
    <row r="13" spans="2:15" ht="12.75">
      <c r="B13" s="6"/>
      <c r="C13" s="17"/>
      <c r="D13" s="6" t="s">
        <v>546</v>
      </c>
      <c r="E13" s="6" t="s">
        <v>142</v>
      </c>
      <c r="F13" s="53">
        <v>1300000</v>
      </c>
      <c r="G13" s="12">
        <v>16500</v>
      </c>
      <c r="H13" s="70">
        <f t="shared" si="2"/>
        <v>21450</v>
      </c>
      <c r="I13" s="13" t="s">
        <v>241</v>
      </c>
      <c r="J13" s="130">
        <f t="shared" si="0"/>
        <v>1300000</v>
      </c>
      <c r="K13" s="130">
        <f t="shared" si="1"/>
        <v>16500</v>
      </c>
      <c r="L13" s="12">
        <f t="shared" si="3"/>
        <v>21450</v>
      </c>
      <c r="M13" s="13" t="s">
        <v>241</v>
      </c>
      <c r="N13" s="13">
        <v>1</v>
      </c>
      <c r="O13" s="6" t="s">
        <v>270</v>
      </c>
    </row>
    <row r="14" spans="2:15" ht="12.75">
      <c r="B14" s="6"/>
      <c r="C14" s="17"/>
      <c r="D14" s="6" t="s">
        <v>546</v>
      </c>
      <c r="E14" s="6" t="s">
        <v>142</v>
      </c>
      <c r="F14" s="53">
        <v>1400000</v>
      </c>
      <c r="G14" s="12">
        <v>12600</v>
      </c>
      <c r="H14" s="70">
        <f t="shared" si="2"/>
        <v>17640</v>
      </c>
      <c r="I14" s="13" t="s">
        <v>241</v>
      </c>
      <c r="J14" s="130">
        <f t="shared" si="0"/>
        <v>1400000</v>
      </c>
      <c r="K14" s="130">
        <f t="shared" si="1"/>
        <v>12600</v>
      </c>
      <c r="L14" s="12">
        <f t="shared" si="3"/>
        <v>17640</v>
      </c>
      <c r="M14" s="13" t="s">
        <v>241</v>
      </c>
      <c r="N14" s="13">
        <v>1</v>
      </c>
      <c r="O14" s="6" t="s">
        <v>270</v>
      </c>
    </row>
    <row r="15" spans="2:15" ht="12.75">
      <c r="B15" s="6"/>
      <c r="C15" s="17"/>
      <c r="D15" s="6" t="s">
        <v>546</v>
      </c>
      <c r="E15" s="6" t="s">
        <v>142</v>
      </c>
      <c r="F15" s="53">
        <v>29000</v>
      </c>
      <c r="G15" s="12">
        <v>9730</v>
      </c>
      <c r="H15" s="70">
        <f t="shared" si="2"/>
        <v>282.17</v>
      </c>
      <c r="I15" s="13" t="s">
        <v>241</v>
      </c>
      <c r="J15" s="130">
        <f t="shared" si="0"/>
        <v>29000</v>
      </c>
      <c r="K15" s="130">
        <f t="shared" si="1"/>
        <v>9730</v>
      </c>
      <c r="L15" s="12">
        <f t="shared" si="3"/>
        <v>282.17</v>
      </c>
      <c r="M15" s="13" t="s">
        <v>241</v>
      </c>
      <c r="N15" s="13">
        <v>1</v>
      </c>
      <c r="O15" s="6" t="s">
        <v>270</v>
      </c>
    </row>
    <row r="16" spans="2:15" ht="12.75">
      <c r="B16" s="6"/>
      <c r="C16" s="17"/>
      <c r="D16" s="6" t="s">
        <v>546</v>
      </c>
      <c r="E16" s="6" t="s">
        <v>142</v>
      </c>
      <c r="F16" s="53">
        <v>1300000</v>
      </c>
      <c r="G16" s="12">
        <v>18420</v>
      </c>
      <c r="H16" s="70">
        <f t="shared" si="2"/>
        <v>23946</v>
      </c>
      <c r="I16" s="13" t="s">
        <v>241</v>
      </c>
      <c r="J16" s="130">
        <f t="shared" si="0"/>
        <v>1300000</v>
      </c>
      <c r="K16" s="130">
        <f t="shared" si="1"/>
        <v>18420</v>
      </c>
      <c r="L16" s="12">
        <f t="shared" si="3"/>
        <v>23946</v>
      </c>
      <c r="M16" s="13" t="s">
        <v>241</v>
      </c>
      <c r="N16" s="13">
        <v>1</v>
      </c>
      <c r="O16" s="6" t="s">
        <v>270</v>
      </c>
    </row>
    <row r="17" spans="2:15" ht="26.25">
      <c r="B17" s="6"/>
      <c r="C17" s="17"/>
      <c r="D17" s="6" t="s">
        <v>547</v>
      </c>
      <c r="E17" s="6" t="s">
        <v>142</v>
      </c>
      <c r="F17" s="53">
        <v>40000</v>
      </c>
      <c r="G17" s="12">
        <v>9560</v>
      </c>
      <c r="H17" s="70">
        <f t="shared" si="2"/>
        <v>382.4</v>
      </c>
      <c r="I17" s="13" t="s">
        <v>241</v>
      </c>
      <c r="J17" s="130">
        <f t="shared" si="0"/>
        <v>40000</v>
      </c>
      <c r="K17" s="130">
        <f aca="true" t="shared" si="4" ref="K17:K30">G17*N17</f>
        <v>9560</v>
      </c>
      <c r="L17" s="12">
        <f t="shared" si="3"/>
        <v>382.4</v>
      </c>
      <c r="M17" s="13" t="s">
        <v>241</v>
      </c>
      <c r="N17" s="13">
        <v>1</v>
      </c>
      <c r="O17" s="6" t="s">
        <v>270</v>
      </c>
    </row>
    <row r="18" spans="2:15" ht="12.75">
      <c r="B18" s="6"/>
      <c r="C18" s="17"/>
      <c r="D18" s="6" t="s">
        <v>546</v>
      </c>
      <c r="E18" s="6" t="s">
        <v>142</v>
      </c>
      <c r="F18" s="53">
        <v>1300000</v>
      </c>
      <c r="G18" s="12">
        <v>6210</v>
      </c>
      <c r="H18" s="70">
        <f t="shared" si="2"/>
        <v>8073</v>
      </c>
      <c r="I18" s="13" t="s">
        <v>241</v>
      </c>
      <c r="J18" s="130">
        <f t="shared" si="0"/>
        <v>1300000</v>
      </c>
      <c r="K18" s="130">
        <f t="shared" si="4"/>
        <v>6210</v>
      </c>
      <c r="L18" s="12">
        <f t="shared" si="3"/>
        <v>8073</v>
      </c>
      <c r="M18" s="13" t="s">
        <v>241</v>
      </c>
      <c r="N18" s="13">
        <v>1</v>
      </c>
      <c r="O18" s="6" t="s">
        <v>270</v>
      </c>
    </row>
    <row r="19" spans="2:15" ht="12.75">
      <c r="B19" s="6"/>
      <c r="C19" s="17"/>
      <c r="D19" s="6" t="s">
        <v>548</v>
      </c>
      <c r="E19" s="6" t="s">
        <v>142</v>
      </c>
      <c r="F19" s="53">
        <v>267000</v>
      </c>
      <c r="G19" s="12">
        <v>19980</v>
      </c>
      <c r="H19" s="70">
        <f t="shared" si="2"/>
        <v>5334.66</v>
      </c>
      <c r="I19" s="13" t="s">
        <v>241</v>
      </c>
      <c r="J19" s="130">
        <f t="shared" si="0"/>
        <v>267000</v>
      </c>
      <c r="K19" s="130">
        <f t="shared" si="4"/>
        <v>19980</v>
      </c>
      <c r="L19" s="12">
        <f t="shared" si="3"/>
        <v>5334.66</v>
      </c>
      <c r="M19" s="13" t="s">
        <v>241</v>
      </c>
      <c r="N19" s="13">
        <v>1</v>
      </c>
      <c r="O19" s="6" t="s">
        <v>270</v>
      </c>
    </row>
    <row r="20" spans="2:15" ht="26.25">
      <c r="B20" s="6"/>
      <c r="C20" s="17"/>
      <c r="D20" s="6" t="s">
        <v>549</v>
      </c>
      <c r="E20" s="6" t="s">
        <v>142</v>
      </c>
      <c r="F20" s="53">
        <v>519000</v>
      </c>
      <c r="G20" s="12">
        <v>18070</v>
      </c>
      <c r="H20" s="70">
        <f t="shared" si="2"/>
        <v>9378.33</v>
      </c>
      <c r="I20" s="13" t="s">
        <v>241</v>
      </c>
      <c r="J20" s="130">
        <f t="shared" si="0"/>
        <v>519000</v>
      </c>
      <c r="K20" s="130">
        <f t="shared" si="4"/>
        <v>18070</v>
      </c>
      <c r="L20" s="12">
        <f t="shared" si="3"/>
        <v>9378.33</v>
      </c>
      <c r="M20" s="13" t="s">
        <v>241</v>
      </c>
      <c r="N20" s="13">
        <v>1</v>
      </c>
      <c r="O20" s="6" t="s">
        <v>270</v>
      </c>
    </row>
    <row r="21" spans="2:15" ht="39">
      <c r="B21" s="6"/>
      <c r="C21" s="17"/>
      <c r="D21" s="6" t="s">
        <v>724</v>
      </c>
      <c r="E21" s="6" t="s">
        <v>725</v>
      </c>
      <c r="F21" s="53">
        <v>10850000</v>
      </c>
      <c r="G21" s="12">
        <v>8500</v>
      </c>
      <c r="H21" s="70">
        <f t="shared" si="2"/>
        <v>92225</v>
      </c>
      <c r="I21" s="13" t="s">
        <v>654</v>
      </c>
      <c r="J21" s="130">
        <f t="shared" si="0"/>
        <v>0</v>
      </c>
      <c r="K21" s="130">
        <f t="shared" si="4"/>
        <v>0</v>
      </c>
      <c r="L21" s="12">
        <f t="shared" si="3"/>
        <v>0</v>
      </c>
      <c r="M21" s="13" t="s">
        <v>654</v>
      </c>
      <c r="N21" s="13">
        <v>0</v>
      </c>
      <c r="O21" s="6" t="s">
        <v>726</v>
      </c>
    </row>
    <row r="22" spans="2:15" ht="39">
      <c r="B22" s="6"/>
      <c r="C22" s="17"/>
      <c r="D22" s="6" t="s">
        <v>728</v>
      </c>
      <c r="E22" s="6" t="s">
        <v>730</v>
      </c>
      <c r="F22" s="53">
        <v>630000</v>
      </c>
      <c r="G22" s="12">
        <v>17800</v>
      </c>
      <c r="H22" s="70">
        <f t="shared" si="2"/>
        <v>11214</v>
      </c>
      <c r="I22" s="13" t="s">
        <v>241</v>
      </c>
      <c r="J22" s="130">
        <f t="shared" si="0"/>
        <v>0</v>
      </c>
      <c r="K22" s="130">
        <f t="shared" si="4"/>
        <v>0</v>
      </c>
      <c r="L22" s="12">
        <f t="shared" si="3"/>
        <v>0</v>
      </c>
      <c r="M22" s="13" t="s">
        <v>654</v>
      </c>
      <c r="N22" s="13">
        <v>0</v>
      </c>
      <c r="O22" s="6" t="s">
        <v>731</v>
      </c>
    </row>
    <row r="23" spans="2:15" ht="39">
      <c r="B23" s="6"/>
      <c r="C23" s="17"/>
      <c r="D23" s="6" t="s">
        <v>728</v>
      </c>
      <c r="E23" s="6" t="s">
        <v>730</v>
      </c>
      <c r="F23" s="53">
        <v>192000</v>
      </c>
      <c r="G23" s="12">
        <v>17950</v>
      </c>
      <c r="H23" s="70">
        <f t="shared" si="2"/>
        <v>3446.4</v>
      </c>
      <c r="I23" s="13" t="s">
        <v>241</v>
      </c>
      <c r="J23" s="130">
        <f t="shared" si="0"/>
        <v>0</v>
      </c>
      <c r="K23" s="130">
        <f t="shared" si="4"/>
        <v>0</v>
      </c>
      <c r="L23" s="12">
        <f t="shared" si="3"/>
        <v>0</v>
      </c>
      <c r="M23" s="13" t="s">
        <v>654</v>
      </c>
      <c r="N23" s="13">
        <v>0</v>
      </c>
      <c r="O23" s="6" t="s">
        <v>731</v>
      </c>
    </row>
    <row r="24" spans="2:15" ht="39">
      <c r="B24" s="6"/>
      <c r="C24" s="17"/>
      <c r="D24" s="6" t="s">
        <v>728</v>
      </c>
      <c r="E24" s="6" t="s">
        <v>730</v>
      </c>
      <c r="F24" s="53">
        <v>1930000</v>
      </c>
      <c r="G24" s="12">
        <v>13550</v>
      </c>
      <c r="H24" s="70">
        <f t="shared" si="2"/>
        <v>26151.5</v>
      </c>
      <c r="I24" s="13" t="s">
        <v>241</v>
      </c>
      <c r="J24" s="130">
        <f t="shared" si="0"/>
        <v>0</v>
      </c>
      <c r="K24" s="130">
        <f t="shared" si="4"/>
        <v>0</v>
      </c>
      <c r="L24" s="12">
        <f t="shared" si="3"/>
        <v>0</v>
      </c>
      <c r="M24" s="13" t="s">
        <v>654</v>
      </c>
      <c r="N24" s="13">
        <v>0</v>
      </c>
      <c r="O24" s="6" t="s">
        <v>731</v>
      </c>
    </row>
    <row r="25" spans="2:15" ht="39">
      <c r="B25" s="6"/>
      <c r="C25" s="17"/>
      <c r="D25" s="6" t="s">
        <v>728</v>
      </c>
      <c r="E25" s="6" t="s">
        <v>730</v>
      </c>
      <c r="F25" s="53">
        <v>1200000</v>
      </c>
      <c r="G25" s="12">
        <v>11190</v>
      </c>
      <c r="H25" s="70">
        <f t="shared" si="2"/>
        <v>13428</v>
      </c>
      <c r="I25" s="13" t="s">
        <v>241</v>
      </c>
      <c r="J25" s="130">
        <f t="shared" si="0"/>
        <v>0</v>
      </c>
      <c r="K25" s="130">
        <f t="shared" si="4"/>
        <v>0</v>
      </c>
      <c r="L25" s="12">
        <f t="shared" si="3"/>
        <v>0</v>
      </c>
      <c r="M25" s="13" t="s">
        <v>654</v>
      </c>
      <c r="N25" s="13">
        <v>0</v>
      </c>
      <c r="O25" s="6" t="s">
        <v>731</v>
      </c>
    </row>
    <row r="26" spans="2:15" ht="39">
      <c r="B26" s="6"/>
      <c r="C26" s="17"/>
      <c r="D26" s="6" t="s">
        <v>728</v>
      </c>
      <c r="E26" s="6" t="s">
        <v>730</v>
      </c>
      <c r="F26" s="53">
        <v>520000</v>
      </c>
      <c r="G26" s="12">
        <v>11130</v>
      </c>
      <c r="H26" s="70">
        <f t="shared" si="2"/>
        <v>5787.6</v>
      </c>
      <c r="I26" s="13" t="s">
        <v>241</v>
      </c>
      <c r="J26" s="130">
        <f t="shared" si="0"/>
        <v>0</v>
      </c>
      <c r="K26" s="130">
        <f t="shared" si="4"/>
        <v>0</v>
      </c>
      <c r="L26" s="12">
        <f t="shared" si="3"/>
        <v>0</v>
      </c>
      <c r="M26" s="13" t="s">
        <v>654</v>
      </c>
      <c r="N26" s="13">
        <v>0</v>
      </c>
      <c r="O26" s="6" t="s">
        <v>731</v>
      </c>
    </row>
    <row r="27" spans="2:15" ht="39">
      <c r="B27" s="6"/>
      <c r="C27" s="17"/>
      <c r="D27" s="6" t="s">
        <v>729</v>
      </c>
      <c r="E27" s="6" t="s">
        <v>725</v>
      </c>
      <c r="F27" s="53">
        <v>1170000</v>
      </c>
      <c r="G27" s="12">
        <v>12700</v>
      </c>
      <c r="H27" s="70">
        <f t="shared" si="2"/>
        <v>14859</v>
      </c>
      <c r="I27" s="13" t="s">
        <v>241</v>
      </c>
      <c r="J27" s="130">
        <f t="shared" si="0"/>
        <v>0</v>
      </c>
      <c r="K27" s="130">
        <f t="shared" si="4"/>
        <v>0</v>
      </c>
      <c r="L27" s="12">
        <f t="shared" si="3"/>
        <v>0</v>
      </c>
      <c r="M27" s="13" t="s">
        <v>654</v>
      </c>
      <c r="N27" s="13">
        <v>0</v>
      </c>
      <c r="O27" s="6" t="s">
        <v>731</v>
      </c>
    </row>
    <row r="28" spans="2:15" ht="39">
      <c r="B28" s="6"/>
      <c r="C28" s="17"/>
      <c r="D28" s="6" t="s">
        <v>727</v>
      </c>
      <c r="E28" s="6" t="s">
        <v>725</v>
      </c>
      <c r="F28" s="53">
        <v>840000</v>
      </c>
      <c r="G28" s="12">
        <v>9500</v>
      </c>
      <c r="H28" s="70">
        <f t="shared" si="2"/>
        <v>7980</v>
      </c>
      <c r="I28" s="13" t="s">
        <v>241</v>
      </c>
      <c r="J28" s="130">
        <f t="shared" si="0"/>
        <v>0</v>
      </c>
      <c r="K28" s="130">
        <f t="shared" si="4"/>
        <v>0</v>
      </c>
      <c r="L28" s="12">
        <f t="shared" si="3"/>
        <v>0</v>
      </c>
      <c r="M28" s="13" t="s">
        <v>654</v>
      </c>
      <c r="N28" s="13">
        <v>0</v>
      </c>
      <c r="O28" s="6" t="s">
        <v>731</v>
      </c>
    </row>
    <row r="29" spans="2:15" ht="39">
      <c r="B29" s="6"/>
      <c r="C29" s="17"/>
      <c r="D29" s="6" t="s">
        <v>732</v>
      </c>
      <c r="E29" s="6" t="s">
        <v>733</v>
      </c>
      <c r="F29" s="53">
        <v>442000</v>
      </c>
      <c r="G29" s="12">
        <v>5498</v>
      </c>
      <c r="H29" s="70">
        <f t="shared" si="2"/>
        <v>2430.116</v>
      </c>
      <c r="I29" s="13" t="s">
        <v>654</v>
      </c>
      <c r="J29" s="130">
        <f t="shared" si="0"/>
        <v>0</v>
      </c>
      <c r="K29" s="130">
        <f t="shared" si="4"/>
        <v>0</v>
      </c>
      <c r="L29" s="12">
        <f t="shared" si="3"/>
        <v>0</v>
      </c>
      <c r="M29" s="13" t="s">
        <v>654</v>
      </c>
      <c r="N29" s="13">
        <v>0</v>
      </c>
      <c r="O29" s="6" t="s">
        <v>734</v>
      </c>
    </row>
    <row r="30" spans="2:15" ht="39">
      <c r="B30" s="6"/>
      <c r="C30" s="17"/>
      <c r="D30" s="6" t="s">
        <v>732</v>
      </c>
      <c r="E30" s="6" t="s">
        <v>725</v>
      </c>
      <c r="F30" s="53">
        <v>1310790</v>
      </c>
      <c r="G30" s="12">
        <v>17518</v>
      </c>
      <c r="H30" s="70">
        <f t="shared" si="2"/>
        <v>22962.41922</v>
      </c>
      <c r="I30" s="13" t="s">
        <v>654</v>
      </c>
      <c r="J30" s="130">
        <f t="shared" si="0"/>
        <v>0</v>
      </c>
      <c r="K30" s="130">
        <f t="shared" si="4"/>
        <v>0</v>
      </c>
      <c r="L30" s="12">
        <f t="shared" si="3"/>
        <v>0</v>
      </c>
      <c r="M30" s="13" t="s">
        <v>654</v>
      </c>
      <c r="N30" s="13">
        <v>0</v>
      </c>
      <c r="O30" s="6" t="s">
        <v>734</v>
      </c>
    </row>
    <row r="31" spans="2:15" ht="12.75">
      <c r="B31" s="6"/>
      <c r="C31" s="6"/>
      <c r="D31" s="6"/>
      <c r="E31" s="6"/>
      <c r="F31" s="12"/>
      <c r="G31" s="6"/>
      <c r="H31" s="6"/>
      <c r="I31" s="13"/>
      <c r="J31" s="130"/>
      <c r="K31" s="131" t="s">
        <v>570</v>
      </c>
      <c r="L31" s="131"/>
      <c r="M31" s="13"/>
      <c r="N31" s="124" t="s">
        <v>570</v>
      </c>
      <c r="O31" s="6"/>
    </row>
    <row r="32" spans="2:15" ht="26.25">
      <c r="B32" s="6"/>
      <c r="C32" s="6"/>
      <c r="D32" s="6"/>
      <c r="E32" s="72" t="s">
        <v>607</v>
      </c>
      <c r="F32" s="133">
        <f>SUM(F7:F31)</f>
        <v>46176993</v>
      </c>
      <c r="G32" s="6"/>
      <c r="H32" s="6"/>
      <c r="I32" s="126" t="s">
        <v>24</v>
      </c>
      <c r="J32" s="132">
        <f>SUM(J7:J31)</f>
        <v>26107000</v>
      </c>
      <c r="K32" s="131"/>
      <c r="L32" s="131"/>
      <c r="M32" s="13"/>
      <c r="N32" s="126">
        <f>SUM(N7:N31)</f>
        <v>12</v>
      </c>
      <c r="O32" s="6"/>
    </row>
    <row r="33" spans="2:15" ht="12.75">
      <c r="B33" s="6"/>
      <c r="C33" s="6"/>
      <c r="D33" s="6"/>
      <c r="E33" s="6"/>
      <c r="F33" s="68"/>
      <c r="G33" s="6"/>
      <c r="H33" s="6"/>
      <c r="I33" s="13"/>
      <c r="J33" s="127">
        <f>J32/F32</f>
        <v>0.5653681260709202</v>
      </c>
      <c r="K33" s="128"/>
      <c r="L33" s="128"/>
      <c r="M33" s="13"/>
      <c r="N33" s="13"/>
      <c r="O33" s="6"/>
    </row>
    <row r="34" spans="2:15" ht="12.75">
      <c r="B34" s="51"/>
      <c r="C34" s="51"/>
      <c r="D34" s="51"/>
      <c r="E34" s="51"/>
      <c r="F34" s="51"/>
      <c r="G34" s="51"/>
      <c r="H34" s="51"/>
      <c r="I34" s="64"/>
      <c r="J34" s="64"/>
      <c r="K34" s="64"/>
      <c r="L34" s="64"/>
      <c r="M34" s="64"/>
      <c r="N34" s="64"/>
      <c r="O34" s="51"/>
    </row>
    <row r="35" spans="2:15" ht="26.25">
      <c r="B35" s="51"/>
      <c r="C35" s="51"/>
      <c r="D35" s="51"/>
      <c r="E35" s="51"/>
      <c r="F35" s="51"/>
      <c r="G35" s="65" t="s">
        <v>594</v>
      </c>
      <c r="H35" s="50">
        <f>SUM(H7:H30)</f>
        <v>509245.84322</v>
      </c>
      <c r="I35" s="64"/>
      <c r="J35" s="64" t="s">
        <v>26</v>
      </c>
      <c r="K35" s="129" t="s">
        <v>570</v>
      </c>
      <c r="L35" s="50">
        <f>SUM(L7:L30)</f>
        <v>291838.56000000006</v>
      </c>
      <c r="M35" s="64"/>
      <c r="N35" s="64"/>
      <c r="O35" s="51"/>
    </row>
    <row r="36" spans="7:10" ht="12.75">
      <c r="G36" s="1" t="s">
        <v>584</v>
      </c>
      <c r="J36" s="1" t="s">
        <v>584</v>
      </c>
    </row>
    <row r="37" spans="7:12" ht="12.75">
      <c r="G37" s="47">
        <f>SUM(G7:G30)/24</f>
        <v>13418.583333333334</v>
      </c>
      <c r="H37" s="113">
        <f>AVERAGE(G7:G30)</f>
        <v>13418.583333333334</v>
      </c>
      <c r="K37" s="113" t="s">
        <v>570</v>
      </c>
      <c r="L37" s="113">
        <f>SUM(K7:K30)/12</f>
        <v>13392.5</v>
      </c>
    </row>
    <row r="38" spans="7:10" ht="12.75">
      <c r="G38" s="1" t="s">
        <v>585</v>
      </c>
      <c r="J38" s="1" t="s">
        <v>585</v>
      </c>
    </row>
    <row r="39" spans="7:12" ht="12.75">
      <c r="G39" s="47">
        <f>SUM(H7:H30)*1000000/SUM(F7:F30)</f>
        <v>11028.129164235532</v>
      </c>
      <c r="K39" s="47" t="s">
        <v>570</v>
      </c>
      <c r="L39" s="47">
        <f>SUM(L7:L30)*1000000/SUM(J7:J30)</f>
        <v>11178.555942850579</v>
      </c>
    </row>
    <row r="42" ht="12.75">
      <c r="I42" s="1" t="s">
        <v>570</v>
      </c>
    </row>
  </sheetData>
  <mergeCells count="1">
    <mergeCell ref="B5:O5"/>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CA200"/>
  <sheetViews>
    <sheetView zoomScale="70" zoomScaleNormal="70" workbookViewId="0" topLeftCell="A1">
      <selection activeCell="B5" sqref="B5"/>
    </sheetView>
  </sheetViews>
  <sheetFormatPr defaultColWidth="9.140625" defaultRowHeight="12.75"/>
  <cols>
    <col min="1" max="3" width="9.140625" style="1" customWidth="1"/>
    <col min="4" max="4" width="14.57421875" style="14" customWidth="1"/>
    <col min="5" max="5" width="10.140625" style="14" customWidth="1"/>
    <col min="6" max="6" width="12.8515625" style="14" customWidth="1"/>
    <col min="7" max="7" width="10.7109375" style="14" customWidth="1"/>
    <col min="8" max="8" width="12.8515625" style="14" customWidth="1"/>
    <col min="9" max="9" width="11.8515625" style="14" customWidth="1"/>
    <col min="10" max="11" width="13.00390625" style="14" customWidth="1"/>
    <col min="12" max="12" width="18.140625" style="14" customWidth="1"/>
    <col min="13" max="13" width="13.00390625" style="14" customWidth="1"/>
    <col min="14" max="15" width="22.8515625" style="14" customWidth="1"/>
    <col min="16" max="20" width="9.7109375" style="14" customWidth="1"/>
    <col min="21" max="22" width="22.8515625" style="14" customWidth="1"/>
    <col min="23" max="23" width="15.00390625" style="14" customWidth="1"/>
    <col min="24" max="24" width="17.421875" style="14" customWidth="1"/>
    <col min="25" max="25" width="19.8515625" style="14" customWidth="1"/>
    <col min="26" max="28" width="22.8515625" style="14" customWidth="1"/>
    <col min="29" max="29" width="0" style="1" hidden="1" customWidth="1"/>
    <col min="30" max="30" width="10.7109375" style="1" hidden="1" customWidth="1"/>
    <col min="31" max="31" width="10.8515625" style="1" hidden="1" customWidth="1"/>
    <col min="32" max="32" width="21.421875" style="1" customWidth="1"/>
    <col min="33" max="33" width="18.57421875" style="1" hidden="1" customWidth="1"/>
    <col min="34" max="35" width="16.8515625" style="1" hidden="1" customWidth="1"/>
    <col min="36" max="36" width="10.140625" style="1" hidden="1" customWidth="1"/>
    <col min="37" max="37" width="15.8515625" style="1" hidden="1" customWidth="1"/>
    <col min="38" max="38" width="17.140625" style="1" hidden="1" customWidth="1"/>
    <col min="39" max="40" width="9.140625" style="1" customWidth="1"/>
    <col min="41" max="42" width="17.57421875" style="1" customWidth="1"/>
    <col min="43" max="44" width="17.7109375" style="1" customWidth="1"/>
    <col min="45" max="46" width="9.140625" style="1" customWidth="1"/>
    <col min="47" max="48" width="16.00390625" style="1" customWidth="1"/>
    <col min="49" max="50" width="17.28125" style="1" customWidth="1"/>
    <col min="51" max="52" width="9.140625" style="1" customWidth="1"/>
    <col min="53" max="54" width="13.140625" style="1" customWidth="1"/>
    <col min="55" max="56" width="13.7109375" style="1" customWidth="1"/>
    <col min="57" max="58" width="9.140625" style="1" customWidth="1"/>
    <col min="59" max="60" width="16.140625" style="1" customWidth="1"/>
    <col min="61" max="62" width="16.28125" style="1" customWidth="1"/>
    <col min="63" max="63" width="9.140625" style="1" customWidth="1"/>
    <col min="64" max="64" width="17.7109375" style="1" customWidth="1"/>
    <col min="65" max="65" width="15.57421875" style="1" customWidth="1"/>
    <col min="66" max="66" width="0" style="1" hidden="1" customWidth="1"/>
    <col min="67" max="67" width="18.421875" style="1" hidden="1" customWidth="1"/>
    <col min="68" max="68" width="14.7109375" style="1" hidden="1" customWidth="1"/>
    <col min="69" max="69" width="0" style="1" hidden="1" customWidth="1"/>
    <col min="70" max="70" width="16.7109375" style="1" hidden="1" customWidth="1"/>
    <col min="71" max="71" width="14.57421875" style="1" hidden="1" customWidth="1"/>
    <col min="72" max="72" width="0" style="1" hidden="1" customWidth="1"/>
    <col min="73" max="73" width="16.28125" style="1" hidden="1" customWidth="1"/>
    <col min="74" max="74" width="17.140625" style="1" hidden="1" customWidth="1"/>
    <col min="75" max="75" width="16.140625" style="1" hidden="1" customWidth="1"/>
    <col min="76" max="76" width="0" style="1" hidden="1" customWidth="1"/>
    <col min="77" max="77" width="11.57421875" style="1" hidden="1" customWidth="1"/>
    <col min="78" max="78" width="16.8515625" style="1" hidden="1" customWidth="1"/>
    <col min="79" max="79" width="18.421875" style="1" hidden="1" customWidth="1"/>
    <col min="80" max="16384" width="9.140625" style="1" customWidth="1"/>
  </cols>
  <sheetData>
    <row r="1" spans="4:19" ht="12.75">
      <c r="D1" s="111" t="s">
        <v>576</v>
      </c>
      <c r="E1" s="111">
        <f>ROWS(B5:B83)</f>
        <v>79</v>
      </c>
      <c r="F1" s="14">
        <f>E1+ROWS(F93:F109)</f>
        <v>96</v>
      </c>
      <c r="G1" s="14">
        <f>ROWS(G93:G109)</f>
        <v>17</v>
      </c>
      <c r="K1" s="97">
        <f>F1-SUM(K5:K109)</f>
        <v>45</v>
      </c>
      <c r="L1" s="97">
        <f>SUM(L5:L83)</f>
        <v>87762000</v>
      </c>
      <c r="M1" s="97">
        <f>SUM(M5:M83)</f>
        <v>991256.1399999999</v>
      </c>
      <c r="N1" s="97">
        <f>AVERAGE(M5:M83)</f>
        <v>12708.41205128205</v>
      </c>
      <c r="P1" s="14">
        <f>SUM(P5:P83)</f>
        <v>16</v>
      </c>
      <c r="S1" s="14">
        <f>SUM(S5:S109)</f>
        <v>71</v>
      </c>
    </row>
    <row r="2" spans="1:79" ht="17.25">
      <c r="A2" s="1" t="s">
        <v>4</v>
      </c>
      <c r="AG2" s="174" t="s">
        <v>49</v>
      </c>
      <c r="AH2" s="174"/>
      <c r="AI2" s="174"/>
      <c r="AJ2" s="174"/>
      <c r="AK2" s="174"/>
      <c r="AL2" s="174"/>
      <c r="AM2" s="174"/>
      <c r="AN2" s="174"/>
      <c r="AO2" s="174"/>
      <c r="AP2" s="174"/>
      <c r="AQ2" s="174"/>
      <c r="AR2" s="174"/>
      <c r="AS2" s="174"/>
      <c r="AT2" s="174"/>
      <c r="AU2" s="174"/>
      <c r="AV2" s="174"/>
      <c r="AW2" s="174"/>
      <c r="AX2" s="174"/>
      <c r="AY2" s="174"/>
      <c r="AZ2" s="174"/>
      <c r="BA2" s="174"/>
      <c r="BB2" s="174"/>
      <c r="BC2" s="174"/>
      <c r="BD2" s="174"/>
      <c r="BE2" s="174"/>
      <c r="BF2" s="174"/>
      <c r="BG2" s="174"/>
      <c r="BH2" s="174"/>
      <c r="BI2" s="174"/>
      <c r="BJ2" s="174"/>
      <c r="BK2" s="174"/>
      <c r="BL2" s="174"/>
      <c r="BM2" s="174"/>
      <c r="BN2" s="174"/>
      <c r="BO2" s="174"/>
      <c r="BP2" s="174"/>
      <c r="BQ2" s="174"/>
      <c r="BR2" s="174"/>
      <c r="BS2" s="174"/>
      <c r="BT2" s="174"/>
      <c r="BU2" s="174"/>
      <c r="BV2" s="174"/>
      <c r="BW2" s="174"/>
      <c r="BX2" s="174"/>
      <c r="BY2" s="174"/>
      <c r="BZ2" s="174"/>
      <c r="CA2" s="174"/>
    </row>
    <row r="3" spans="2:79" ht="62.25" customHeight="1">
      <c r="B3" s="168" t="s">
        <v>138</v>
      </c>
      <c r="C3" s="168"/>
      <c r="D3" s="168"/>
      <c r="E3" s="168"/>
      <c r="F3" s="8"/>
      <c r="G3" s="8"/>
      <c r="H3" s="173" t="s">
        <v>586</v>
      </c>
      <c r="I3" s="173"/>
      <c r="J3" s="173"/>
      <c r="K3" s="54"/>
      <c r="L3" s="54"/>
      <c r="M3" s="54"/>
      <c r="N3" s="8"/>
      <c r="O3" s="8"/>
      <c r="P3" s="173" t="s">
        <v>593</v>
      </c>
      <c r="Q3" s="173"/>
      <c r="R3" s="173"/>
      <c r="S3" s="54"/>
      <c r="T3" s="54"/>
      <c r="U3" s="8"/>
      <c r="V3" s="8"/>
      <c r="W3" s="8"/>
      <c r="X3" s="8"/>
      <c r="Y3" s="8"/>
      <c r="Z3" s="8"/>
      <c r="AA3" s="8"/>
      <c r="AB3" s="8"/>
      <c r="AG3" s="168" t="s">
        <v>47</v>
      </c>
      <c r="AH3" s="168"/>
      <c r="AI3" s="168"/>
      <c r="AJ3" s="168" t="s">
        <v>48</v>
      </c>
      <c r="AK3" s="168"/>
      <c r="AL3" s="168"/>
      <c r="AM3" s="170" t="s">
        <v>70</v>
      </c>
      <c r="AN3" s="171"/>
      <c r="AO3" s="171"/>
      <c r="AP3" s="171"/>
      <c r="AQ3" s="171"/>
      <c r="AR3" s="172"/>
      <c r="AS3" s="170" t="s">
        <v>37</v>
      </c>
      <c r="AT3" s="171"/>
      <c r="AU3" s="171"/>
      <c r="AV3" s="171"/>
      <c r="AW3" s="171"/>
      <c r="AX3" s="172"/>
      <c r="AY3" s="170" t="s">
        <v>50</v>
      </c>
      <c r="AZ3" s="171"/>
      <c r="BA3" s="171"/>
      <c r="BB3" s="171"/>
      <c r="BC3" s="171"/>
      <c r="BD3" s="172"/>
      <c r="BE3" s="170" t="s">
        <v>51</v>
      </c>
      <c r="BF3" s="171"/>
      <c r="BG3" s="171"/>
      <c r="BH3" s="171"/>
      <c r="BI3" s="171"/>
      <c r="BJ3" s="172"/>
      <c r="BK3" s="175" t="s">
        <v>52</v>
      </c>
      <c r="BL3" s="175"/>
      <c r="BM3" s="175"/>
      <c r="BN3" s="170" t="s">
        <v>45</v>
      </c>
      <c r="BO3" s="171"/>
      <c r="BP3" s="172"/>
      <c r="BQ3" s="170" t="s">
        <v>39</v>
      </c>
      <c r="BR3" s="171"/>
      <c r="BS3" s="172"/>
      <c r="BT3" s="168" t="s">
        <v>58</v>
      </c>
      <c r="BU3" s="168"/>
      <c r="BV3" s="168"/>
      <c r="BW3" s="168"/>
      <c r="BX3" s="168" t="s">
        <v>59</v>
      </c>
      <c r="BY3" s="169"/>
      <c r="BZ3" s="169"/>
      <c r="CA3" s="169"/>
    </row>
    <row r="4" spans="2:79" ht="78.75">
      <c r="B4" s="4" t="s">
        <v>139</v>
      </c>
      <c r="C4" s="4" t="s">
        <v>129</v>
      </c>
      <c r="D4" s="4" t="s">
        <v>137</v>
      </c>
      <c r="E4" s="4" t="s">
        <v>124</v>
      </c>
      <c r="F4" s="4" t="s">
        <v>117</v>
      </c>
      <c r="G4" s="4" t="s">
        <v>125</v>
      </c>
      <c r="H4" s="52" t="s">
        <v>117</v>
      </c>
      <c r="I4" s="52" t="s">
        <v>125</v>
      </c>
      <c r="J4" s="52" t="s">
        <v>587</v>
      </c>
      <c r="K4" s="52" t="s">
        <v>597</v>
      </c>
      <c r="L4" s="52" t="s">
        <v>5</v>
      </c>
      <c r="M4" s="52" t="s">
        <v>596</v>
      </c>
      <c r="N4" s="4" t="s">
        <v>127</v>
      </c>
      <c r="O4" s="4" t="s">
        <v>134</v>
      </c>
      <c r="P4" s="52" t="s">
        <v>592</v>
      </c>
      <c r="Q4" s="52" t="s">
        <v>769</v>
      </c>
      <c r="R4" s="52" t="s">
        <v>770</v>
      </c>
      <c r="S4" s="52" t="s">
        <v>32</v>
      </c>
      <c r="T4" s="52" t="s">
        <v>33</v>
      </c>
      <c r="U4" s="4" t="s">
        <v>128</v>
      </c>
      <c r="V4" s="4" t="s">
        <v>126</v>
      </c>
      <c r="W4" s="4" t="s">
        <v>135</v>
      </c>
      <c r="X4" s="4" t="s">
        <v>130</v>
      </c>
      <c r="Y4" s="4" t="s">
        <v>136</v>
      </c>
      <c r="Z4" s="4" t="s">
        <v>131</v>
      </c>
      <c r="AA4" s="4" t="s">
        <v>133</v>
      </c>
      <c r="AB4" s="4" t="s">
        <v>132</v>
      </c>
      <c r="AC4" s="4" t="s">
        <v>599</v>
      </c>
      <c r="AD4" s="4" t="s">
        <v>600</v>
      </c>
      <c r="AE4" s="4" t="s">
        <v>605</v>
      </c>
      <c r="AF4" s="4" t="s">
        <v>66</v>
      </c>
      <c r="AG4" s="137" t="s">
        <v>34</v>
      </c>
      <c r="AH4" s="4" t="s">
        <v>35</v>
      </c>
      <c r="AI4" s="4" t="s">
        <v>36</v>
      </c>
      <c r="AJ4" s="137" t="s">
        <v>34</v>
      </c>
      <c r="AK4" s="4" t="s">
        <v>35</v>
      </c>
      <c r="AL4" s="4" t="s">
        <v>36</v>
      </c>
      <c r="AM4" s="137" t="s">
        <v>38</v>
      </c>
      <c r="AN4" s="147" t="s">
        <v>61</v>
      </c>
      <c r="AO4" s="4" t="s">
        <v>64</v>
      </c>
      <c r="AP4" s="52" t="s">
        <v>62</v>
      </c>
      <c r="AQ4" s="4" t="s">
        <v>63</v>
      </c>
      <c r="AR4" s="52" t="s">
        <v>65</v>
      </c>
      <c r="AS4" s="137" t="s">
        <v>38</v>
      </c>
      <c r="AT4" s="147" t="s">
        <v>61</v>
      </c>
      <c r="AU4" s="4" t="s">
        <v>64</v>
      </c>
      <c r="AV4" s="52" t="s">
        <v>62</v>
      </c>
      <c r="AW4" s="4" t="s">
        <v>63</v>
      </c>
      <c r="AX4" s="52" t="s">
        <v>65</v>
      </c>
      <c r="AY4" s="137" t="s">
        <v>38</v>
      </c>
      <c r="AZ4" s="147" t="s">
        <v>61</v>
      </c>
      <c r="BA4" s="4" t="s">
        <v>64</v>
      </c>
      <c r="BB4" s="52" t="s">
        <v>62</v>
      </c>
      <c r="BC4" s="4" t="s">
        <v>63</v>
      </c>
      <c r="BD4" s="52" t="s">
        <v>65</v>
      </c>
      <c r="BE4" s="137" t="s">
        <v>38</v>
      </c>
      <c r="BF4" s="147" t="s">
        <v>61</v>
      </c>
      <c r="BG4" s="4" t="s">
        <v>64</v>
      </c>
      <c r="BH4" s="52" t="s">
        <v>62</v>
      </c>
      <c r="BI4" s="4" t="s">
        <v>63</v>
      </c>
      <c r="BJ4" s="52" t="s">
        <v>65</v>
      </c>
      <c r="BK4" s="137" t="s">
        <v>38</v>
      </c>
      <c r="BL4" s="4" t="s">
        <v>35</v>
      </c>
      <c r="BM4" s="4" t="s">
        <v>36</v>
      </c>
      <c r="BN4" s="4" t="s">
        <v>46</v>
      </c>
      <c r="BO4" s="4" t="s">
        <v>35</v>
      </c>
      <c r="BP4" s="4" t="s">
        <v>36</v>
      </c>
      <c r="BQ4" s="4" t="s">
        <v>40</v>
      </c>
      <c r="BR4" s="4" t="s">
        <v>35</v>
      </c>
      <c r="BS4" s="4" t="s">
        <v>36</v>
      </c>
      <c r="BT4" s="137" t="s">
        <v>34</v>
      </c>
      <c r="BU4" s="137" t="s">
        <v>41</v>
      </c>
      <c r="BV4" s="4" t="s">
        <v>35</v>
      </c>
      <c r="BW4" s="4" t="s">
        <v>36</v>
      </c>
      <c r="BX4" s="137" t="s">
        <v>34</v>
      </c>
      <c r="BY4" s="137" t="s">
        <v>41</v>
      </c>
      <c r="BZ4" s="4" t="s">
        <v>35</v>
      </c>
      <c r="CA4" s="4" t="s">
        <v>36</v>
      </c>
    </row>
    <row r="5" spans="2:79" ht="118.5">
      <c r="B5" s="5"/>
      <c r="C5" s="9"/>
      <c r="D5" s="6" t="s">
        <v>163</v>
      </c>
      <c r="E5" s="6" t="s">
        <v>144</v>
      </c>
      <c r="F5" s="12">
        <v>1500000</v>
      </c>
      <c r="G5" s="12">
        <v>15500</v>
      </c>
      <c r="H5" s="12">
        <f>F5</f>
        <v>1500000</v>
      </c>
      <c r="I5" s="12">
        <f>G5</f>
        <v>15500</v>
      </c>
      <c r="J5" s="12">
        <f>I5*H5/1000000</f>
        <v>23250</v>
      </c>
      <c r="K5" s="12"/>
      <c r="L5" s="12">
        <f>(1-K5)*H5</f>
        <v>1500000</v>
      </c>
      <c r="M5" s="12">
        <f>(1-K5)*J5</f>
        <v>23250</v>
      </c>
      <c r="N5" s="6" t="s">
        <v>164</v>
      </c>
      <c r="O5" s="6" t="s">
        <v>145</v>
      </c>
      <c r="P5" s="6">
        <v>1</v>
      </c>
      <c r="Q5" s="6"/>
      <c r="R5" s="6"/>
      <c r="S5" s="99">
        <f aca="true" t="shared" si="0" ref="S5:S20">SUM(P5:R5)</f>
        <v>1</v>
      </c>
      <c r="T5" s="99"/>
      <c r="U5" s="6" t="s">
        <v>165</v>
      </c>
      <c r="V5" s="6" t="s">
        <v>143</v>
      </c>
      <c r="W5" s="6" t="s">
        <v>152</v>
      </c>
      <c r="X5" s="6" t="s">
        <v>153</v>
      </c>
      <c r="Y5" s="6"/>
      <c r="Z5" s="6" t="s">
        <v>166</v>
      </c>
      <c r="AA5" s="6" t="s">
        <v>162</v>
      </c>
      <c r="AB5" s="6" t="s">
        <v>154</v>
      </c>
      <c r="AC5" s="69">
        <v>0</v>
      </c>
      <c r="AD5" s="69">
        <v>200000</v>
      </c>
      <c r="AE5" s="69"/>
      <c r="AF5" s="69"/>
      <c r="AG5" s="9"/>
      <c r="AH5" s="12" t="str">
        <f>IF(AG5="y",$H5," ")</f>
        <v> </v>
      </c>
      <c r="AI5" s="12" t="str">
        <f>IF(AG5="y",$J5," ")</f>
        <v> </v>
      </c>
      <c r="AJ5" s="9"/>
      <c r="AK5" s="12" t="str">
        <f>IF(AJ5="y",$H5," ")</f>
        <v> </v>
      </c>
      <c r="AL5" s="12" t="str">
        <f>IF(AJ5="y",$J5," ")</f>
        <v> </v>
      </c>
      <c r="AM5" s="9" t="s">
        <v>323</v>
      </c>
      <c r="AN5" s="9">
        <f>IF(AM5=1,1,IF(AM5=0,1,0))</f>
        <v>0</v>
      </c>
      <c r="AO5" s="12">
        <f>IF(AM5=1,$H5,0)</f>
        <v>0</v>
      </c>
      <c r="AP5" s="12">
        <f>AN5*H5</f>
        <v>0</v>
      </c>
      <c r="AQ5" s="12">
        <f>IF(AM5=1,$J5,0)</f>
        <v>0</v>
      </c>
      <c r="AR5" s="12">
        <f>AN5*J5</f>
        <v>0</v>
      </c>
      <c r="AS5" s="9">
        <v>1</v>
      </c>
      <c r="AT5" s="9">
        <f>IF(AS5=1,1,IF(AS5=0,1,0))</f>
        <v>1</v>
      </c>
      <c r="AU5" s="12">
        <f>IF(AS5=1,$H5,0)</f>
        <v>1500000</v>
      </c>
      <c r="AV5" s="12">
        <f>AT5*H5</f>
        <v>1500000</v>
      </c>
      <c r="AW5" s="12">
        <f>IF(AS5=1,$J5,0)</f>
        <v>23250</v>
      </c>
      <c r="AX5" s="12">
        <f>AT5*J5</f>
        <v>23250</v>
      </c>
      <c r="AY5" s="9">
        <v>1</v>
      </c>
      <c r="AZ5" s="9">
        <f>IF(AY5=1,1,IF(AY5=0,1,0))</f>
        <v>1</v>
      </c>
      <c r="BA5" s="12">
        <f>IF(AY5=1,$H5,0)</f>
        <v>1500000</v>
      </c>
      <c r="BB5" s="12">
        <f>AZ5*H5</f>
        <v>1500000</v>
      </c>
      <c r="BC5" s="12">
        <f>IF(AY5=1,$J5,0)</f>
        <v>23250</v>
      </c>
      <c r="BD5" s="12">
        <f>AZ5*J5</f>
        <v>23250</v>
      </c>
      <c r="BE5" s="9">
        <f>IF(I5=0,"?",IF(I5&lt;8000,0,1))</f>
        <v>1</v>
      </c>
      <c r="BF5" s="9">
        <f>IF(BE5=1,1,IF(BE5=0,1,0))</f>
        <v>1</v>
      </c>
      <c r="BG5" s="12">
        <f>IF(BE5=1,$H5,0)</f>
        <v>1500000</v>
      </c>
      <c r="BH5" s="12">
        <f>BF5*H5</f>
        <v>1500000</v>
      </c>
      <c r="BI5" s="12">
        <f>IF(BE5=1,$J5,0)</f>
        <v>23250</v>
      </c>
      <c r="BJ5" s="12">
        <f>BF5*J5</f>
        <v>23250</v>
      </c>
      <c r="BK5" s="9"/>
      <c r="BL5" s="12" t="str">
        <f>IF(BK5=1,$H5," ")</f>
        <v> </v>
      </c>
      <c r="BM5" s="12" t="str">
        <f>IF(BK5=1,$J5," ")</f>
        <v> </v>
      </c>
      <c r="BN5" s="9" t="e">
        <f>SUM(AM5+AS5+AY5+BE5+BK5)</f>
        <v>#VALUE!</v>
      </c>
      <c r="BO5" s="12" t="e">
        <f>IF(BN5=5,$H5," ")</f>
        <v>#VALUE!</v>
      </c>
      <c r="BP5" s="12" t="e">
        <f>IF(BN5=5,$J5," ")</f>
        <v>#VALUE!</v>
      </c>
      <c r="BQ5" s="9" t="e">
        <f>IF(AND(AY5=0,BN5=4),"Y"," ")</f>
        <v>#VALUE!</v>
      </c>
      <c r="BR5" s="12" t="e">
        <f>IF(BQ5="y",$H5," ")</f>
        <v>#VALUE!</v>
      </c>
      <c r="BS5" s="12" t="e">
        <f>IF(BQ5="y",$J5," ")</f>
        <v>#VALUE!</v>
      </c>
      <c r="BT5" s="9"/>
      <c r="BU5" s="9"/>
      <c r="BV5" s="12" t="str">
        <f>IF(BT5="y",$H5," ")</f>
        <v> </v>
      </c>
      <c r="BW5" s="12" t="str">
        <f>IF(BT5="y",$J5," ")</f>
        <v> </v>
      </c>
      <c r="BX5" s="9"/>
      <c r="BY5" s="9"/>
      <c r="BZ5" s="12" t="str">
        <f>IF(BX5="y",$H5," ")</f>
        <v> </v>
      </c>
      <c r="CA5" s="12" t="str">
        <f>IF(BX5="y",$J5," ")</f>
        <v> </v>
      </c>
    </row>
    <row r="6" spans="2:79" ht="198">
      <c r="B6" s="5"/>
      <c r="C6" s="9"/>
      <c r="D6" s="6" t="s">
        <v>146</v>
      </c>
      <c r="E6" s="6" t="s">
        <v>142</v>
      </c>
      <c r="F6" s="12">
        <v>2000000</v>
      </c>
      <c r="G6" s="12">
        <v>9100</v>
      </c>
      <c r="H6" s="12">
        <f aca="true" t="shared" si="1" ref="H6:H56">F6</f>
        <v>2000000</v>
      </c>
      <c r="I6" s="12">
        <f aca="true" t="shared" si="2" ref="I6:I56">G6</f>
        <v>9100</v>
      </c>
      <c r="J6" s="12">
        <f aca="true" t="shared" si="3" ref="J6:J56">I6*H6/1000000</f>
        <v>18200</v>
      </c>
      <c r="K6" s="12"/>
      <c r="L6" s="12">
        <f>(1-K6)*H6</f>
        <v>2000000</v>
      </c>
      <c r="M6" s="12">
        <f aca="true" t="shared" si="4" ref="M6:M60">(1-K6)*J6</f>
        <v>18200</v>
      </c>
      <c r="N6" s="6" t="s">
        <v>167</v>
      </c>
      <c r="O6" s="6" t="s">
        <v>147</v>
      </c>
      <c r="P6" s="6"/>
      <c r="Q6" s="6" t="s">
        <v>570</v>
      </c>
      <c r="R6" s="6">
        <v>1</v>
      </c>
      <c r="S6" s="99">
        <f t="shared" si="0"/>
        <v>1</v>
      </c>
      <c r="T6" s="99"/>
      <c r="U6" s="6" t="s">
        <v>148</v>
      </c>
      <c r="V6" s="6" t="s">
        <v>149</v>
      </c>
      <c r="W6" s="6" t="s">
        <v>152</v>
      </c>
      <c r="X6" s="6" t="s">
        <v>155</v>
      </c>
      <c r="Y6" s="6"/>
      <c r="Z6" s="6" t="s">
        <v>156</v>
      </c>
      <c r="AA6" s="6" t="s">
        <v>157</v>
      </c>
      <c r="AB6" s="6" t="s">
        <v>158</v>
      </c>
      <c r="AC6" s="69">
        <v>0</v>
      </c>
      <c r="AD6" s="69">
        <v>300000</v>
      </c>
      <c r="AE6" s="69"/>
      <c r="AF6" s="69"/>
      <c r="AG6" s="9"/>
      <c r="AH6" s="12" t="str">
        <f aca="true" t="shared" si="5" ref="AH6:AH69">IF(AG6="y",$H6," ")</f>
        <v> </v>
      </c>
      <c r="AI6" s="12" t="str">
        <f aca="true" t="shared" si="6" ref="AI6:AI69">IF(AG6="y",$J6," ")</f>
        <v> </v>
      </c>
      <c r="AJ6" s="9"/>
      <c r="AK6" s="12" t="str">
        <f aca="true" t="shared" si="7" ref="AK6:AK69">IF(AJ6="y",$H6," ")</f>
        <v> </v>
      </c>
      <c r="AL6" s="12" t="str">
        <f aca="true" t="shared" si="8" ref="AL6:AL69">IF(AJ6="y",$J6," ")</f>
        <v> </v>
      </c>
      <c r="AM6" s="9" t="s">
        <v>323</v>
      </c>
      <c r="AN6" s="9">
        <f aca="true" t="shared" si="9" ref="AN6:AN69">IF(AM6=1,1,IF(AM6=0,1,0))</f>
        <v>0</v>
      </c>
      <c r="AO6" s="12">
        <f aca="true" t="shared" si="10" ref="AO6:AO69">IF(AM6=1,$H6,0)</f>
        <v>0</v>
      </c>
      <c r="AP6" s="12">
        <f aca="true" t="shared" si="11" ref="AP6:AP69">AN6*H6</f>
        <v>0</v>
      </c>
      <c r="AQ6" s="12">
        <f aca="true" t="shared" si="12" ref="AQ6:AQ69">IF(AM6=1,$J6,0)</f>
        <v>0</v>
      </c>
      <c r="AR6" s="12">
        <f aca="true" t="shared" si="13" ref="AR6:AR69">AN6*J6</f>
        <v>0</v>
      </c>
      <c r="AS6" s="9">
        <v>1</v>
      </c>
      <c r="AT6" s="9">
        <f aca="true" t="shared" si="14" ref="AT6:AT69">IF(AS6=1,1,IF(AS6=0,1,0))</f>
        <v>1</v>
      </c>
      <c r="AU6" s="12">
        <f aca="true" t="shared" si="15" ref="AU6:AU69">IF(AS6=1,$H6,0)</f>
        <v>2000000</v>
      </c>
      <c r="AV6" s="12">
        <f aca="true" t="shared" si="16" ref="AV6:AV69">AT6*H6</f>
        <v>2000000</v>
      </c>
      <c r="AW6" s="12">
        <f aca="true" t="shared" si="17" ref="AW6:AW69">IF(AS6=1,$J6,0)</f>
        <v>18200</v>
      </c>
      <c r="AX6" s="12">
        <f aca="true" t="shared" si="18" ref="AX6:AX69">AT6*J6</f>
        <v>18200</v>
      </c>
      <c r="AY6" s="9">
        <v>1</v>
      </c>
      <c r="AZ6" s="9">
        <f aca="true" t="shared" si="19" ref="AZ6:AZ69">IF(AY6=1,1,IF(AY6=0,1,0))</f>
        <v>1</v>
      </c>
      <c r="BA6" s="12">
        <f aca="true" t="shared" si="20" ref="BA6:BA69">IF(AY6=1,$H6,0)</f>
        <v>2000000</v>
      </c>
      <c r="BB6" s="12">
        <f aca="true" t="shared" si="21" ref="BB6:BB69">AZ6*H6</f>
        <v>2000000</v>
      </c>
      <c r="BC6" s="12">
        <f aca="true" t="shared" si="22" ref="BC6:BC69">IF(AY6=1,$J6,0)</f>
        <v>18200</v>
      </c>
      <c r="BD6" s="12">
        <f aca="true" t="shared" si="23" ref="BD6:BD69">AZ6*J6</f>
        <v>18200</v>
      </c>
      <c r="BE6" s="9">
        <f aca="true" t="shared" si="24" ref="BE6:BE69">IF(I6=0,"?",IF(I6&lt;8000,0,1))</f>
        <v>1</v>
      </c>
      <c r="BF6" s="9">
        <f aca="true" t="shared" si="25" ref="BF6:BF69">IF(BE6=1,1,IF(BE6=0,1,0))</f>
        <v>1</v>
      </c>
      <c r="BG6" s="12">
        <f aca="true" t="shared" si="26" ref="BG6:BG69">IF(BE6=1,$H6,0)</f>
        <v>2000000</v>
      </c>
      <c r="BH6" s="12">
        <f aca="true" t="shared" si="27" ref="BH6:BH69">BF6*H6</f>
        <v>2000000</v>
      </c>
      <c r="BI6" s="12">
        <f aca="true" t="shared" si="28" ref="BI6:BI69">IF(BE6=1,$J6,0)</f>
        <v>18200</v>
      </c>
      <c r="BJ6" s="12">
        <f aca="true" t="shared" si="29" ref="BJ6:BJ69">BF6*J6</f>
        <v>18200</v>
      </c>
      <c r="BK6" s="9"/>
      <c r="BL6" s="12" t="str">
        <f aca="true" t="shared" si="30" ref="BL6:BL69">IF(BK6=1,$H6," ")</f>
        <v> </v>
      </c>
      <c r="BM6" s="12" t="str">
        <f aca="true" t="shared" si="31" ref="BM6:BM69">IF(BK6=1,$J6," ")</f>
        <v> </v>
      </c>
      <c r="BN6" s="9" t="e">
        <f aca="true" t="shared" si="32" ref="BN6:BN69">SUM(AM6+AS6+AY6+BE6+BK6)</f>
        <v>#VALUE!</v>
      </c>
      <c r="BO6" s="12" t="e">
        <f aca="true" t="shared" si="33" ref="BO6:BO69">IF(BN6=5,$H6," ")</f>
        <v>#VALUE!</v>
      </c>
      <c r="BP6" s="12" t="e">
        <f aca="true" t="shared" si="34" ref="BP6:BP69">IF(BN6=5,$J6," ")</f>
        <v>#VALUE!</v>
      </c>
      <c r="BQ6" s="9" t="e">
        <f aca="true" t="shared" si="35" ref="BQ6:BQ69">IF(AND(AY6=0,BN6=4),"Y"," ")</f>
        <v>#VALUE!</v>
      </c>
      <c r="BR6" s="12" t="e">
        <f aca="true" t="shared" si="36" ref="BR6:BR69">IF(BQ6="y",$H6," ")</f>
        <v>#VALUE!</v>
      </c>
      <c r="BS6" s="12" t="e">
        <f aca="true" t="shared" si="37" ref="BS6:BS69">IF(BQ6="y",$J6," ")</f>
        <v>#VALUE!</v>
      </c>
      <c r="BT6" s="9"/>
      <c r="BU6" s="9"/>
      <c r="BV6" s="12" t="str">
        <f aca="true" t="shared" si="38" ref="BV6:BV69">IF(BT6="y",$H6," ")</f>
        <v> </v>
      </c>
      <c r="BW6" s="12" t="str">
        <f aca="true" t="shared" si="39" ref="BW6:BW69">IF(BT6="y",$J6," ")</f>
        <v> </v>
      </c>
      <c r="BX6" s="9"/>
      <c r="BY6" s="9"/>
      <c r="BZ6" s="12" t="str">
        <f aca="true" t="shared" si="40" ref="BZ6:BZ69">IF(BX6="y",$H6," ")</f>
        <v> </v>
      </c>
      <c r="CA6" s="12" t="str">
        <f aca="true" t="shared" si="41" ref="CA6:CA69">IF(BX6="y",$J6," ")</f>
        <v> </v>
      </c>
    </row>
    <row r="7" spans="2:79" ht="132">
      <c r="B7" s="5"/>
      <c r="C7" s="9"/>
      <c r="D7" s="6" t="s">
        <v>150</v>
      </c>
      <c r="E7" s="6" t="s">
        <v>142</v>
      </c>
      <c r="F7" s="12">
        <v>1000000</v>
      </c>
      <c r="G7" s="12">
        <v>11200</v>
      </c>
      <c r="H7" s="12">
        <f t="shared" si="1"/>
        <v>1000000</v>
      </c>
      <c r="I7" s="12">
        <f t="shared" si="2"/>
        <v>11200</v>
      </c>
      <c r="J7" s="12">
        <f t="shared" si="3"/>
        <v>11200</v>
      </c>
      <c r="K7" s="12">
        <v>1</v>
      </c>
      <c r="L7" s="12">
        <f>(1-K7)*H7</f>
        <v>0</v>
      </c>
      <c r="M7" s="12">
        <f t="shared" si="4"/>
        <v>0</v>
      </c>
      <c r="N7" s="6" t="s">
        <v>208</v>
      </c>
      <c r="O7" s="6" t="s">
        <v>168</v>
      </c>
      <c r="P7" s="6"/>
      <c r="Q7" s="6">
        <v>1</v>
      </c>
      <c r="R7" s="6"/>
      <c r="S7" s="99">
        <f t="shared" si="0"/>
        <v>1</v>
      </c>
      <c r="T7" s="99"/>
      <c r="U7" s="6" t="s">
        <v>169</v>
      </c>
      <c r="V7" s="6" t="s">
        <v>151</v>
      </c>
      <c r="W7" s="6" t="s">
        <v>152</v>
      </c>
      <c r="X7" s="6" t="s">
        <v>159</v>
      </c>
      <c r="Y7" s="6"/>
      <c r="Z7" s="6" t="s">
        <v>156</v>
      </c>
      <c r="AA7" s="6" t="s">
        <v>160</v>
      </c>
      <c r="AB7" s="6" t="s">
        <v>161</v>
      </c>
      <c r="AC7" s="69">
        <v>0</v>
      </c>
      <c r="AD7" s="69">
        <v>200000</v>
      </c>
      <c r="AE7" s="69"/>
      <c r="AF7" s="69"/>
      <c r="AG7" s="9"/>
      <c r="AH7" s="12" t="str">
        <f t="shared" si="5"/>
        <v> </v>
      </c>
      <c r="AI7" s="12" t="str">
        <f t="shared" si="6"/>
        <v> </v>
      </c>
      <c r="AJ7" s="9"/>
      <c r="AK7" s="12" t="str">
        <f t="shared" si="7"/>
        <v> </v>
      </c>
      <c r="AL7" s="12" t="str">
        <f t="shared" si="8"/>
        <v> </v>
      </c>
      <c r="AM7" s="9" t="s">
        <v>323</v>
      </c>
      <c r="AN7" s="9">
        <f t="shared" si="9"/>
        <v>0</v>
      </c>
      <c r="AO7" s="12">
        <f t="shared" si="10"/>
        <v>0</v>
      </c>
      <c r="AP7" s="12">
        <f t="shared" si="11"/>
        <v>0</v>
      </c>
      <c r="AQ7" s="12">
        <f t="shared" si="12"/>
        <v>0</v>
      </c>
      <c r="AR7" s="12">
        <f t="shared" si="13"/>
        <v>0</v>
      </c>
      <c r="AS7" s="9">
        <v>1</v>
      </c>
      <c r="AT7" s="9">
        <f t="shared" si="14"/>
        <v>1</v>
      </c>
      <c r="AU7" s="12">
        <f t="shared" si="15"/>
        <v>1000000</v>
      </c>
      <c r="AV7" s="12">
        <f t="shared" si="16"/>
        <v>1000000</v>
      </c>
      <c r="AW7" s="12">
        <f t="shared" si="17"/>
        <v>11200</v>
      </c>
      <c r="AX7" s="12">
        <f t="shared" si="18"/>
        <v>11200</v>
      </c>
      <c r="AY7" s="9">
        <v>1</v>
      </c>
      <c r="AZ7" s="9">
        <f t="shared" si="19"/>
        <v>1</v>
      </c>
      <c r="BA7" s="12">
        <f t="shared" si="20"/>
        <v>1000000</v>
      </c>
      <c r="BB7" s="12">
        <f t="shared" si="21"/>
        <v>1000000</v>
      </c>
      <c r="BC7" s="12">
        <f t="shared" si="22"/>
        <v>11200</v>
      </c>
      <c r="BD7" s="12">
        <f t="shared" si="23"/>
        <v>11200</v>
      </c>
      <c r="BE7" s="9">
        <f t="shared" si="24"/>
        <v>1</v>
      </c>
      <c r="BF7" s="9">
        <f t="shared" si="25"/>
        <v>1</v>
      </c>
      <c r="BG7" s="12">
        <f t="shared" si="26"/>
        <v>1000000</v>
      </c>
      <c r="BH7" s="12">
        <f t="shared" si="27"/>
        <v>1000000</v>
      </c>
      <c r="BI7" s="12">
        <f t="shared" si="28"/>
        <v>11200</v>
      </c>
      <c r="BJ7" s="12">
        <f t="shared" si="29"/>
        <v>11200</v>
      </c>
      <c r="BK7" s="9"/>
      <c r="BL7" s="12" t="str">
        <f t="shared" si="30"/>
        <v> </v>
      </c>
      <c r="BM7" s="12" t="str">
        <f t="shared" si="31"/>
        <v> </v>
      </c>
      <c r="BN7" s="9" t="e">
        <f t="shared" si="32"/>
        <v>#VALUE!</v>
      </c>
      <c r="BO7" s="12" t="e">
        <f t="shared" si="33"/>
        <v>#VALUE!</v>
      </c>
      <c r="BP7" s="12" t="e">
        <f t="shared" si="34"/>
        <v>#VALUE!</v>
      </c>
      <c r="BQ7" s="9" t="e">
        <f t="shared" si="35"/>
        <v>#VALUE!</v>
      </c>
      <c r="BR7" s="12" t="e">
        <f t="shared" si="36"/>
        <v>#VALUE!</v>
      </c>
      <c r="BS7" s="12" t="e">
        <f t="shared" si="37"/>
        <v>#VALUE!</v>
      </c>
      <c r="BT7" s="9"/>
      <c r="BU7" s="9"/>
      <c r="BV7" s="12" t="str">
        <f t="shared" si="38"/>
        <v> </v>
      </c>
      <c r="BW7" s="12" t="str">
        <f t="shared" si="39"/>
        <v> </v>
      </c>
      <c r="BX7" s="9"/>
      <c r="BY7" s="9"/>
      <c r="BZ7" s="12" t="str">
        <f t="shared" si="40"/>
        <v> </v>
      </c>
      <c r="CA7" s="12" t="str">
        <f t="shared" si="41"/>
        <v> </v>
      </c>
    </row>
    <row r="8" spans="2:79" ht="52.5">
      <c r="B8" s="5"/>
      <c r="C8" s="9"/>
      <c r="D8" s="6" t="s">
        <v>203</v>
      </c>
      <c r="E8" s="6" t="s">
        <v>205</v>
      </c>
      <c r="F8" s="12">
        <v>1200000</v>
      </c>
      <c r="G8" s="12">
        <v>18000</v>
      </c>
      <c r="H8" s="12">
        <f t="shared" si="1"/>
        <v>1200000</v>
      </c>
      <c r="I8" s="12">
        <f t="shared" si="2"/>
        <v>18000</v>
      </c>
      <c r="J8" s="12">
        <f t="shared" si="3"/>
        <v>21600</v>
      </c>
      <c r="K8" s="12"/>
      <c r="L8" s="12">
        <f aca="true" t="shared" si="42" ref="L8:L71">(1-K8)*H8</f>
        <v>1200000</v>
      </c>
      <c r="M8" s="12">
        <f t="shared" si="4"/>
        <v>21600</v>
      </c>
      <c r="N8" s="6" t="s">
        <v>204</v>
      </c>
      <c r="O8" s="6" t="s">
        <v>215</v>
      </c>
      <c r="P8" s="6">
        <v>1</v>
      </c>
      <c r="Q8" s="6" t="s">
        <v>570</v>
      </c>
      <c r="R8" s="6">
        <v>1</v>
      </c>
      <c r="S8" s="99">
        <v>1</v>
      </c>
      <c r="T8" s="99"/>
      <c r="U8" s="6" t="s">
        <v>210</v>
      </c>
      <c r="V8" s="6" t="s">
        <v>206</v>
      </c>
      <c r="W8" s="6" t="s">
        <v>218</v>
      </c>
      <c r="X8" s="6" t="s">
        <v>220</v>
      </c>
      <c r="Y8" s="6" t="s">
        <v>221</v>
      </c>
      <c r="Z8" s="6" t="s">
        <v>219</v>
      </c>
      <c r="AA8" s="6" t="s">
        <v>222</v>
      </c>
      <c r="AB8" s="6" t="s">
        <v>223</v>
      </c>
      <c r="AC8" s="69"/>
      <c r="AD8" s="69"/>
      <c r="AE8" s="69"/>
      <c r="AF8" s="69"/>
      <c r="AG8" s="9"/>
      <c r="AH8" s="12" t="str">
        <f t="shared" si="5"/>
        <v> </v>
      </c>
      <c r="AI8" s="12" t="str">
        <f t="shared" si="6"/>
        <v> </v>
      </c>
      <c r="AJ8" s="9"/>
      <c r="AK8" s="12" t="str">
        <f t="shared" si="7"/>
        <v> </v>
      </c>
      <c r="AL8" s="12" t="str">
        <f t="shared" si="8"/>
        <v> </v>
      </c>
      <c r="AM8" s="9">
        <v>1</v>
      </c>
      <c r="AN8" s="9">
        <f t="shared" si="9"/>
        <v>1</v>
      </c>
      <c r="AO8" s="12">
        <f t="shared" si="10"/>
        <v>1200000</v>
      </c>
      <c r="AP8" s="12">
        <f t="shared" si="11"/>
        <v>1200000</v>
      </c>
      <c r="AQ8" s="12">
        <f t="shared" si="12"/>
        <v>21600</v>
      </c>
      <c r="AR8" s="12">
        <f t="shared" si="13"/>
        <v>21600</v>
      </c>
      <c r="AS8" s="9">
        <v>1</v>
      </c>
      <c r="AT8" s="9">
        <f t="shared" si="14"/>
        <v>1</v>
      </c>
      <c r="AU8" s="12">
        <f t="shared" si="15"/>
        <v>1200000</v>
      </c>
      <c r="AV8" s="12">
        <f t="shared" si="16"/>
        <v>1200000</v>
      </c>
      <c r="AW8" s="12">
        <f t="shared" si="17"/>
        <v>21600</v>
      </c>
      <c r="AX8" s="12">
        <f t="shared" si="18"/>
        <v>21600</v>
      </c>
      <c r="AY8" s="9">
        <v>1</v>
      </c>
      <c r="AZ8" s="9">
        <f t="shared" si="19"/>
        <v>1</v>
      </c>
      <c r="BA8" s="12">
        <f t="shared" si="20"/>
        <v>1200000</v>
      </c>
      <c r="BB8" s="12">
        <f t="shared" si="21"/>
        <v>1200000</v>
      </c>
      <c r="BC8" s="12">
        <f t="shared" si="22"/>
        <v>21600</v>
      </c>
      <c r="BD8" s="12">
        <f t="shared" si="23"/>
        <v>21600</v>
      </c>
      <c r="BE8" s="9">
        <f t="shared" si="24"/>
        <v>1</v>
      </c>
      <c r="BF8" s="9">
        <f t="shared" si="25"/>
        <v>1</v>
      </c>
      <c r="BG8" s="12">
        <f t="shared" si="26"/>
        <v>1200000</v>
      </c>
      <c r="BH8" s="12">
        <f t="shared" si="27"/>
        <v>1200000</v>
      </c>
      <c r="BI8" s="12">
        <f t="shared" si="28"/>
        <v>21600</v>
      </c>
      <c r="BJ8" s="12">
        <f t="shared" si="29"/>
        <v>21600</v>
      </c>
      <c r="BK8" s="9"/>
      <c r="BL8" s="12" t="str">
        <f t="shared" si="30"/>
        <v> </v>
      </c>
      <c r="BM8" s="12" t="str">
        <f t="shared" si="31"/>
        <v> </v>
      </c>
      <c r="BN8" s="9">
        <f t="shared" si="32"/>
        <v>4</v>
      </c>
      <c r="BO8" s="12" t="str">
        <f t="shared" si="33"/>
        <v> </v>
      </c>
      <c r="BP8" s="12" t="str">
        <f t="shared" si="34"/>
        <v> </v>
      </c>
      <c r="BQ8" s="9" t="str">
        <f t="shared" si="35"/>
        <v> </v>
      </c>
      <c r="BR8" s="12" t="str">
        <f t="shared" si="36"/>
        <v> </v>
      </c>
      <c r="BS8" s="12" t="str">
        <f t="shared" si="37"/>
        <v> </v>
      </c>
      <c r="BT8" s="9"/>
      <c r="BU8" s="9"/>
      <c r="BV8" s="12" t="str">
        <f t="shared" si="38"/>
        <v> </v>
      </c>
      <c r="BW8" s="12" t="str">
        <f t="shared" si="39"/>
        <v> </v>
      </c>
      <c r="BX8" s="9"/>
      <c r="BY8" s="9"/>
      <c r="BZ8" s="12" t="str">
        <f t="shared" si="40"/>
        <v> </v>
      </c>
      <c r="CA8" s="12" t="str">
        <f t="shared" si="41"/>
        <v> </v>
      </c>
    </row>
    <row r="9" spans="2:79" ht="52.5">
      <c r="B9" s="5"/>
      <c r="C9" s="9"/>
      <c r="D9" s="6" t="s">
        <v>203</v>
      </c>
      <c r="E9" s="6" t="s">
        <v>207</v>
      </c>
      <c r="F9" s="12">
        <v>2600000</v>
      </c>
      <c r="G9" s="12">
        <v>18000</v>
      </c>
      <c r="H9" s="12">
        <f t="shared" si="1"/>
        <v>2600000</v>
      </c>
      <c r="I9" s="12">
        <f t="shared" si="2"/>
        <v>18000</v>
      </c>
      <c r="J9" s="12">
        <f t="shared" si="3"/>
        <v>46800</v>
      </c>
      <c r="K9" s="12"/>
      <c r="L9" s="12">
        <f t="shared" si="42"/>
        <v>2600000</v>
      </c>
      <c r="M9" s="12">
        <f t="shared" si="4"/>
        <v>46800</v>
      </c>
      <c r="N9" s="6" t="s">
        <v>209</v>
      </c>
      <c r="O9" s="6" t="s">
        <v>216</v>
      </c>
      <c r="P9" s="6">
        <v>1</v>
      </c>
      <c r="Q9" s="6"/>
      <c r="R9" s="6"/>
      <c r="S9" s="99">
        <f t="shared" si="0"/>
        <v>1</v>
      </c>
      <c r="T9" s="99"/>
      <c r="U9" s="6" t="s">
        <v>211</v>
      </c>
      <c r="V9" s="6" t="s">
        <v>206</v>
      </c>
      <c r="W9" s="6" t="s">
        <v>218</v>
      </c>
      <c r="X9" s="6" t="s">
        <v>220</v>
      </c>
      <c r="Y9" s="6" t="s">
        <v>221</v>
      </c>
      <c r="Z9" s="6" t="s">
        <v>219</v>
      </c>
      <c r="AA9" s="6" t="s">
        <v>222</v>
      </c>
      <c r="AB9" s="6" t="s">
        <v>223</v>
      </c>
      <c r="AC9" s="69"/>
      <c r="AD9" s="69"/>
      <c r="AE9" s="69"/>
      <c r="AF9" s="69"/>
      <c r="AG9" s="9"/>
      <c r="AH9" s="12" t="str">
        <f t="shared" si="5"/>
        <v> </v>
      </c>
      <c r="AI9" s="12" t="str">
        <f t="shared" si="6"/>
        <v> </v>
      </c>
      <c r="AJ9" s="9"/>
      <c r="AK9" s="12" t="str">
        <f t="shared" si="7"/>
        <v> </v>
      </c>
      <c r="AL9" s="12" t="str">
        <f t="shared" si="8"/>
        <v> </v>
      </c>
      <c r="AM9" s="9">
        <v>1</v>
      </c>
      <c r="AN9" s="9">
        <f t="shared" si="9"/>
        <v>1</v>
      </c>
      <c r="AO9" s="12">
        <f t="shared" si="10"/>
        <v>2600000</v>
      </c>
      <c r="AP9" s="12">
        <f t="shared" si="11"/>
        <v>2600000</v>
      </c>
      <c r="AQ9" s="12">
        <f t="shared" si="12"/>
        <v>46800</v>
      </c>
      <c r="AR9" s="12">
        <f t="shared" si="13"/>
        <v>46800</v>
      </c>
      <c r="AS9" s="9">
        <v>1</v>
      </c>
      <c r="AT9" s="9">
        <f t="shared" si="14"/>
        <v>1</v>
      </c>
      <c r="AU9" s="12">
        <f t="shared" si="15"/>
        <v>2600000</v>
      </c>
      <c r="AV9" s="12">
        <f t="shared" si="16"/>
        <v>2600000</v>
      </c>
      <c r="AW9" s="12">
        <f t="shared" si="17"/>
        <v>46800</v>
      </c>
      <c r="AX9" s="12">
        <f t="shared" si="18"/>
        <v>46800</v>
      </c>
      <c r="AY9" s="9">
        <v>1</v>
      </c>
      <c r="AZ9" s="9">
        <f t="shared" si="19"/>
        <v>1</v>
      </c>
      <c r="BA9" s="12">
        <f t="shared" si="20"/>
        <v>2600000</v>
      </c>
      <c r="BB9" s="12">
        <f t="shared" si="21"/>
        <v>2600000</v>
      </c>
      <c r="BC9" s="12">
        <f t="shared" si="22"/>
        <v>46800</v>
      </c>
      <c r="BD9" s="12">
        <f t="shared" si="23"/>
        <v>46800</v>
      </c>
      <c r="BE9" s="9">
        <f t="shared" si="24"/>
        <v>1</v>
      </c>
      <c r="BF9" s="9">
        <f t="shared" si="25"/>
        <v>1</v>
      </c>
      <c r="BG9" s="12">
        <f t="shared" si="26"/>
        <v>2600000</v>
      </c>
      <c r="BH9" s="12">
        <f t="shared" si="27"/>
        <v>2600000</v>
      </c>
      <c r="BI9" s="12">
        <f t="shared" si="28"/>
        <v>46800</v>
      </c>
      <c r="BJ9" s="12">
        <f t="shared" si="29"/>
        <v>46800</v>
      </c>
      <c r="BK9" s="9"/>
      <c r="BL9" s="12" t="str">
        <f t="shared" si="30"/>
        <v> </v>
      </c>
      <c r="BM9" s="12" t="str">
        <f t="shared" si="31"/>
        <v> </v>
      </c>
      <c r="BN9" s="9">
        <f t="shared" si="32"/>
        <v>4</v>
      </c>
      <c r="BO9" s="12" t="str">
        <f t="shared" si="33"/>
        <v> </v>
      </c>
      <c r="BP9" s="12" t="str">
        <f t="shared" si="34"/>
        <v> </v>
      </c>
      <c r="BQ9" s="9" t="str">
        <f t="shared" si="35"/>
        <v> </v>
      </c>
      <c r="BR9" s="12" t="str">
        <f t="shared" si="36"/>
        <v> </v>
      </c>
      <c r="BS9" s="12" t="str">
        <f t="shared" si="37"/>
        <v> </v>
      </c>
      <c r="BT9" s="9"/>
      <c r="BU9" s="9"/>
      <c r="BV9" s="12" t="str">
        <f t="shared" si="38"/>
        <v> </v>
      </c>
      <c r="BW9" s="12" t="str">
        <f t="shared" si="39"/>
        <v> </v>
      </c>
      <c r="BX9" s="9"/>
      <c r="BY9" s="9"/>
      <c r="BZ9" s="12" t="str">
        <f t="shared" si="40"/>
        <v> </v>
      </c>
      <c r="CA9" s="12" t="str">
        <f t="shared" si="41"/>
        <v> </v>
      </c>
    </row>
    <row r="10" spans="2:79" ht="52.5">
      <c r="B10" s="5"/>
      <c r="C10" s="9"/>
      <c r="D10" s="6" t="s">
        <v>203</v>
      </c>
      <c r="E10" s="6" t="s">
        <v>212</v>
      </c>
      <c r="F10" s="12">
        <v>1900000</v>
      </c>
      <c r="G10" s="12">
        <v>18000</v>
      </c>
      <c r="H10" s="12">
        <f t="shared" si="1"/>
        <v>1900000</v>
      </c>
      <c r="I10" s="12">
        <f t="shared" si="2"/>
        <v>18000</v>
      </c>
      <c r="J10" s="12">
        <f t="shared" si="3"/>
        <v>34200</v>
      </c>
      <c r="K10" s="12"/>
      <c r="L10" s="12">
        <f t="shared" si="42"/>
        <v>1900000</v>
      </c>
      <c r="M10" s="12">
        <f t="shared" si="4"/>
        <v>34200</v>
      </c>
      <c r="N10" s="6" t="s">
        <v>213</v>
      </c>
      <c r="O10" s="6" t="s">
        <v>217</v>
      </c>
      <c r="P10" s="6" t="s">
        <v>570</v>
      </c>
      <c r="Q10" s="6"/>
      <c r="R10" s="6">
        <v>1</v>
      </c>
      <c r="S10" s="99">
        <f t="shared" si="0"/>
        <v>1</v>
      </c>
      <c r="T10" s="99"/>
      <c r="U10" s="6" t="s">
        <v>214</v>
      </c>
      <c r="V10" s="6" t="s">
        <v>206</v>
      </c>
      <c r="W10" s="6" t="s">
        <v>218</v>
      </c>
      <c r="X10" s="6" t="s">
        <v>220</v>
      </c>
      <c r="Y10" s="6" t="s">
        <v>221</v>
      </c>
      <c r="Z10" s="6" t="s">
        <v>219</v>
      </c>
      <c r="AA10" s="6" t="s">
        <v>222</v>
      </c>
      <c r="AB10" s="6" t="s">
        <v>223</v>
      </c>
      <c r="AC10" s="69"/>
      <c r="AD10" s="69"/>
      <c r="AE10" s="69"/>
      <c r="AF10" s="69"/>
      <c r="AG10" s="9"/>
      <c r="AH10" s="12" t="str">
        <f t="shared" si="5"/>
        <v> </v>
      </c>
      <c r="AI10" s="12" t="str">
        <f t="shared" si="6"/>
        <v> </v>
      </c>
      <c r="AJ10" s="9"/>
      <c r="AK10" s="12" t="str">
        <f t="shared" si="7"/>
        <v> </v>
      </c>
      <c r="AL10" s="12" t="str">
        <f t="shared" si="8"/>
        <v> </v>
      </c>
      <c r="AM10" s="9">
        <v>1</v>
      </c>
      <c r="AN10" s="9">
        <f t="shared" si="9"/>
        <v>1</v>
      </c>
      <c r="AO10" s="12">
        <f t="shared" si="10"/>
        <v>1900000</v>
      </c>
      <c r="AP10" s="12">
        <f t="shared" si="11"/>
        <v>1900000</v>
      </c>
      <c r="AQ10" s="12">
        <f t="shared" si="12"/>
        <v>34200</v>
      </c>
      <c r="AR10" s="12">
        <f t="shared" si="13"/>
        <v>34200</v>
      </c>
      <c r="AS10" s="9">
        <v>1</v>
      </c>
      <c r="AT10" s="9">
        <f t="shared" si="14"/>
        <v>1</v>
      </c>
      <c r="AU10" s="12">
        <f t="shared" si="15"/>
        <v>1900000</v>
      </c>
      <c r="AV10" s="12">
        <f t="shared" si="16"/>
        <v>1900000</v>
      </c>
      <c r="AW10" s="12">
        <f t="shared" si="17"/>
        <v>34200</v>
      </c>
      <c r="AX10" s="12">
        <f t="shared" si="18"/>
        <v>34200</v>
      </c>
      <c r="AY10" s="9">
        <v>1</v>
      </c>
      <c r="AZ10" s="9">
        <f t="shared" si="19"/>
        <v>1</v>
      </c>
      <c r="BA10" s="12">
        <f t="shared" si="20"/>
        <v>1900000</v>
      </c>
      <c r="BB10" s="12">
        <f t="shared" si="21"/>
        <v>1900000</v>
      </c>
      <c r="BC10" s="12">
        <f t="shared" si="22"/>
        <v>34200</v>
      </c>
      <c r="BD10" s="12">
        <f t="shared" si="23"/>
        <v>34200</v>
      </c>
      <c r="BE10" s="9">
        <f t="shared" si="24"/>
        <v>1</v>
      </c>
      <c r="BF10" s="9">
        <f t="shared" si="25"/>
        <v>1</v>
      </c>
      <c r="BG10" s="12">
        <f t="shared" si="26"/>
        <v>1900000</v>
      </c>
      <c r="BH10" s="12">
        <f t="shared" si="27"/>
        <v>1900000</v>
      </c>
      <c r="BI10" s="12">
        <f t="shared" si="28"/>
        <v>34200</v>
      </c>
      <c r="BJ10" s="12">
        <f t="shared" si="29"/>
        <v>34200</v>
      </c>
      <c r="BK10" s="9"/>
      <c r="BL10" s="12" t="str">
        <f t="shared" si="30"/>
        <v> </v>
      </c>
      <c r="BM10" s="12" t="str">
        <f t="shared" si="31"/>
        <v> </v>
      </c>
      <c r="BN10" s="9">
        <f t="shared" si="32"/>
        <v>4</v>
      </c>
      <c r="BO10" s="12" t="str">
        <f t="shared" si="33"/>
        <v> </v>
      </c>
      <c r="BP10" s="12" t="str">
        <f t="shared" si="34"/>
        <v> </v>
      </c>
      <c r="BQ10" s="9" t="str">
        <f t="shared" si="35"/>
        <v> </v>
      </c>
      <c r="BR10" s="12" t="str">
        <f t="shared" si="36"/>
        <v> </v>
      </c>
      <c r="BS10" s="12" t="str">
        <f t="shared" si="37"/>
        <v> </v>
      </c>
      <c r="BT10" s="9"/>
      <c r="BU10" s="9"/>
      <c r="BV10" s="12" t="str">
        <f t="shared" si="38"/>
        <v> </v>
      </c>
      <c r="BW10" s="12" t="str">
        <f t="shared" si="39"/>
        <v> </v>
      </c>
      <c r="BX10" s="9"/>
      <c r="BY10" s="9"/>
      <c r="BZ10" s="12" t="str">
        <f t="shared" si="40"/>
        <v> </v>
      </c>
      <c r="CA10" s="12" t="str">
        <f t="shared" si="41"/>
        <v> </v>
      </c>
    </row>
    <row r="11" spans="2:79" ht="92.25">
      <c r="B11" s="5"/>
      <c r="C11" s="9"/>
      <c r="D11" s="6" t="s">
        <v>171</v>
      </c>
      <c r="E11" s="6" t="s">
        <v>172</v>
      </c>
      <c r="F11" s="12">
        <v>16005000</v>
      </c>
      <c r="G11" s="12">
        <v>11000</v>
      </c>
      <c r="H11" s="12">
        <f t="shared" si="1"/>
        <v>16005000</v>
      </c>
      <c r="I11" s="12">
        <f t="shared" si="2"/>
        <v>11000</v>
      </c>
      <c r="J11" s="12">
        <f t="shared" si="3"/>
        <v>176055</v>
      </c>
      <c r="K11" s="12">
        <v>1</v>
      </c>
      <c r="L11" s="12">
        <f t="shared" si="42"/>
        <v>0</v>
      </c>
      <c r="M11" s="12">
        <f t="shared" si="4"/>
        <v>0</v>
      </c>
      <c r="N11" s="6" t="s">
        <v>191</v>
      </c>
      <c r="O11" s="6" t="s">
        <v>189</v>
      </c>
      <c r="P11" s="6"/>
      <c r="Q11" s="6">
        <v>1</v>
      </c>
      <c r="R11" s="6"/>
      <c r="S11" s="99">
        <f t="shared" si="0"/>
        <v>1</v>
      </c>
      <c r="T11" s="99"/>
      <c r="U11" s="6" t="s">
        <v>190</v>
      </c>
      <c r="V11" s="6" t="s">
        <v>173</v>
      </c>
      <c r="W11" s="6" t="s">
        <v>181</v>
      </c>
      <c r="X11" s="6" t="s">
        <v>182</v>
      </c>
      <c r="Y11" s="6"/>
      <c r="Z11" s="6" t="s">
        <v>183</v>
      </c>
      <c r="AA11" s="6" t="s">
        <v>184</v>
      </c>
      <c r="AB11" s="6" t="s">
        <v>185</v>
      </c>
      <c r="AC11" s="69"/>
      <c r="AD11" s="69"/>
      <c r="AE11" s="69"/>
      <c r="AF11" s="69"/>
      <c r="AG11" s="9"/>
      <c r="AH11" s="12" t="str">
        <f t="shared" si="5"/>
        <v> </v>
      </c>
      <c r="AI11" s="12" t="str">
        <f t="shared" si="6"/>
        <v> </v>
      </c>
      <c r="AJ11" s="9"/>
      <c r="AK11" s="12" t="str">
        <f t="shared" si="7"/>
        <v> </v>
      </c>
      <c r="AL11" s="12" t="str">
        <f t="shared" si="8"/>
        <v> </v>
      </c>
      <c r="AM11" s="9">
        <v>1</v>
      </c>
      <c r="AN11" s="9">
        <f t="shared" si="9"/>
        <v>1</v>
      </c>
      <c r="AO11" s="12">
        <f t="shared" si="10"/>
        <v>16005000</v>
      </c>
      <c r="AP11" s="12">
        <f t="shared" si="11"/>
        <v>16005000</v>
      </c>
      <c r="AQ11" s="12">
        <f t="shared" si="12"/>
        <v>176055</v>
      </c>
      <c r="AR11" s="12">
        <f t="shared" si="13"/>
        <v>176055</v>
      </c>
      <c r="AS11" s="9">
        <v>1</v>
      </c>
      <c r="AT11" s="9">
        <f t="shared" si="14"/>
        <v>1</v>
      </c>
      <c r="AU11" s="12">
        <f t="shared" si="15"/>
        <v>16005000</v>
      </c>
      <c r="AV11" s="12">
        <f t="shared" si="16"/>
        <v>16005000</v>
      </c>
      <c r="AW11" s="12">
        <f t="shared" si="17"/>
        <v>176055</v>
      </c>
      <c r="AX11" s="12">
        <f t="shared" si="18"/>
        <v>176055</v>
      </c>
      <c r="AY11" s="9">
        <v>1</v>
      </c>
      <c r="AZ11" s="9">
        <f t="shared" si="19"/>
        <v>1</v>
      </c>
      <c r="BA11" s="12">
        <f t="shared" si="20"/>
        <v>16005000</v>
      </c>
      <c r="BB11" s="12">
        <f t="shared" si="21"/>
        <v>16005000</v>
      </c>
      <c r="BC11" s="12">
        <f t="shared" si="22"/>
        <v>176055</v>
      </c>
      <c r="BD11" s="12">
        <f t="shared" si="23"/>
        <v>176055</v>
      </c>
      <c r="BE11" s="9">
        <f t="shared" si="24"/>
        <v>1</v>
      </c>
      <c r="BF11" s="9">
        <f t="shared" si="25"/>
        <v>1</v>
      </c>
      <c r="BG11" s="12">
        <f t="shared" si="26"/>
        <v>16005000</v>
      </c>
      <c r="BH11" s="12">
        <f t="shared" si="27"/>
        <v>16005000</v>
      </c>
      <c r="BI11" s="12">
        <f t="shared" si="28"/>
        <v>176055</v>
      </c>
      <c r="BJ11" s="12">
        <f t="shared" si="29"/>
        <v>176055</v>
      </c>
      <c r="BK11" s="9"/>
      <c r="BL11" s="12" t="str">
        <f t="shared" si="30"/>
        <v> </v>
      </c>
      <c r="BM11" s="12" t="str">
        <f t="shared" si="31"/>
        <v> </v>
      </c>
      <c r="BN11" s="9">
        <f t="shared" si="32"/>
        <v>4</v>
      </c>
      <c r="BO11" s="12" t="str">
        <f t="shared" si="33"/>
        <v> </v>
      </c>
      <c r="BP11" s="12" t="str">
        <f t="shared" si="34"/>
        <v> </v>
      </c>
      <c r="BQ11" s="9" t="str">
        <f t="shared" si="35"/>
        <v> </v>
      </c>
      <c r="BR11" s="12" t="str">
        <f t="shared" si="36"/>
        <v> </v>
      </c>
      <c r="BS11" s="12" t="str">
        <f t="shared" si="37"/>
        <v> </v>
      </c>
      <c r="BT11" s="9"/>
      <c r="BU11" s="9"/>
      <c r="BV11" s="12" t="str">
        <f t="shared" si="38"/>
        <v> </v>
      </c>
      <c r="BW11" s="12" t="str">
        <f t="shared" si="39"/>
        <v> </v>
      </c>
      <c r="BX11" s="9"/>
      <c r="BY11" s="9"/>
      <c r="BZ11" s="12" t="str">
        <f t="shared" si="40"/>
        <v> </v>
      </c>
      <c r="CA11" s="12" t="str">
        <f t="shared" si="41"/>
        <v> </v>
      </c>
    </row>
    <row r="12" spans="2:79" ht="158.25">
      <c r="B12" s="5"/>
      <c r="C12" s="9"/>
      <c r="D12" s="6" t="s">
        <v>174</v>
      </c>
      <c r="E12" s="6"/>
      <c r="F12" s="12">
        <v>1850000</v>
      </c>
      <c r="G12" s="12">
        <v>11200</v>
      </c>
      <c r="H12" s="12">
        <f t="shared" si="1"/>
        <v>1850000</v>
      </c>
      <c r="I12" s="12">
        <f t="shared" si="2"/>
        <v>11200</v>
      </c>
      <c r="J12" s="12">
        <f t="shared" si="3"/>
        <v>20720</v>
      </c>
      <c r="K12" s="12">
        <v>1</v>
      </c>
      <c r="L12" s="12">
        <f t="shared" si="42"/>
        <v>0</v>
      </c>
      <c r="M12" s="12">
        <f t="shared" si="4"/>
        <v>0</v>
      </c>
      <c r="N12" s="6" t="s">
        <v>192</v>
      </c>
      <c r="O12" s="6" t="s">
        <v>193</v>
      </c>
      <c r="P12" s="6"/>
      <c r="Q12" s="6">
        <v>1</v>
      </c>
      <c r="R12" s="6"/>
      <c r="S12" s="99">
        <f t="shared" si="0"/>
        <v>1</v>
      </c>
      <c r="T12" s="99"/>
      <c r="U12" s="6" t="s">
        <v>194</v>
      </c>
      <c r="V12" s="6" t="s">
        <v>175</v>
      </c>
      <c r="W12" s="6" t="s">
        <v>181</v>
      </c>
      <c r="X12" s="6" t="s">
        <v>182</v>
      </c>
      <c r="Y12" s="6"/>
      <c r="Z12" s="6" t="s">
        <v>183</v>
      </c>
      <c r="AA12" s="6" t="s">
        <v>184</v>
      </c>
      <c r="AB12" s="6" t="s">
        <v>185</v>
      </c>
      <c r="AC12" s="69"/>
      <c r="AD12" s="69"/>
      <c r="AE12" s="69"/>
      <c r="AF12" s="69"/>
      <c r="AG12" s="9"/>
      <c r="AH12" s="12" t="str">
        <f t="shared" si="5"/>
        <v> </v>
      </c>
      <c r="AI12" s="12" t="str">
        <f t="shared" si="6"/>
        <v> </v>
      </c>
      <c r="AJ12" s="9"/>
      <c r="AK12" s="12" t="str">
        <f t="shared" si="7"/>
        <v> </v>
      </c>
      <c r="AL12" s="12" t="str">
        <f t="shared" si="8"/>
        <v> </v>
      </c>
      <c r="AM12" s="9">
        <v>1</v>
      </c>
      <c r="AN12" s="9">
        <f t="shared" si="9"/>
        <v>1</v>
      </c>
      <c r="AO12" s="12">
        <f t="shared" si="10"/>
        <v>1850000</v>
      </c>
      <c r="AP12" s="12">
        <f t="shared" si="11"/>
        <v>1850000</v>
      </c>
      <c r="AQ12" s="12">
        <f t="shared" si="12"/>
        <v>20720</v>
      </c>
      <c r="AR12" s="12">
        <f t="shared" si="13"/>
        <v>20720</v>
      </c>
      <c r="AS12" s="9">
        <v>1</v>
      </c>
      <c r="AT12" s="9">
        <f t="shared" si="14"/>
        <v>1</v>
      </c>
      <c r="AU12" s="12">
        <f t="shared" si="15"/>
        <v>1850000</v>
      </c>
      <c r="AV12" s="12">
        <f t="shared" si="16"/>
        <v>1850000</v>
      </c>
      <c r="AW12" s="12">
        <f t="shared" si="17"/>
        <v>20720</v>
      </c>
      <c r="AX12" s="12">
        <f t="shared" si="18"/>
        <v>20720</v>
      </c>
      <c r="AY12" s="9">
        <v>1</v>
      </c>
      <c r="AZ12" s="9">
        <f t="shared" si="19"/>
        <v>1</v>
      </c>
      <c r="BA12" s="12">
        <f t="shared" si="20"/>
        <v>1850000</v>
      </c>
      <c r="BB12" s="12">
        <f t="shared" si="21"/>
        <v>1850000</v>
      </c>
      <c r="BC12" s="12">
        <f t="shared" si="22"/>
        <v>20720</v>
      </c>
      <c r="BD12" s="12">
        <f t="shared" si="23"/>
        <v>20720</v>
      </c>
      <c r="BE12" s="9">
        <f t="shared" si="24"/>
        <v>1</v>
      </c>
      <c r="BF12" s="9">
        <f t="shared" si="25"/>
        <v>1</v>
      </c>
      <c r="BG12" s="12">
        <f t="shared" si="26"/>
        <v>1850000</v>
      </c>
      <c r="BH12" s="12">
        <f t="shared" si="27"/>
        <v>1850000</v>
      </c>
      <c r="BI12" s="12">
        <f t="shared" si="28"/>
        <v>20720</v>
      </c>
      <c r="BJ12" s="12">
        <f t="shared" si="29"/>
        <v>20720</v>
      </c>
      <c r="BK12" s="9"/>
      <c r="BL12" s="12" t="str">
        <f t="shared" si="30"/>
        <v> </v>
      </c>
      <c r="BM12" s="12" t="str">
        <f t="shared" si="31"/>
        <v> </v>
      </c>
      <c r="BN12" s="9">
        <f t="shared" si="32"/>
        <v>4</v>
      </c>
      <c r="BO12" s="12" t="str">
        <f t="shared" si="33"/>
        <v> </v>
      </c>
      <c r="BP12" s="12" t="str">
        <f t="shared" si="34"/>
        <v> </v>
      </c>
      <c r="BQ12" s="9" t="str">
        <f t="shared" si="35"/>
        <v> </v>
      </c>
      <c r="BR12" s="12" t="str">
        <f t="shared" si="36"/>
        <v> </v>
      </c>
      <c r="BS12" s="12" t="str">
        <f t="shared" si="37"/>
        <v> </v>
      </c>
      <c r="BT12" s="9"/>
      <c r="BU12" s="9"/>
      <c r="BV12" s="12" t="str">
        <f t="shared" si="38"/>
        <v> </v>
      </c>
      <c r="BW12" s="12" t="str">
        <f t="shared" si="39"/>
        <v> </v>
      </c>
      <c r="BX12" s="9"/>
      <c r="BY12" s="9"/>
      <c r="BZ12" s="12" t="str">
        <f t="shared" si="40"/>
        <v> </v>
      </c>
      <c r="CA12" s="12" t="str">
        <f t="shared" si="41"/>
        <v> </v>
      </c>
    </row>
    <row r="13" spans="2:79" ht="171">
      <c r="B13" s="5"/>
      <c r="C13" s="9"/>
      <c r="D13" s="6" t="s">
        <v>176</v>
      </c>
      <c r="E13" s="6"/>
      <c r="F13" s="12">
        <v>15960000</v>
      </c>
      <c r="G13" s="12">
        <v>11200</v>
      </c>
      <c r="H13" s="12">
        <f t="shared" si="1"/>
        <v>15960000</v>
      </c>
      <c r="I13" s="12">
        <f t="shared" si="2"/>
        <v>11200</v>
      </c>
      <c r="J13" s="12">
        <f t="shared" si="3"/>
        <v>178752</v>
      </c>
      <c r="K13" s="12">
        <v>1</v>
      </c>
      <c r="L13" s="12">
        <f t="shared" si="42"/>
        <v>0</v>
      </c>
      <c r="M13" s="12">
        <f t="shared" si="4"/>
        <v>0</v>
      </c>
      <c r="N13" s="6" t="s">
        <v>177</v>
      </c>
      <c r="O13" s="6" t="s">
        <v>193</v>
      </c>
      <c r="P13" s="6"/>
      <c r="Q13" s="6">
        <v>1</v>
      </c>
      <c r="R13" s="6"/>
      <c r="S13" s="99">
        <f t="shared" si="0"/>
        <v>1</v>
      </c>
      <c r="T13" s="99"/>
      <c r="U13" s="6" t="s">
        <v>196</v>
      </c>
      <c r="V13" s="6" t="s">
        <v>175</v>
      </c>
      <c r="W13" s="6" t="s">
        <v>181</v>
      </c>
      <c r="X13" s="6" t="s">
        <v>182</v>
      </c>
      <c r="Y13" s="6"/>
      <c r="Z13" s="6" t="s">
        <v>183</v>
      </c>
      <c r="AA13" s="6" t="s">
        <v>184</v>
      </c>
      <c r="AB13" s="6" t="s">
        <v>185</v>
      </c>
      <c r="AC13" s="69"/>
      <c r="AD13" s="69"/>
      <c r="AE13" s="69"/>
      <c r="AF13" s="69"/>
      <c r="AG13" s="9"/>
      <c r="AH13" s="12" t="str">
        <f t="shared" si="5"/>
        <v> </v>
      </c>
      <c r="AI13" s="12" t="str">
        <f t="shared" si="6"/>
        <v> </v>
      </c>
      <c r="AJ13" s="9"/>
      <c r="AK13" s="12" t="str">
        <f t="shared" si="7"/>
        <v> </v>
      </c>
      <c r="AL13" s="12" t="str">
        <f t="shared" si="8"/>
        <v> </v>
      </c>
      <c r="AM13" s="9">
        <v>1</v>
      </c>
      <c r="AN13" s="9">
        <f t="shared" si="9"/>
        <v>1</v>
      </c>
      <c r="AO13" s="12">
        <f t="shared" si="10"/>
        <v>15960000</v>
      </c>
      <c r="AP13" s="12">
        <f t="shared" si="11"/>
        <v>15960000</v>
      </c>
      <c r="AQ13" s="12">
        <f t="shared" si="12"/>
        <v>178752</v>
      </c>
      <c r="AR13" s="12">
        <f t="shared" si="13"/>
        <v>178752</v>
      </c>
      <c r="AS13" s="9">
        <v>1</v>
      </c>
      <c r="AT13" s="9">
        <f t="shared" si="14"/>
        <v>1</v>
      </c>
      <c r="AU13" s="12">
        <f t="shared" si="15"/>
        <v>15960000</v>
      </c>
      <c r="AV13" s="12">
        <f t="shared" si="16"/>
        <v>15960000</v>
      </c>
      <c r="AW13" s="12">
        <f t="shared" si="17"/>
        <v>178752</v>
      </c>
      <c r="AX13" s="12">
        <f t="shared" si="18"/>
        <v>178752</v>
      </c>
      <c r="AY13" s="9">
        <v>1</v>
      </c>
      <c r="AZ13" s="9">
        <f t="shared" si="19"/>
        <v>1</v>
      </c>
      <c r="BA13" s="12">
        <f t="shared" si="20"/>
        <v>15960000</v>
      </c>
      <c r="BB13" s="12">
        <f t="shared" si="21"/>
        <v>15960000</v>
      </c>
      <c r="BC13" s="12">
        <f t="shared" si="22"/>
        <v>178752</v>
      </c>
      <c r="BD13" s="12">
        <f t="shared" si="23"/>
        <v>178752</v>
      </c>
      <c r="BE13" s="9">
        <f t="shared" si="24"/>
        <v>1</v>
      </c>
      <c r="BF13" s="9">
        <f t="shared" si="25"/>
        <v>1</v>
      </c>
      <c r="BG13" s="12">
        <f t="shared" si="26"/>
        <v>15960000</v>
      </c>
      <c r="BH13" s="12">
        <f t="shared" si="27"/>
        <v>15960000</v>
      </c>
      <c r="BI13" s="12">
        <f t="shared" si="28"/>
        <v>178752</v>
      </c>
      <c r="BJ13" s="12">
        <f t="shared" si="29"/>
        <v>178752</v>
      </c>
      <c r="BK13" s="9"/>
      <c r="BL13" s="12" t="str">
        <f t="shared" si="30"/>
        <v> </v>
      </c>
      <c r="BM13" s="12" t="str">
        <f t="shared" si="31"/>
        <v> </v>
      </c>
      <c r="BN13" s="9">
        <f t="shared" si="32"/>
        <v>4</v>
      </c>
      <c r="BO13" s="12" t="str">
        <f t="shared" si="33"/>
        <v> </v>
      </c>
      <c r="BP13" s="12" t="str">
        <f t="shared" si="34"/>
        <v> </v>
      </c>
      <c r="BQ13" s="9" t="str">
        <f t="shared" si="35"/>
        <v> </v>
      </c>
      <c r="BR13" s="12" t="str">
        <f t="shared" si="36"/>
        <v> </v>
      </c>
      <c r="BS13" s="12" t="str">
        <f t="shared" si="37"/>
        <v> </v>
      </c>
      <c r="BT13" s="9"/>
      <c r="BU13" s="9"/>
      <c r="BV13" s="12" t="str">
        <f t="shared" si="38"/>
        <v> </v>
      </c>
      <c r="BW13" s="12" t="str">
        <f t="shared" si="39"/>
        <v> </v>
      </c>
      <c r="BX13" s="9"/>
      <c r="BY13" s="9"/>
      <c r="BZ13" s="12" t="str">
        <f t="shared" si="40"/>
        <v> </v>
      </c>
      <c r="CA13" s="12" t="str">
        <f t="shared" si="41"/>
        <v> </v>
      </c>
    </row>
    <row r="14" spans="2:79" ht="303">
      <c r="B14" s="5"/>
      <c r="C14" s="9"/>
      <c r="D14" s="6" t="s">
        <v>178</v>
      </c>
      <c r="E14" s="6"/>
      <c r="F14" s="12">
        <v>118037400</v>
      </c>
      <c r="G14" s="12">
        <v>11000</v>
      </c>
      <c r="H14" s="12">
        <f t="shared" si="1"/>
        <v>118037400</v>
      </c>
      <c r="I14" s="12">
        <f t="shared" si="2"/>
        <v>11000</v>
      </c>
      <c r="J14" s="12">
        <f t="shared" si="3"/>
        <v>1298411.4</v>
      </c>
      <c r="K14" s="12">
        <v>1</v>
      </c>
      <c r="L14" s="12">
        <f t="shared" si="42"/>
        <v>0</v>
      </c>
      <c r="M14" s="12">
        <f t="shared" si="4"/>
        <v>0</v>
      </c>
      <c r="N14" s="6" t="s">
        <v>179</v>
      </c>
      <c r="O14" s="6" t="s">
        <v>197</v>
      </c>
      <c r="P14" s="6"/>
      <c r="Q14" s="6">
        <v>1</v>
      </c>
      <c r="R14" s="6"/>
      <c r="S14" s="99">
        <f t="shared" si="0"/>
        <v>1</v>
      </c>
      <c r="T14" s="99"/>
      <c r="U14" s="6" t="s">
        <v>198</v>
      </c>
      <c r="V14" s="6" t="s">
        <v>180</v>
      </c>
      <c r="W14" s="6" t="s">
        <v>195</v>
      </c>
      <c r="X14" s="6" t="s">
        <v>186</v>
      </c>
      <c r="Y14" s="6"/>
      <c r="Z14" s="6" t="s">
        <v>183</v>
      </c>
      <c r="AA14" s="6" t="s">
        <v>187</v>
      </c>
      <c r="AB14" s="6" t="s">
        <v>188</v>
      </c>
      <c r="AC14" s="69"/>
      <c r="AD14" s="69"/>
      <c r="AE14" s="69"/>
      <c r="AF14" s="69"/>
      <c r="AG14" s="9"/>
      <c r="AH14" s="12" t="str">
        <f t="shared" si="5"/>
        <v> </v>
      </c>
      <c r="AI14" s="12" t="str">
        <f t="shared" si="6"/>
        <v> </v>
      </c>
      <c r="AJ14" s="9"/>
      <c r="AK14" s="12" t="str">
        <f t="shared" si="7"/>
        <v> </v>
      </c>
      <c r="AL14" s="12" t="str">
        <f t="shared" si="8"/>
        <v> </v>
      </c>
      <c r="AM14" s="9">
        <v>1</v>
      </c>
      <c r="AN14" s="9">
        <f t="shared" si="9"/>
        <v>1</v>
      </c>
      <c r="AO14" s="12">
        <f t="shared" si="10"/>
        <v>118037400</v>
      </c>
      <c r="AP14" s="12">
        <f t="shared" si="11"/>
        <v>118037400</v>
      </c>
      <c r="AQ14" s="12">
        <f t="shared" si="12"/>
        <v>1298411.4</v>
      </c>
      <c r="AR14" s="12">
        <f t="shared" si="13"/>
        <v>1298411.4</v>
      </c>
      <c r="AS14" s="9">
        <v>1</v>
      </c>
      <c r="AT14" s="9">
        <f t="shared" si="14"/>
        <v>1</v>
      </c>
      <c r="AU14" s="12">
        <f t="shared" si="15"/>
        <v>118037400</v>
      </c>
      <c r="AV14" s="12">
        <f t="shared" si="16"/>
        <v>118037400</v>
      </c>
      <c r="AW14" s="12">
        <f t="shared" si="17"/>
        <v>1298411.4</v>
      </c>
      <c r="AX14" s="12">
        <f t="shared" si="18"/>
        <v>1298411.4</v>
      </c>
      <c r="AY14" s="9">
        <v>1</v>
      </c>
      <c r="AZ14" s="9">
        <f t="shared" si="19"/>
        <v>1</v>
      </c>
      <c r="BA14" s="12">
        <f t="shared" si="20"/>
        <v>118037400</v>
      </c>
      <c r="BB14" s="12">
        <f t="shared" si="21"/>
        <v>118037400</v>
      </c>
      <c r="BC14" s="12">
        <f t="shared" si="22"/>
        <v>1298411.4</v>
      </c>
      <c r="BD14" s="12">
        <f t="shared" si="23"/>
        <v>1298411.4</v>
      </c>
      <c r="BE14" s="9">
        <f t="shared" si="24"/>
        <v>1</v>
      </c>
      <c r="BF14" s="9">
        <f t="shared" si="25"/>
        <v>1</v>
      </c>
      <c r="BG14" s="12">
        <f t="shared" si="26"/>
        <v>118037400</v>
      </c>
      <c r="BH14" s="12">
        <f t="shared" si="27"/>
        <v>118037400</v>
      </c>
      <c r="BI14" s="12">
        <f t="shared" si="28"/>
        <v>1298411.4</v>
      </c>
      <c r="BJ14" s="12">
        <f t="shared" si="29"/>
        <v>1298411.4</v>
      </c>
      <c r="BK14" s="9"/>
      <c r="BL14" s="12" t="str">
        <f t="shared" si="30"/>
        <v> </v>
      </c>
      <c r="BM14" s="12" t="str">
        <f t="shared" si="31"/>
        <v> </v>
      </c>
      <c r="BN14" s="9">
        <f t="shared" si="32"/>
        <v>4</v>
      </c>
      <c r="BO14" s="12" t="str">
        <f t="shared" si="33"/>
        <v> </v>
      </c>
      <c r="BP14" s="12" t="str">
        <f t="shared" si="34"/>
        <v> </v>
      </c>
      <c r="BQ14" s="9" t="str">
        <f t="shared" si="35"/>
        <v> </v>
      </c>
      <c r="BR14" s="12" t="str">
        <f t="shared" si="36"/>
        <v> </v>
      </c>
      <c r="BS14" s="12" t="str">
        <f t="shared" si="37"/>
        <v> </v>
      </c>
      <c r="BT14" s="9"/>
      <c r="BU14" s="9"/>
      <c r="BV14" s="12" t="str">
        <f t="shared" si="38"/>
        <v> </v>
      </c>
      <c r="BW14" s="12" t="str">
        <f t="shared" si="39"/>
        <v> </v>
      </c>
      <c r="BX14" s="9"/>
      <c r="BY14" s="9"/>
      <c r="BZ14" s="12" t="str">
        <f t="shared" si="40"/>
        <v> </v>
      </c>
      <c r="CA14" s="12" t="str">
        <f t="shared" si="41"/>
        <v> </v>
      </c>
    </row>
    <row r="15" spans="2:79" ht="52.5">
      <c r="B15" s="5"/>
      <c r="C15" s="5"/>
      <c r="D15" s="6" t="s">
        <v>229</v>
      </c>
      <c r="E15" s="6" t="s">
        <v>230</v>
      </c>
      <c r="F15" s="12">
        <v>500000</v>
      </c>
      <c r="G15" s="12">
        <v>18000</v>
      </c>
      <c r="H15" s="12">
        <f t="shared" si="1"/>
        <v>500000</v>
      </c>
      <c r="I15" s="12">
        <f t="shared" si="2"/>
        <v>18000</v>
      </c>
      <c r="J15" s="12">
        <f t="shared" si="3"/>
        <v>9000</v>
      </c>
      <c r="K15" s="12"/>
      <c r="L15" s="12">
        <f t="shared" si="42"/>
        <v>500000</v>
      </c>
      <c r="M15" s="12">
        <f t="shared" si="4"/>
        <v>9000</v>
      </c>
      <c r="N15" s="6" t="s">
        <v>231</v>
      </c>
      <c r="O15" s="6" t="s">
        <v>232</v>
      </c>
      <c r="P15" s="6"/>
      <c r="Q15" s="6">
        <v>1</v>
      </c>
      <c r="R15" s="6"/>
      <c r="S15" s="99">
        <f t="shared" si="0"/>
        <v>1</v>
      </c>
      <c r="T15" s="99">
        <v>1</v>
      </c>
      <c r="U15" s="6" t="s">
        <v>233</v>
      </c>
      <c r="V15" s="6" t="s">
        <v>206</v>
      </c>
      <c r="W15" s="6" t="s">
        <v>234</v>
      </c>
      <c r="X15" s="6"/>
      <c r="Y15" s="6"/>
      <c r="Z15" s="6"/>
      <c r="AA15" s="6"/>
      <c r="AB15" s="6"/>
      <c r="AC15" s="69"/>
      <c r="AD15" s="69"/>
      <c r="AE15" s="69"/>
      <c r="AF15" s="69"/>
      <c r="AG15" s="9"/>
      <c r="AH15" s="12" t="str">
        <f t="shared" si="5"/>
        <v> </v>
      </c>
      <c r="AI15" s="12" t="str">
        <f t="shared" si="6"/>
        <v> </v>
      </c>
      <c r="AJ15" s="9"/>
      <c r="AK15" s="12" t="str">
        <f t="shared" si="7"/>
        <v> </v>
      </c>
      <c r="AL15" s="12" t="str">
        <f t="shared" si="8"/>
        <v> </v>
      </c>
      <c r="AM15" s="9">
        <v>0</v>
      </c>
      <c r="AN15" s="9">
        <f t="shared" si="9"/>
        <v>1</v>
      </c>
      <c r="AO15" s="12">
        <f t="shared" si="10"/>
        <v>0</v>
      </c>
      <c r="AP15" s="12">
        <f t="shared" si="11"/>
        <v>500000</v>
      </c>
      <c r="AQ15" s="12">
        <f t="shared" si="12"/>
        <v>0</v>
      </c>
      <c r="AR15" s="12">
        <f t="shared" si="13"/>
        <v>9000</v>
      </c>
      <c r="AS15" s="9" t="s">
        <v>323</v>
      </c>
      <c r="AT15" s="9">
        <f t="shared" si="14"/>
        <v>0</v>
      </c>
      <c r="AU15" s="12">
        <f t="shared" si="15"/>
        <v>0</v>
      </c>
      <c r="AV15" s="12">
        <f t="shared" si="16"/>
        <v>0</v>
      </c>
      <c r="AW15" s="12">
        <f t="shared" si="17"/>
        <v>0</v>
      </c>
      <c r="AX15" s="12">
        <f t="shared" si="18"/>
        <v>0</v>
      </c>
      <c r="AY15" s="9" t="s">
        <v>323</v>
      </c>
      <c r="AZ15" s="9">
        <f t="shared" si="19"/>
        <v>0</v>
      </c>
      <c r="BA15" s="12">
        <f t="shared" si="20"/>
        <v>0</v>
      </c>
      <c r="BB15" s="12">
        <f t="shared" si="21"/>
        <v>0</v>
      </c>
      <c r="BC15" s="12">
        <f t="shared" si="22"/>
        <v>0</v>
      </c>
      <c r="BD15" s="12">
        <f t="shared" si="23"/>
        <v>0</v>
      </c>
      <c r="BE15" s="9">
        <f t="shared" si="24"/>
        <v>1</v>
      </c>
      <c r="BF15" s="9">
        <f t="shared" si="25"/>
        <v>1</v>
      </c>
      <c r="BG15" s="12">
        <f t="shared" si="26"/>
        <v>500000</v>
      </c>
      <c r="BH15" s="12">
        <f t="shared" si="27"/>
        <v>500000</v>
      </c>
      <c r="BI15" s="12">
        <f t="shared" si="28"/>
        <v>9000</v>
      </c>
      <c r="BJ15" s="12">
        <f t="shared" si="29"/>
        <v>9000</v>
      </c>
      <c r="BK15" s="9"/>
      <c r="BL15" s="12" t="str">
        <f t="shared" si="30"/>
        <v> </v>
      </c>
      <c r="BM15" s="12" t="str">
        <f t="shared" si="31"/>
        <v> </v>
      </c>
      <c r="BN15" s="9" t="e">
        <f t="shared" si="32"/>
        <v>#VALUE!</v>
      </c>
      <c r="BO15" s="12" t="e">
        <f t="shared" si="33"/>
        <v>#VALUE!</v>
      </c>
      <c r="BP15" s="12" t="e">
        <f t="shared" si="34"/>
        <v>#VALUE!</v>
      </c>
      <c r="BQ15" s="9" t="e">
        <f t="shared" si="35"/>
        <v>#VALUE!</v>
      </c>
      <c r="BR15" s="12" t="e">
        <f t="shared" si="36"/>
        <v>#VALUE!</v>
      </c>
      <c r="BS15" s="12" t="e">
        <f t="shared" si="37"/>
        <v>#VALUE!</v>
      </c>
      <c r="BT15" s="9"/>
      <c r="BU15" s="9"/>
      <c r="BV15" s="12" t="str">
        <f t="shared" si="38"/>
        <v> </v>
      </c>
      <c r="BW15" s="12" t="str">
        <f t="shared" si="39"/>
        <v> </v>
      </c>
      <c r="BX15" s="9"/>
      <c r="BY15" s="9"/>
      <c r="BZ15" s="12" t="str">
        <f t="shared" si="40"/>
        <v> </v>
      </c>
      <c r="CA15" s="12" t="str">
        <f t="shared" si="41"/>
        <v> </v>
      </c>
    </row>
    <row r="16" spans="2:79" ht="39">
      <c r="B16" s="5"/>
      <c r="C16" s="5"/>
      <c r="D16" s="6" t="s">
        <v>243</v>
      </c>
      <c r="E16" s="6" t="s">
        <v>142</v>
      </c>
      <c r="F16" s="12">
        <v>2300000</v>
      </c>
      <c r="G16" s="12">
        <v>18000</v>
      </c>
      <c r="H16" s="12">
        <f t="shared" si="1"/>
        <v>2300000</v>
      </c>
      <c r="I16" s="12">
        <f t="shared" si="2"/>
        <v>18000</v>
      </c>
      <c r="J16" s="12">
        <f t="shared" si="3"/>
        <v>41400</v>
      </c>
      <c r="K16" s="12">
        <v>1</v>
      </c>
      <c r="L16" s="12">
        <f t="shared" si="42"/>
        <v>0</v>
      </c>
      <c r="M16" s="12">
        <f t="shared" si="4"/>
        <v>0</v>
      </c>
      <c r="N16" s="6" t="s">
        <v>235</v>
      </c>
      <c r="O16" s="6" t="s">
        <v>183</v>
      </c>
      <c r="P16" s="6"/>
      <c r="Q16" s="6"/>
      <c r="R16" s="6"/>
      <c r="S16" s="99">
        <f t="shared" si="0"/>
        <v>0</v>
      </c>
      <c r="T16" s="99"/>
      <c r="U16" s="6"/>
      <c r="V16" s="6" t="s">
        <v>236</v>
      </c>
      <c r="W16" s="6" t="s">
        <v>234</v>
      </c>
      <c r="X16" s="6"/>
      <c r="Y16" s="6"/>
      <c r="Z16" s="6"/>
      <c r="AA16" s="6"/>
      <c r="AB16" s="6"/>
      <c r="AC16" s="69"/>
      <c r="AD16" s="69"/>
      <c r="AE16" s="69"/>
      <c r="AF16" s="69"/>
      <c r="AG16" s="9"/>
      <c r="AH16" s="12" t="str">
        <f t="shared" si="5"/>
        <v> </v>
      </c>
      <c r="AI16" s="12" t="str">
        <f t="shared" si="6"/>
        <v> </v>
      </c>
      <c r="AJ16" s="9"/>
      <c r="AK16" s="12" t="str">
        <f t="shared" si="7"/>
        <v> </v>
      </c>
      <c r="AL16" s="12" t="str">
        <f t="shared" si="8"/>
        <v> </v>
      </c>
      <c r="AM16" s="9">
        <v>0</v>
      </c>
      <c r="AN16" s="9">
        <f t="shared" si="9"/>
        <v>1</v>
      </c>
      <c r="AO16" s="12">
        <f t="shared" si="10"/>
        <v>0</v>
      </c>
      <c r="AP16" s="12">
        <f t="shared" si="11"/>
        <v>2300000</v>
      </c>
      <c r="AQ16" s="12">
        <f t="shared" si="12"/>
        <v>0</v>
      </c>
      <c r="AR16" s="12">
        <f t="shared" si="13"/>
        <v>41400</v>
      </c>
      <c r="AS16" s="9" t="s">
        <v>323</v>
      </c>
      <c r="AT16" s="9">
        <f t="shared" si="14"/>
        <v>0</v>
      </c>
      <c r="AU16" s="12">
        <f t="shared" si="15"/>
        <v>0</v>
      </c>
      <c r="AV16" s="12">
        <f t="shared" si="16"/>
        <v>0</v>
      </c>
      <c r="AW16" s="12">
        <f t="shared" si="17"/>
        <v>0</v>
      </c>
      <c r="AX16" s="12">
        <f t="shared" si="18"/>
        <v>0</v>
      </c>
      <c r="AY16" s="9" t="s">
        <v>323</v>
      </c>
      <c r="AZ16" s="9">
        <f t="shared" si="19"/>
        <v>0</v>
      </c>
      <c r="BA16" s="12">
        <f t="shared" si="20"/>
        <v>0</v>
      </c>
      <c r="BB16" s="12">
        <f t="shared" si="21"/>
        <v>0</v>
      </c>
      <c r="BC16" s="12">
        <f t="shared" si="22"/>
        <v>0</v>
      </c>
      <c r="BD16" s="12">
        <f t="shared" si="23"/>
        <v>0</v>
      </c>
      <c r="BE16" s="9">
        <f t="shared" si="24"/>
        <v>1</v>
      </c>
      <c r="BF16" s="9">
        <f t="shared" si="25"/>
        <v>1</v>
      </c>
      <c r="BG16" s="12">
        <f t="shared" si="26"/>
        <v>2300000</v>
      </c>
      <c r="BH16" s="12">
        <f t="shared" si="27"/>
        <v>2300000</v>
      </c>
      <c r="BI16" s="12">
        <f t="shared" si="28"/>
        <v>41400</v>
      </c>
      <c r="BJ16" s="12">
        <f t="shared" si="29"/>
        <v>41400</v>
      </c>
      <c r="BK16" s="9"/>
      <c r="BL16" s="12" t="str">
        <f t="shared" si="30"/>
        <v> </v>
      </c>
      <c r="BM16" s="12" t="str">
        <f t="shared" si="31"/>
        <v> </v>
      </c>
      <c r="BN16" s="9" t="e">
        <f t="shared" si="32"/>
        <v>#VALUE!</v>
      </c>
      <c r="BO16" s="12" t="e">
        <f t="shared" si="33"/>
        <v>#VALUE!</v>
      </c>
      <c r="BP16" s="12" t="e">
        <f t="shared" si="34"/>
        <v>#VALUE!</v>
      </c>
      <c r="BQ16" s="9" t="e">
        <f t="shared" si="35"/>
        <v>#VALUE!</v>
      </c>
      <c r="BR16" s="12" t="e">
        <f t="shared" si="36"/>
        <v>#VALUE!</v>
      </c>
      <c r="BS16" s="12" t="e">
        <f t="shared" si="37"/>
        <v>#VALUE!</v>
      </c>
      <c r="BT16" s="9"/>
      <c r="BU16" s="9"/>
      <c r="BV16" s="12" t="str">
        <f t="shared" si="38"/>
        <v> </v>
      </c>
      <c r="BW16" s="12" t="str">
        <f t="shared" si="39"/>
        <v> </v>
      </c>
      <c r="BX16" s="9"/>
      <c r="BY16" s="9"/>
      <c r="BZ16" s="12" t="str">
        <f t="shared" si="40"/>
        <v> </v>
      </c>
      <c r="CA16" s="12" t="str">
        <f t="shared" si="41"/>
        <v> </v>
      </c>
    </row>
    <row r="17" spans="2:79" ht="92.25">
      <c r="B17" s="5"/>
      <c r="C17" s="5"/>
      <c r="D17" s="6" t="s">
        <v>244</v>
      </c>
      <c r="E17" s="6" t="s">
        <v>142</v>
      </c>
      <c r="F17" s="12">
        <v>2974760</v>
      </c>
      <c r="G17" s="12">
        <v>10000</v>
      </c>
      <c r="H17" s="12">
        <f t="shared" si="1"/>
        <v>2974760</v>
      </c>
      <c r="I17" s="12">
        <f t="shared" si="2"/>
        <v>10000</v>
      </c>
      <c r="J17" s="12">
        <f t="shared" si="3"/>
        <v>29747.6</v>
      </c>
      <c r="K17" s="12">
        <v>1</v>
      </c>
      <c r="L17" s="12">
        <f t="shared" si="42"/>
        <v>0</v>
      </c>
      <c r="M17" s="12">
        <f t="shared" si="4"/>
        <v>0</v>
      </c>
      <c r="N17" s="6" t="s">
        <v>245</v>
      </c>
      <c r="O17" s="6" t="s">
        <v>246</v>
      </c>
      <c r="P17" s="6"/>
      <c r="Q17" s="6">
        <v>1</v>
      </c>
      <c r="R17" s="6"/>
      <c r="S17" s="99">
        <f t="shared" si="0"/>
        <v>1</v>
      </c>
      <c r="T17" s="99"/>
      <c r="U17" s="6" t="s">
        <v>247</v>
      </c>
      <c r="V17" s="6" t="s">
        <v>248</v>
      </c>
      <c r="W17" s="6" t="s">
        <v>234</v>
      </c>
      <c r="X17" s="6" t="s">
        <v>249</v>
      </c>
      <c r="Y17" s="6"/>
      <c r="Z17" s="6" t="s">
        <v>250</v>
      </c>
      <c r="AA17" s="6" t="s">
        <v>251</v>
      </c>
      <c r="AB17" s="6" t="s">
        <v>252</v>
      </c>
      <c r="AC17" s="69"/>
      <c r="AD17" s="69">
        <v>427000</v>
      </c>
      <c r="AE17" s="69"/>
      <c r="AF17" s="69"/>
      <c r="AG17" s="9"/>
      <c r="AH17" s="12" t="str">
        <f t="shared" si="5"/>
        <v> </v>
      </c>
      <c r="AI17" s="12" t="str">
        <f t="shared" si="6"/>
        <v> </v>
      </c>
      <c r="AJ17" s="9"/>
      <c r="AK17" s="12" t="str">
        <f t="shared" si="7"/>
        <v> </v>
      </c>
      <c r="AL17" s="12" t="str">
        <f t="shared" si="8"/>
        <v> </v>
      </c>
      <c r="AM17" s="9">
        <v>0</v>
      </c>
      <c r="AN17" s="9">
        <f t="shared" si="9"/>
        <v>1</v>
      </c>
      <c r="AO17" s="12">
        <f t="shared" si="10"/>
        <v>0</v>
      </c>
      <c r="AP17" s="12">
        <f t="shared" si="11"/>
        <v>2974760</v>
      </c>
      <c r="AQ17" s="12">
        <f t="shared" si="12"/>
        <v>0</v>
      </c>
      <c r="AR17" s="12">
        <f t="shared" si="13"/>
        <v>29747.6</v>
      </c>
      <c r="AS17" s="9" t="s">
        <v>323</v>
      </c>
      <c r="AT17" s="9">
        <f t="shared" si="14"/>
        <v>0</v>
      </c>
      <c r="AU17" s="12">
        <f t="shared" si="15"/>
        <v>0</v>
      </c>
      <c r="AV17" s="12">
        <f t="shared" si="16"/>
        <v>0</v>
      </c>
      <c r="AW17" s="12">
        <f t="shared" si="17"/>
        <v>0</v>
      </c>
      <c r="AX17" s="12">
        <f t="shared" si="18"/>
        <v>0</v>
      </c>
      <c r="AY17" s="9">
        <v>0</v>
      </c>
      <c r="AZ17" s="9">
        <f t="shared" si="19"/>
        <v>1</v>
      </c>
      <c r="BA17" s="12">
        <f t="shared" si="20"/>
        <v>0</v>
      </c>
      <c r="BB17" s="12">
        <f t="shared" si="21"/>
        <v>2974760</v>
      </c>
      <c r="BC17" s="12">
        <f t="shared" si="22"/>
        <v>0</v>
      </c>
      <c r="BD17" s="12">
        <f t="shared" si="23"/>
        <v>29747.6</v>
      </c>
      <c r="BE17" s="9">
        <f t="shared" si="24"/>
        <v>1</v>
      </c>
      <c r="BF17" s="9">
        <f t="shared" si="25"/>
        <v>1</v>
      </c>
      <c r="BG17" s="12">
        <f t="shared" si="26"/>
        <v>2974760</v>
      </c>
      <c r="BH17" s="12">
        <f t="shared" si="27"/>
        <v>2974760</v>
      </c>
      <c r="BI17" s="12">
        <f t="shared" si="28"/>
        <v>29747.6</v>
      </c>
      <c r="BJ17" s="12">
        <f t="shared" si="29"/>
        <v>29747.6</v>
      </c>
      <c r="BK17" s="9"/>
      <c r="BL17" s="12" t="str">
        <f t="shared" si="30"/>
        <v> </v>
      </c>
      <c r="BM17" s="12" t="str">
        <f t="shared" si="31"/>
        <v> </v>
      </c>
      <c r="BN17" s="9" t="e">
        <f t="shared" si="32"/>
        <v>#VALUE!</v>
      </c>
      <c r="BO17" s="12" t="e">
        <f t="shared" si="33"/>
        <v>#VALUE!</v>
      </c>
      <c r="BP17" s="12" t="e">
        <f t="shared" si="34"/>
        <v>#VALUE!</v>
      </c>
      <c r="BQ17" s="9" t="e">
        <f t="shared" si="35"/>
        <v>#VALUE!</v>
      </c>
      <c r="BR17" s="12" t="e">
        <f t="shared" si="36"/>
        <v>#VALUE!</v>
      </c>
      <c r="BS17" s="12" t="e">
        <f t="shared" si="37"/>
        <v>#VALUE!</v>
      </c>
      <c r="BT17" s="9"/>
      <c r="BU17" s="9"/>
      <c r="BV17" s="12" t="str">
        <f t="shared" si="38"/>
        <v> </v>
      </c>
      <c r="BW17" s="12" t="str">
        <f t="shared" si="39"/>
        <v> </v>
      </c>
      <c r="BX17" s="9"/>
      <c r="BY17" s="9"/>
      <c r="BZ17" s="12" t="str">
        <f t="shared" si="40"/>
        <v> </v>
      </c>
      <c r="CA17" s="12" t="str">
        <f t="shared" si="41"/>
        <v> </v>
      </c>
    </row>
    <row r="18" spans="2:79" ht="52.5">
      <c r="B18" s="5"/>
      <c r="C18" s="5"/>
      <c r="D18" s="6" t="s">
        <v>255</v>
      </c>
      <c r="E18" s="6" t="s">
        <v>256</v>
      </c>
      <c r="F18" s="12">
        <v>500000</v>
      </c>
      <c r="G18" s="12">
        <v>20000</v>
      </c>
      <c r="H18" s="12">
        <f t="shared" si="1"/>
        <v>500000</v>
      </c>
      <c r="I18" s="12">
        <f t="shared" si="2"/>
        <v>20000</v>
      </c>
      <c r="J18" s="12">
        <f t="shared" si="3"/>
        <v>10000</v>
      </c>
      <c r="K18" s="12"/>
      <c r="L18" s="12">
        <f t="shared" si="42"/>
        <v>500000</v>
      </c>
      <c r="M18" s="12">
        <f t="shared" si="4"/>
        <v>10000</v>
      </c>
      <c r="N18" s="6" t="s">
        <v>257</v>
      </c>
      <c r="O18" s="6"/>
      <c r="P18" s="6"/>
      <c r="Q18" s="6"/>
      <c r="R18" s="6"/>
      <c r="S18" s="99">
        <f t="shared" si="0"/>
        <v>0</v>
      </c>
      <c r="T18" s="99"/>
      <c r="U18" s="6"/>
      <c r="V18" s="6" t="s">
        <v>206</v>
      </c>
      <c r="W18" s="6" t="s">
        <v>265</v>
      </c>
      <c r="X18" s="6" t="s">
        <v>267</v>
      </c>
      <c r="Y18" s="6" t="s">
        <v>268</v>
      </c>
      <c r="Z18" s="6" t="s">
        <v>250</v>
      </c>
      <c r="AA18" s="6" t="s">
        <v>250</v>
      </c>
      <c r="AB18" s="6" t="s">
        <v>269</v>
      </c>
      <c r="AC18" s="69"/>
      <c r="AD18" s="69">
        <v>105000</v>
      </c>
      <c r="AE18" s="69"/>
      <c r="AF18" s="69"/>
      <c r="AG18" s="9"/>
      <c r="AH18" s="12" t="str">
        <f t="shared" si="5"/>
        <v> </v>
      </c>
      <c r="AI18" s="12" t="str">
        <f t="shared" si="6"/>
        <v> </v>
      </c>
      <c r="AJ18" s="9"/>
      <c r="AK18" s="12" t="str">
        <f t="shared" si="7"/>
        <v> </v>
      </c>
      <c r="AL18" s="12" t="str">
        <f t="shared" si="8"/>
        <v> </v>
      </c>
      <c r="AM18" s="9">
        <v>1</v>
      </c>
      <c r="AN18" s="9">
        <f t="shared" si="9"/>
        <v>1</v>
      </c>
      <c r="AO18" s="12">
        <f t="shared" si="10"/>
        <v>500000</v>
      </c>
      <c r="AP18" s="12">
        <f t="shared" si="11"/>
        <v>500000</v>
      </c>
      <c r="AQ18" s="12">
        <f t="shared" si="12"/>
        <v>10000</v>
      </c>
      <c r="AR18" s="12">
        <f t="shared" si="13"/>
        <v>10000</v>
      </c>
      <c r="AS18" s="9" t="s">
        <v>323</v>
      </c>
      <c r="AT18" s="9">
        <f t="shared" si="14"/>
        <v>0</v>
      </c>
      <c r="AU18" s="12">
        <f t="shared" si="15"/>
        <v>0</v>
      </c>
      <c r="AV18" s="12">
        <f t="shared" si="16"/>
        <v>0</v>
      </c>
      <c r="AW18" s="12">
        <f t="shared" si="17"/>
        <v>0</v>
      </c>
      <c r="AX18" s="12">
        <f t="shared" si="18"/>
        <v>0</v>
      </c>
      <c r="AY18" s="9">
        <v>0</v>
      </c>
      <c r="AZ18" s="9">
        <f t="shared" si="19"/>
        <v>1</v>
      </c>
      <c r="BA18" s="12">
        <f t="shared" si="20"/>
        <v>0</v>
      </c>
      <c r="BB18" s="12">
        <f t="shared" si="21"/>
        <v>500000</v>
      </c>
      <c r="BC18" s="12">
        <f t="shared" si="22"/>
        <v>0</v>
      </c>
      <c r="BD18" s="12">
        <f t="shared" si="23"/>
        <v>10000</v>
      </c>
      <c r="BE18" s="9">
        <f t="shared" si="24"/>
        <v>1</v>
      </c>
      <c r="BF18" s="9">
        <f t="shared" si="25"/>
        <v>1</v>
      </c>
      <c r="BG18" s="12">
        <f t="shared" si="26"/>
        <v>500000</v>
      </c>
      <c r="BH18" s="12">
        <f t="shared" si="27"/>
        <v>500000</v>
      </c>
      <c r="BI18" s="12">
        <f t="shared" si="28"/>
        <v>10000</v>
      </c>
      <c r="BJ18" s="12">
        <f t="shared" si="29"/>
        <v>10000</v>
      </c>
      <c r="BK18" s="9"/>
      <c r="BL18" s="12" t="str">
        <f t="shared" si="30"/>
        <v> </v>
      </c>
      <c r="BM18" s="12" t="str">
        <f t="shared" si="31"/>
        <v> </v>
      </c>
      <c r="BN18" s="9" t="e">
        <f t="shared" si="32"/>
        <v>#VALUE!</v>
      </c>
      <c r="BO18" s="12" t="e">
        <f t="shared" si="33"/>
        <v>#VALUE!</v>
      </c>
      <c r="BP18" s="12" t="e">
        <f t="shared" si="34"/>
        <v>#VALUE!</v>
      </c>
      <c r="BQ18" s="9" t="e">
        <f t="shared" si="35"/>
        <v>#VALUE!</v>
      </c>
      <c r="BR18" s="12" t="e">
        <f t="shared" si="36"/>
        <v>#VALUE!</v>
      </c>
      <c r="BS18" s="12" t="e">
        <f t="shared" si="37"/>
        <v>#VALUE!</v>
      </c>
      <c r="BT18" s="9"/>
      <c r="BU18" s="9"/>
      <c r="BV18" s="12" t="str">
        <f t="shared" si="38"/>
        <v> </v>
      </c>
      <c r="BW18" s="12" t="str">
        <f t="shared" si="39"/>
        <v> </v>
      </c>
      <c r="BX18" s="9"/>
      <c r="BY18" s="9"/>
      <c r="BZ18" s="12" t="str">
        <f t="shared" si="40"/>
        <v> </v>
      </c>
      <c r="CA18" s="12" t="str">
        <f t="shared" si="41"/>
        <v> </v>
      </c>
    </row>
    <row r="19" spans="2:79" ht="66">
      <c r="B19" s="5"/>
      <c r="C19" s="5"/>
      <c r="D19" s="6" t="s">
        <v>203</v>
      </c>
      <c r="E19" s="6" t="s">
        <v>259</v>
      </c>
      <c r="F19" s="12">
        <v>1200000</v>
      </c>
      <c r="G19" s="12">
        <v>19500</v>
      </c>
      <c r="H19" s="12">
        <f t="shared" si="1"/>
        <v>1200000</v>
      </c>
      <c r="I19" s="12">
        <f t="shared" si="2"/>
        <v>19500</v>
      </c>
      <c r="J19" s="12">
        <f t="shared" si="3"/>
        <v>23400</v>
      </c>
      <c r="K19" s="12"/>
      <c r="L19" s="12">
        <f t="shared" si="42"/>
        <v>1200000</v>
      </c>
      <c r="M19" s="12">
        <f t="shared" si="4"/>
        <v>23400</v>
      </c>
      <c r="N19" s="6" t="s">
        <v>274</v>
      </c>
      <c r="O19" s="6" t="s">
        <v>261</v>
      </c>
      <c r="P19" s="6"/>
      <c r="Q19" s="6">
        <v>1</v>
      </c>
      <c r="R19" s="6"/>
      <c r="S19" s="99">
        <f t="shared" si="0"/>
        <v>1</v>
      </c>
      <c r="T19" s="99"/>
      <c r="U19" s="6" t="s">
        <v>264</v>
      </c>
      <c r="V19" s="6" t="s">
        <v>206</v>
      </c>
      <c r="W19" s="6" t="s">
        <v>266</v>
      </c>
      <c r="X19" s="6" t="s">
        <v>270</v>
      </c>
      <c r="Y19" s="6"/>
      <c r="Z19" s="6" t="s">
        <v>183</v>
      </c>
      <c r="AA19" s="6" t="s">
        <v>250</v>
      </c>
      <c r="AB19" s="6" t="s">
        <v>271</v>
      </c>
      <c r="AC19" s="69"/>
      <c r="AD19" s="69">
        <v>252000</v>
      </c>
      <c r="AE19" s="69"/>
      <c r="AF19" s="69"/>
      <c r="AG19" s="9"/>
      <c r="AH19" s="12" t="str">
        <f t="shared" si="5"/>
        <v> </v>
      </c>
      <c r="AI19" s="12" t="str">
        <f t="shared" si="6"/>
        <v> </v>
      </c>
      <c r="AJ19" s="9"/>
      <c r="AK19" s="12" t="str">
        <f t="shared" si="7"/>
        <v> </v>
      </c>
      <c r="AL19" s="12" t="str">
        <f t="shared" si="8"/>
        <v> </v>
      </c>
      <c r="AM19" s="9">
        <v>1</v>
      </c>
      <c r="AN19" s="9">
        <f t="shared" si="9"/>
        <v>1</v>
      </c>
      <c r="AO19" s="12">
        <f t="shared" si="10"/>
        <v>1200000</v>
      </c>
      <c r="AP19" s="12">
        <f t="shared" si="11"/>
        <v>1200000</v>
      </c>
      <c r="AQ19" s="12">
        <f t="shared" si="12"/>
        <v>23400</v>
      </c>
      <c r="AR19" s="12">
        <f t="shared" si="13"/>
        <v>23400</v>
      </c>
      <c r="AS19" s="9" t="s">
        <v>323</v>
      </c>
      <c r="AT19" s="9">
        <f t="shared" si="14"/>
        <v>0</v>
      </c>
      <c r="AU19" s="12">
        <f t="shared" si="15"/>
        <v>0</v>
      </c>
      <c r="AV19" s="12">
        <f t="shared" si="16"/>
        <v>0</v>
      </c>
      <c r="AW19" s="12">
        <f t="shared" si="17"/>
        <v>0</v>
      </c>
      <c r="AX19" s="12">
        <f t="shared" si="18"/>
        <v>0</v>
      </c>
      <c r="AY19" s="9">
        <v>0</v>
      </c>
      <c r="AZ19" s="9">
        <f t="shared" si="19"/>
        <v>1</v>
      </c>
      <c r="BA19" s="12">
        <f t="shared" si="20"/>
        <v>0</v>
      </c>
      <c r="BB19" s="12">
        <f t="shared" si="21"/>
        <v>1200000</v>
      </c>
      <c r="BC19" s="12">
        <f t="shared" si="22"/>
        <v>0</v>
      </c>
      <c r="BD19" s="12">
        <f t="shared" si="23"/>
        <v>23400</v>
      </c>
      <c r="BE19" s="9">
        <f t="shared" si="24"/>
        <v>1</v>
      </c>
      <c r="BF19" s="9">
        <f t="shared" si="25"/>
        <v>1</v>
      </c>
      <c r="BG19" s="12">
        <f t="shared" si="26"/>
        <v>1200000</v>
      </c>
      <c r="BH19" s="12">
        <f t="shared" si="27"/>
        <v>1200000</v>
      </c>
      <c r="BI19" s="12">
        <f t="shared" si="28"/>
        <v>23400</v>
      </c>
      <c r="BJ19" s="12">
        <f t="shared" si="29"/>
        <v>23400</v>
      </c>
      <c r="BK19" s="9"/>
      <c r="BL19" s="12" t="str">
        <f t="shared" si="30"/>
        <v> </v>
      </c>
      <c r="BM19" s="12" t="str">
        <f t="shared" si="31"/>
        <v> </v>
      </c>
      <c r="BN19" s="9" t="e">
        <f t="shared" si="32"/>
        <v>#VALUE!</v>
      </c>
      <c r="BO19" s="12" t="e">
        <f t="shared" si="33"/>
        <v>#VALUE!</v>
      </c>
      <c r="BP19" s="12" t="e">
        <f t="shared" si="34"/>
        <v>#VALUE!</v>
      </c>
      <c r="BQ19" s="9" t="e">
        <f t="shared" si="35"/>
        <v>#VALUE!</v>
      </c>
      <c r="BR19" s="12" t="e">
        <f t="shared" si="36"/>
        <v>#VALUE!</v>
      </c>
      <c r="BS19" s="12" t="e">
        <f t="shared" si="37"/>
        <v>#VALUE!</v>
      </c>
      <c r="BT19" s="9"/>
      <c r="BU19" s="9"/>
      <c r="BV19" s="12" t="str">
        <f t="shared" si="38"/>
        <v> </v>
      </c>
      <c r="BW19" s="12" t="str">
        <f t="shared" si="39"/>
        <v> </v>
      </c>
      <c r="BX19" s="9"/>
      <c r="BY19" s="9"/>
      <c r="BZ19" s="12" t="str">
        <f t="shared" si="40"/>
        <v> </v>
      </c>
      <c r="CA19" s="12" t="str">
        <f t="shared" si="41"/>
        <v> </v>
      </c>
    </row>
    <row r="20" spans="2:79" ht="66">
      <c r="B20" s="5"/>
      <c r="C20" s="5"/>
      <c r="D20" s="6" t="s">
        <v>258</v>
      </c>
      <c r="E20" s="6" t="s">
        <v>259</v>
      </c>
      <c r="F20" s="12">
        <v>6000000</v>
      </c>
      <c r="G20" s="12">
        <v>19500</v>
      </c>
      <c r="H20" s="12">
        <f t="shared" si="1"/>
        <v>6000000</v>
      </c>
      <c r="I20" s="12">
        <f t="shared" si="2"/>
        <v>19500</v>
      </c>
      <c r="J20" s="12">
        <f t="shared" si="3"/>
        <v>117000</v>
      </c>
      <c r="K20" s="12"/>
      <c r="L20" s="12">
        <f t="shared" si="42"/>
        <v>6000000</v>
      </c>
      <c r="M20" s="12">
        <f t="shared" si="4"/>
        <v>117000</v>
      </c>
      <c r="N20" s="6" t="s">
        <v>260</v>
      </c>
      <c r="O20" s="6" t="s">
        <v>261</v>
      </c>
      <c r="P20" s="6"/>
      <c r="Q20" s="6">
        <v>1</v>
      </c>
      <c r="R20" s="6"/>
      <c r="S20" s="99">
        <f t="shared" si="0"/>
        <v>1</v>
      </c>
      <c r="T20" s="99"/>
      <c r="U20" s="6" t="s">
        <v>262</v>
      </c>
      <c r="V20" s="6" t="s">
        <v>206</v>
      </c>
      <c r="W20" s="6" t="s">
        <v>234</v>
      </c>
      <c r="X20" s="6" t="s">
        <v>270</v>
      </c>
      <c r="Y20" s="6"/>
      <c r="Z20" s="6" t="s">
        <v>183</v>
      </c>
      <c r="AA20" s="6" t="s">
        <v>250</v>
      </c>
      <c r="AB20" s="6" t="s">
        <v>272</v>
      </c>
      <c r="AC20" s="69"/>
      <c r="AD20" s="69">
        <v>1280000</v>
      </c>
      <c r="AE20" s="69"/>
      <c r="AF20" s="69"/>
      <c r="AG20" s="9"/>
      <c r="AH20" s="12" t="str">
        <f t="shared" si="5"/>
        <v> </v>
      </c>
      <c r="AI20" s="12" t="str">
        <f t="shared" si="6"/>
        <v> </v>
      </c>
      <c r="AJ20" s="9"/>
      <c r="AK20" s="12" t="str">
        <f t="shared" si="7"/>
        <v> </v>
      </c>
      <c r="AL20" s="12" t="str">
        <f t="shared" si="8"/>
        <v> </v>
      </c>
      <c r="AM20" s="9">
        <v>0</v>
      </c>
      <c r="AN20" s="9">
        <f t="shared" si="9"/>
        <v>1</v>
      </c>
      <c r="AO20" s="12">
        <f t="shared" si="10"/>
        <v>0</v>
      </c>
      <c r="AP20" s="12">
        <f t="shared" si="11"/>
        <v>6000000</v>
      </c>
      <c r="AQ20" s="12">
        <f t="shared" si="12"/>
        <v>0</v>
      </c>
      <c r="AR20" s="12">
        <f t="shared" si="13"/>
        <v>117000</v>
      </c>
      <c r="AS20" s="9" t="s">
        <v>323</v>
      </c>
      <c r="AT20" s="9">
        <f t="shared" si="14"/>
        <v>0</v>
      </c>
      <c r="AU20" s="12">
        <f t="shared" si="15"/>
        <v>0</v>
      </c>
      <c r="AV20" s="12">
        <f t="shared" si="16"/>
        <v>0</v>
      </c>
      <c r="AW20" s="12">
        <f t="shared" si="17"/>
        <v>0</v>
      </c>
      <c r="AX20" s="12">
        <f t="shared" si="18"/>
        <v>0</v>
      </c>
      <c r="AY20" s="9">
        <v>0</v>
      </c>
      <c r="AZ20" s="9">
        <f t="shared" si="19"/>
        <v>1</v>
      </c>
      <c r="BA20" s="12">
        <f t="shared" si="20"/>
        <v>0</v>
      </c>
      <c r="BB20" s="12">
        <f t="shared" si="21"/>
        <v>6000000</v>
      </c>
      <c r="BC20" s="12">
        <f t="shared" si="22"/>
        <v>0</v>
      </c>
      <c r="BD20" s="12">
        <f t="shared" si="23"/>
        <v>117000</v>
      </c>
      <c r="BE20" s="9">
        <f t="shared" si="24"/>
        <v>1</v>
      </c>
      <c r="BF20" s="9">
        <f t="shared" si="25"/>
        <v>1</v>
      </c>
      <c r="BG20" s="12">
        <f t="shared" si="26"/>
        <v>6000000</v>
      </c>
      <c r="BH20" s="12">
        <f t="shared" si="27"/>
        <v>6000000</v>
      </c>
      <c r="BI20" s="12">
        <f t="shared" si="28"/>
        <v>117000</v>
      </c>
      <c r="BJ20" s="12">
        <f t="shared" si="29"/>
        <v>117000</v>
      </c>
      <c r="BK20" s="9"/>
      <c r="BL20" s="12" t="str">
        <f t="shared" si="30"/>
        <v> </v>
      </c>
      <c r="BM20" s="12" t="str">
        <f t="shared" si="31"/>
        <v> </v>
      </c>
      <c r="BN20" s="9" t="e">
        <f t="shared" si="32"/>
        <v>#VALUE!</v>
      </c>
      <c r="BO20" s="12" t="e">
        <f t="shared" si="33"/>
        <v>#VALUE!</v>
      </c>
      <c r="BP20" s="12" t="e">
        <f t="shared" si="34"/>
        <v>#VALUE!</v>
      </c>
      <c r="BQ20" s="9" t="e">
        <f t="shared" si="35"/>
        <v>#VALUE!</v>
      </c>
      <c r="BR20" s="12" t="e">
        <f t="shared" si="36"/>
        <v>#VALUE!</v>
      </c>
      <c r="BS20" s="12" t="e">
        <f t="shared" si="37"/>
        <v>#VALUE!</v>
      </c>
      <c r="BT20" s="9"/>
      <c r="BU20" s="9"/>
      <c r="BV20" s="12" t="str">
        <f t="shared" si="38"/>
        <v> </v>
      </c>
      <c r="BW20" s="12" t="str">
        <f t="shared" si="39"/>
        <v> </v>
      </c>
      <c r="BX20" s="9"/>
      <c r="BY20" s="9"/>
      <c r="BZ20" s="12" t="str">
        <f t="shared" si="40"/>
        <v> </v>
      </c>
      <c r="CA20" s="12" t="str">
        <f t="shared" si="41"/>
        <v> </v>
      </c>
    </row>
    <row r="21" spans="2:79" ht="52.5">
      <c r="B21" s="5"/>
      <c r="C21" s="5"/>
      <c r="D21" s="6" t="s">
        <v>203</v>
      </c>
      <c r="E21" s="6" t="s">
        <v>259</v>
      </c>
      <c r="F21" s="12">
        <v>1000000</v>
      </c>
      <c r="G21" s="12">
        <v>19500</v>
      </c>
      <c r="H21" s="12">
        <f t="shared" si="1"/>
        <v>1000000</v>
      </c>
      <c r="I21" s="12">
        <f t="shared" si="2"/>
        <v>19500</v>
      </c>
      <c r="J21" s="12">
        <f t="shared" si="3"/>
        <v>19500</v>
      </c>
      <c r="K21" s="12"/>
      <c r="L21" s="12">
        <f t="shared" si="42"/>
        <v>1000000</v>
      </c>
      <c r="M21" s="12">
        <f t="shared" si="4"/>
        <v>19500</v>
      </c>
      <c r="N21" s="6" t="s">
        <v>263</v>
      </c>
      <c r="O21" s="6" t="s">
        <v>261</v>
      </c>
      <c r="P21" s="6"/>
      <c r="Q21" s="6">
        <v>1</v>
      </c>
      <c r="R21" s="6"/>
      <c r="S21" s="99">
        <f aca="true" t="shared" si="43" ref="S21:S85">SUM(P21:R21)</f>
        <v>1</v>
      </c>
      <c r="T21" s="99"/>
      <c r="U21" s="6" t="s">
        <v>262</v>
      </c>
      <c r="V21" s="6" t="s">
        <v>206</v>
      </c>
      <c r="W21" s="6" t="s">
        <v>234</v>
      </c>
      <c r="X21" s="6" t="s">
        <v>270</v>
      </c>
      <c r="Y21" s="6"/>
      <c r="Z21" s="6" t="s">
        <v>183</v>
      </c>
      <c r="AA21" s="6" t="s">
        <v>250</v>
      </c>
      <c r="AB21" s="6" t="s">
        <v>273</v>
      </c>
      <c r="AC21" s="69"/>
      <c r="AD21" s="69">
        <v>210000</v>
      </c>
      <c r="AE21" s="69"/>
      <c r="AF21" s="69"/>
      <c r="AG21" s="9"/>
      <c r="AH21" s="12" t="str">
        <f t="shared" si="5"/>
        <v> </v>
      </c>
      <c r="AI21" s="12" t="str">
        <f t="shared" si="6"/>
        <v> </v>
      </c>
      <c r="AJ21" s="9"/>
      <c r="AK21" s="12" t="str">
        <f t="shared" si="7"/>
        <v> </v>
      </c>
      <c r="AL21" s="12" t="str">
        <f t="shared" si="8"/>
        <v> </v>
      </c>
      <c r="AM21" s="9">
        <v>0</v>
      </c>
      <c r="AN21" s="9">
        <f t="shared" si="9"/>
        <v>1</v>
      </c>
      <c r="AO21" s="12">
        <f t="shared" si="10"/>
        <v>0</v>
      </c>
      <c r="AP21" s="12">
        <f t="shared" si="11"/>
        <v>1000000</v>
      </c>
      <c r="AQ21" s="12">
        <f t="shared" si="12"/>
        <v>0</v>
      </c>
      <c r="AR21" s="12">
        <f t="shared" si="13"/>
        <v>19500</v>
      </c>
      <c r="AS21" s="9" t="s">
        <v>323</v>
      </c>
      <c r="AT21" s="9">
        <f t="shared" si="14"/>
        <v>0</v>
      </c>
      <c r="AU21" s="12">
        <f t="shared" si="15"/>
        <v>0</v>
      </c>
      <c r="AV21" s="12">
        <f t="shared" si="16"/>
        <v>0</v>
      </c>
      <c r="AW21" s="12">
        <f t="shared" si="17"/>
        <v>0</v>
      </c>
      <c r="AX21" s="12">
        <f t="shared" si="18"/>
        <v>0</v>
      </c>
      <c r="AY21" s="9">
        <v>0</v>
      </c>
      <c r="AZ21" s="9">
        <f t="shared" si="19"/>
        <v>1</v>
      </c>
      <c r="BA21" s="12">
        <f t="shared" si="20"/>
        <v>0</v>
      </c>
      <c r="BB21" s="12">
        <f t="shared" si="21"/>
        <v>1000000</v>
      </c>
      <c r="BC21" s="12">
        <f t="shared" si="22"/>
        <v>0</v>
      </c>
      <c r="BD21" s="12">
        <f t="shared" si="23"/>
        <v>19500</v>
      </c>
      <c r="BE21" s="9">
        <f t="shared" si="24"/>
        <v>1</v>
      </c>
      <c r="BF21" s="9">
        <f t="shared" si="25"/>
        <v>1</v>
      </c>
      <c r="BG21" s="12">
        <f t="shared" si="26"/>
        <v>1000000</v>
      </c>
      <c r="BH21" s="12">
        <f t="shared" si="27"/>
        <v>1000000</v>
      </c>
      <c r="BI21" s="12">
        <f t="shared" si="28"/>
        <v>19500</v>
      </c>
      <c r="BJ21" s="12">
        <f t="shared" si="29"/>
        <v>19500</v>
      </c>
      <c r="BK21" s="9"/>
      <c r="BL21" s="12" t="str">
        <f t="shared" si="30"/>
        <v> </v>
      </c>
      <c r="BM21" s="12" t="str">
        <f t="shared" si="31"/>
        <v> </v>
      </c>
      <c r="BN21" s="9" t="e">
        <f t="shared" si="32"/>
        <v>#VALUE!</v>
      </c>
      <c r="BO21" s="12" t="e">
        <f t="shared" si="33"/>
        <v>#VALUE!</v>
      </c>
      <c r="BP21" s="12" t="e">
        <f t="shared" si="34"/>
        <v>#VALUE!</v>
      </c>
      <c r="BQ21" s="9" t="e">
        <f t="shared" si="35"/>
        <v>#VALUE!</v>
      </c>
      <c r="BR21" s="12" t="e">
        <f t="shared" si="36"/>
        <v>#VALUE!</v>
      </c>
      <c r="BS21" s="12" t="e">
        <f t="shared" si="37"/>
        <v>#VALUE!</v>
      </c>
      <c r="BT21" s="9"/>
      <c r="BU21" s="9"/>
      <c r="BV21" s="12" t="str">
        <f t="shared" si="38"/>
        <v> </v>
      </c>
      <c r="BW21" s="12" t="str">
        <f t="shared" si="39"/>
        <v> </v>
      </c>
      <c r="BX21" s="9"/>
      <c r="BY21" s="9"/>
      <c r="BZ21" s="12" t="str">
        <f t="shared" si="40"/>
        <v> </v>
      </c>
      <c r="CA21" s="12" t="str">
        <f t="shared" si="41"/>
        <v> </v>
      </c>
    </row>
    <row r="22" spans="2:79" ht="118.5">
      <c r="B22" s="6"/>
      <c r="D22" s="6" t="s">
        <v>277</v>
      </c>
      <c r="E22" s="6" t="s">
        <v>142</v>
      </c>
      <c r="F22" s="12">
        <v>56176000</v>
      </c>
      <c r="G22" s="12">
        <v>12000</v>
      </c>
      <c r="H22" s="12">
        <f t="shared" si="1"/>
        <v>56176000</v>
      </c>
      <c r="I22" s="12">
        <f t="shared" si="2"/>
        <v>12000</v>
      </c>
      <c r="J22" s="12">
        <f t="shared" si="3"/>
        <v>674112</v>
      </c>
      <c r="K22" s="12">
        <v>1</v>
      </c>
      <c r="L22" s="12">
        <f t="shared" si="42"/>
        <v>0</v>
      </c>
      <c r="M22" s="12">
        <f t="shared" si="4"/>
        <v>0</v>
      </c>
      <c r="N22" s="6" t="s">
        <v>279</v>
      </c>
      <c r="O22" s="6" t="s">
        <v>281</v>
      </c>
      <c r="P22" s="6"/>
      <c r="Q22" s="6">
        <v>1</v>
      </c>
      <c r="R22" s="6"/>
      <c r="S22" s="99">
        <f t="shared" si="43"/>
        <v>1</v>
      </c>
      <c r="T22" s="99"/>
      <c r="U22" s="6" t="s">
        <v>282</v>
      </c>
      <c r="V22" s="6" t="s">
        <v>283</v>
      </c>
      <c r="W22" s="6" t="s">
        <v>288</v>
      </c>
      <c r="X22" s="6" t="s">
        <v>270</v>
      </c>
      <c r="Y22" s="6"/>
      <c r="Z22" s="6" t="s">
        <v>183</v>
      </c>
      <c r="AA22" s="6" t="s">
        <v>250</v>
      </c>
      <c r="AB22" s="6" t="s">
        <v>289</v>
      </c>
      <c r="AC22" s="69"/>
      <c r="AD22" s="69">
        <v>175000</v>
      </c>
      <c r="AE22" s="69"/>
      <c r="AF22" s="69"/>
      <c r="AG22" s="9"/>
      <c r="AH22" s="12" t="str">
        <f t="shared" si="5"/>
        <v> </v>
      </c>
      <c r="AI22" s="12" t="str">
        <f t="shared" si="6"/>
        <v> </v>
      </c>
      <c r="AJ22" s="9"/>
      <c r="AK22" s="12" t="str">
        <f t="shared" si="7"/>
        <v> </v>
      </c>
      <c r="AL22" s="12" t="str">
        <f t="shared" si="8"/>
        <v> </v>
      </c>
      <c r="AM22" s="9">
        <v>1</v>
      </c>
      <c r="AN22" s="9">
        <f t="shared" si="9"/>
        <v>1</v>
      </c>
      <c r="AO22" s="12">
        <f t="shared" si="10"/>
        <v>56176000</v>
      </c>
      <c r="AP22" s="12">
        <f t="shared" si="11"/>
        <v>56176000</v>
      </c>
      <c r="AQ22" s="12">
        <f t="shared" si="12"/>
        <v>674112</v>
      </c>
      <c r="AR22" s="12">
        <f t="shared" si="13"/>
        <v>674112</v>
      </c>
      <c r="AS22" s="9" t="s">
        <v>323</v>
      </c>
      <c r="AT22" s="9">
        <f t="shared" si="14"/>
        <v>0</v>
      </c>
      <c r="AU22" s="12">
        <f t="shared" si="15"/>
        <v>0</v>
      </c>
      <c r="AV22" s="12">
        <f t="shared" si="16"/>
        <v>0</v>
      </c>
      <c r="AW22" s="12">
        <f t="shared" si="17"/>
        <v>0</v>
      </c>
      <c r="AX22" s="12">
        <f t="shared" si="18"/>
        <v>0</v>
      </c>
      <c r="AY22" s="9">
        <v>0</v>
      </c>
      <c r="AZ22" s="9">
        <f t="shared" si="19"/>
        <v>1</v>
      </c>
      <c r="BA22" s="12">
        <f t="shared" si="20"/>
        <v>0</v>
      </c>
      <c r="BB22" s="12">
        <f t="shared" si="21"/>
        <v>56176000</v>
      </c>
      <c r="BC22" s="12">
        <f t="shared" si="22"/>
        <v>0</v>
      </c>
      <c r="BD22" s="12">
        <f t="shared" si="23"/>
        <v>674112</v>
      </c>
      <c r="BE22" s="9">
        <f t="shared" si="24"/>
        <v>1</v>
      </c>
      <c r="BF22" s="9">
        <f t="shared" si="25"/>
        <v>1</v>
      </c>
      <c r="BG22" s="12">
        <f t="shared" si="26"/>
        <v>56176000</v>
      </c>
      <c r="BH22" s="12">
        <f t="shared" si="27"/>
        <v>56176000</v>
      </c>
      <c r="BI22" s="12">
        <f t="shared" si="28"/>
        <v>674112</v>
      </c>
      <c r="BJ22" s="12">
        <f t="shared" si="29"/>
        <v>674112</v>
      </c>
      <c r="BK22" s="9"/>
      <c r="BL22" s="12" t="str">
        <f t="shared" si="30"/>
        <v> </v>
      </c>
      <c r="BM22" s="12" t="str">
        <f t="shared" si="31"/>
        <v> </v>
      </c>
      <c r="BN22" s="9" t="e">
        <f t="shared" si="32"/>
        <v>#VALUE!</v>
      </c>
      <c r="BO22" s="12" t="e">
        <f t="shared" si="33"/>
        <v>#VALUE!</v>
      </c>
      <c r="BP22" s="12" t="e">
        <f t="shared" si="34"/>
        <v>#VALUE!</v>
      </c>
      <c r="BQ22" s="9" t="e">
        <f t="shared" si="35"/>
        <v>#VALUE!</v>
      </c>
      <c r="BR22" s="12" t="e">
        <f t="shared" si="36"/>
        <v>#VALUE!</v>
      </c>
      <c r="BS22" s="12" t="e">
        <f t="shared" si="37"/>
        <v>#VALUE!</v>
      </c>
      <c r="BT22" s="9"/>
      <c r="BU22" s="9"/>
      <c r="BV22" s="12" t="str">
        <f t="shared" si="38"/>
        <v> </v>
      </c>
      <c r="BW22" s="12" t="str">
        <f t="shared" si="39"/>
        <v> </v>
      </c>
      <c r="BX22" s="9"/>
      <c r="BY22" s="9"/>
      <c r="BZ22" s="12" t="str">
        <f t="shared" si="40"/>
        <v> </v>
      </c>
      <c r="CA22" s="12" t="str">
        <f t="shared" si="41"/>
        <v> </v>
      </c>
    </row>
    <row r="23" spans="2:79" ht="66">
      <c r="B23" s="6"/>
      <c r="C23" s="5"/>
      <c r="D23" s="6" t="s">
        <v>278</v>
      </c>
      <c r="E23" s="6" t="s">
        <v>142</v>
      </c>
      <c r="F23" s="12">
        <v>374000</v>
      </c>
      <c r="G23" s="12">
        <v>17700</v>
      </c>
      <c r="H23" s="12">
        <f t="shared" si="1"/>
        <v>374000</v>
      </c>
      <c r="I23" s="12">
        <f t="shared" si="2"/>
        <v>17700</v>
      </c>
      <c r="J23" s="12">
        <f t="shared" si="3"/>
        <v>6619.8</v>
      </c>
      <c r="K23" s="50">
        <v>1</v>
      </c>
      <c r="L23" s="12">
        <f t="shared" si="42"/>
        <v>0</v>
      </c>
      <c r="M23" s="12">
        <f t="shared" si="4"/>
        <v>0</v>
      </c>
      <c r="N23" s="14" t="s">
        <v>280</v>
      </c>
      <c r="O23" s="6" t="s">
        <v>183</v>
      </c>
      <c r="P23" s="6"/>
      <c r="Q23" s="6"/>
      <c r="R23" s="6"/>
      <c r="S23" s="99">
        <f t="shared" si="43"/>
        <v>0</v>
      </c>
      <c r="T23" s="99"/>
      <c r="U23" s="6"/>
      <c r="V23" s="6" t="s">
        <v>283</v>
      </c>
      <c r="W23" s="6" t="s">
        <v>288</v>
      </c>
      <c r="X23" s="6" t="s">
        <v>270</v>
      </c>
      <c r="Y23" s="6"/>
      <c r="Z23" s="6" t="s">
        <v>183</v>
      </c>
      <c r="AA23" s="6" t="s">
        <v>250</v>
      </c>
      <c r="AB23" s="6" t="s">
        <v>289</v>
      </c>
      <c r="AC23" s="69"/>
      <c r="AD23" s="69">
        <v>175000</v>
      </c>
      <c r="AE23" s="69"/>
      <c r="AF23" s="69"/>
      <c r="AG23" s="9"/>
      <c r="AH23" s="12" t="str">
        <f t="shared" si="5"/>
        <v> </v>
      </c>
      <c r="AI23" s="12" t="str">
        <f t="shared" si="6"/>
        <v> </v>
      </c>
      <c r="AJ23" s="9"/>
      <c r="AK23" s="12" t="str">
        <f t="shared" si="7"/>
        <v> </v>
      </c>
      <c r="AL23" s="12" t="str">
        <f t="shared" si="8"/>
        <v> </v>
      </c>
      <c r="AM23" s="9">
        <v>1</v>
      </c>
      <c r="AN23" s="9">
        <f t="shared" si="9"/>
        <v>1</v>
      </c>
      <c r="AO23" s="12">
        <f t="shared" si="10"/>
        <v>374000</v>
      </c>
      <c r="AP23" s="12">
        <f t="shared" si="11"/>
        <v>374000</v>
      </c>
      <c r="AQ23" s="12">
        <f t="shared" si="12"/>
        <v>6619.8</v>
      </c>
      <c r="AR23" s="12">
        <f t="shared" si="13"/>
        <v>6619.8</v>
      </c>
      <c r="AS23" s="9" t="s">
        <v>323</v>
      </c>
      <c r="AT23" s="9">
        <f t="shared" si="14"/>
        <v>0</v>
      </c>
      <c r="AU23" s="12">
        <f t="shared" si="15"/>
        <v>0</v>
      </c>
      <c r="AV23" s="12">
        <f t="shared" si="16"/>
        <v>0</v>
      </c>
      <c r="AW23" s="12">
        <f t="shared" si="17"/>
        <v>0</v>
      </c>
      <c r="AX23" s="12">
        <f t="shared" si="18"/>
        <v>0</v>
      </c>
      <c r="AY23" s="9">
        <v>0</v>
      </c>
      <c r="AZ23" s="9">
        <f t="shared" si="19"/>
        <v>1</v>
      </c>
      <c r="BA23" s="12">
        <f t="shared" si="20"/>
        <v>0</v>
      </c>
      <c r="BB23" s="12">
        <f t="shared" si="21"/>
        <v>374000</v>
      </c>
      <c r="BC23" s="12">
        <f t="shared" si="22"/>
        <v>0</v>
      </c>
      <c r="BD23" s="12">
        <f t="shared" si="23"/>
        <v>6619.8</v>
      </c>
      <c r="BE23" s="9">
        <f t="shared" si="24"/>
        <v>1</v>
      </c>
      <c r="BF23" s="9">
        <f t="shared" si="25"/>
        <v>1</v>
      </c>
      <c r="BG23" s="12">
        <f t="shared" si="26"/>
        <v>374000</v>
      </c>
      <c r="BH23" s="12">
        <f t="shared" si="27"/>
        <v>374000</v>
      </c>
      <c r="BI23" s="12">
        <f t="shared" si="28"/>
        <v>6619.8</v>
      </c>
      <c r="BJ23" s="12">
        <f t="shared" si="29"/>
        <v>6619.8</v>
      </c>
      <c r="BK23" s="9"/>
      <c r="BL23" s="12" t="str">
        <f t="shared" si="30"/>
        <v> </v>
      </c>
      <c r="BM23" s="12" t="str">
        <f t="shared" si="31"/>
        <v> </v>
      </c>
      <c r="BN23" s="9" t="e">
        <f t="shared" si="32"/>
        <v>#VALUE!</v>
      </c>
      <c r="BO23" s="12" t="e">
        <f t="shared" si="33"/>
        <v>#VALUE!</v>
      </c>
      <c r="BP23" s="12" t="e">
        <f t="shared" si="34"/>
        <v>#VALUE!</v>
      </c>
      <c r="BQ23" s="9" t="e">
        <f t="shared" si="35"/>
        <v>#VALUE!</v>
      </c>
      <c r="BR23" s="12" t="e">
        <f t="shared" si="36"/>
        <v>#VALUE!</v>
      </c>
      <c r="BS23" s="12" t="e">
        <f t="shared" si="37"/>
        <v>#VALUE!</v>
      </c>
      <c r="BT23" s="9"/>
      <c r="BU23" s="9"/>
      <c r="BV23" s="12" t="str">
        <f t="shared" si="38"/>
        <v> </v>
      </c>
      <c r="BW23" s="12" t="str">
        <f t="shared" si="39"/>
        <v> </v>
      </c>
      <c r="BX23" s="9"/>
      <c r="BY23" s="9"/>
      <c r="BZ23" s="12" t="str">
        <f t="shared" si="40"/>
        <v> </v>
      </c>
      <c r="CA23" s="12" t="str">
        <f t="shared" si="41"/>
        <v> </v>
      </c>
    </row>
    <row r="24" spans="2:79" ht="132">
      <c r="B24" s="6"/>
      <c r="C24" s="6"/>
      <c r="D24" s="6" t="s">
        <v>284</v>
      </c>
      <c r="E24" s="6" t="s">
        <v>142</v>
      </c>
      <c r="F24" s="12">
        <v>613282</v>
      </c>
      <c r="G24" s="12">
        <v>10800</v>
      </c>
      <c r="H24" s="12">
        <f t="shared" si="1"/>
        <v>613282</v>
      </c>
      <c r="I24" s="12">
        <f t="shared" si="2"/>
        <v>10800</v>
      </c>
      <c r="J24" s="12">
        <f t="shared" si="3"/>
        <v>6623.4456</v>
      </c>
      <c r="K24" s="12">
        <v>1</v>
      </c>
      <c r="L24" s="12">
        <f t="shared" si="42"/>
        <v>0</v>
      </c>
      <c r="M24" s="12">
        <f t="shared" si="4"/>
        <v>0</v>
      </c>
      <c r="N24" s="6" t="s">
        <v>286</v>
      </c>
      <c r="O24" s="6" t="s">
        <v>183</v>
      </c>
      <c r="P24" s="6"/>
      <c r="Q24" s="6"/>
      <c r="R24" s="6"/>
      <c r="S24" s="99">
        <f t="shared" si="43"/>
        <v>0</v>
      </c>
      <c r="T24" s="99"/>
      <c r="U24" s="6"/>
      <c r="V24" s="6" t="s">
        <v>283</v>
      </c>
      <c r="W24" s="6" t="s">
        <v>288</v>
      </c>
      <c r="X24" s="6" t="s">
        <v>270</v>
      </c>
      <c r="Y24" s="6"/>
      <c r="Z24" s="6" t="s">
        <v>183</v>
      </c>
      <c r="AA24" s="6" t="s">
        <v>250</v>
      </c>
      <c r="AB24" s="6" t="s">
        <v>289</v>
      </c>
      <c r="AC24" s="69"/>
      <c r="AD24" s="69">
        <v>175000</v>
      </c>
      <c r="AE24" s="69"/>
      <c r="AF24" s="69"/>
      <c r="AG24" s="9"/>
      <c r="AH24" s="12" t="str">
        <f t="shared" si="5"/>
        <v> </v>
      </c>
      <c r="AI24" s="12" t="str">
        <f t="shared" si="6"/>
        <v> </v>
      </c>
      <c r="AJ24" s="9"/>
      <c r="AK24" s="12" t="str">
        <f t="shared" si="7"/>
        <v> </v>
      </c>
      <c r="AL24" s="12" t="str">
        <f t="shared" si="8"/>
        <v> </v>
      </c>
      <c r="AM24" s="9">
        <v>1</v>
      </c>
      <c r="AN24" s="9">
        <f t="shared" si="9"/>
        <v>1</v>
      </c>
      <c r="AO24" s="12">
        <f t="shared" si="10"/>
        <v>613282</v>
      </c>
      <c r="AP24" s="12">
        <f t="shared" si="11"/>
        <v>613282</v>
      </c>
      <c r="AQ24" s="12">
        <f t="shared" si="12"/>
        <v>6623.4456</v>
      </c>
      <c r="AR24" s="12">
        <f t="shared" si="13"/>
        <v>6623.4456</v>
      </c>
      <c r="AS24" s="9" t="s">
        <v>323</v>
      </c>
      <c r="AT24" s="9">
        <f t="shared" si="14"/>
        <v>0</v>
      </c>
      <c r="AU24" s="12">
        <f t="shared" si="15"/>
        <v>0</v>
      </c>
      <c r="AV24" s="12">
        <f t="shared" si="16"/>
        <v>0</v>
      </c>
      <c r="AW24" s="12">
        <f t="shared" si="17"/>
        <v>0</v>
      </c>
      <c r="AX24" s="12">
        <f t="shared" si="18"/>
        <v>0</v>
      </c>
      <c r="AY24" s="9">
        <v>0</v>
      </c>
      <c r="AZ24" s="9">
        <f t="shared" si="19"/>
        <v>1</v>
      </c>
      <c r="BA24" s="12">
        <f t="shared" si="20"/>
        <v>0</v>
      </c>
      <c r="BB24" s="12">
        <f t="shared" si="21"/>
        <v>613282</v>
      </c>
      <c r="BC24" s="12">
        <f t="shared" si="22"/>
        <v>0</v>
      </c>
      <c r="BD24" s="12">
        <f t="shared" si="23"/>
        <v>6623.4456</v>
      </c>
      <c r="BE24" s="9">
        <f t="shared" si="24"/>
        <v>1</v>
      </c>
      <c r="BF24" s="9">
        <f t="shared" si="25"/>
        <v>1</v>
      </c>
      <c r="BG24" s="12">
        <f t="shared" si="26"/>
        <v>613282</v>
      </c>
      <c r="BH24" s="12">
        <f t="shared" si="27"/>
        <v>613282</v>
      </c>
      <c r="BI24" s="12">
        <f t="shared" si="28"/>
        <v>6623.4456</v>
      </c>
      <c r="BJ24" s="12">
        <f t="shared" si="29"/>
        <v>6623.4456</v>
      </c>
      <c r="BK24" s="9"/>
      <c r="BL24" s="12" t="str">
        <f t="shared" si="30"/>
        <v> </v>
      </c>
      <c r="BM24" s="12" t="str">
        <f t="shared" si="31"/>
        <v> </v>
      </c>
      <c r="BN24" s="9" t="e">
        <f t="shared" si="32"/>
        <v>#VALUE!</v>
      </c>
      <c r="BO24" s="12" t="e">
        <f t="shared" si="33"/>
        <v>#VALUE!</v>
      </c>
      <c r="BP24" s="12" t="e">
        <f t="shared" si="34"/>
        <v>#VALUE!</v>
      </c>
      <c r="BQ24" s="9" t="e">
        <f t="shared" si="35"/>
        <v>#VALUE!</v>
      </c>
      <c r="BR24" s="12" t="e">
        <f t="shared" si="36"/>
        <v>#VALUE!</v>
      </c>
      <c r="BS24" s="12" t="e">
        <f t="shared" si="37"/>
        <v>#VALUE!</v>
      </c>
      <c r="BT24" s="9"/>
      <c r="BU24" s="9"/>
      <c r="BV24" s="12" t="str">
        <f t="shared" si="38"/>
        <v> </v>
      </c>
      <c r="BW24" s="12" t="str">
        <f t="shared" si="39"/>
        <v> </v>
      </c>
      <c r="BX24" s="9"/>
      <c r="BY24" s="9"/>
      <c r="BZ24" s="12" t="str">
        <f t="shared" si="40"/>
        <v> </v>
      </c>
      <c r="CA24" s="12" t="str">
        <f t="shared" si="41"/>
        <v> </v>
      </c>
    </row>
    <row r="25" spans="2:79" ht="78.75">
      <c r="B25" s="6"/>
      <c r="C25" s="6"/>
      <c r="D25" s="6" t="s">
        <v>285</v>
      </c>
      <c r="E25" s="6" t="s">
        <v>142</v>
      </c>
      <c r="F25" s="12">
        <v>464943</v>
      </c>
      <c r="G25" s="12">
        <v>7500</v>
      </c>
      <c r="H25" s="12">
        <f t="shared" si="1"/>
        <v>464943</v>
      </c>
      <c r="I25" s="12">
        <f t="shared" si="2"/>
        <v>7500</v>
      </c>
      <c r="J25" s="12">
        <f t="shared" si="3"/>
        <v>3487.0725</v>
      </c>
      <c r="K25" s="12">
        <v>1</v>
      </c>
      <c r="L25" s="12">
        <f t="shared" si="42"/>
        <v>0</v>
      </c>
      <c r="M25" s="12">
        <f t="shared" si="4"/>
        <v>0</v>
      </c>
      <c r="N25" s="6" t="s">
        <v>287</v>
      </c>
      <c r="O25" s="6" t="s">
        <v>183</v>
      </c>
      <c r="P25" s="6"/>
      <c r="Q25" s="6"/>
      <c r="R25" s="6"/>
      <c r="S25" s="99">
        <f t="shared" si="43"/>
        <v>0</v>
      </c>
      <c r="T25" s="99"/>
      <c r="U25" s="6"/>
      <c r="V25" s="6" t="s">
        <v>283</v>
      </c>
      <c r="W25" s="6" t="s">
        <v>288</v>
      </c>
      <c r="X25" s="6" t="s">
        <v>270</v>
      </c>
      <c r="Y25" s="6"/>
      <c r="Z25" s="6" t="s">
        <v>183</v>
      </c>
      <c r="AA25" s="6" t="s">
        <v>250</v>
      </c>
      <c r="AB25" s="6" t="s">
        <v>289</v>
      </c>
      <c r="AC25" s="69"/>
      <c r="AD25" s="69">
        <v>175000</v>
      </c>
      <c r="AE25" s="69"/>
      <c r="AF25" s="69"/>
      <c r="AG25" s="9"/>
      <c r="AH25" s="12" t="str">
        <f t="shared" si="5"/>
        <v> </v>
      </c>
      <c r="AI25" s="12" t="str">
        <f t="shared" si="6"/>
        <v> </v>
      </c>
      <c r="AJ25" s="9"/>
      <c r="AK25" s="12" t="str">
        <f t="shared" si="7"/>
        <v> </v>
      </c>
      <c r="AL25" s="12" t="str">
        <f t="shared" si="8"/>
        <v> </v>
      </c>
      <c r="AM25" s="9">
        <v>1</v>
      </c>
      <c r="AN25" s="9">
        <f t="shared" si="9"/>
        <v>1</v>
      </c>
      <c r="AO25" s="12">
        <f t="shared" si="10"/>
        <v>464943</v>
      </c>
      <c r="AP25" s="12">
        <f t="shared" si="11"/>
        <v>464943</v>
      </c>
      <c r="AQ25" s="12">
        <f t="shared" si="12"/>
        <v>3487.0725</v>
      </c>
      <c r="AR25" s="12">
        <f t="shared" si="13"/>
        <v>3487.0725</v>
      </c>
      <c r="AS25" s="9" t="s">
        <v>323</v>
      </c>
      <c r="AT25" s="9">
        <f t="shared" si="14"/>
        <v>0</v>
      </c>
      <c r="AU25" s="12">
        <f t="shared" si="15"/>
        <v>0</v>
      </c>
      <c r="AV25" s="12">
        <f t="shared" si="16"/>
        <v>0</v>
      </c>
      <c r="AW25" s="12">
        <f t="shared" si="17"/>
        <v>0</v>
      </c>
      <c r="AX25" s="12">
        <f t="shared" si="18"/>
        <v>0</v>
      </c>
      <c r="AY25" s="9">
        <v>0</v>
      </c>
      <c r="AZ25" s="9">
        <f t="shared" si="19"/>
        <v>1</v>
      </c>
      <c r="BA25" s="12">
        <f t="shared" si="20"/>
        <v>0</v>
      </c>
      <c r="BB25" s="12">
        <f t="shared" si="21"/>
        <v>464943</v>
      </c>
      <c r="BC25" s="12">
        <f t="shared" si="22"/>
        <v>0</v>
      </c>
      <c r="BD25" s="12">
        <f t="shared" si="23"/>
        <v>3487.0725</v>
      </c>
      <c r="BE25" s="9">
        <f t="shared" si="24"/>
        <v>0</v>
      </c>
      <c r="BF25" s="9">
        <f t="shared" si="25"/>
        <v>1</v>
      </c>
      <c r="BG25" s="12">
        <f t="shared" si="26"/>
        <v>0</v>
      </c>
      <c r="BH25" s="12">
        <f t="shared" si="27"/>
        <v>464943</v>
      </c>
      <c r="BI25" s="12">
        <f t="shared" si="28"/>
        <v>0</v>
      </c>
      <c r="BJ25" s="12">
        <f t="shared" si="29"/>
        <v>3487.0725</v>
      </c>
      <c r="BK25" s="9"/>
      <c r="BL25" s="12" t="str">
        <f t="shared" si="30"/>
        <v> </v>
      </c>
      <c r="BM25" s="12" t="str">
        <f t="shared" si="31"/>
        <v> </v>
      </c>
      <c r="BN25" s="9" t="e">
        <f t="shared" si="32"/>
        <v>#VALUE!</v>
      </c>
      <c r="BO25" s="12" t="e">
        <f t="shared" si="33"/>
        <v>#VALUE!</v>
      </c>
      <c r="BP25" s="12" t="e">
        <f t="shared" si="34"/>
        <v>#VALUE!</v>
      </c>
      <c r="BQ25" s="9" t="e">
        <f t="shared" si="35"/>
        <v>#VALUE!</v>
      </c>
      <c r="BR25" s="12" t="e">
        <f t="shared" si="36"/>
        <v>#VALUE!</v>
      </c>
      <c r="BS25" s="12" t="e">
        <f t="shared" si="37"/>
        <v>#VALUE!</v>
      </c>
      <c r="BT25" s="9"/>
      <c r="BU25" s="9"/>
      <c r="BV25" s="12" t="str">
        <f t="shared" si="38"/>
        <v> </v>
      </c>
      <c r="BW25" s="12" t="str">
        <f t="shared" si="39"/>
        <v> </v>
      </c>
      <c r="BX25" s="9"/>
      <c r="BY25" s="9"/>
      <c r="BZ25" s="12" t="str">
        <f t="shared" si="40"/>
        <v> </v>
      </c>
      <c r="CA25" s="12" t="str">
        <f t="shared" si="41"/>
        <v> </v>
      </c>
    </row>
    <row r="26" spans="2:79" ht="78.75">
      <c r="B26" s="6"/>
      <c r="C26" s="6"/>
      <c r="D26" s="6" t="s">
        <v>292</v>
      </c>
      <c r="E26" s="6" t="s">
        <v>142</v>
      </c>
      <c r="F26" s="12">
        <v>1000000</v>
      </c>
      <c r="G26" s="6" t="s">
        <v>293</v>
      </c>
      <c r="H26" s="12">
        <f t="shared" si="1"/>
        <v>1000000</v>
      </c>
      <c r="I26" s="12">
        <f>(10000+12000)/2</f>
        <v>11000</v>
      </c>
      <c r="J26" s="12">
        <f t="shared" si="3"/>
        <v>11000</v>
      </c>
      <c r="K26" s="12">
        <v>1</v>
      </c>
      <c r="L26" s="12">
        <f t="shared" si="42"/>
        <v>0</v>
      </c>
      <c r="M26" s="12">
        <f t="shared" si="4"/>
        <v>0</v>
      </c>
      <c r="N26" s="6" t="s">
        <v>294</v>
      </c>
      <c r="O26" s="6" t="s">
        <v>250</v>
      </c>
      <c r="P26" s="6"/>
      <c r="Q26" s="6"/>
      <c r="R26" s="6"/>
      <c r="S26" s="99">
        <f t="shared" si="43"/>
        <v>0</v>
      </c>
      <c r="T26" s="99"/>
      <c r="U26" s="6"/>
      <c r="V26" s="6" t="s">
        <v>248</v>
      </c>
      <c r="W26" s="6" t="s">
        <v>234</v>
      </c>
      <c r="X26" s="6"/>
      <c r="Y26" s="6"/>
      <c r="Z26" s="6"/>
      <c r="AA26" s="6"/>
      <c r="AB26" s="6"/>
      <c r="AC26" s="69"/>
      <c r="AD26" s="69"/>
      <c r="AE26" s="69"/>
      <c r="AF26" s="69"/>
      <c r="AG26" s="9"/>
      <c r="AH26" s="12" t="str">
        <f t="shared" si="5"/>
        <v> </v>
      </c>
      <c r="AI26" s="12" t="str">
        <f t="shared" si="6"/>
        <v> </v>
      </c>
      <c r="AJ26" s="9"/>
      <c r="AK26" s="12" t="str">
        <f t="shared" si="7"/>
        <v> </v>
      </c>
      <c r="AL26" s="12" t="str">
        <f t="shared" si="8"/>
        <v> </v>
      </c>
      <c r="AM26" s="9">
        <v>0</v>
      </c>
      <c r="AN26" s="9">
        <f t="shared" si="9"/>
        <v>1</v>
      </c>
      <c r="AO26" s="12">
        <f t="shared" si="10"/>
        <v>0</v>
      </c>
      <c r="AP26" s="12">
        <f t="shared" si="11"/>
        <v>1000000</v>
      </c>
      <c r="AQ26" s="12">
        <f t="shared" si="12"/>
        <v>0</v>
      </c>
      <c r="AR26" s="12">
        <f t="shared" si="13"/>
        <v>11000</v>
      </c>
      <c r="AS26" s="9" t="s">
        <v>323</v>
      </c>
      <c r="AT26" s="9">
        <f t="shared" si="14"/>
        <v>0</v>
      </c>
      <c r="AU26" s="12">
        <f t="shared" si="15"/>
        <v>0</v>
      </c>
      <c r="AV26" s="12">
        <f t="shared" si="16"/>
        <v>0</v>
      </c>
      <c r="AW26" s="12">
        <f t="shared" si="17"/>
        <v>0</v>
      </c>
      <c r="AX26" s="12">
        <f t="shared" si="18"/>
        <v>0</v>
      </c>
      <c r="AY26" s="9" t="s">
        <v>323</v>
      </c>
      <c r="AZ26" s="9">
        <f t="shared" si="19"/>
        <v>0</v>
      </c>
      <c r="BA26" s="12">
        <f t="shared" si="20"/>
        <v>0</v>
      </c>
      <c r="BB26" s="12">
        <f t="shared" si="21"/>
        <v>0</v>
      </c>
      <c r="BC26" s="12">
        <f t="shared" si="22"/>
        <v>0</v>
      </c>
      <c r="BD26" s="12">
        <f t="shared" si="23"/>
        <v>0</v>
      </c>
      <c r="BE26" s="9">
        <f t="shared" si="24"/>
        <v>1</v>
      </c>
      <c r="BF26" s="9">
        <f t="shared" si="25"/>
        <v>1</v>
      </c>
      <c r="BG26" s="12">
        <f t="shared" si="26"/>
        <v>1000000</v>
      </c>
      <c r="BH26" s="12">
        <f t="shared" si="27"/>
        <v>1000000</v>
      </c>
      <c r="BI26" s="12">
        <f t="shared" si="28"/>
        <v>11000</v>
      </c>
      <c r="BJ26" s="12">
        <f t="shared" si="29"/>
        <v>11000</v>
      </c>
      <c r="BK26" s="9"/>
      <c r="BL26" s="12" t="str">
        <f t="shared" si="30"/>
        <v> </v>
      </c>
      <c r="BM26" s="12" t="str">
        <f t="shared" si="31"/>
        <v> </v>
      </c>
      <c r="BN26" s="9" t="e">
        <f t="shared" si="32"/>
        <v>#VALUE!</v>
      </c>
      <c r="BO26" s="12" t="e">
        <f t="shared" si="33"/>
        <v>#VALUE!</v>
      </c>
      <c r="BP26" s="12" t="e">
        <f t="shared" si="34"/>
        <v>#VALUE!</v>
      </c>
      <c r="BQ26" s="9" t="e">
        <f t="shared" si="35"/>
        <v>#VALUE!</v>
      </c>
      <c r="BR26" s="12" t="e">
        <f t="shared" si="36"/>
        <v>#VALUE!</v>
      </c>
      <c r="BS26" s="12" t="e">
        <f t="shared" si="37"/>
        <v>#VALUE!</v>
      </c>
      <c r="BT26" s="9"/>
      <c r="BU26" s="9"/>
      <c r="BV26" s="12" t="str">
        <f t="shared" si="38"/>
        <v> </v>
      </c>
      <c r="BW26" s="12" t="str">
        <f t="shared" si="39"/>
        <v> </v>
      </c>
      <c r="BX26" s="9"/>
      <c r="BY26" s="9"/>
      <c r="BZ26" s="12" t="str">
        <f t="shared" si="40"/>
        <v> </v>
      </c>
      <c r="CA26" s="12" t="str">
        <f t="shared" si="41"/>
        <v> </v>
      </c>
    </row>
    <row r="27" spans="2:79" ht="105">
      <c r="B27" s="6"/>
      <c r="C27" s="6"/>
      <c r="D27" s="6" t="s">
        <v>297</v>
      </c>
      <c r="E27" s="6" t="s">
        <v>298</v>
      </c>
      <c r="F27" s="12">
        <v>1000000</v>
      </c>
      <c r="G27" s="6" t="s">
        <v>300</v>
      </c>
      <c r="H27" s="12">
        <f t="shared" si="1"/>
        <v>1000000</v>
      </c>
      <c r="I27" s="12">
        <f>(11500+17500)/2</f>
        <v>14500</v>
      </c>
      <c r="J27" s="12">
        <f t="shared" si="3"/>
        <v>14500</v>
      </c>
      <c r="K27" s="50">
        <v>1</v>
      </c>
      <c r="L27" s="12">
        <f t="shared" si="42"/>
        <v>0</v>
      </c>
      <c r="M27" s="12">
        <f t="shared" si="4"/>
        <v>0</v>
      </c>
      <c r="N27" s="14" t="s">
        <v>303</v>
      </c>
      <c r="O27" s="6" t="s">
        <v>304</v>
      </c>
      <c r="P27" s="6"/>
      <c r="Q27" s="6">
        <v>1</v>
      </c>
      <c r="R27" s="6"/>
      <c r="S27" s="99">
        <f t="shared" si="43"/>
        <v>1</v>
      </c>
      <c r="T27" s="99"/>
      <c r="U27" s="6" t="s">
        <v>306</v>
      </c>
      <c r="V27" s="6" t="s">
        <v>248</v>
      </c>
      <c r="W27" s="6" t="s">
        <v>234</v>
      </c>
      <c r="X27" s="6"/>
      <c r="Y27" s="6"/>
      <c r="Z27" s="6"/>
      <c r="AA27" s="6"/>
      <c r="AB27" s="6"/>
      <c r="AC27" s="69"/>
      <c r="AD27" s="69"/>
      <c r="AE27" s="69"/>
      <c r="AF27" s="69"/>
      <c r="AG27" s="9"/>
      <c r="AH27" s="12" t="str">
        <f t="shared" si="5"/>
        <v> </v>
      </c>
      <c r="AI27" s="12" t="str">
        <f t="shared" si="6"/>
        <v> </v>
      </c>
      <c r="AJ27" s="9"/>
      <c r="AK27" s="12" t="str">
        <f t="shared" si="7"/>
        <v> </v>
      </c>
      <c r="AL27" s="12" t="str">
        <f t="shared" si="8"/>
        <v> </v>
      </c>
      <c r="AM27" s="9">
        <v>0</v>
      </c>
      <c r="AN27" s="9">
        <f t="shared" si="9"/>
        <v>1</v>
      </c>
      <c r="AO27" s="12">
        <f t="shared" si="10"/>
        <v>0</v>
      </c>
      <c r="AP27" s="12">
        <f t="shared" si="11"/>
        <v>1000000</v>
      </c>
      <c r="AQ27" s="12">
        <f t="shared" si="12"/>
        <v>0</v>
      </c>
      <c r="AR27" s="12">
        <f t="shared" si="13"/>
        <v>14500</v>
      </c>
      <c r="AS27" s="9" t="s">
        <v>323</v>
      </c>
      <c r="AT27" s="9">
        <f t="shared" si="14"/>
        <v>0</v>
      </c>
      <c r="AU27" s="12">
        <f t="shared" si="15"/>
        <v>0</v>
      </c>
      <c r="AV27" s="12">
        <f t="shared" si="16"/>
        <v>0</v>
      </c>
      <c r="AW27" s="12">
        <f t="shared" si="17"/>
        <v>0</v>
      </c>
      <c r="AX27" s="12">
        <f t="shared" si="18"/>
        <v>0</v>
      </c>
      <c r="AY27" s="9" t="s">
        <v>323</v>
      </c>
      <c r="AZ27" s="9">
        <f t="shared" si="19"/>
        <v>0</v>
      </c>
      <c r="BA27" s="12">
        <f t="shared" si="20"/>
        <v>0</v>
      </c>
      <c r="BB27" s="12">
        <f t="shared" si="21"/>
        <v>0</v>
      </c>
      <c r="BC27" s="12">
        <f t="shared" si="22"/>
        <v>0</v>
      </c>
      <c r="BD27" s="12">
        <f t="shared" si="23"/>
        <v>0</v>
      </c>
      <c r="BE27" s="9">
        <f t="shared" si="24"/>
        <v>1</v>
      </c>
      <c r="BF27" s="9">
        <f t="shared" si="25"/>
        <v>1</v>
      </c>
      <c r="BG27" s="12">
        <f t="shared" si="26"/>
        <v>1000000</v>
      </c>
      <c r="BH27" s="12">
        <f t="shared" si="27"/>
        <v>1000000</v>
      </c>
      <c r="BI27" s="12">
        <f t="shared" si="28"/>
        <v>14500</v>
      </c>
      <c r="BJ27" s="12">
        <f t="shared" si="29"/>
        <v>14500</v>
      </c>
      <c r="BK27" s="9"/>
      <c r="BL27" s="12" t="str">
        <f t="shared" si="30"/>
        <v> </v>
      </c>
      <c r="BM27" s="12" t="str">
        <f t="shared" si="31"/>
        <v> </v>
      </c>
      <c r="BN27" s="9" t="e">
        <f t="shared" si="32"/>
        <v>#VALUE!</v>
      </c>
      <c r="BO27" s="12" t="e">
        <f t="shared" si="33"/>
        <v>#VALUE!</v>
      </c>
      <c r="BP27" s="12" t="e">
        <f t="shared" si="34"/>
        <v>#VALUE!</v>
      </c>
      <c r="BQ27" s="9" t="e">
        <f t="shared" si="35"/>
        <v>#VALUE!</v>
      </c>
      <c r="BR27" s="12" t="e">
        <f t="shared" si="36"/>
        <v>#VALUE!</v>
      </c>
      <c r="BS27" s="12" t="e">
        <f t="shared" si="37"/>
        <v>#VALUE!</v>
      </c>
      <c r="BT27" s="9"/>
      <c r="BU27" s="9"/>
      <c r="BV27" s="12" t="str">
        <f t="shared" si="38"/>
        <v> </v>
      </c>
      <c r="BW27" s="12" t="str">
        <f t="shared" si="39"/>
        <v> </v>
      </c>
      <c r="BX27" s="9"/>
      <c r="BY27" s="9"/>
      <c r="BZ27" s="12" t="str">
        <f t="shared" si="40"/>
        <v> </v>
      </c>
      <c r="CA27" s="12" t="str">
        <f t="shared" si="41"/>
        <v> </v>
      </c>
    </row>
    <row r="28" spans="2:79" ht="92.25">
      <c r="B28" s="6"/>
      <c r="C28" s="6"/>
      <c r="D28" s="6" t="s">
        <v>296</v>
      </c>
      <c r="E28" s="6" t="s">
        <v>299</v>
      </c>
      <c r="F28" s="12">
        <v>734000</v>
      </c>
      <c r="G28" s="6" t="s">
        <v>301</v>
      </c>
      <c r="H28" s="12">
        <f t="shared" si="1"/>
        <v>734000</v>
      </c>
      <c r="I28" s="12">
        <v>12000</v>
      </c>
      <c r="J28" s="12">
        <f t="shared" si="3"/>
        <v>8808</v>
      </c>
      <c r="K28" s="12">
        <v>1</v>
      </c>
      <c r="L28" s="12">
        <f t="shared" si="42"/>
        <v>0</v>
      </c>
      <c r="M28" s="12">
        <f t="shared" si="4"/>
        <v>0</v>
      </c>
      <c r="N28" s="6" t="s">
        <v>302</v>
      </c>
      <c r="O28" s="6" t="s">
        <v>305</v>
      </c>
      <c r="P28" s="6"/>
      <c r="Q28" s="6">
        <v>1</v>
      </c>
      <c r="R28" s="6"/>
      <c r="S28" s="99">
        <f t="shared" si="43"/>
        <v>1</v>
      </c>
      <c r="T28" s="99">
        <v>1</v>
      </c>
      <c r="U28" s="6" t="s">
        <v>307</v>
      </c>
      <c r="V28" s="6" t="s">
        <v>295</v>
      </c>
      <c r="W28" s="6" t="s">
        <v>234</v>
      </c>
      <c r="X28" s="6"/>
      <c r="Y28" s="6"/>
      <c r="Z28" s="6"/>
      <c r="AA28" s="6"/>
      <c r="AB28" s="6"/>
      <c r="AC28" s="69"/>
      <c r="AD28" s="69"/>
      <c r="AE28" s="69"/>
      <c r="AF28" s="69"/>
      <c r="AG28" s="9"/>
      <c r="AH28" s="12" t="str">
        <f t="shared" si="5"/>
        <v> </v>
      </c>
      <c r="AI28" s="12" t="str">
        <f t="shared" si="6"/>
        <v> </v>
      </c>
      <c r="AJ28" s="9"/>
      <c r="AK28" s="12" t="str">
        <f t="shared" si="7"/>
        <v> </v>
      </c>
      <c r="AL28" s="12" t="str">
        <f t="shared" si="8"/>
        <v> </v>
      </c>
      <c r="AM28" s="9">
        <v>0</v>
      </c>
      <c r="AN28" s="9">
        <f t="shared" si="9"/>
        <v>1</v>
      </c>
      <c r="AO28" s="12">
        <f t="shared" si="10"/>
        <v>0</v>
      </c>
      <c r="AP28" s="12">
        <f t="shared" si="11"/>
        <v>734000</v>
      </c>
      <c r="AQ28" s="12">
        <f t="shared" si="12"/>
        <v>0</v>
      </c>
      <c r="AR28" s="12">
        <f t="shared" si="13"/>
        <v>8808</v>
      </c>
      <c r="AS28" s="9" t="s">
        <v>323</v>
      </c>
      <c r="AT28" s="9">
        <f t="shared" si="14"/>
        <v>0</v>
      </c>
      <c r="AU28" s="12">
        <f t="shared" si="15"/>
        <v>0</v>
      </c>
      <c r="AV28" s="12">
        <f t="shared" si="16"/>
        <v>0</v>
      </c>
      <c r="AW28" s="12">
        <f t="shared" si="17"/>
        <v>0</v>
      </c>
      <c r="AX28" s="12">
        <f t="shared" si="18"/>
        <v>0</v>
      </c>
      <c r="AY28" s="9" t="s">
        <v>323</v>
      </c>
      <c r="AZ28" s="9">
        <f t="shared" si="19"/>
        <v>0</v>
      </c>
      <c r="BA28" s="12">
        <f t="shared" si="20"/>
        <v>0</v>
      </c>
      <c r="BB28" s="12">
        <f t="shared" si="21"/>
        <v>0</v>
      </c>
      <c r="BC28" s="12">
        <f t="shared" si="22"/>
        <v>0</v>
      </c>
      <c r="BD28" s="12">
        <f t="shared" si="23"/>
        <v>0</v>
      </c>
      <c r="BE28" s="9">
        <f t="shared" si="24"/>
        <v>1</v>
      </c>
      <c r="BF28" s="9">
        <f t="shared" si="25"/>
        <v>1</v>
      </c>
      <c r="BG28" s="12">
        <f t="shared" si="26"/>
        <v>734000</v>
      </c>
      <c r="BH28" s="12">
        <f t="shared" si="27"/>
        <v>734000</v>
      </c>
      <c r="BI28" s="12">
        <f t="shared" si="28"/>
        <v>8808</v>
      </c>
      <c r="BJ28" s="12">
        <f t="shared" si="29"/>
        <v>8808</v>
      </c>
      <c r="BK28" s="9"/>
      <c r="BL28" s="12" t="str">
        <f t="shared" si="30"/>
        <v> </v>
      </c>
      <c r="BM28" s="12" t="str">
        <f t="shared" si="31"/>
        <v> </v>
      </c>
      <c r="BN28" s="9" t="e">
        <f t="shared" si="32"/>
        <v>#VALUE!</v>
      </c>
      <c r="BO28" s="12" t="e">
        <f t="shared" si="33"/>
        <v>#VALUE!</v>
      </c>
      <c r="BP28" s="12" t="e">
        <f t="shared" si="34"/>
        <v>#VALUE!</v>
      </c>
      <c r="BQ28" s="9" t="e">
        <f t="shared" si="35"/>
        <v>#VALUE!</v>
      </c>
      <c r="BR28" s="12" t="e">
        <f t="shared" si="36"/>
        <v>#VALUE!</v>
      </c>
      <c r="BS28" s="12" t="e">
        <f t="shared" si="37"/>
        <v>#VALUE!</v>
      </c>
      <c r="BT28" s="9"/>
      <c r="BU28" s="9"/>
      <c r="BV28" s="12" t="str">
        <f t="shared" si="38"/>
        <v> </v>
      </c>
      <c r="BW28" s="12" t="str">
        <f t="shared" si="39"/>
        <v> </v>
      </c>
      <c r="BX28" s="9"/>
      <c r="BY28" s="9"/>
      <c r="BZ28" s="12" t="str">
        <f t="shared" si="40"/>
        <v> </v>
      </c>
      <c r="CA28" s="12" t="str">
        <f t="shared" si="41"/>
        <v> </v>
      </c>
    </row>
    <row r="29" spans="2:79" ht="52.5">
      <c r="B29" s="6"/>
      <c r="C29" s="6"/>
      <c r="D29" s="6" t="s">
        <v>313</v>
      </c>
      <c r="E29" s="6" t="s">
        <v>321</v>
      </c>
      <c r="F29" s="12">
        <v>7000000</v>
      </c>
      <c r="G29" s="12">
        <v>5800</v>
      </c>
      <c r="H29" s="12">
        <f t="shared" si="1"/>
        <v>7000000</v>
      </c>
      <c r="I29" s="12">
        <f t="shared" si="2"/>
        <v>5800</v>
      </c>
      <c r="J29" s="12">
        <f t="shared" si="3"/>
        <v>40600</v>
      </c>
      <c r="K29" s="12">
        <v>1</v>
      </c>
      <c r="L29" s="12">
        <f t="shared" si="42"/>
        <v>0</v>
      </c>
      <c r="M29" s="12">
        <f t="shared" si="4"/>
        <v>0</v>
      </c>
      <c r="N29" s="6"/>
      <c r="O29" s="152" t="s">
        <v>324</v>
      </c>
      <c r="P29" s="6">
        <v>1</v>
      </c>
      <c r="Q29" s="6">
        <v>1</v>
      </c>
      <c r="R29" s="6"/>
      <c r="S29" s="99">
        <v>1</v>
      </c>
      <c r="T29" s="99"/>
      <c r="U29" s="6" t="s">
        <v>332</v>
      </c>
      <c r="V29" s="6" t="s">
        <v>331</v>
      </c>
      <c r="W29" s="6"/>
      <c r="X29" s="6"/>
      <c r="Y29" s="6"/>
      <c r="Z29" s="6"/>
      <c r="AA29" s="6"/>
      <c r="AB29" s="6"/>
      <c r="AC29" s="69"/>
      <c r="AD29" s="69"/>
      <c r="AE29" s="69"/>
      <c r="AF29" s="69"/>
      <c r="AG29" s="9"/>
      <c r="AH29" s="12" t="str">
        <f t="shared" si="5"/>
        <v> </v>
      </c>
      <c r="AI29" s="12" t="str">
        <f t="shared" si="6"/>
        <v> </v>
      </c>
      <c r="AJ29" s="9"/>
      <c r="AK29" s="12" t="str">
        <f t="shared" si="7"/>
        <v> </v>
      </c>
      <c r="AL29" s="12" t="str">
        <f t="shared" si="8"/>
        <v> </v>
      </c>
      <c r="AM29" s="9" t="s">
        <v>323</v>
      </c>
      <c r="AN29" s="9">
        <f t="shared" si="9"/>
        <v>0</v>
      </c>
      <c r="AO29" s="12">
        <f t="shared" si="10"/>
        <v>0</v>
      </c>
      <c r="AP29" s="12">
        <f t="shared" si="11"/>
        <v>0</v>
      </c>
      <c r="AQ29" s="12">
        <f t="shared" si="12"/>
        <v>0</v>
      </c>
      <c r="AR29" s="12">
        <f t="shared" si="13"/>
        <v>0</v>
      </c>
      <c r="AS29" s="9" t="s">
        <v>323</v>
      </c>
      <c r="AT29" s="9">
        <f t="shared" si="14"/>
        <v>0</v>
      </c>
      <c r="AU29" s="12">
        <f t="shared" si="15"/>
        <v>0</v>
      </c>
      <c r="AV29" s="12">
        <f t="shared" si="16"/>
        <v>0</v>
      </c>
      <c r="AW29" s="12">
        <f t="shared" si="17"/>
        <v>0</v>
      </c>
      <c r="AX29" s="12">
        <f t="shared" si="18"/>
        <v>0</v>
      </c>
      <c r="AY29" s="9" t="s">
        <v>323</v>
      </c>
      <c r="AZ29" s="9">
        <f t="shared" si="19"/>
        <v>0</v>
      </c>
      <c r="BA29" s="12">
        <f t="shared" si="20"/>
        <v>0</v>
      </c>
      <c r="BB29" s="12">
        <f t="shared" si="21"/>
        <v>0</v>
      </c>
      <c r="BC29" s="12">
        <f t="shared" si="22"/>
        <v>0</v>
      </c>
      <c r="BD29" s="12">
        <f t="shared" si="23"/>
        <v>0</v>
      </c>
      <c r="BE29" s="9">
        <f t="shared" si="24"/>
        <v>0</v>
      </c>
      <c r="BF29" s="9">
        <f t="shared" si="25"/>
        <v>1</v>
      </c>
      <c r="BG29" s="12">
        <f t="shared" si="26"/>
        <v>0</v>
      </c>
      <c r="BH29" s="12">
        <f t="shared" si="27"/>
        <v>7000000</v>
      </c>
      <c r="BI29" s="12">
        <f t="shared" si="28"/>
        <v>0</v>
      </c>
      <c r="BJ29" s="12">
        <f t="shared" si="29"/>
        <v>40600</v>
      </c>
      <c r="BK29" s="146">
        <v>1</v>
      </c>
      <c r="BL29" s="12">
        <f t="shared" si="30"/>
        <v>7000000</v>
      </c>
      <c r="BM29" s="12">
        <f t="shared" si="31"/>
        <v>40600</v>
      </c>
      <c r="BN29" s="9" t="e">
        <f t="shared" si="32"/>
        <v>#VALUE!</v>
      </c>
      <c r="BO29" s="12" t="e">
        <f t="shared" si="33"/>
        <v>#VALUE!</v>
      </c>
      <c r="BP29" s="12" t="e">
        <f t="shared" si="34"/>
        <v>#VALUE!</v>
      </c>
      <c r="BQ29" s="9" t="e">
        <f t="shared" si="35"/>
        <v>#VALUE!</v>
      </c>
      <c r="BR29" s="12" t="e">
        <f t="shared" si="36"/>
        <v>#VALUE!</v>
      </c>
      <c r="BS29" s="12" t="e">
        <f t="shared" si="37"/>
        <v>#VALUE!</v>
      </c>
      <c r="BT29" s="9"/>
      <c r="BU29" s="9"/>
      <c r="BV29" s="12" t="str">
        <f t="shared" si="38"/>
        <v> </v>
      </c>
      <c r="BW29" s="12" t="str">
        <f t="shared" si="39"/>
        <v> </v>
      </c>
      <c r="BX29" s="9"/>
      <c r="BY29" s="9"/>
      <c r="BZ29" s="12" t="str">
        <f t="shared" si="40"/>
        <v> </v>
      </c>
      <c r="CA29" s="12" t="str">
        <f t="shared" si="41"/>
        <v> </v>
      </c>
    </row>
    <row r="30" spans="2:79" ht="12.75">
      <c r="B30" s="6"/>
      <c r="C30" s="6"/>
      <c r="D30" s="6" t="s">
        <v>314</v>
      </c>
      <c r="E30" s="6" t="s">
        <v>142</v>
      </c>
      <c r="F30" s="12">
        <v>120000</v>
      </c>
      <c r="G30" s="12">
        <v>9880</v>
      </c>
      <c r="H30" s="12">
        <f t="shared" si="1"/>
        <v>120000</v>
      </c>
      <c r="I30" s="12">
        <f t="shared" si="2"/>
        <v>9880</v>
      </c>
      <c r="J30" s="12">
        <f t="shared" si="3"/>
        <v>1185.6</v>
      </c>
      <c r="K30" s="12">
        <v>1</v>
      </c>
      <c r="L30" s="12">
        <f t="shared" si="42"/>
        <v>0</v>
      </c>
      <c r="M30" s="12">
        <f t="shared" si="4"/>
        <v>0</v>
      </c>
      <c r="N30" s="6"/>
      <c r="O30" s="6" t="s">
        <v>325</v>
      </c>
      <c r="P30" s="6">
        <v>1</v>
      </c>
      <c r="Q30" s="6"/>
      <c r="R30" s="6"/>
      <c r="S30" s="99">
        <f t="shared" si="43"/>
        <v>1</v>
      </c>
      <c r="T30" s="99"/>
      <c r="U30" s="19">
        <v>0.4</v>
      </c>
      <c r="V30" s="6" t="s">
        <v>331</v>
      </c>
      <c r="W30" s="6"/>
      <c r="X30" s="6"/>
      <c r="Y30" s="6"/>
      <c r="Z30" s="6"/>
      <c r="AA30" s="6"/>
      <c r="AB30" s="6"/>
      <c r="AC30" s="69"/>
      <c r="AD30" s="69"/>
      <c r="AE30" s="69"/>
      <c r="AF30" s="69"/>
      <c r="AG30" s="9"/>
      <c r="AH30" s="12" t="str">
        <f t="shared" si="5"/>
        <v> </v>
      </c>
      <c r="AI30" s="12" t="str">
        <f t="shared" si="6"/>
        <v> </v>
      </c>
      <c r="AJ30" s="9"/>
      <c r="AK30" s="12" t="str">
        <f t="shared" si="7"/>
        <v> </v>
      </c>
      <c r="AL30" s="12" t="str">
        <f t="shared" si="8"/>
        <v> </v>
      </c>
      <c r="AM30" s="9" t="s">
        <v>323</v>
      </c>
      <c r="AN30" s="9">
        <f t="shared" si="9"/>
        <v>0</v>
      </c>
      <c r="AO30" s="12">
        <f t="shared" si="10"/>
        <v>0</v>
      </c>
      <c r="AP30" s="12">
        <f t="shared" si="11"/>
        <v>0</v>
      </c>
      <c r="AQ30" s="12">
        <f t="shared" si="12"/>
        <v>0</v>
      </c>
      <c r="AR30" s="12">
        <f t="shared" si="13"/>
        <v>0</v>
      </c>
      <c r="AS30" s="9" t="s">
        <v>323</v>
      </c>
      <c r="AT30" s="9">
        <f t="shared" si="14"/>
        <v>0</v>
      </c>
      <c r="AU30" s="12">
        <f t="shared" si="15"/>
        <v>0</v>
      </c>
      <c r="AV30" s="12">
        <f t="shared" si="16"/>
        <v>0</v>
      </c>
      <c r="AW30" s="12">
        <f t="shared" si="17"/>
        <v>0</v>
      </c>
      <c r="AX30" s="12">
        <f t="shared" si="18"/>
        <v>0</v>
      </c>
      <c r="AY30" s="9" t="s">
        <v>323</v>
      </c>
      <c r="AZ30" s="9">
        <f t="shared" si="19"/>
        <v>0</v>
      </c>
      <c r="BA30" s="12">
        <f t="shared" si="20"/>
        <v>0</v>
      </c>
      <c r="BB30" s="12">
        <f t="shared" si="21"/>
        <v>0</v>
      </c>
      <c r="BC30" s="12">
        <f t="shared" si="22"/>
        <v>0</v>
      </c>
      <c r="BD30" s="12">
        <f t="shared" si="23"/>
        <v>0</v>
      </c>
      <c r="BE30" s="9">
        <f t="shared" si="24"/>
        <v>1</v>
      </c>
      <c r="BF30" s="9">
        <f t="shared" si="25"/>
        <v>1</v>
      </c>
      <c r="BG30" s="12">
        <f t="shared" si="26"/>
        <v>120000</v>
      </c>
      <c r="BH30" s="12">
        <f t="shared" si="27"/>
        <v>120000</v>
      </c>
      <c r="BI30" s="12">
        <f t="shared" si="28"/>
        <v>1185.6</v>
      </c>
      <c r="BJ30" s="12">
        <f t="shared" si="29"/>
        <v>1185.6</v>
      </c>
      <c r="BK30" s="9"/>
      <c r="BL30" s="12" t="str">
        <f t="shared" si="30"/>
        <v> </v>
      </c>
      <c r="BM30" s="12" t="str">
        <f t="shared" si="31"/>
        <v> </v>
      </c>
      <c r="BN30" s="9" t="e">
        <f t="shared" si="32"/>
        <v>#VALUE!</v>
      </c>
      <c r="BO30" s="12" t="e">
        <f t="shared" si="33"/>
        <v>#VALUE!</v>
      </c>
      <c r="BP30" s="12" t="e">
        <f t="shared" si="34"/>
        <v>#VALUE!</v>
      </c>
      <c r="BQ30" s="9" t="e">
        <f t="shared" si="35"/>
        <v>#VALUE!</v>
      </c>
      <c r="BR30" s="12" t="e">
        <f t="shared" si="36"/>
        <v>#VALUE!</v>
      </c>
      <c r="BS30" s="12" t="e">
        <f t="shared" si="37"/>
        <v>#VALUE!</v>
      </c>
      <c r="BT30" s="9"/>
      <c r="BU30" s="9"/>
      <c r="BV30" s="12" t="str">
        <f t="shared" si="38"/>
        <v> </v>
      </c>
      <c r="BW30" s="12" t="str">
        <f t="shared" si="39"/>
        <v> </v>
      </c>
      <c r="BX30" s="9"/>
      <c r="BY30" s="9"/>
      <c r="BZ30" s="12" t="str">
        <f t="shared" si="40"/>
        <v> </v>
      </c>
      <c r="CA30" s="12" t="str">
        <f t="shared" si="41"/>
        <v> </v>
      </c>
    </row>
    <row r="31" spans="2:79" ht="12.75">
      <c r="B31" s="6"/>
      <c r="C31" s="6"/>
      <c r="D31" s="6" t="s">
        <v>315</v>
      </c>
      <c r="E31" s="6" t="s">
        <v>142</v>
      </c>
      <c r="F31" s="12">
        <v>1400000</v>
      </c>
      <c r="G31" s="12">
        <v>11250</v>
      </c>
      <c r="H31" s="12">
        <f t="shared" si="1"/>
        <v>1400000</v>
      </c>
      <c r="I31" s="12">
        <f t="shared" si="2"/>
        <v>11250</v>
      </c>
      <c r="J31" s="12">
        <f t="shared" si="3"/>
        <v>15750</v>
      </c>
      <c r="K31" s="12">
        <v>1</v>
      </c>
      <c r="L31" s="12">
        <f t="shared" si="42"/>
        <v>0</v>
      </c>
      <c r="M31" s="12">
        <f t="shared" si="4"/>
        <v>0</v>
      </c>
      <c r="N31" s="6"/>
      <c r="O31" s="6" t="s">
        <v>326</v>
      </c>
      <c r="P31" s="6"/>
      <c r="Q31" s="6">
        <v>1</v>
      </c>
      <c r="R31" s="6"/>
      <c r="S31" s="99">
        <f t="shared" si="43"/>
        <v>1</v>
      </c>
      <c r="T31" s="99"/>
      <c r="U31" s="19">
        <v>890</v>
      </c>
      <c r="V31" s="6" t="s">
        <v>331</v>
      </c>
      <c r="W31" s="6"/>
      <c r="X31" s="6"/>
      <c r="Y31" s="6"/>
      <c r="Z31" s="6"/>
      <c r="AA31" s="6"/>
      <c r="AB31" s="6"/>
      <c r="AC31" s="69"/>
      <c r="AD31" s="69"/>
      <c r="AE31" s="69"/>
      <c r="AF31" s="69"/>
      <c r="AG31" s="9"/>
      <c r="AH31" s="12" t="str">
        <f t="shared" si="5"/>
        <v> </v>
      </c>
      <c r="AI31" s="12" t="str">
        <f t="shared" si="6"/>
        <v> </v>
      </c>
      <c r="AJ31" s="9"/>
      <c r="AK31" s="12" t="str">
        <f t="shared" si="7"/>
        <v> </v>
      </c>
      <c r="AL31" s="12" t="str">
        <f t="shared" si="8"/>
        <v> </v>
      </c>
      <c r="AM31" s="9" t="s">
        <v>323</v>
      </c>
      <c r="AN31" s="9">
        <f t="shared" si="9"/>
        <v>0</v>
      </c>
      <c r="AO31" s="12">
        <f t="shared" si="10"/>
        <v>0</v>
      </c>
      <c r="AP31" s="12">
        <f t="shared" si="11"/>
        <v>0</v>
      </c>
      <c r="AQ31" s="12">
        <f t="shared" si="12"/>
        <v>0</v>
      </c>
      <c r="AR31" s="12">
        <f t="shared" si="13"/>
        <v>0</v>
      </c>
      <c r="AS31" s="9" t="s">
        <v>323</v>
      </c>
      <c r="AT31" s="9">
        <f t="shared" si="14"/>
        <v>0</v>
      </c>
      <c r="AU31" s="12">
        <f t="shared" si="15"/>
        <v>0</v>
      </c>
      <c r="AV31" s="12">
        <f t="shared" si="16"/>
        <v>0</v>
      </c>
      <c r="AW31" s="12">
        <f t="shared" si="17"/>
        <v>0</v>
      </c>
      <c r="AX31" s="12">
        <f t="shared" si="18"/>
        <v>0</v>
      </c>
      <c r="AY31" s="9" t="s">
        <v>323</v>
      </c>
      <c r="AZ31" s="9">
        <f t="shared" si="19"/>
        <v>0</v>
      </c>
      <c r="BA31" s="12">
        <f t="shared" si="20"/>
        <v>0</v>
      </c>
      <c r="BB31" s="12">
        <f t="shared" si="21"/>
        <v>0</v>
      </c>
      <c r="BC31" s="12">
        <f t="shared" si="22"/>
        <v>0</v>
      </c>
      <c r="BD31" s="12">
        <f t="shared" si="23"/>
        <v>0</v>
      </c>
      <c r="BE31" s="9">
        <f t="shared" si="24"/>
        <v>1</v>
      </c>
      <c r="BF31" s="9">
        <f t="shared" si="25"/>
        <v>1</v>
      </c>
      <c r="BG31" s="12">
        <f t="shared" si="26"/>
        <v>1400000</v>
      </c>
      <c r="BH31" s="12">
        <f t="shared" si="27"/>
        <v>1400000</v>
      </c>
      <c r="BI31" s="12">
        <f t="shared" si="28"/>
        <v>15750</v>
      </c>
      <c r="BJ31" s="12">
        <f t="shared" si="29"/>
        <v>15750</v>
      </c>
      <c r="BK31" s="9"/>
      <c r="BL31" s="12" t="str">
        <f t="shared" si="30"/>
        <v> </v>
      </c>
      <c r="BM31" s="12" t="str">
        <f t="shared" si="31"/>
        <v> </v>
      </c>
      <c r="BN31" s="9" t="e">
        <f t="shared" si="32"/>
        <v>#VALUE!</v>
      </c>
      <c r="BO31" s="12" t="e">
        <f t="shared" si="33"/>
        <v>#VALUE!</v>
      </c>
      <c r="BP31" s="12" t="e">
        <f t="shared" si="34"/>
        <v>#VALUE!</v>
      </c>
      <c r="BQ31" s="9" t="e">
        <f t="shared" si="35"/>
        <v>#VALUE!</v>
      </c>
      <c r="BR31" s="12" t="e">
        <f t="shared" si="36"/>
        <v>#VALUE!</v>
      </c>
      <c r="BS31" s="12" t="e">
        <f t="shared" si="37"/>
        <v>#VALUE!</v>
      </c>
      <c r="BT31" s="9"/>
      <c r="BU31" s="9"/>
      <c r="BV31" s="12" t="str">
        <f t="shared" si="38"/>
        <v> </v>
      </c>
      <c r="BW31" s="12" t="str">
        <f t="shared" si="39"/>
        <v> </v>
      </c>
      <c r="BX31" s="9"/>
      <c r="BY31" s="9"/>
      <c r="BZ31" s="12" t="str">
        <f t="shared" si="40"/>
        <v> </v>
      </c>
      <c r="CA31" s="12" t="str">
        <f t="shared" si="41"/>
        <v> </v>
      </c>
    </row>
    <row r="32" spans="2:79" ht="12.75">
      <c r="B32" s="6"/>
      <c r="C32" s="6"/>
      <c r="D32" s="6" t="s">
        <v>316</v>
      </c>
      <c r="E32" s="6" t="s">
        <v>142</v>
      </c>
      <c r="F32" s="12">
        <v>500000</v>
      </c>
      <c r="G32" s="12">
        <v>13000</v>
      </c>
      <c r="H32" s="12">
        <f t="shared" si="1"/>
        <v>500000</v>
      </c>
      <c r="I32" s="12">
        <f t="shared" si="2"/>
        <v>13000</v>
      </c>
      <c r="J32" s="12">
        <f t="shared" si="3"/>
        <v>6500</v>
      </c>
      <c r="K32" s="12">
        <v>1</v>
      </c>
      <c r="L32" s="12">
        <f t="shared" si="42"/>
        <v>0</v>
      </c>
      <c r="M32" s="12">
        <f t="shared" si="4"/>
        <v>0</v>
      </c>
      <c r="N32" s="6"/>
      <c r="O32" s="6" t="s">
        <v>327</v>
      </c>
      <c r="P32" s="6"/>
      <c r="Q32" s="6"/>
      <c r="R32" s="6"/>
      <c r="S32" s="99">
        <f t="shared" si="43"/>
        <v>0</v>
      </c>
      <c r="T32" s="99"/>
      <c r="U32" s="6"/>
      <c r="V32" s="6" t="s">
        <v>236</v>
      </c>
      <c r="W32" s="6"/>
      <c r="X32" s="6"/>
      <c r="Y32" s="6"/>
      <c r="Z32" s="6"/>
      <c r="AA32" s="6"/>
      <c r="AB32" s="6"/>
      <c r="AC32" s="69"/>
      <c r="AD32" s="69"/>
      <c r="AE32" s="69"/>
      <c r="AF32" s="69"/>
      <c r="AG32" s="9"/>
      <c r="AH32" s="12" t="str">
        <f t="shared" si="5"/>
        <v> </v>
      </c>
      <c r="AI32" s="12" t="str">
        <f t="shared" si="6"/>
        <v> </v>
      </c>
      <c r="AJ32" s="9"/>
      <c r="AK32" s="12" t="str">
        <f t="shared" si="7"/>
        <v> </v>
      </c>
      <c r="AL32" s="12" t="str">
        <f t="shared" si="8"/>
        <v> </v>
      </c>
      <c r="AM32" s="9">
        <v>0</v>
      </c>
      <c r="AN32" s="9">
        <f t="shared" si="9"/>
        <v>1</v>
      </c>
      <c r="AO32" s="12">
        <f t="shared" si="10"/>
        <v>0</v>
      </c>
      <c r="AP32" s="12">
        <f t="shared" si="11"/>
        <v>500000</v>
      </c>
      <c r="AQ32" s="12">
        <f t="shared" si="12"/>
        <v>0</v>
      </c>
      <c r="AR32" s="12">
        <f t="shared" si="13"/>
        <v>6500</v>
      </c>
      <c r="AS32" s="9" t="s">
        <v>323</v>
      </c>
      <c r="AT32" s="9">
        <f t="shared" si="14"/>
        <v>0</v>
      </c>
      <c r="AU32" s="12">
        <f t="shared" si="15"/>
        <v>0</v>
      </c>
      <c r="AV32" s="12">
        <f t="shared" si="16"/>
        <v>0</v>
      </c>
      <c r="AW32" s="12">
        <f t="shared" si="17"/>
        <v>0</v>
      </c>
      <c r="AX32" s="12">
        <f t="shared" si="18"/>
        <v>0</v>
      </c>
      <c r="AY32" s="9" t="s">
        <v>323</v>
      </c>
      <c r="AZ32" s="9">
        <f t="shared" si="19"/>
        <v>0</v>
      </c>
      <c r="BA32" s="12">
        <f t="shared" si="20"/>
        <v>0</v>
      </c>
      <c r="BB32" s="12">
        <f t="shared" si="21"/>
        <v>0</v>
      </c>
      <c r="BC32" s="12">
        <f t="shared" si="22"/>
        <v>0</v>
      </c>
      <c r="BD32" s="12">
        <f t="shared" si="23"/>
        <v>0</v>
      </c>
      <c r="BE32" s="9">
        <f t="shared" si="24"/>
        <v>1</v>
      </c>
      <c r="BF32" s="9">
        <f t="shared" si="25"/>
        <v>1</v>
      </c>
      <c r="BG32" s="12">
        <f t="shared" si="26"/>
        <v>500000</v>
      </c>
      <c r="BH32" s="12">
        <f t="shared" si="27"/>
        <v>500000</v>
      </c>
      <c r="BI32" s="12">
        <f t="shared" si="28"/>
        <v>6500</v>
      </c>
      <c r="BJ32" s="12">
        <f t="shared" si="29"/>
        <v>6500</v>
      </c>
      <c r="BK32" s="9"/>
      <c r="BL32" s="12" t="str">
        <f t="shared" si="30"/>
        <v> </v>
      </c>
      <c r="BM32" s="12" t="str">
        <f t="shared" si="31"/>
        <v> </v>
      </c>
      <c r="BN32" s="9" t="e">
        <f t="shared" si="32"/>
        <v>#VALUE!</v>
      </c>
      <c r="BO32" s="12" t="e">
        <f t="shared" si="33"/>
        <v>#VALUE!</v>
      </c>
      <c r="BP32" s="12" t="e">
        <f t="shared" si="34"/>
        <v>#VALUE!</v>
      </c>
      <c r="BQ32" s="9" t="e">
        <f t="shared" si="35"/>
        <v>#VALUE!</v>
      </c>
      <c r="BR32" s="12" t="e">
        <f t="shared" si="36"/>
        <v>#VALUE!</v>
      </c>
      <c r="BS32" s="12" t="e">
        <f t="shared" si="37"/>
        <v>#VALUE!</v>
      </c>
      <c r="BT32" s="9"/>
      <c r="BU32" s="9"/>
      <c r="BV32" s="12" t="str">
        <f t="shared" si="38"/>
        <v> </v>
      </c>
      <c r="BW32" s="12" t="str">
        <f t="shared" si="39"/>
        <v> </v>
      </c>
      <c r="BX32" s="9"/>
      <c r="BY32" s="9"/>
      <c r="BZ32" s="12" t="str">
        <f t="shared" si="40"/>
        <v> </v>
      </c>
      <c r="CA32" s="12" t="str">
        <f t="shared" si="41"/>
        <v> </v>
      </c>
    </row>
    <row r="33" spans="2:79" ht="39">
      <c r="B33" s="6"/>
      <c r="C33" s="6"/>
      <c r="D33" s="6" t="s">
        <v>318</v>
      </c>
      <c r="E33" s="6" t="s">
        <v>142</v>
      </c>
      <c r="F33" s="18" t="s">
        <v>335</v>
      </c>
      <c r="G33" s="12">
        <v>13000</v>
      </c>
      <c r="H33" s="12">
        <v>50000</v>
      </c>
      <c r="I33" s="12">
        <f t="shared" si="2"/>
        <v>13000</v>
      </c>
      <c r="J33" s="12">
        <f t="shared" si="3"/>
        <v>650</v>
      </c>
      <c r="K33" s="12">
        <v>1</v>
      </c>
      <c r="L33" s="12">
        <f t="shared" si="42"/>
        <v>0</v>
      </c>
      <c r="M33" s="12">
        <f t="shared" si="4"/>
        <v>0</v>
      </c>
      <c r="N33" s="6"/>
      <c r="O33" s="6" t="s">
        <v>328</v>
      </c>
      <c r="P33" s="6"/>
      <c r="Q33" s="6">
        <v>1</v>
      </c>
      <c r="R33" s="6"/>
      <c r="S33" s="99">
        <f t="shared" si="43"/>
        <v>1</v>
      </c>
      <c r="T33" s="99"/>
      <c r="U33" s="19">
        <v>222</v>
      </c>
      <c r="V33" s="6" t="s">
        <v>236</v>
      </c>
      <c r="W33" s="6"/>
      <c r="X33" s="6"/>
      <c r="Y33" s="6"/>
      <c r="Z33" s="6"/>
      <c r="AA33" s="6"/>
      <c r="AB33" s="6"/>
      <c r="AC33" s="69"/>
      <c r="AD33" s="69"/>
      <c r="AE33" s="69"/>
      <c r="AF33" s="69"/>
      <c r="AG33" s="9"/>
      <c r="AH33" s="12" t="str">
        <f t="shared" si="5"/>
        <v> </v>
      </c>
      <c r="AI33" s="12" t="str">
        <f t="shared" si="6"/>
        <v> </v>
      </c>
      <c r="AJ33" s="9"/>
      <c r="AK33" s="12" t="str">
        <f t="shared" si="7"/>
        <v> </v>
      </c>
      <c r="AL33" s="12" t="str">
        <f t="shared" si="8"/>
        <v> </v>
      </c>
      <c r="AM33" s="9">
        <v>0</v>
      </c>
      <c r="AN33" s="9">
        <f t="shared" si="9"/>
        <v>1</v>
      </c>
      <c r="AO33" s="12">
        <f t="shared" si="10"/>
        <v>0</v>
      </c>
      <c r="AP33" s="12">
        <f t="shared" si="11"/>
        <v>50000</v>
      </c>
      <c r="AQ33" s="12">
        <f t="shared" si="12"/>
        <v>0</v>
      </c>
      <c r="AR33" s="12">
        <f t="shared" si="13"/>
        <v>650</v>
      </c>
      <c r="AS33" s="9" t="s">
        <v>323</v>
      </c>
      <c r="AT33" s="9">
        <f t="shared" si="14"/>
        <v>0</v>
      </c>
      <c r="AU33" s="12">
        <f t="shared" si="15"/>
        <v>0</v>
      </c>
      <c r="AV33" s="12">
        <f t="shared" si="16"/>
        <v>0</v>
      </c>
      <c r="AW33" s="12">
        <f t="shared" si="17"/>
        <v>0</v>
      </c>
      <c r="AX33" s="12">
        <f t="shared" si="18"/>
        <v>0</v>
      </c>
      <c r="AY33" s="9" t="s">
        <v>323</v>
      </c>
      <c r="AZ33" s="9">
        <f t="shared" si="19"/>
        <v>0</v>
      </c>
      <c r="BA33" s="12">
        <f t="shared" si="20"/>
        <v>0</v>
      </c>
      <c r="BB33" s="12">
        <f t="shared" si="21"/>
        <v>0</v>
      </c>
      <c r="BC33" s="12">
        <f t="shared" si="22"/>
        <v>0</v>
      </c>
      <c r="BD33" s="12">
        <f t="shared" si="23"/>
        <v>0</v>
      </c>
      <c r="BE33" s="9">
        <f t="shared" si="24"/>
        <v>1</v>
      </c>
      <c r="BF33" s="9">
        <f t="shared" si="25"/>
        <v>1</v>
      </c>
      <c r="BG33" s="12">
        <f t="shared" si="26"/>
        <v>50000</v>
      </c>
      <c r="BH33" s="12">
        <f t="shared" si="27"/>
        <v>50000</v>
      </c>
      <c r="BI33" s="12">
        <f t="shared" si="28"/>
        <v>650</v>
      </c>
      <c r="BJ33" s="12">
        <f t="shared" si="29"/>
        <v>650</v>
      </c>
      <c r="BK33" s="9"/>
      <c r="BL33" s="12" t="str">
        <f t="shared" si="30"/>
        <v> </v>
      </c>
      <c r="BM33" s="12" t="str">
        <f t="shared" si="31"/>
        <v> </v>
      </c>
      <c r="BN33" s="9" t="e">
        <f t="shared" si="32"/>
        <v>#VALUE!</v>
      </c>
      <c r="BO33" s="12" t="e">
        <f t="shared" si="33"/>
        <v>#VALUE!</v>
      </c>
      <c r="BP33" s="12" t="e">
        <f t="shared" si="34"/>
        <v>#VALUE!</v>
      </c>
      <c r="BQ33" s="9" t="e">
        <f t="shared" si="35"/>
        <v>#VALUE!</v>
      </c>
      <c r="BR33" s="12" t="e">
        <f t="shared" si="36"/>
        <v>#VALUE!</v>
      </c>
      <c r="BS33" s="12" t="e">
        <f t="shared" si="37"/>
        <v>#VALUE!</v>
      </c>
      <c r="BT33" s="9"/>
      <c r="BU33" s="9"/>
      <c r="BV33" s="12" t="str">
        <f t="shared" si="38"/>
        <v> </v>
      </c>
      <c r="BW33" s="12" t="str">
        <f t="shared" si="39"/>
        <v> </v>
      </c>
      <c r="BX33" s="9"/>
      <c r="BY33" s="9"/>
      <c r="BZ33" s="12" t="str">
        <f t="shared" si="40"/>
        <v> </v>
      </c>
      <c r="CA33" s="12" t="str">
        <f t="shared" si="41"/>
        <v> </v>
      </c>
    </row>
    <row r="34" spans="2:79" ht="52.5">
      <c r="B34" s="6"/>
      <c r="C34" s="6"/>
      <c r="D34" s="6" t="s">
        <v>319</v>
      </c>
      <c r="E34" s="6" t="s">
        <v>321</v>
      </c>
      <c r="F34" s="18" t="s">
        <v>322</v>
      </c>
      <c r="G34" s="12">
        <v>6500</v>
      </c>
      <c r="H34" s="53">
        <v>1700000</v>
      </c>
      <c r="I34" s="12">
        <f t="shared" si="2"/>
        <v>6500</v>
      </c>
      <c r="J34" s="12">
        <f t="shared" si="3"/>
        <v>11050</v>
      </c>
      <c r="K34" s="12">
        <v>1</v>
      </c>
      <c r="L34" s="12">
        <f t="shared" si="42"/>
        <v>0</v>
      </c>
      <c r="M34" s="12">
        <f t="shared" si="4"/>
        <v>0</v>
      </c>
      <c r="N34" s="6"/>
      <c r="O34" s="6" t="s">
        <v>333</v>
      </c>
      <c r="P34" s="6">
        <v>1</v>
      </c>
      <c r="Q34" s="6"/>
      <c r="R34" s="6"/>
      <c r="S34" s="99">
        <f t="shared" si="43"/>
        <v>1</v>
      </c>
      <c r="T34" s="99"/>
      <c r="U34" s="6" t="s">
        <v>329</v>
      </c>
      <c r="V34" s="6" t="s">
        <v>236</v>
      </c>
      <c r="W34" s="6"/>
      <c r="X34" s="6"/>
      <c r="Y34" s="6"/>
      <c r="Z34" s="6"/>
      <c r="AA34" s="6"/>
      <c r="AB34" s="6"/>
      <c r="AC34" s="69"/>
      <c r="AD34" s="69"/>
      <c r="AE34" s="69"/>
      <c r="AF34" s="69"/>
      <c r="AG34" s="9"/>
      <c r="AH34" s="12" t="str">
        <f t="shared" si="5"/>
        <v> </v>
      </c>
      <c r="AI34" s="12" t="str">
        <f t="shared" si="6"/>
        <v> </v>
      </c>
      <c r="AJ34" s="9"/>
      <c r="AK34" s="12" t="str">
        <f t="shared" si="7"/>
        <v> </v>
      </c>
      <c r="AL34" s="12" t="str">
        <f t="shared" si="8"/>
        <v> </v>
      </c>
      <c r="AM34" s="9">
        <v>0</v>
      </c>
      <c r="AN34" s="9">
        <f t="shared" si="9"/>
        <v>1</v>
      </c>
      <c r="AO34" s="12">
        <f t="shared" si="10"/>
        <v>0</v>
      </c>
      <c r="AP34" s="12">
        <f t="shared" si="11"/>
        <v>1700000</v>
      </c>
      <c r="AQ34" s="12">
        <f t="shared" si="12"/>
        <v>0</v>
      </c>
      <c r="AR34" s="12">
        <f t="shared" si="13"/>
        <v>11050</v>
      </c>
      <c r="AS34" s="9" t="s">
        <v>323</v>
      </c>
      <c r="AT34" s="9">
        <f t="shared" si="14"/>
        <v>0</v>
      </c>
      <c r="AU34" s="12">
        <f t="shared" si="15"/>
        <v>0</v>
      </c>
      <c r="AV34" s="12">
        <f t="shared" si="16"/>
        <v>0</v>
      </c>
      <c r="AW34" s="12">
        <f t="shared" si="17"/>
        <v>0</v>
      </c>
      <c r="AX34" s="12">
        <f t="shared" si="18"/>
        <v>0</v>
      </c>
      <c r="AY34" s="9" t="s">
        <v>323</v>
      </c>
      <c r="AZ34" s="9">
        <f t="shared" si="19"/>
        <v>0</v>
      </c>
      <c r="BA34" s="12">
        <f t="shared" si="20"/>
        <v>0</v>
      </c>
      <c r="BB34" s="12">
        <f t="shared" si="21"/>
        <v>0</v>
      </c>
      <c r="BC34" s="12">
        <f t="shared" si="22"/>
        <v>0</v>
      </c>
      <c r="BD34" s="12">
        <f t="shared" si="23"/>
        <v>0</v>
      </c>
      <c r="BE34" s="9">
        <f t="shared" si="24"/>
        <v>0</v>
      </c>
      <c r="BF34" s="9">
        <f t="shared" si="25"/>
        <v>1</v>
      </c>
      <c r="BG34" s="12">
        <f t="shared" si="26"/>
        <v>0</v>
      </c>
      <c r="BH34" s="12">
        <f t="shared" si="27"/>
        <v>1700000</v>
      </c>
      <c r="BI34" s="12">
        <f t="shared" si="28"/>
        <v>0</v>
      </c>
      <c r="BJ34" s="12">
        <f t="shared" si="29"/>
        <v>11050</v>
      </c>
      <c r="BK34" s="9"/>
      <c r="BL34" s="12" t="str">
        <f t="shared" si="30"/>
        <v> </v>
      </c>
      <c r="BM34" s="12" t="str">
        <f t="shared" si="31"/>
        <v> </v>
      </c>
      <c r="BN34" s="9" t="e">
        <f t="shared" si="32"/>
        <v>#VALUE!</v>
      </c>
      <c r="BO34" s="12" t="e">
        <f t="shared" si="33"/>
        <v>#VALUE!</v>
      </c>
      <c r="BP34" s="12" t="e">
        <f t="shared" si="34"/>
        <v>#VALUE!</v>
      </c>
      <c r="BQ34" s="9" t="e">
        <f t="shared" si="35"/>
        <v>#VALUE!</v>
      </c>
      <c r="BR34" s="12" t="e">
        <f t="shared" si="36"/>
        <v>#VALUE!</v>
      </c>
      <c r="BS34" s="12" t="e">
        <f t="shared" si="37"/>
        <v>#VALUE!</v>
      </c>
      <c r="BT34" s="9"/>
      <c r="BU34" s="9"/>
      <c r="BV34" s="12" t="str">
        <f t="shared" si="38"/>
        <v> </v>
      </c>
      <c r="BW34" s="12" t="str">
        <f t="shared" si="39"/>
        <v> </v>
      </c>
      <c r="BX34" s="9"/>
      <c r="BY34" s="9"/>
      <c r="BZ34" s="12" t="str">
        <f t="shared" si="40"/>
        <v> </v>
      </c>
      <c r="CA34" s="12" t="str">
        <f t="shared" si="41"/>
        <v> </v>
      </c>
    </row>
    <row r="35" spans="2:79" ht="78.75">
      <c r="B35" s="6"/>
      <c r="C35" s="6"/>
      <c r="D35" s="6" t="s">
        <v>320</v>
      </c>
      <c r="E35" s="6" t="s">
        <v>142</v>
      </c>
      <c r="F35" s="12">
        <v>1500000</v>
      </c>
      <c r="G35" s="12">
        <v>18000</v>
      </c>
      <c r="H35" s="12">
        <f t="shared" si="1"/>
        <v>1500000</v>
      </c>
      <c r="I35" s="12">
        <f t="shared" si="2"/>
        <v>18000</v>
      </c>
      <c r="J35" s="12">
        <f t="shared" si="3"/>
        <v>27000</v>
      </c>
      <c r="K35" s="12">
        <v>1</v>
      </c>
      <c r="L35" s="12">
        <f t="shared" si="42"/>
        <v>0</v>
      </c>
      <c r="M35" s="12">
        <f t="shared" si="4"/>
        <v>0</v>
      </c>
      <c r="N35" s="6"/>
      <c r="O35" s="6" t="s">
        <v>334</v>
      </c>
      <c r="P35" s="6">
        <v>1</v>
      </c>
      <c r="Q35" s="6"/>
      <c r="R35" s="6"/>
      <c r="S35" s="99">
        <f t="shared" si="43"/>
        <v>1</v>
      </c>
      <c r="T35" s="99"/>
      <c r="U35" s="6" t="s">
        <v>330</v>
      </c>
      <c r="V35" s="6" t="s">
        <v>236</v>
      </c>
      <c r="W35" s="6"/>
      <c r="X35" s="6"/>
      <c r="Y35" s="6"/>
      <c r="Z35" s="6"/>
      <c r="AA35" s="6"/>
      <c r="AB35" s="6"/>
      <c r="AC35" s="69"/>
      <c r="AD35" s="69"/>
      <c r="AE35" s="69"/>
      <c r="AF35" s="69"/>
      <c r="AG35" s="9"/>
      <c r="AH35" s="12" t="str">
        <f t="shared" si="5"/>
        <v> </v>
      </c>
      <c r="AI35" s="12" t="str">
        <f t="shared" si="6"/>
        <v> </v>
      </c>
      <c r="AJ35" s="9"/>
      <c r="AK35" s="12" t="str">
        <f t="shared" si="7"/>
        <v> </v>
      </c>
      <c r="AL35" s="12" t="str">
        <f t="shared" si="8"/>
        <v> </v>
      </c>
      <c r="AM35" s="9">
        <v>0</v>
      </c>
      <c r="AN35" s="9">
        <f t="shared" si="9"/>
        <v>1</v>
      </c>
      <c r="AO35" s="12">
        <f t="shared" si="10"/>
        <v>0</v>
      </c>
      <c r="AP35" s="12">
        <f t="shared" si="11"/>
        <v>1500000</v>
      </c>
      <c r="AQ35" s="12">
        <f t="shared" si="12"/>
        <v>0</v>
      </c>
      <c r="AR35" s="12">
        <f t="shared" si="13"/>
        <v>27000</v>
      </c>
      <c r="AS35" s="9" t="s">
        <v>323</v>
      </c>
      <c r="AT35" s="9">
        <f t="shared" si="14"/>
        <v>0</v>
      </c>
      <c r="AU35" s="12">
        <f t="shared" si="15"/>
        <v>0</v>
      </c>
      <c r="AV35" s="12">
        <f t="shared" si="16"/>
        <v>0</v>
      </c>
      <c r="AW35" s="12">
        <f t="shared" si="17"/>
        <v>0</v>
      </c>
      <c r="AX35" s="12">
        <f t="shared" si="18"/>
        <v>0</v>
      </c>
      <c r="AY35" s="9" t="s">
        <v>323</v>
      </c>
      <c r="AZ35" s="9">
        <f t="shared" si="19"/>
        <v>0</v>
      </c>
      <c r="BA35" s="12">
        <f t="shared" si="20"/>
        <v>0</v>
      </c>
      <c r="BB35" s="12">
        <f t="shared" si="21"/>
        <v>0</v>
      </c>
      <c r="BC35" s="12">
        <f t="shared" si="22"/>
        <v>0</v>
      </c>
      <c r="BD35" s="12">
        <f t="shared" si="23"/>
        <v>0</v>
      </c>
      <c r="BE35" s="9">
        <f t="shared" si="24"/>
        <v>1</v>
      </c>
      <c r="BF35" s="9">
        <f t="shared" si="25"/>
        <v>1</v>
      </c>
      <c r="BG35" s="12">
        <f t="shared" si="26"/>
        <v>1500000</v>
      </c>
      <c r="BH35" s="12">
        <f t="shared" si="27"/>
        <v>1500000</v>
      </c>
      <c r="BI35" s="12">
        <f t="shared" si="28"/>
        <v>27000</v>
      </c>
      <c r="BJ35" s="12">
        <f t="shared" si="29"/>
        <v>27000</v>
      </c>
      <c r="BK35" s="9"/>
      <c r="BL35" s="12" t="str">
        <f t="shared" si="30"/>
        <v> </v>
      </c>
      <c r="BM35" s="12" t="str">
        <f t="shared" si="31"/>
        <v> </v>
      </c>
      <c r="BN35" s="9" t="e">
        <f t="shared" si="32"/>
        <v>#VALUE!</v>
      </c>
      <c r="BO35" s="12" t="e">
        <f t="shared" si="33"/>
        <v>#VALUE!</v>
      </c>
      <c r="BP35" s="12" t="e">
        <f t="shared" si="34"/>
        <v>#VALUE!</v>
      </c>
      <c r="BQ35" s="9" t="e">
        <f t="shared" si="35"/>
        <v>#VALUE!</v>
      </c>
      <c r="BR35" s="12" t="e">
        <f t="shared" si="36"/>
        <v>#VALUE!</v>
      </c>
      <c r="BS35" s="12" t="e">
        <f t="shared" si="37"/>
        <v>#VALUE!</v>
      </c>
      <c r="BT35" s="9"/>
      <c r="BU35" s="9"/>
      <c r="BV35" s="12" t="str">
        <f t="shared" si="38"/>
        <v> </v>
      </c>
      <c r="BW35" s="12" t="str">
        <f t="shared" si="39"/>
        <v> </v>
      </c>
      <c r="BX35" s="9"/>
      <c r="BY35" s="9"/>
      <c r="BZ35" s="12" t="str">
        <f t="shared" si="40"/>
        <v> </v>
      </c>
      <c r="CA35" s="12" t="str">
        <f t="shared" si="41"/>
        <v> </v>
      </c>
    </row>
    <row r="36" spans="2:79" ht="66">
      <c r="B36" s="6"/>
      <c r="C36" s="6"/>
      <c r="D36" s="6" t="s">
        <v>339</v>
      </c>
      <c r="E36" s="6" t="s">
        <v>142</v>
      </c>
      <c r="F36" s="12">
        <v>600000</v>
      </c>
      <c r="G36" s="12">
        <v>12500</v>
      </c>
      <c r="H36" s="12">
        <f t="shared" si="1"/>
        <v>600000</v>
      </c>
      <c r="I36" s="12">
        <f t="shared" si="2"/>
        <v>12500</v>
      </c>
      <c r="J36" s="12">
        <f t="shared" si="3"/>
        <v>7500</v>
      </c>
      <c r="K36" s="12">
        <v>1</v>
      </c>
      <c r="L36" s="12">
        <f t="shared" si="42"/>
        <v>0</v>
      </c>
      <c r="M36" s="12">
        <f t="shared" si="4"/>
        <v>0</v>
      </c>
      <c r="N36" s="6" t="s">
        <v>340</v>
      </c>
      <c r="O36" s="152" t="s">
        <v>343</v>
      </c>
      <c r="P36" s="6"/>
      <c r="Q36" s="6">
        <v>1</v>
      </c>
      <c r="R36" s="6"/>
      <c r="S36" s="99">
        <f t="shared" si="43"/>
        <v>1</v>
      </c>
      <c r="T36" s="99"/>
      <c r="U36" s="6" t="s">
        <v>344</v>
      </c>
      <c r="V36" s="6" t="s">
        <v>270</v>
      </c>
      <c r="W36" s="6" t="s">
        <v>345</v>
      </c>
      <c r="X36" s="6" t="s">
        <v>346</v>
      </c>
      <c r="Y36" s="6"/>
      <c r="Z36" s="6" t="s">
        <v>347</v>
      </c>
      <c r="AA36" s="6" t="s">
        <v>348</v>
      </c>
      <c r="AB36" s="6" t="s">
        <v>349</v>
      </c>
      <c r="AC36" s="69"/>
      <c r="AD36" s="69"/>
      <c r="AE36" s="69"/>
      <c r="AF36" s="69"/>
      <c r="AG36" s="9"/>
      <c r="AH36" s="12" t="str">
        <f t="shared" si="5"/>
        <v> </v>
      </c>
      <c r="AI36" s="12" t="str">
        <f t="shared" si="6"/>
        <v> </v>
      </c>
      <c r="AJ36" s="9"/>
      <c r="AK36" s="12" t="str">
        <f t="shared" si="7"/>
        <v> </v>
      </c>
      <c r="AL36" s="12" t="str">
        <f t="shared" si="8"/>
        <v> </v>
      </c>
      <c r="AM36" s="9">
        <v>0</v>
      </c>
      <c r="AN36" s="9">
        <f t="shared" si="9"/>
        <v>1</v>
      </c>
      <c r="AO36" s="12">
        <f t="shared" si="10"/>
        <v>0</v>
      </c>
      <c r="AP36" s="12">
        <f t="shared" si="11"/>
        <v>600000</v>
      </c>
      <c r="AQ36" s="12">
        <f t="shared" si="12"/>
        <v>0</v>
      </c>
      <c r="AR36" s="12">
        <f t="shared" si="13"/>
        <v>7500</v>
      </c>
      <c r="AS36" s="9">
        <v>1</v>
      </c>
      <c r="AT36" s="9">
        <f t="shared" si="14"/>
        <v>1</v>
      </c>
      <c r="AU36" s="12">
        <f t="shared" si="15"/>
        <v>600000</v>
      </c>
      <c r="AV36" s="12">
        <f t="shared" si="16"/>
        <v>600000</v>
      </c>
      <c r="AW36" s="12">
        <f t="shared" si="17"/>
        <v>7500</v>
      </c>
      <c r="AX36" s="12">
        <f t="shared" si="18"/>
        <v>7500</v>
      </c>
      <c r="AY36" s="9">
        <v>1</v>
      </c>
      <c r="AZ36" s="9">
        <f t="shared" si="19"/>
        <v>1</v>
      </c>
      <c r="BA36" s="12">
        <f t="shared" si="20"/>
        <v>600000</v>
      </c>
      <c r="BB36" s="12">
        <f t="shared" si="21"/>
        <v>600000</v>
      </c>
      <c r="BC36" s="12">
        <f t="shared" si="22"/>
        <v>7500</v>
      </c>
      <c r="BD36" s="12">
        <f t="shared" si="23"/>
        <v>7500</v>
      </c>
      <c r="BE36" s="9">
        <f t="shared" si="24"/>
        <v>1</v>
      </c>
      <c r="BF36" s="9">
        <f t="shared" si="25"/>
        <v>1</v>
      </c>
      <c r="BG36" s="12">
        <f t="shared" si="26"/>
        <v>600000</v>
      </c>
      <c r="BH36" s="12">
        <f t="shared" si="27"/>
        <v>600000</v>
      </c>
      <c r="BI36" s="12">
        <f t="shared" si="28"/>
        <v>7500</v>
      </c>
      <c r="BJ36" s="12">
        <f t="shared" si="29"/>
        <v>7500</v>
      </c>
      <c r="BK36" s="146">
        <v>1</v>
      </c>
      <c r="BL36" s="12">
        <f t="shared" si="30"/>
        <v>600000</v>
      </c>
      <c r="BM36" s="12">
        <f t="shared" si="31"/>
        <v>7500</v>
      </c>
      <c r="BN36" s="9">
        <f t="shared" si="32"/>
        <v>4</v>
      </c>
      <c r="BO36" s="12" t="str">
        <f t="shared" si="33"/>
        <v> </v>
      </c>
      <c r="BP36" s="12" t="str">
        <f t="shared" si="34"/>
        <v> </v>
      </c>
      <c r="BQ36" s="9" t="str">
        <f t="shared" si="35"/>
        <v> </v>
      </c>
      <c r="BR36" s="12" t="str">
        <f t="shared" si="36"/>
        <v> </v>
      </c>
      <c r="BS36" s="12" t="str">
        <f t="shared" si="37"/>
        <v> </v>
      </c>
      <c r="BT36" s="9"/>
      <c r="BU36" s="9"/>
      <c r="BV36" s="12" t="str">
        <f t="shared" si="38"/>
        <v> </v>
      </c>
      <c r="BW36" s="12" t="str">
        <f t="shared" si="39"/>
        <v> </v>
      </c>
      <c r="BX36" s="9"/>
      <c r="BY36" s="9"/>
      <c r="BZ36" s="12" t="str">
        <f t="shared" si="40"/>
        <v> </v>
      </c>
      <c r="CA36" s="12" t="str">
        <f t="shared" si="41"/>
        <v> </v>
      </c>
    </row>
    <row r="37" spans="2:79" ht="66">
      <c r="B37" s="6"/>
      <c r="C37" s="6"/>
      <c r="D37" s="6" t="s">
        <v>339</v>
      </c>
      <c r="E37" s="6" t="s">
        <v>142</v>
      </c>
      <c r="F37" s="12">
        <v>300000</v>
      </c>
      <c r="G37" s="12">
        <v>16900</v>
      </c>
      <c r="H37" s="12">
        <f t="shared" si="1"/>
        <v>300000</v>
      </c>
      <c r="I37" s="12">
        <f t="shared" si="2"/>
        <v>16900</v>
      </c>
      <c r="J37" s="12">
        <f t="shared" si="3"/>
        <v>5070</v>
      </c>
      <c r="K37" s="12">
        <v>1</v>
      </c>
      <c r="L37" s="12">
        <f t="shared" si="42"/>
        <v>0</v>
      </c>
      <c r="M37" s="12">
        <f t="shared" si="4"/>
        <v>0</v>
      </c>
      <c r="N37" s="6" t="s">
        <v>341</v>
      </c>
      <c r="O37" s="152" t="s">
        <v>343</v>
      </c>
      <c r="P37" s="6"/>
      <c r="Q37" s="6">
        <v>1</v>
      </c>
      <c r="R37" s="6"/>
      <c r="S37" s="99">
        <f t="shared" si="43"/>
        <v>1</v>
      </c>
      <c r="T37" s="99"/>
      <c r="U37" s="6" t="s">
        <v>344</v>
      </c>
      <c r="V37" s="6" t="s">
        <v>270</v>
      </c>
      <c r="W37" s="6" t="s">
        <v>345</v>
      </c>
      <c r="X37" s="6" t="s">
        <v>346</v>
      </c>
      <c r="Y37" s="6"/>
      <c r="Z37" s="6" t="s">
        <v>347</v>
      </c>
      <c r="AA37" s="6" t="s">
        <v>348</v>
      </c>
      <c r="AB37" s="6" t="s">
        <v>349</v>
      </c>
      <c r="AC37" s="69"/>
      <c r="AD37" s="69"/>
      <c r="AE37" s="69"/>
      <c r="AF37" s="69"/>
      <c r="AG37" s="9"/>
      <c r="AH37" s="12" t="str">
        <f t="shared" si="5"/>
        <v> </v>
      </c>
      <c r="AI37" s="12" t="str">
        <f t="shared" si="6"/>
        <v> </v>
      </c>
      <c r="AJ37" s="9"/>
      <c r="AK37" s="12" t="str">
        <f t="shared" si="7"/>
        <v> </v>
      </c>
      <c r="AL37" s="12" t="str">
        <f t="shared" si="8"/>
        <v> </v>
      </c>
      <c r="AM37" s="9">
        <v>0</v>
      </c>
      <c r="AN37" s="9">
        <f t="shared" si="9"/>
        <v>1</v>
      </c>
      <c r="AO37" s="12">
        <f t="shared" si="10"/>
        <v>0</v>
      </c>
      <c r="AP37" s="12">
        <f t="shared" si="11"/>
        <v>300000</v>
      </c>
      <c r="AQ37" s="12">
        <f t="shared" si="12"/>
        <v>0</v>
      </c>
      <c r="AR37" s="12">
        <f t="shared" si="13"/>
        <v>5070</v>
      </c>
      <c r="AS37" s="9">
        <v>1</v>
      </c>
      <c r="AT37" s="9">
        <f t="shared" si="14"/>
        <v>1</v>
      </c>
      <c r="AU37" s="12">
        <f t="shared" si="15"/>
        <v>300000</v>
      </c>
      <c r="AV37" s="12">
        <f t="shared" si="16"/>
        <v>300000</v>
      </c>
      <c r="AW37" s="12">
        <f t="shared" si="17"/>
        <v>5070</v>
      </c>
      <c r="AX37" s="12">
        <f t="shared" si="18"/>
        <v>5070</v>
      </c>
      <c r="AY37" s="9">
        <v>1</v>
      </c>
      <c r="AZ37" s="9">
        <f t="shared" si="19"/>
        <v>1</v>
      </c>
      <c r="BA37" s="12">
        <f t="shared" si="20"/>
        <v>300000</v>
      </c>
      <c r="BB37" s="12">
        <f t="shared" si="21"/>
        <v>300000</v>
      </c>
      <c r="BC37" s="12">
        <f t="shared" si="22"/>
        <v>5070</v>
      </c>
      <c r="BD37" s="12">
        <f t="shared" si="23"/>
        <v>5070</v>
      </c>
      <c r="BE37" s="9">
        <f t="shared" si="24"/>
        <v>1</v>
      </c>
      <c r="BF37" s="9">
        <f t="shared" si="25"/>
        <v>1</v>
      </c>
      <c r="BG37" s="12">
        <f t="shared" si="26"/>
        <v>300000</v>
      </c>
      <c r="BH37" s="12">
        <f t="shared" si="27"/>
        <v>300000</v>
      </c>
      <c r="BI37" s="12">
        <f t="shared" si="28"/>
        <v>5070</v>
      </c>
      <c r="BJ37" s="12">
        <f t="shared" si="29"/>
        <v>5070</v>
      </c>
      <c r="BK37" s="146">
        <v>1</v>
      </c>
      <c r="BL37" s="12">
        <f t="shared" si="30"/>
        <v>300000</v>
      </c>
      <c r="BM37" s="12">
        <f t="shared" si="31"/>
        <v>5070</v>
      </c>
      <c r="BN37" s="9">
        <f t="shared" si="32"/>
        <v>4</v>
      </c>
      <c r="BO37" s="12" t="str">
        <f t="shared" si="33"/>
        <v> </v>
      </c>
      <c r="BP37" s="12" t="str">
        <f t="shared" si="34"/>
        <v> </v>
      </c>
      <c r="BQ37" s="9" t="str">
        <f t="shared" si="35"/>
        <v> </v>
      </c>
      <c r="BR37" s="12" t="str">
        <f t="shared" si="36"/>
        <v> </v>
      </c>
      <c r="BS37" s="12" t="str">
        <f t="shared" si="37"/>
        <v> </v>
      </c>
      <c r="BT37" s="9"/>
      <c r="BU37" s="9"/>
      <c r="BV37" s="12" t="str">
        <f t="shared" si="38"/>
        <v> </v>
      </c>
      <c r="BW37" s="12" t="str">
        <f t="shared" si="39"/>
        <v> </v>
      </c>
      <c r="BX37" s="9"/>
      <c r="BY37" s="9"/>
      <c r="BZ37" s="12" t="str">
        <f t="shared" si="40"/>
        <v> </v>
      </c>
      <c r="CA37" s="12" t="str">
        <f t="shared" si="41"/>
        <v> </v>
      </c>
    </row>
    <row r="38" spans="2:79" ht="66">
      <c r="B38" s="6"/>
      <c r="C38" s="6"/>
      <c r="D38" s="6" t="s">
        <v>339</v>
      </c>
      <c r="E38" s="6" t="s">
        <v>299</v>
      </c>
      <c r="F38" s="12">
        <v>400000</v>
      </c>
      <c r="G38" s="12">
        <v>19800</v>
      </c>
      <c r="H38" s="12">
        <f t="shared" si="1"/>
        <v>400000</v>
      </c>
      <c r="I38" s="12">
        <f t="shared" si="2"/>
        <v>19800</v>
      </c>
      <c r="J38" s="12">
        <f t="shared" si="3"/>
        <v>7920</v>
      </c>
      <c r="K38" s="12">
        <v>1</v>
      </c>
      <c r="L38" s="12">
        <f t="shared" si="42"/>
        <v>0</v>
      </c>
      <c r="M38" s="12">
        <f t="shared" si="4"/>
        <v>0</v>
      </c>
      <c r="N38" s="6" t="s">
        <v>342</v>
      </c>
      <c r="O38" s="152" t="s">
        <v>343</v>
      </c>
      <c r="P38" s="6"/>
      <c r="Q38" s="6">
        <v>1</v>
      </c>
      <c r="R38" s="6"/>
      <c r="S38" s="99">
        <f t="shared" si="43"/>
        <v>1</v>
      </c>
      <c r="T38" s="99"/>
      <c r="U38" s="6" t="s">
        <v>344</v>
      </c>
      <c r="V38" s="6" t="s">
        <v>270</v>
      </c>
      <c r="W38" s="6" t="s">
        <v>345</v>
      </c>
      <c r="X38" s="6" t="s">
        <v>346</v>
      </c>
      <c r="Y38" s="6"/>
      <c r="Z38" s="6" t="s">
        <v>347</v>
      </c>
      <c r="AA38" s="6" t="s">
        <v>348</v>
      </c>
      <c r="AB38" s="6" t="s">
        <v>349</v>
      </c>
      <c r="AC38" s="69"/>
      <c r="AD38" s="69"/>
      <c r="AE38" s="69"/>
      <c r="AF38" s="69"/>
      <c r="AG38" s="9"/>
      <c r="AH38" s="12" t="str">
        <f t="shared" si="5"/>
        <v> </v>
      </c>
      <c r="AI38" s="12" t="str">
        <f t="shared" si="6"/>
        <v> </v>
      </c>
      <c r="AJ38" s="9"/>
      <c r="AK38" s="12" t="str">
        <f t="shared" si="7"/>
        <v> </v>
      </c>
      <c r="AL38" s="12" t="str">
        <f t="shared" si="8"/>
        <v> </v>
      </c>
      <c r="AM38" s="9">
        <v>0</v>
      </c>
      <c r="AN38" s="9">
        <f t="shared" si="9"/>
        <v>1</v>
      </c>
      <c r="AO38" s="12">
        <f t="shared" si="10"/>
        <v>0</v>
      </c>
      <c r="AP38" s="12">
        <f t="shared" si="11"/>
        <v>400000</v>
      </c>
      <c r="AQ38" s="12">
        <f t="shared" si="12"/>
        <v>0</v>
      </c>
      <c r="AR38" s="12">
        <f t="shared" si="13"/>
        <v>7920</v>
      </c>
      <c r="AS38" s="9">
        <v>1</v>
      </c>
      <c r="AT38" s="9">
        <f t="shared" si="14"/>
        <v>1</v>
      </c>
      <c r="AU38" s="12">
        <f t="shared" si="15"/>
        <v>400000</v>
      </c>
      <c r="AV38" s="12">
        <f t="shared" si="16"/>
        <v>400000</v>
      </c>
      <c r="AW38" s="12">
        <f t="shared" si="17"/>
        <v>7920</v>
      </c>
      <c r="AX38" s="12">
        <f t="shared" si="18"/>
        <v>7920</v>
      </c>
      <c r="AY38" s="9">
        <v>1</v>
      </c>
      <c r="AZ38" s="9">
        <f t="shared" si="19"/>
        <v>1</v>
      </c>
      <c r="BA38" s="12">
        <f t="shared" si="20"/>
        <v>400000</v>
      </c>
      <c r="BB38" s="12">
        <f t="shared" si="21"/>
        <v>400000</v>
      </c>
      <c r="BC38" s="12">
        <f t="shared" si="22"/>
        <v>7920</v>
      </c>
      <c r="BD38" s="12">
        <f t="shared" si="23"/>
        <v>7920</v>
      </c>
      <c r="BE38" s="9">
        <f t="shared" si="24"/>
        <v>1</v>
      </c>
      <c r="BF38" s="9">
        <f t="shared" si="25"/>
        <v>1</v>
      </c>
      <c r="BG38" s="12">
        <f t="shared" si="26"/>
        <v>400000</v>
      </c>
      <c r="BH38" s="12">
        <f t="shared" si="27"/>
        <v>400000</v>
      </c>
      <c r="BI38" s="12">
        <f t="shared" si="28"/>
        <v>7920</v>
      </c>
      <c r="BJ38" s="12">
        <f t="shared" si="29"/>
        <v>7920</v>
      </c>
      <c r="BK38" s="146">
        <v>1</v>
      </c>
      <c r="BL38" s="12">
        <f t="shared" si="30"/>
        <v>400000</v>
      </c>
      <c r="BM38" s="12">
        <f t="shared" si="31"/>
        <v>7920</v>
      </c>
      <c r="BN38" s="9">
        <f t="shared" si="32"/>
        <v>4</v>
      </c>
      <c r="BO38" s="12" t="str">
        <f t="shared" si="33"/>
        <v> </v>
      </c>
      <c r="BP38" s="12" t="str">
        <f t="shared" si="34"/>
        <v> </v>
      </c>
      <c r="BQ38" s="9" t="str">
        <f t="shared" si="35"/>
        <v> </v>
      </c>
      <c r="BR38" s="12" t="str">
        <f t="shared" si="36"/>
        <v> </v>
      </c>
      <c r="BS38" s="12" t="str">
        <f t="shared" si="37"/>
        <v> </v>
      </c>
      <c r="BT38" s="9"/>
      <c r="BU38" s="9"/>
      <c r="BV38" s="12" t="str">
        <f t="shared" si="38"/>
        <v> </v>
      </c>
      <c r="BW38" s="12" t="str">
        <f t="shared" si="39"/>
        <v> </v>
      </c>
      <c r="BX38" s="9"/>
      <c r="BY38" s="9"/>
      <c r="BZ38" s="12" t="str">
        <f t="shared" si="40"/>
        <v> </v>
      </c>
      <c r="CA38" s="12" t="str">
        <f t="shared" si="41"/>
        <v> </v>
      </c>
    </row>
    <row r="39" spans="2:79" ht="78.75">
      <c r="B39" s="6"/>
      <c r="C39" s="6"/>
      <c r="D39" s="6" t="s">
        <v>352</v>
      </c>
      <c r="E39" s="6" t="s">
        <v>142</v>
      </c>
      <c r="F39" s="6" t="s">
        <v>354</v>
      </c>
      <c r="G39" s="6" t="s">
        <v>356</v>
      </c>
      <c r="H39" s="12">
        <f>(1+2)/2*1000000</f>
        <v>1500000</v>
      </c>
      <c r="I39" s="12">
        <f>(10+15)/2*1000</f>
        <v>12500</v>
      </c>
      <c r="J39" s="12">
        <f t="shared" si="3"/>
        <v>18750</v>
      </c>
      <c r="K39" s="12">
        <v>1</v>
      </c>
      <c r="L39" s="12">
        <f t="shared" si="42"/>
        <v>0</v>
      </c>
      <c r="M39" s="12">
        <f t="shared" si="4"/>
        <v>0</v>
      </c>
      <c r="N39" s="6" t="s">
        <v>357</v>
      </c>
      <c r="O39" s="6" t="s">
        <v>358</v>
      </c>
      <c r="P39" s="6"/>
      <c r="Q39" s="6">
        <v>1</v>
      </c>
      <c r="R39" s="6"/>
      <c r="S39" s="99">
        <f t="shared" si="43"/>
        <v>1</v>
      </c>
      <c r="T39" s="99">
        <v>1</v>
      </c>
      <c r="U39" s="6" t="s">
        <v>359</v>
      </c>
      <c r="V39" s="6" t="s">
        <v>360</v>
      </c>
      <c r="W39" s="6" t="s">
        <v>234</v>
      </c>
      <c r="X39" s="6"/>
      <c r="Y39" s="6"/>
      <c r="Z39" s="6"/>
      <c r="AA39" s="6"/>
      <c r="AB39" s="6" t="s">
        <v>362</v>
      </c>
      <c r="AC39" s="69"/>
      <c r="AD39" s="69"/>
      <c r="AE39" s="69"/>
      <c r="AF39" s="69"/>
      <c r="AG39" s="9"/>
      <c r="AH39" s="12" t="str">
        <f t="shared" si="5"/>
        <v> </v>
      </c>
      <c r="AI39" s="12" t="str">
        <f t="shared" si="6"/>
        <v> </v>
      </c>
      <c r="AJ39" s="9"/>
      <c r="AK39" s="12" t="str">
        <f t="shared" si="7"/>
        <v> </v>
      </c>
      <c r="AL39" s="12" t="str">
        <f t="shared" si="8"/>
        <v> </v>
      </c>
      <c r="AM39" s="9">
        <v>0</v>
      </c>
      <c r="AN39" s="9">
        <f t="shared" si="9"/>
        <v>1</v>
      </c>
      <c r="AO39" s="12">
        <f t="shared" si="10"/>
        <v>0</v>
      </c>
      <c r="AP39" s="12">
        <f t="shared" si="11"/>
        <v>1500000</v>
      </c>
      <c r="AQ39" s="12">
        <f t="shared" si="12"/>
        <v>0</v>
      </c>
      <c r="AR39" s="12">
        <f t="shared" si="13"/>
        <v>18750</v>
      </c>
      <c r="AS39" s="9" t="s">
        <v>323</v>
      </c>
      <c r="AT39" s="9">
        <f t="shared" si="14"/>
        <v>0</v>
      </c>
      <c r="AU39" s="12">
        <f t="shared" si="15"/>
        <v>0</v>
      </c>
      <c r="AV39" s="12">
        <f t="shared" si="16"/>
        <v>0</v>
      </c>
      <c r="AW39" s="12">
        <f t="shared" si="17"/>
        <v>0</v>
      </c>
      <c r="AX39" s="12">
        <f t="shared" si="18"/>
        <v>0</v>
      </c>
      <c r="AY39" s="9" t="s">
        <v>323</v>
      </c>
      <c r="AZ39" s="9">
        <f t="shared" si="19"/>
        <v>0</v>
      </c>
      <c r="BA39" s="12">
        <f t="shared" si="20"/>
        <v>0</v>
      </c>
      <c r="BB39" s="12">
        <f t="shared" si="21"/>
        <v>0</v>
      </c>
      <c r="BC39" s="12">
        <f t="shared" si="22"/>
        <v>0</v>
      </c>
      <c r="BD39" s="12">
        <f t="shared" si="23"/>
        <v>0</v>
      </c>
      <c r="BE39" s="9">
        <f t="shared" si="24"/>
        <v>1</v>
      </c>
      <c r="BF39" s="9">
        <f t="shared" si="25"/>
        <v>1</v>
      </c>
      <c r="BG39" s="12">
        <f t="shared" si="26"/>
        <v>1500000</v>
      </c>
      <c r="BH39" s="12">
        <f t="shared" si="27"/>
        <v>1500000</v>
      </c>
      <c r="BI39" s="12">
        <f t="shared" si="28"/>
        <v>18750</v>
      </c>
      <c r="BJ39" s="12">
        <f t="shared" si="29"/>
        <v>18750</v>
      </c>
      <c r="BK39" s="9"/>
      <c r="BL39" s="12" t="str">
        <f t="shared" si="30"/>
        <v> </v>
      </c>
      <c r="BM39" s="12" t="str">
        <f t="shared" si="31"/>
        <v> </v>
      </c>
      <c r="BN39" s="9" t="e">
        <f t="shared" si="32"/>
        <v>#VALUE!</v>
      </c>
      <c r="BO39" s="12" t="e">
        <f t="shared" si="33"/>
        <v>#VALUE!</v>
      </c>
      <c r="BP39" s="12" t="e">
        <f t="shared" si="34"/>
        <v>#VALUE!</v>
      </c>
      <c r="BQ39" s="9" t="e">
        <f t="shared" si="35"/>
        <v>#VALUE!</v>
      </c>
      <c r="BR39" s="12" t="e">
        <f t="shared" si="36"/>
        <v>#VALUE!</v>
      </c>
      <c r="BS39" s="12" t="e">
        <f t="shared" si="37"/>
        <v>#VALUE!</v>
      </c>
      <c r="BT39" s="9"/>
      <c r="BU39" s="9"/>
      <c r="BV39" s="12" t="str">
        <f t="shared" si="38"/>
        <v> </v>
      </c>
      <c r="BW39" s="12" t="str">
        <f t="shared" si="39"/>
        <v> </v>
      </c>
      <c r="BX39" s="9"/>
      <c r="BY39" s="9"/>
      <c r="BZ39" s="12" t="str">
        <f t="shared" si="40"/>
        <v> </v>
      </c>
      <c r="CA39" s="12" t="str">
        <f t="shared" si="41"/>
        <v> </v>
      </c>
    </row>
    <row r="40" spans="2:79" ht="78.75">
      <c r="B40" s="6"/>
      <c r="C40" s="6"/>
      <c r="D40" s="6" t="s">
        <v>353</v>
      </c>
      <c r="E40" s="6" t="s">
        <v>142</v>
      </c>
      <c r="F40" s="6" t="s">
        <v>355</v>
      </c>
      <c r="G40" s="6" t="s">
        <v>356</v>
      </c>
      <c r="H40" s="12">
        <f>(2+3)/2*1000000</f>
        <v>2500000</v>
      </c>
      <c r="I40" s="12">
        <f>(10+15)/2*1000</f>
        <v>12500</v>
      </c>
      <c r="J40" s="12">
        <f t="shared" si="3"/>
        <v>31250</v>
      </c>
      <c r="K40" s="12"/>
      <c r="L40" s="12">
        <f t="shared" si="42"/>
        <v>2500000</v>
      </c>
      <c r="M40" s="12">
        <f t="shared" si="4"/>
        <v>31250</v>
      </c>
      <c r="N40" s="6" t="s">
        <v>357</v>
      </c>
      <c r="O40" s="6" t="s">
        <v>358</v>
      </c>
      <c r="P40" s="6"/>
      <c r="Q40" s="6">
        <v>1</v>
      </c>
      <c r="R40" s="6"/>
      <c r="S40" s="99">
        <f t="shared" si="43"/>
        <v>1</v>
      </c>
      <c r="T40" s="99">
        <v>1</v>
      </c>
      <c r="U40" s="6" t="s">
        <v>359</v>
      </c>
      <c r="V40" s="6" t="s">
        <v>361</v>
      </c>
      <c r="W40" s="6" t="s">
        <v>234</v>
      </c>
      <c r="X40" s="6"/>
      <c r="Y40" s="6"/>
      <c r="Z40" s="6"/>
      <c r="AA40" s="6"/>
      <c r="AB40" s="6" t="s">
        <v>362</v>
      </c>
      <c r="AC40" s="69"/>
      <c r="AD40" s="69"/>
      <c r="AE40" s="69"/>
      <c r="AF40" s="69"/>
      <c r="AG40" s="9"/>
      <c r="AH40" s="12" t="str">
        <f t="shared" si="5"/>
        <v> </v>
      </c>
      <c r="AI40" s="12" t="str">
        <f t="shared" si="6"/>
        <v> </v>
      </c>
      <c r="AJ40" s="9"/>
      <c r="AK40" s="12" t="str">
        <f t="shared" si="7"/>
        <v> </v>
      </c>
      <c r="AL40" s="12" t="str">
        <f t="shared" si="8"/>
        <v> </v>
      </c>
      <c r="AM40" s="9">
        <v>0</v>
      </c>
      <c r="AN40" s="9">
        <f t="shared" si="9"/>
        <v>1</v>
      </c>
      <c r="AO40" s="12">
        <f t="shared" si="10"/>
        <v>0</v>
      </c>
      <c r="AP40" s="12">
        <f t="shared" si="11"/>
        <v>2500000</v>
      </c>
      <c r="AQ40" s="12">
        <f t="shared" si="12"/>
        <v>0</v>
      </c>
      <c r="AR40" s="12">
        <f t="shared" si="13"/>
        <v>31250</v>
      </c>
      <c r="AS40" s="9" t="s">
        <v>323</v>
      </c>
      <c r="AT40" s="9">
        <f t="shared" si="14"/>
        <v>0</v>
      </c>
      <c r="AU40" s="12">
        <f t="shared" si="15"/>
        <v>0</v>
      </c>
      <c r="AV40" s="12">
        <f t="shared" si="16"/>
        <v>0</v>
      </c>
      <c r="AW40" s="12">
        <f t="shared" si="17"/>
        <v>0</v>
      </c>
      <c r="AX40" s="12">
        <f t="shared" si="18"/>
        <v>0</v>
      </c>
      <c r="AY40" s="9" t="s">
        <v>323</v>
      </c>
      <c r="AZ40" s="9">
        <f t="shared" si="19"/>
        <v>0</v>
      </c>
      <c r="BA40" s="12">
        <f t="shared" si="20"/>
        <v>0</v>
      </c>
      <c r="BB40" s="12">
        <f t="shared" si="21"/>
        <v>0</v>
      </c>
      <c r="BC40" s="12">
        <f t="shared" si="22"/>
        <v>0</v>
      </c>
      <c r="BD40" s="12">
        <f t="shared" si="23"/>
        <v>0</v>
      </c>
      <c r="BE40" s="9">
        <f t="shared" si="24"/>
        <v>1</v>
      </c>
      <c r="BF40" s="9">
        <f t="shared" si="25"/>
        <v>1</v>
      </c>
      <c r="BG40" s="12">
        <f t="shared" si="26"/>
        <v>2500000</v>
      </c>
      <c r="BH40" s="12">
        <f t="shared" si="27"/>
        <v>2500000</v>
      </c>
      <c r="BI40" s="12">
        <f t="shared" si="28"/>
        <v>31250</v>
      </c>
      <c r="BJ40" s="12">
        <f t="shared" si="29"/>
        <v>31250</v>
      </c>
      <c r="BK40" s="9"/>
      <c r="BL40" s="12" t="str">
        <f t="shared" si="30"/>
        <v> </v>
      </c>
      <c r="BM40" s="12" t="str">
        <f t="shared" si="31"/>
        <v> </v>
      </c>
      <c r="BN40" s="9" t="e">
        <f t="shared" si="32"/>
        <v>#VALUE!</v>
      </c>
      <c r="BO40" s="12" t="e">
        <f t="shared" si="33"/>
        <v>#VALUE!</v>
      </c>
      <c r="BP40" s="12" t="e">
        <f t="shared" si="34"/>
        <v>#VALUE!</v>
      </c>
      <c r="BQ40" s="9" t="e">
        <f t="shared" si="35"/>
        <v>#VALUE!</v>
      </c>
      <c r="BR40" s="12" t="e">
        <f t="shared" si="36"/>
        <v>#VALUE!</v>
      </c>
      <c r="BS40" s="12" t="e">
        <f t="shared" si="37"/>
        <v>#VALUE!</v>
      </c>
      <c r="BT40" s="9"/>
      <c r="BU40" s="9"/>
      <c r="BV40" s="12" t="str">
        <f t="shared" si="38"/>
        <v> </v>
      </c>
      <c r="BW40" s="12" t="str">
        <f t="shared" si="39"/>
        <v> </v>
      </c>
      <c r="BX40" s="9"/>
      <c r="BY40" s="9"/>
      <c r="BZ40" s="12" t="str">
        <f t="shared" si="40"/>
        <v> </v>
      </c>
      <c r="CA40" s="12" t="str">
        <f t="shared" si="41"/>
        <v> </v>
      </c>
    </row>
    <row r="41" spans="2:79" ht="92.25">
      <c r="B41" s="6"/>
      <c r="C41" s="6"/>
      <c r="D41" s="6" t="s">
        <v>365</v>
      </c>
      <c r="E41" s="6" t="s">
        <v>366</v>
      </c>
      <c r="F41" s="12">
        <v>750000</v>
      </c>
      <c r="G41" s="12">
        <v>14300</v>
      </c>
      <c r="H41" s="12">
        <f t="shared" si="1"/>
        <v>750000</v>
      </c>
      <c r="I41" s="12">
        <f t="shared" si="2"/>
        <v>14300</v>
      </c>
      <c r="J41" s="12">
        <f t="shared" si="3"/>
        <v>10725</v>
      </c>
      <c r="K41" s="12">
        <v>1</v>
      </c>
      <c r="L41" s="12">
        <f t="shared" si="42"/>
        <v>0</v>
      </c>
      <c r="M41" s="12">
        <f t="shared" si="4"/>
        <v>0</v>
      </c>
      <c r="N41" s="6" t="s">
        <v>367</v>
      </c>
      <c r="O41" s="6" t="s">
        <v>368</v>
      </c>
      <c r="P41" s="6"/>
      <c r="Q41" s="6">
        <v>1</v>
      </c>
      <c r="R41" s="6"/>
      <c r="S41" s="99">
        <f t="shared" si="43"/>
        <v>1</v>
      </c>
      <c r="T41" s="99"/>
      <c r="U41" s="19">
        <v>39</v>
      </c>
      <c r="V41" s="6" t="s">
        <v>369</v>
      </c>
      <c r="W41" s="6" t="s">
        <v>265</v>
      </c>
      <c r="X41" s="6" t="s">
        <v>331</v>
      </c>
      <c r="Y41" s="6"/>
      <c r="Z41" s="6" t="s">
        <v>250</v>
      </c>
      <c r="AA41" s="6" t="s">
        <v>370</v>
      </c>
      <c r="AB41" s="6" t="s">
        <v>371</v>
      </c>
      <c r="AC41" s="69"/>
      <c r="AD41" s="69">
        <v>66666</v>
      </c>
      <c r="AE41" s="69"/>
      <c r="AF41" s="69"/>
      <c r="AG41" s="9"/>
      <c r="AH41" s="12" t="str">
        <f t="shared" si="5"/>
        <v> </v>
      </c>
      <c r="AI41" s="12" t="str">
        <f t="shared" si="6"/>
        <v> </v>
      </c>
      <c r="AJ41" s="9"/>
      <c r="AK41" s="12" t="str">
        <f t="shared" si="7"/>
        <v> </v>
      </c>
      <c r="AL41" s="12" t="str">
        <f t="shared" si="8"/>
        <v> </v>
      </c>
      <c r="AM41" s="9">
        <v>1</v>
      </c>
      <c r="AN41" s="9">
        <f t="shared" si="9"/>
        <v>1</v>
      </c>
      <c r="AO41" s="12">
        <f t="shared" si="10"/>
        <v>750000</v>
      </c>
      <c r="AP41" s="12">
        <f t="shared" si="11"/>
        <v>750000</v>
      </c>
      <c r="AQ41" s="12">
        <f t="shared" si="12"/>
        <v>10725</v>
      </c>
      <c r="AR41" s="12">
        <f t="shared" si="13"/>
        <v>10725</v>
      </c>
      <c r="AS41" s="9">
        <v>1</v>
      </c>
      <c r="AT41" s="9">
        <f t="shared" si="14"/>
        <v>1</v>
      </c>
      <c r="AU41" s="12">
        <f t="shared" si="15"/>
        <v>750000</v>
      </c>
      <c r="AV41" s="12">
        <f t="shared" si="16"/>
        <v>750000</v>
      </c>
      <c r="AW41" s="12">
        <f t="shared" si="17"/>
        <v>10725</v>
      </c>
      <c r="AX41" s="12">
        <f t="shared" si="18"/>
        <v>10725</v>
      </c>
      <c r="AY41" s="9">
        <v>1</v>
      </c>
      <c r="AZ41" s="9">
        <f t="shared" si="19"/>
        <v>1</v>
      </c>
      <c r="BA41" s="12">
        <f t="shared" si="20"/>
        <v>750000</v>
      </c>
      <c r="BB41" s="12">
        <f t="shared" si="21"/>
        <v>750000</v>
      </c>
      <c r="BC41" s="12">
        <f t="shared" si="22"/>
        <v>10725</v>
      </c>
      <c r="BD41" s="12">
        <f t="shared" si="23"/>
        <v>10725</v>
      </c>
      <c r="BE41" s="9">
        <f t="shared" si="24"/>
        <v>1</v>
      </c>
      <c r="BF41" s="9">
        <f t="shared" si="25"/>
        <v>1</v>
      </c>
      <c r="BG41" s="12">
        <f t="shared" si="26"/>
        <v>750000</v>
      </c>
      <c r="BH41" s="12">
        <f t="shared" si="27"/>
        <v>750000</v>
      </c>
      <c r="BI41" s="12">
        <f t="shared" si="28"/>
        <v>10725</v>
      </c>
      <c r="BJ41" s="12">
        <f t="shared" si="29"/>
        <v>10725</v>
      </c>
      <c r="BK41" s="9"/>
      <c r="BL41" s="12" t="str">
        <f t="shared" si="30"/>
        <v> </v>
      </c>
      <c r="BM41" s="12" t="str">
        <f t="shared" si="31"/>
        <v> </v>
      </c>
      <c r="BN41" s="9">
        <f t="shared" si="32"/>
        <v>4</v>
      </c>
      <c r="BO41" s="12" t="str">
        <f t="shared" si="33"/>
        <v> </v>
      </c>
      <c r="BP41" s="12" t="str">
        <f t="shared" si="34"/>
        <v> </v>
      </c>
      <c r="BQ41" s="9" t="str">
        <f t="shared" si="35"/>
        <v> </v>
      </c>
      <c r="BR41" s="12" t="str">
        <f t="shared" si="36"/>
        <v> </v>
      </c>
      <c r="BS41" s="12" t="str">
        <f t="shared" si="37"/>
        <v> </v>
      </c>
      <c r="BT41" s="9"/>
      <c r="BU41" s="9"/>
      <c r="BV41" s="12" t="str">
        <f t="shared" si="38"/>
        <v> </v>
      </c>
      <c r="BW41" s="12" t="str">
        <f t="shared" si="39"/>
        <v> </v>
      </c>
      <c r="BX41" s="9"/>
      <c r="BY41" s="9"/>
      <c r="BZ41" s="12" t="str">
        <f t="shared" si="40"/>
        <v> </v>
      </c>
      <c r="CA41" s="12" t="str">
        <f t="shared" si="41"/>
        <v> </v>
      </c>
    </row>
    <row r="42" spans="2:79" ht="105">
      <c r="B42" s="6"/>
      <c r="C42" s="6"/>
      <c r="D42" s="6" t="s">
        <v>376</v>
      </c>
      <c r="E42" s="6" t="s">
        <v>377</v>
      </c>
      <c r="F42" s="17" t="s">
        <v>378</v>
      </c>
      <c r="G42" s="6" t="s">
        <v>380</v>
      </c>
      <c r="H42" s="12">
        <v>1000000</v>
      </c>
      <c r="I42" s="12">
        <v>18000</v>
      </c>
      <c r="J42" s="12">
        <f t="shared" si="3"/>
        <v>18000</v>
      </c>
      <c r="K42" s="12"/>
      <c r="L42" s="12">
        <f t="shared" si="42"/>
        <v>1000000</v>
      </c>
      <c r="M42" s="12">
        <f t="shared" si="4"/>
        <v>18000</v>
      </c>
      <c r="N42" s="6" t="s">
        <v>381</v>
      </c>
      <c r="O42" s="6" t="s">
        <v>382</v>
      </c>
      <c r="P42" s="6"/>
      <c r="Q42" s="6" t="s">
        <v>570</v>
      </c>
      <c r="R42" s="6">
        <v>1</v>
      </c>
      <c r="S42" s="99">
        <f t="shared" si="43"/>
        <v>1</v>
      </c>
      <c r="T42" s="99"/>
      <c r="U42" s="6" t="s">
        <v>383</v>
      </c>
      <c r="V42" s="6" t="s">
        <v>206</v>
      </c>
      <c r="W42" s="6" t="s">
        <v>384</v>
      </c>
      <c r="X42" s="6" t="s">
        <v>385</v>
      </c>
      <c r="Y42" s="6"/>
      <c r="Z42" s="6" t="s">
        <v>386</v>
      </c>
      <c r="AA42" s="6" t="s">
        <v>386</v>
      </c>
      <c r="AB42" s="6"/>
      <c r="AC42" s="69"/>
      <c r="AD42" s="69"/>
      <c r="AE42" s="69"/>
      <c r="AF42" s="69"/>
      <c r="AG42" s="9"/>
      <c r="AH42" s="12" t="str">
        <f t="shared" si="5"/>
        <v> </v>
      </c>
      <c r="AI42" s="12" t="str">
        <f t="shared" si="6"/>
        <v> </v>
      </c>
      <c r="AJ42" s="9"/>
      <c r="AK42" s="12" t="str">
        <f t="shared" si="7"/>
        <v> </v>
      </c>
      <c r="AL42" s="12" t="str">
        <f t="shared" si="8"/>
        <v> </v>
      </c>
      <c r="AM42" s="9">
        <v>1</v>
      </c>
      <c r="AN42" s="9">
        <f t="shared" si="9"/>
        <v>1</v>
      </c>
      <c r="AO42" s="12">
        <f t="shared" si="10"/>
        <v>1000000</v>
      </c>
      <c r="AP42" s="12">
        <f t="shared" si="11"/>
        <v>1000000</v>
      </c>
      <c r="AQ42" s="12">
        <f t="shared" si="12"/>
        <v>18000</v>
      </c>
      <c r="AR42" s="12">
        <f t="shared" si="13"/>
        <v>18000</v>
      </c>
      <c r="AS42" s="9" t="s">
        <v>323</v>
      </c>
      <c r="AT42" s="9">
        <f t="shared" si="14"/>
        <v>0</v>
      </c>
      <c r="AU42" s="12">
        <f t="shared" si="15"/>
        <v>0</v>
      </c>
      <c r="AV42" s="12">
        <f t="shared" si="16"/>
        <v>0</v>
      </c>
      <c r="AW42" s="12">
        <f t="shared" si="17"/>
        <v>0</v>
      </c>
      <c r="AX42" s="12">
        <f t="shared" si="18"/>
        <v>0</v>
      </c>
      <c r="AY42" s="9" t="s">
        <v>323</v>
      </c>
      <c r="AZ42" s="9">
        <f t="shared" si="19"/>
        <v>0</v>
      </c>
      <c r="BA42" s="12">
        <f t="shared" si="20"/>
        <v>0</v>
      </c>
      <c r="BB42" s="12">
        <f t="shared" si="21"/>
        <v>0</v>
      </c>
      <c r="BC42" s="12">
        <f t="shared" si="22"/>
        <v>0</v>
      </c>
      <c r="BD42" s="12">
        <f t="shared" si="23"/>
        <v>0</v>
      </c>
      <c r="BE42" s="9">
        <f t="shared" si="24"/>
        <v>1</v>
      </c>
      <c r="BF42" s="9">
        <f t="shared" si="25"/>
        <v>1</v>
      </c>
      <c r="BG42" s="12">
        <f t="shared" si="26"/>
        <v>1000000</v>
      </c>
      <c r="BH42" s="12">
        <f t="shared" si="27"/>
        <v>1000000</v>
      </c>
      <c r="BI42" s="12">
        <f t="shared" si="28"/>
        <v>18000</v>
      </c>
      <c r="BJ42" s="12">
        <f t="shared" si="29"/>
        <v>18000</v>
      </c>
      <c r="BK42" s="9"/>
      <c r="BL42" s="12" t="str">
        <f t="shared" si="30"/>
        <v> </v>
      </c>
      <c r="BM42" s="12" t="str">
        <f t="shared" si="31"/>
        <v> </v>
      </c>
      <c r="BN42" s="9" t="e">
        <f t="shared" si="32"/>
        <v>#VALUE!</v>
      </c>
      <c r="BO42" s="12" t="e">
        <f t="shared" si="33"/>
        <v>#VALUE!</v>
      </c>
      <c r="BP42" s="12" t="e">
        <f t="shared" si="34"/>
        <v>#VALUE!</v>
      </c>
      <c r="BQ42" s="9" t="e">
        <f t="shared" si="35"/>
        <v>#VALUE!</v>
      </c>
      <c r="BR42" s="12" t="e">
        <f t="shared" si="36"/>
        <v>#VALUE!</v>
      </c>
      <c r="BS42" s="12" t="e">
        <f t="shared" si="37"/>
        <v>#VALUE!</v>
      </c>
      <c r="BT42" s="9"/>
      <c r="BU42" s="9"/>
      <c r="BV42" s="12" t="str">
        <f t="shared" si="38"/>
        <v> </v>
      </c>
      <c r="BW42" s="12" t="str">
        <f t="shared" si="39"/>
        <v> </v>
      </c>
      <c r="BX42" s="9"/>
      <c r="BY42" s="9"/>
      <c r="BZ42" s="12" t="str">
        <f t="shared" si="40"/>
        <v> </v>
      </c>
      <c r="CA42" s="12" t="str">
        <f t="shared" si="41"/>
        <v> </v>
      </c>
    </row>
    <row r="43" spans="2:79" ht="105">
      <c r="B43" s="6"/>
      <c r="C43" s="6"/>
      <c r="D43" s="6" t="s">
        <v>392</v>
      </c>
      <c r="E43" s="6" t="s">
        <v>142</v>
      </c>
      <c r="F43" s="12">
        <v>1400000</v>
      </c>
      <c r="G43" s="12">
        <v>9400</v>
      </c>
      <c r="H43" s="12">
        <f t="shared" si="1"/>
        <v>1400000</v>
      </c>
      <c r="I43" s="12">
        <f t="shared" si="2"/>
        <v>9400</v>
      </c>
      <c r="J43" s="12">
        <f t="shared" si="3"/>
        <v>13160</v>
      </c>
      <c r="K43" s="12">
        <v>1</v>
      </c>
      <c r="L43" s="12">
        <f t="shared" si="42"/>
        <v>0</v>
      </c>
      <c r="M43" s="12">
        <f t="shared" si="4"/>
        <v>0</v>
      </c>
      <c r="N43" s="6" t="s">
        <v>393</v>
      </c>
      <c r="O43" s="6" t="s">
        <v>394</v>
      </c>
      <c r="P43" s="6"/>
      <c r="Q43" s="6"/>
      <c r="R43" s="6"/>
      <c r="S43" s="99">
        <f t="shared" si="43"/>
        <v>0</v>
      </c>
      <c r="T43" s="99"/>
      <c r="U43" s="6" t="s">
        <v>395</v>
      </c>
      <c r="V43" s="6" t="s">
        <v>396</v>
      </c>
      <c r="W43" s="6" t="s">
        <v>265</v>
      </c>
      <c r="X43" s="6" t="s">
        <v>397</v>
      </c>
      <c r="Y43" s="6"/>
      <c r="Z43" s="6" t="s">
        <v>398</v>
      </c>
      <c r="AA43" s="6" t="s">
        <v>399</v>
      </c>
      <c r="AB43" s="21">
        <v>250000</v>
      </c>
      <c r="AC43" s="69"/>
      <c r="AD43" s="69">
        <v>250000</v>
      </c>
      <c r="AE43" s="69"/>
      <c r="AF43" s="69"/>
      <c r="AG43" s="9"/>
      <c r="AH43" s="12" t="str">
        <f t="shared" si="5"/>
        <v> </v>
      </c>
      <c r="AI43" s="12" t="str">
        <f t="shared" si="6"/>
        <v> </v>
      </c>
      <c r="AJ43" s="9"/>
      <c r="AK43" s="12" t="str">
        <f t="shared" si="7"/>
        <v> </v>
      </c>
      <c r="AL43" s="12" t="str">
        <f t="shared" si="8"/>
        <v> </v>
      </c>
      <c r="AM43" s="9">
        <v>1</v>
      </c>
      <c r="AN43" s="9">
        <f t="shared" si="9"/>
        <v>1</v>
      </c>
      <c r="AO43" s="12">
        <f t="shared" si="10"/>
        <v>1400000</v>
      </c>
      <c r="AP43" s="12">
        <f t="shared" si="11"/>
        <v>1400000</v>
      </c>
      <c r="AQ43" s="12">
        <f t="shared" si="12"/>
        <v>13160</v>
      </c>
      <c r="AR43" s="12">
        <f t="shared" si="13"/>
        <v>13160</v>
      </c>
      <c r="AS43" s="9">
        <v>1</v>
      </c>
      <c r="AT43" s="9">
        <f t="shared" si="14"/>
        <v>1</v>
      </c>
      <c r="AU43" s="12">
        <f t="shared" si="15"/>
        <v>1400000</v>
      </c>
      <c r="AV43" s="12">
        <f t="shared" si="16"/>
        <v>1400000</v>
      </c>
      <c r="AW43" s="12">
        <f t="shared" si="17"/>
        <v>13160</v>
      </c>
      <c r="AX43" s="12">
        <f t="shared" si="18"/>
        <v>13160</v>
      </c>
      <c r="AY43" s="9">
        <v>1</v>
      </c>
      <c r="AZ43" s="9">
        <f t="shared" si="19"/>
        <v>1</v>
      </c>
      <c r="BA43" s="12">
        <f t="shared" si="20"/>
        <v>1400000</v>
      </c>
      <c r="BB43" s="12">
        <f t="shared" si="21"/>
        <v>1400000</v>
      </c>
      <c r="BC43" s="12">
        <f t="shared" si="22"/>
        <v>13160</v>
      </c>
      <c r="BD43" s="12">
        <f t="shared" si="23"/>
        <v>13160</v>
      </c>
      <c r="BE43" s="9">
        <f t="shared" si="24"/>
        <v>1</v>
      </c>
      <c r="BF43" s="9">
        <f t="shared" si="25"/>
        <v>1</v>
      </c>
      <c r="BG43" s="12">
        <f t="shared" si="26"/>
        <v>1400000</v>
      </c>
      <c r="BH43" s="12">
        <f t="shared" si="27"/>
        <v>1400000</v>
      </c>
      <c r="BI43" s="12">
        <f t="shared" si="28"/>
        <v>13160</v>
      </c>
      <c r="BJ43" s="12">
        <f t="shared" si="29"/>
        <v>13160</v>
      </c>
      <c r="BK43" s="9"/>
      <c r="BL43" s="12" t="str">
        <f t="shared" si="30"/>
        <v> </v>
      </c>
      <c r="BM43" s="12" t="str">
        <f t="shared" si="31"/>
        <v> </v>
      </c>
      <c r="BN43" s="9">
        <f t="shared" si="32"/>
        <v>4</v>
      </c>
      <c r="BO43" s="12" t="str">
        <f t="shared" si="33"/>
        <v> </v>
      </c>
      <c r="BP43" s="12" t="str">
        <f t="shared" si="34"/>
        <v> </v>
      </c>
      <c r="BQ43" s="9" t="str">
        <f t="shared" si="35"/>
        <v> </v>
      </c>
      <c r="BR43" s="12" t="str">
        <f t="shared" si="36"/>
        <v> </v>
      </c>
      <c r="BS43" s="12" t="str">
        <f t="shared" si="37"/>
        <v> </v>
      </c>
      <c r="BT43" s="9"/>
      <c r="BU43" s="9"/>
      <c r="BV43" s="12" t="str">
        <f t="shared" si="38"/>
        <v> </v>
      </c>
      <c r="BW43" s="12" t="str">
        <f t="shared" si="39"/>
        <v> </v>
      </c>
      <c r="BX43" s="9"/>
      <c r="BY43" s="9"/>
      <c r="BZ43" s="12" t="str">
        <f t="shared" si="40"/>
        <v> </v>
      </c>
      <c r="CA43" s="12" t="str">
        <f t="shared" si="41"/>
        <v> </v>
      </c>
    </row>
    <row r="44" spans="2:79" ht="92.25">
      <c r="B44" s="6"/>
      <c r="C44" s="6"/>
      <c r="D44" s="6" t="s">
        <v>403</v>
      </c>
      <c r="E44" s="6" t="s">
        <v>321</v>
      </c>
      <c r="F44" s="12">
        <v>10000000</v>
      </c>
      <c r="G44" s="6" t="s">
        <v>404</v>
      </c>
      <c r="H44" s="12">
        <f t="shared" si="1"/>
        <v>10000000</v>
      </c>
      <c r="I44" s="12">
        <f>(10+12)/2*1000</f>
        <v>11000</v>
      </c>
      <c r="J44" s="12">
        <f t="shared" si="3"/>
        <v>110000</v>
      </c>
      <c r="K44" s="12">
        <v>1</v>
      </c>
      <c r="L44" s="12">
        <f t="shared" si="42"/>
        <v>0</v>
      </c>
      <c r="M44" s="12">
        <f t="shared" si="4"/>
        <v>0</v>
      </c>
      <c r="N44" s="6" t="s">
        <v>405</v>
      </c>
      <c r="O44" s="6" t="s">
        <v>406</v>
      </c>
      <c r="P44" s="6"/>
      <c r="Q44" s="6"/>
      <c r="R44" s="6"/>
      <c r="S44" s="99">
        <f t="shared" si="43"/>
        <v>0</v>
      </c>
      <c r="T44" s="99"/>
      <c r="U44" s="22">
        <v>0.025</v>
      </c>
      <c r="V44" s="6" t="s">
        <v>270</v>
      </c>
      <c r="W44" s="6" t="s">
        <v>265</v>
      </c>
      <c r="X44" s="6" t="s">
        <v>270</v>
      </c>
      <c r="Y44" s="6" t="s">
        <v>407</v>
      </c>
      <c r="Z44" s="6" t="s">
        <v>250</v>
      </c>
      <c r="AA44" s="6" t="s">
        <v>399</v>
      </c>
      <c r="AB44" s="6"/>
      <c r="AC44" s="69"/>
      <c r="AD44" s="69"/>
      <c r="AE44" s="69"/>
      <c r="AF44" s="69"/>
      <c r="AG44" s="9"/>
      <c r="AH44" s="12" t="str">
        <f t="shared" si="5"/>
        <v> </v>
      </c>
      <c r="AI44" s="12" t="str">
        <f t="shared" si="6"/>
        <v> </v>
      </c>
      <c r="AJ44" s="9"/>
      <c r="AK44" s="12" t="str">
        <f t="shared" si="7"/>
        <v> </v>
      </c>
      <c r="AL44" s="12" t="str">
        <f t="shared" si="8"/>
        <v> </v>
      </c>
      <c r="AM44" s="9">
        <v>1</v>
      </c>
      <c r="AN44" s="9">
        <f t="shared" si="9"/>
        <v>1</v>
      </c>
      <c r="AO44" s="12">
        <f t="shared" si="10"/>
        <v>10000000</v>
      </c>
      <c r="AP44" s="12">
        <f t="shared" si="11"/>
        <v>10000000</v>
      </c>
      <c r="AQ44" s="12">
        <f t="shared" si="12"/>
        <v>110000</v>
      </c>
      <c r="AR44" s="12">
        <f t="shared" si="13"/>
        <v>110000</v>
      </c>
      <c r="AS44" s="9">
        <v>1</v>
      </c>
      <c r="AT44" s="9">
        <f t="shared" si="14"/>
        <v>1</v>
      </c>
      <c r="AU44" s="12">
        <f t="shared" si="15"/>
        <v>10000000</v>
      </c>
      <c r="AV44" s="12">
        <f t="shared" si="16"/>
        <v>10000000</v>
      </c>
      <c r="AW44" s="12">
        <f t="shared" si="17"/>
        <v>110000</v>
      </c>
      <c r="AX44" s="12">
        <f t="shared" si="18"/>
        <v>110000</v>
      </c>
      <c r="AY44" s="9">
        <v>1</v>
      </c>
      <c r="AZ44" s="9">
        <f t="shared" si="19"/>
        <v>1</v>
      </c>
      <c r="BA44" s="12">
        <f t="shared" si="20"/>
        <v>10000000</v>
      </c>
      <c r="BB44" s="12">
        <f t="shared" si="21"/>
        <v>10000000</v>
      </c>
      <c r="BC44" s="12">
        <f t="shared" si="22"/>
        <v>110000</v>
      </c>
      <c r="BD44" s="12">
        <f t="shared" si="23"/>
        <v>110000</v>
      </c>
      <c r="BE44" s="9">
        <f t="shared" si="24"/>
        <v>1</v>
      </c>
      <c r="BF44" s="9">
        <f t="shared" si="25"/>
        <v>1</v>
      </c>
      <c r="BG44" s="12">
        <f t="shared" si="26"/>
        <v>10000000</v>
      </c>
      <c r="BH44" s="12">
        <f t="shared" si="27"/>
        <v>10000000</v>
      </c>
      <c r="BI44" s="12">
        <f t="shared" si="28"/>
        <v>110000</v>
      </c>
      <c r="BJ44" s="12">
        <f t="shared" si="29"/>
        <v>110000</v>
      </c>
      <c r="BK44" s="9"/>
      <c r="BL44" s="12" t="str">
        <f t="shared" si="30"/>
        <v> </v>
      </c>
      <c r="BM44" s="12" t="str">
        <f t="shared" si="31"/>
        <v> </v>
      </c>
      <c r="BN44" s="9">
        <f t="shared" si="32"/>
        <v>4</v>
      </c>
      <c r="BO44" s="12" t="str">
        <f t="shared" si="33"/>
        <v> </v>
      </c>
      <c r="BP44" s="12" t="str">
        <f t="shared" si="34"/>
        <v> </v>
      </c>
      <c r="BQ44" s="9" t="str">
        <f t="shared" si="35"/>
        <v> </v>
      </c>
      <c r="BR44" s="12" t="str">
        <f t="shared" si="36"/>
        <v> </v>
      </c>
      <c r="BS44" s="12" t="str">
        <f t="shared" si="37"/>
        <v> </v>
      </c>
      <c r="BT44" s="9"/>
      <c r="BU44" s="9"/>
      <c r="BV44" s="12" t="str">
        <f t="shared" si="38"/>
        <v> </v>
      </c>
      <c r="BW44" s="12" t="str">
        <f t="shared" si="39"/>
        <v> </v>
      </c>
      <c r="BX44" s="9"/>
      <c r="BY44" s="9"/>
      <c r="BZ44" s="12" t="str">
        <f t="shared" si="40"/>
        <v> </v>
      </c>
      <c r="CA44" s="12" t="str">
        <f t="shared" si="41"/>
        <v> </v>
      </c>
    </row>
    <row r="45" spans="2:79" ht="92.25">
      <c r="B45" s="6"/>
      <c r="C45" s="6"/>
      <c r="D45" s="6" t="s">
        <v>410</v>
      </c>
      <c r="E45" s="6" t="s">
        <v>299</v>
      </c>
      <c r="F45" s="18" t="s">
        <v>411</v>
      </c>
      <c r="G45" s="6" t="s">
        <v>380</v>
      </c>
      <c r="H45" s="53">
        <v>1500000</v>
      </c>
      <c r="I45" s="12">
        <v>18000</v>
      </c>
      <c r="J45" s="12">
        <f t="shared" si="3"/>
        <v>27000</v>
      </c>
      <c r="K45" s="12">
        <v>1</v>
      </c>
      <c r="L45" s="12">
        <f t="shared" si="42"/>
        <v>0</v>
      </c>
      <c r="M45" s="12">
        <f t="shared" si="4"/>
        <v>0</v>
      </c>
      <c r="N45" s="6" t="s">
        <v>412</v>
      </c>
      <c r="O45" s="6" t="s">
        <v>413</v>
      </c>
      <c r="P45" s="6"/>
      <c r="Q45" s="6">
        <v>1</v>
      </c>
      <c r="R45" s="6"/>
      <c r="S45" s="99">
        <f t="shared" si="43"/>
        <v>1</v>
      </c>
      <c r="T45" s="99"/>
      <c r="U45" s="23">
        <v>0.15</v>
      </c>
      <c r="V45" s="6" t="s">
        <v>414</v>
      </c>
      <c r="W45" s="6" t="s">
        <v>265</v>
      </c>
      <c r="X45" s="6" t="s">
        <v>415</v>
      </c>
      <c r="Y45" s="6" t="s">
        <v>416</v>
      </c>
      <c r="Z45" s="6" t="s">
        <v>250</v>
      </c>
      <c r="AA45" s="6" t="s">
        <v>417</v>
      </c>
      <c r="AB45" s="6" t="s">
        <v>418</v>
      </c>
      <c r="AC45" s="69"/>
      <c r="AD45" s="69"/>
      <c r="AE45" s="69"/>
      <c r="AF45" s="69"/>
      <c r="AG45" s="9"/>
      <c r="AH45" s="12" t="str">
        <f t="shared" si="5"/>
        <v> </v>
      </c>
      <c r="AI45" s="12" t="str">
        <f t="shared" si="6"/>
        <v> </v>
      </c>
      <c r="AJ45" s="9"/>
      <c r="AK45" s="12" t="str">
        <f t="shared" si="7"/>
        <v> </v>
      </c>
      <c r="AL45" s="12" t="str">
        <f t="shared" si="8"/>
        <v> </v>
      </c>
      <c r="AM45" s="9">
        <v>1</v>
      </c>
      <c r="AN45" s="9">
        <f t="shared" si="9"/>
        <v>1</v>
      </c>
      <c r="AO45" s="12">
        <f t="shared" si="10"/>
        <v>1500000</v>
      </c>
      <c r="AP45" s="12">
        <f t="shared" si="11"/>
        <v>1500000</v>
      </c>
      <c r="AQ45" s="12">
        <f t="shared" si="12"/>
        <v>27000</v>
      </c>
      <c r="AR45" s="12">
        <f t="shared" si="13"/>
        <v>27000</v>
      </c>
      <c r="AS45" s="9">
        <v>1</v>
      </c>
      <c r="AT45" s="9">
        <f t="shared" si="14"/>
        <v>1</v>
      </c>
      <c r="AU45" s="12">
        <f t="shared" si="15"/>
        <v>1500000</v>
      </c>
      <c r="AV45" s="12">
        <f t="shared" si="16"/>
        <v>1500000</v>
      </c>
      <c r="AW45" s="12">
        <f t="shared" si="17"/>
        <v>27000</v>
      </c>
      <c r="AX45" s="12">
        <f t="shared" si="18"/>
        <v>27000</v>
      </c>
      <c r="AY45" s="9">
        <v>1</v>
      </c>
      <c r="AZ45" s="9">
        <f t="shared" si="19"/>
        <v>1</v>
      </c>
      <c r="BA45" s="12">
        <f t="shared" si="20"/>
        <v>1500000</v>
      </c>
      <c r="BB45" s="12">
        <f t="shared" si="21"/>
        <v>1500000</v>
      </c>
      <c r="BC45" s="12">
        <f t="shared" si="22"/>
        <v>27000</v>
      </c>
      <c r="BD45" s="12">
        <f t="shared" si="23"/>
        <v>27000</v>
      </c>
      <c r="BE45" s="9">
        <f t="shared" si="24"/>
        <v>1</v>
      </c>
      <c r="BF45" s="9">
        <f t="shared" si="25"/>
        <v>1</v>
      </c>
      <c r="BG45" s="12">
        <f t="shared" si="26"/>
        <v>1500000</v>
      </c>
      <c r="BH45" s="12">
        <f t="shared" si="27"/>
        <v>1500000</v>
      </c>
      <c r="BI45" s="12">
        <f t="shared" si="28"/>
        <v>27000</v>
      </c>
      <c r="BJ45" s="12">
        <f t="shared" si="29"/>
        <v>27000</v>
      </c>
      <c r="BK45" s="9"/>
      <c r="BL45" s="12" t="str">
        <f t="shared" si="30"/>
        <v> </v>
      </c>
      <c r="BM45" s="12" t="str">
        <f t="shared" si="31"/>
        <v> </v>
      </c>
      <c r="BN45" s="9">
        <f t="shared" si="32"/>
        <v>4</v>
      </c>
      <c r="BO45" s="12" t="str">
        <f t="shared" si="33"/>
        <v> </v>
      </c>
      <c r="BP45" s="12" t="str">
        <f t="shared" si="34"/>
        <v> </v>
      </c>
      <c r="BQ45" s="9" t="str">
        <f t="shared" si="35"/>
        <v> </v>
      </c>
      <c r="BR45" s="12" t="str">
        <f t="shared" si="36"/>
        <v> </v>
      </c>
      <c r="BS45" s="12" t="str">
        <f t="shared" si="37"/>
        <v> </v>
      </c>
      <c r="BT45" s="9"/>
      <c r="BU45" s="9"/>
      <c r="BV45" s="12" t="str">
        <f t="shared" si="38"/>
        <v> </v>
      </c>
      <c r="BW45" s="12" t="str">
        <f t="shared" si="39"/>
        <v> </v>
      </c>
      <c r="BX45" s="9"/>
      <c r="BY45" s="9"/>
      <c r="BZ45" s="12" t="str">
        <f t="shared" si="40"/>
        <v> </v>
      </c>
      <c r="CA45" s="12" t="str">
        <f t="shared" si="41"/>
        <v> </v>
      </c>
    </row>
    <row r="46" spans="1:79" s="100" customFormat="1" ht="66">
      <c r="A46" s="98"/>
      <c r="B46" s="101"/>
      <c r="C46" s="101"/>
      <c r="D46" s="101" t="s">
        <v>656</v>
      </c>
      <c r="E46" s="101" t="s">
        <v>657</v>
      </c>
      <c r="F46" s="102">
        <v>31000000</v>
      </c>
      <c r="G46" s="103">
        <v>9200</v>
      </c>
      <c r="H46" s="102">
        <v>31000000</v>
      </c>
      <c r="I46" s="103">
        <v>9200</v>
      </c>
      <c r="J46" s="12">
        <f t="shared" si="3"/>
        <v>285200</v>
      </c>
      <c r="K46" s="107"/>
      <c r="L46" s="12">
        <f t="shared" si="42"/>
        <v>31000000</v>
      </c>
      <c r="M46" s="12">
        <f t="shared" si="4"/>
        <v>285200</v>
      </c>
      <c r="N46" s="101" t="s">
        <v>658</v>
      </c>
      <c r="O46" s="101" t="s">
        <v>659</v>
      </c>
      <c r="P46" s="99"/>
      <c r="Q46" s="99">
        <v>1</v>
      </c>
      <c r="R46" s="99">
        <v>1</v>
      </c>
      <c r="S46" s="99">
        <v>1</v>
      </c>
      <c r="T46" s="99"/>
      <c r="U46" s="104" t="s">
        <v>660</v>
      </c>
      <c r="V46" s="101" t="s">
        <v>206</v>
      </c>
      <c r="W46" s="101" t="s">
        <v>265</v>
      </c>
      <c r="X46" s="101" t="s">
        <v>661</v>
      </c>
      <c r="Y46" s="101"/>
      <c r="Z46" s="101"/>
      <c r="AA46" s="101" t="s">
        <v>399</v>
      </c>
      <c r="AB46" s="101"/>
      <c r="AC46" s="105"/>
      <c r="AD46" s="105"/>
      <c r="AE46" s="105"/>
      <c r="AF46" s="105"/>
      <c r="AG46" s="9"/>
      <c r="AH46" s="12" t="str">
        <f t="shared" si="5"/>
        <v> </v>
      </c>
      <c r="AI46" s="12" t="str">
        <f t="shared" si="6"/>
        <v> </v>
      </c>
      <c r="AJ46" s="9"/>
      <c r="AK46" s="12" t="str">
        <f t="shared" si="7"/>
        <v> </v>
      </c>
      <c r="AL46" s="12" t="str">
        <f t="shared" si="8"/>
        <v> </v>
      </c>
      <c r="AM46" s="9">
        <v>1</v>
      </c>
      <c r="AN46" s="9">
        <f t="shared" si="9"/>
        <v>1</v>
      </c>
      <c r="AO46" s="12">
        <f t="shared" si="10"/>
        <v>31000000</v>
      </c>
      <c r="AP46" s="12">
        <f t="shared" si="11"/>
        <v>31000000</v>
      </c>
      <c r="AQ46" s="12">
        <f t="shared" si="12"/>
        <v>285200</v>
      </c>
      <c r="AR46" s="12">
        <f t="shared" si="13"/>
        <v>285200</v>
      </c>
      <c r="AS46" s="9">
        <v>1</v>
      </c>
      <c r="AT46" s="9">
        <f t="shared" si="14"/>
        <v>1</v>
      </c>
      <c r="AU46" s="12">
        <f t="shared" si="15"/>
        <v>31000000</v>
      </c>
      <c r="AV46" s="12">
        <f t="shared" si="16"/>
        <v>31000000</v>
      </c>
      <c r="AW46" s="12">
        <f t="shared" si="17"/>
        <v>285200</v>
      </c>
      <c r="AX46" s="12">
        <f t="shared" si="18"/>
        <v>285200</v>
      </c>
      <c r="AY46" s="9">
        <v>1</v>
      </c>
      <c r="AZ46" s="9">
        <f t="shared" si="19"/>
        <v>1</v>
      </c>
      <c r="BA46" s="12">
        <f t="shared" si="20"/>
        <v>31000000</v>
      </c>
      <c r="BB46" s="12">
        <f t="shared" si="21"/>
        <v>31000000</v>
      </c>
      <c r="BC46" s="12">
        <f t="shared" si="22"/>
        <v>285200</v>
      </c>
      <c r="BD46" s="12">
        <f t="shared" si="23"/>
        <v>285200</v>
      </c>
      <c r="BE46" s="9">
        <f t="shared" si="24"/>
        <v>1</v>
      </c>
      <c r="BF46" s="9">
        <f t="shared" si="25"/>
        <v>1</v>
      </c>
      <c r="BG46" s="12">
        <f t="shared" si="26"/>
        <v>31000000</v>
      </c>
      <c r="BH46" s="12">
        <f t="shared" si="27"/>
        <v>31000000</v>
      </c>
      <c r="BI46" s="12">
        <f t="shared" si="28"/>
        <v>285200</v>
      </c>
      <c r="BJ46" s="12">
        <f t="shared" si="29"/>
        <v>285200</v>
      </c>
      <c r="BK46" s="9"/>
      <c r="BL46" s="12" t="str">
        <f t="shared" si="30"/>
        <v> </v>
      </c>
      <c r="BM46" s="12" t="str">
        <f t="shared" si="31"/>
        <v> </v>
      </c>
      <c r="BN46" s="9">
        <f t="shared" si="32"/>
        <v>4</v>
      </c>
      <c r="BO46" s="12" t="str">
        <f t="shared" si="33"/>
        <v> </v>
      </c>
      <c r="BP46" s="12" t="str">
        <f t="shared" si="34"/>
        <v> </v>
      </c>
      <c r="BQ46" s="9" t="str">
        <f t="shared" si="35"/>
        <v> </v>
      </c>
      <c r="BR46" s="12" t="str">
        <f t="shared" si="36"/>
        <v> </v>
      </c>
      <c r="BS46" s="12" t="str">
        <f t="shared" si="37"/>
        <v> </v>
      </c>
      <c r="BT46" s="9"/>
      <c r="BU46" s="9"/>
      <c r="BV46" s="12" t="str">
        <f t="shared" si="38"/>
        <v> </v>
      </c>
      <c r="BW46" s="12" t="str">
        <f t="shared" si="39"/>
        <v> </v>
      </c>
      <c r="BX46" s="9"/>
      <c r="BY46" s="9"/>
      <c r="BZ46" s="12" t="str">
        <f t="shared" si="40"/>
        <v> </v>
      </c>
      <c r="CA46" s="12" t="str">
        <f t="shared" si="41"/>
        <v> </v>
      </c>
    </row>
    <row r="47" spans="2:79" ht="52.5">
      <c r="B47" s="6"/>
      <c r="C47" s="6"/>
      <c r="D47" s="6" t="s">
        <v>454</v>
      </c>
      <c r="E47" s="6" t="s">
        <v>455</v>
      </c>
      <c r="F47" s="12">
        <v>190000</v>
      </c>
      <c r="G47" s="12">
        <v>12226</v>
      </c>
      <c r="H47" s="12">
        <f t="shared" si="1"/>
        <v>190000</v>
      </c>
      <c r="I47" s="12">
        <f t="shared" si="2"/>
        <v>12226</v>
      </c>
      <c r="J47" s="12">
        <f t="shared" si="3"/>
        <v>2322.94</v>
      </c>
      <c r="K47" s="12"/>
      <c r="L47" s="12">
        <f t="shared" si="42"/>
        <v>190000</v>
      </c>
      <c r="M47" s="12">
        <f t="shared" si="4"/>
        <v>2322.94</v>
      </c>
      <c r="N47" s="6" t="s">
        <v>456</v>
      </c>
      <c r="O47" s="6"/>
      <c r="P47" s="6"/>
      <c r="Q47" s="6"/>
      <c r="R47" s="6"/>
      <c r="S47" s="99">
        <f t="shared" si="43"/>
        <v>0</v>
      </c>
      <c r="T47" s="99"/>
      <c r="U47" s="6"/>
      <c r="V47" s="6" t="s">
        <v>206</v>
      </c>
      <c r="W47" s="6" t="s">
        <v>234</v>
      </c>
      <c r="X47" s="6"/>
      <c r="Y47" s="6"/>
      <c r="Z47" s="6"/>
      <c r="AA47" s="6"/>
      <c r="AB47" s="6"/>
      <c r="AC47" s="69"/>
      <c r="AD47" s="69"/>
      <c r="AE47" s="69"/>
      <c r="AF47" s="69"/>
      <c r="AG47" s="9"/>
      <c r="AH47" s="12" t="str">
        <f t="shared" si="5"/>
        <v> </v>
      </c>
      <c r="AI47" s="12" t="str">
        <f t="shared" si="6"/>
        <v> </v>
      </c>
      <c r="AJ47" s="9"/>
      <c r="AK47" s="12" t="str">
        <f t="shared" si="7"/>
        <v> </v>
      </c>
      <c r="AL47" s="12" t="str">
        <f t="shared" si="8"/>
        <v> </v>
      </c>
      <c r="AM47" s="9">
        <v>0</v>
      </c>
      <c r="AN47" s="9">
        <f t="shared" si="9"/>
        <v>1</v>
      </c>
      <c r="AO47" s="12">
        <f t="shared" si="10"/>
        <v>0</v>
      </c>
      <c r="AP47" s="12">
        <f t="shared" si="11"/>
        <v>190000</v>
      </c>
      <c r="AQ47" s="12">
        <f t="shared" si="12"/>
        <v>0</v>
      </c>
      <c r="AR47" s="12">
        <f t="shared" si="13"/>
        <v>2322.94</v>
      </c>
      <c r="AS47" s="9" t="s">
        <v>323</v>
      </c>
      <c r="AT47" s="9">
        <f t="shared" si="14"/>
        <v>0</v>
      </c>
      <c r="AU47" s="12">
        <f t="shared" si="15"/>
        <v>0</v>
      </c>
      <c r="AV47" s="12">
        <f t="shared" si="16"/>
        <v>0</v>
      </c>
      <c r="AW47" s="12">
        <f t="shared" si="17"/>
        <v>0</v>
      </c>
      <c r="AX47" s="12">
        <f t="shared" si="18"/>
        <v>0</v>
      </c>
      <c r="AY47" s="9" t="s">
        <v>323</v>
      </c>
      <c r="AZ47" s="9">
        <f t="shared" si="19"/>
        <v>0</v>
      </c>
      <c r="BA47" s="12">
        <f t="shared" si="20"/>
        <v>0</v>
      </c>
      <c r="BB47" s="12">
        <f t="shared" si="21"/>
        <v>0</v>
      </c>
      <c r="BC47" s="12">
        <f t="shared" si="22"/>
        <v>0</v>
      </c>
      <c r="BD47" s="12">
        <f t="shared" si="23"/>
        <v>0</v>
      </c>
      <c r="BE47" s="9">
        <f t="shared" si="24"/>
        <v>1</v>
      </c>
      <c r="BF47" s="9">
        <f t="shared" si="25"/>
        <v>1</v>
      </c>
      <c r="BG47" s="12">
        <f t="shared" si="26"/>
        <v>190000</v>
      </c>
      <c r="BH47" s="12">
        <f t="shared" si="27"/>
        <v>190000</v>
      </c>
      <c r="BI47" s="12">
        <f t="shared" si="28"/>
        <v>2322.94</v>
      </c>
      <c r="BJ47" s="12">
        <f t="shared" si="29"/>
        <v>2322.94</v>
      </c>
      <c r="BK47" s="9"/>
      <c r="BL47" s="12" t="str">
        <f t="shared" si="30"/>
        <v> </v>
      </c>
      <c r="BM47" s="12" t="str">
        <f t="shared" si="31"/>
        <v> </v>
      </c>
      <c r="BN47" s="9" t="e">
        <f t="shared" si="32"/>
        <v>#VALUE!</v>
      </c>
      <c r="BO47" s="12" t="e">
        <f t="shared" si="33"/>
        <v>#VALUE!</v>
      </c>
      <c r="BP47" s="12" t="e">
        <f t="shared" si="34"/>
        <v>#VALUE!</v>
      </c>
      <c r="BQ47" s="9" t="e">
        <f t="shared" si="35"/>
        <v>#VALUE!</v>
      </c>
      <c r="BR47" s="12" t="e">
        <f t="shared" si="36"/>
        <v>#VALUE!</v>
      </c>
      <c r="BS47" s="12" t="e">
        <f t="shared" si="37"/>
        <v>#VALUE!</v>
      </c>
      <c r="BT47" s="9"/>
      <c r="BU47" s="9"/>
      <c r="BV47" s="12" t="str">
        <f t="shared" si="38"/>
        <v> </v>
      </c>
      <c r="BW47" s="12" t="str">
        <f t="shared" si="39"/>
        <v> </v>
      </c>
      <c r="BX47" s="9"/>
      <c r="BY47" s="9"/>
      <c r="BZ47" s="12" t="str">
        <f t="shared" si="40"/>
        <v> </v>
      </c>
      <c r="CA47" s="12" t="str">
        <f t="shared" si="41"/>
        <v> </v>
      </c>
    </row>
    <row r="48" spans="2:79" ht="132">
      <c r="B48" s="6"/>
      <c r="C48" s="6"/>
      <c r="D48" s="6" t="s">
        <v>454</v>
      </c>
      <c r="E48" s="6" t="s">
        <v>457</v>
      </c>
      <c r="F48" s="12">
        <v>1092000</v>
      </c>
      <c r="G48" s="12">
        <v>15000</v>
      </c>
      <c r="H48" s="12">
        <f t="shared" si="1"/>
        <v>1092000</v>
      </c>
      <c r="I48" s="12">
        <f t="shared" si="2"/>
        <v>15000</v>
      </c>
      <c r="J48" s="12">
        <f t="shared" si="3"/>
        <v>16380</v>
      </c>
      <c r="K48" s="12"/>
      <c r="L48" s="12">
        <f t="shared" si="42"/>
        <v>1092000</v>
      </c>
      <c r="M48" s="12">
        <f t="shared" si="4"/>
        <v>16380</v>
      </c>
      <c r="N48" s="6" t="s">
        <v>460</v>
      </c>
      <c r="O48" s="6"/>
      <c r="P48" s="6"/>
      <c r="Q48" s="6"/>
      <c r="R48" s="6"/>
      <c r="S48" s="99">
        <f t="shared" si="43"/>
        <v>0</v>
      </c>
      <c r="T48" s="99"/>
      <c r="U48" s="6"/>
      <c r="V48" s="6" t="s">
        <v>206</v>
      </c>
      <c r="W48" s="6" t="s">
        <v>234</v>
      </c>
      <c r="X48" s="6"/>
      <c r="Y48" s="6"/>
      <c r="Z48" s="6"/>
      <c r="AA48" s="6"/>
      <c r="AB48" s="6"/>
      <c r="AC48" s="69"/>
      <c r="AD48" s="69"/>
      <c r="AE48" s="69"/>
      <c r="AF48" s="69"/>
      <c r="AG48" s="9"/>
      <c r="AH48" s="12" t="str">
        <f t="shared" si="5"/>
        <v> </v>
      </c>
      <c r="AI48" s="12" t="str">
        <f t="shared" si="6"/>
        <v> </v>
      </c>
      <c r="AJ48" s="9"/>
      <c r="AK48" s="12" t="str">
        <f t="shared" si="7"/>
        <v> </v>
      </c>
      <c r="AL48" s="12" t="str">
        <f t="shared" si="8"/>
        <v> </v>
      </c>
      <c r="AM48" s="9">
        <v>0</v>
      </c>
      <c r="AN48" s="9">
        <f t="shared" si="9"/>
        <v>1</v>
      </c>
      <c r="AO48" s="12">
        <f t="shared" si="10"/>
        <v>0</v>
      </c>
      <c r="AP48" s="12">
        <f t="shared" si="11"/>
        <v>1092000</v>
      </c>
      <c r="AQ48" s="12">
        <f t="shared" si="12"/>
        <v>0</v>
      </c>
      <c r="AR48" s="12">
        <f t="shared" si="13"/>
        <v>16380</v>
      </c>
      <c r="AS48" s="9" t="s">
        <v>323</v>
      </c>
      <c r="AT48" s="9">
        <f t="shared" si="14"/>
        <v>0</v>
      </c>
      <c r="AU48" s="12">
        <f t="shared" si="15"/>
        <v>0</v>
      </c>
      <c r="AV48" s="12">
        <f t="shared" si="16"/>
        <v>0</v>
      </c>
      <c r="AW48" s="12">
        <f t="shared" si="17"/>
        <v>0</v>
      </c>
      <c r="AX48" s="12">
        <f t="shared" si="18"/>
        <v>0</v>
      </c>
      <c r="AY48" s="9" t="s">
        <v>323</v>
      </c>
      <c r="AZ48" s="9">
        <f t="shared" si="19"/>
        <v>0</v>
      </c>
      <c r="BA48" s="12">
        <f t="shared" si="20"/>
        <v>0</v>
      </c>
      <c r="BB48" s="12">
        <f t="shared" si="21"/>
        <v>0</v>
      </c>
      <c r="BC48" s="12">
        <f t="shared" si="22"/>
        <v>0</v>
      </c>
      <c r="BD48" s="12">
        <f t="shared" si="23"/>
        <v>0</v>
      </c>
      <c r="BE48" s="9">
        <f t="shared" si="24"/>
        <v>1</v>
      </c>
      <c r="BF48" s="9">
        <f t="shared" si="25"/>
        <v>1</v>
      </c>
      <c r="BG48" s="12">
        <f t="shared" si="26"/>
        <v>1092000</v>
      </c>
      <c r="BH48" s="12">
        <f t="shared" si="27"/>
        <v>1092000</v>
      </c>
      <c r="BI48" s="12">
        <f t="shared" si="28"/>
        <v>16380</v>
      </c>
      <c r="BJ48" s="12">
        <f t="shared" si="29"/>
        <v>16380</v>
      </c>
      <c r="BK48" s="9"/>
      <c r="BL48" s="12" t="str">
        <f t="shared" si="30"/>
        <v> </v>
      </c>
      <c r="BM48" s="12" t="str">
        <f t="shared" si="31"/>
        <v> </v>
      </c>
      <c r="BN48" s="9" t="e">
        <f t="shared" si="32"/>
        <v>#VALUE!</v>
      </c>
      <c r="BO48" s="12" t="e">
        <f t="shared" si="33"/>
        <v>#VALUE!</v>
      </c>
      <c r="BP48" s="12" t="e">
        <f t="shared" si="34"/>
        <v>#VALUE!</v>
      </c>
      <c r="BQ48" s="9" t="e">
        <f t="shared" si="35"/>
        <v>#VALUE!</v>
      </c>
      <c r="BR48" s="12" t="e">
        <f t="shared" si="36"/>
        <v>#VALUE!</v>
      </c>
      <c r="BS48" s="12" t="e">
        <f t="shared" si="37"/>
        <v>#VALUE!</v>
      </c>
      <c r="BT48" s="9"/>
      <c r="BU48" s="9"/>
      <c r="BV48" s="12" t="str">
        <f t="shared" si="38"/>
        <v> </v>
      </c>
      <c r="BW48" s="12" t="str">
        <f t="shared" si="39"/>
        <v> </v>
      </c>
      <c r="BX48" s="9"/>
      <c r="BY48" s="9"/>
      <c r="BZ48" s="12" t="str">
        <f t="shared" si="40"/>
        <v> </v>
      </c>
      <c r="CA48" s="12" t="str">
        <f t="shared" si="41"/>
        <v> </v>
      </c>
    </row>
    <row r="49" spans="2:79" ht="26.25">
      <c r="B49" s="6"/>
      <c r="C49" s="6"/>
      <c r="D49" s="6" t="s">
        <v>454</v>
      </c>
      <c r="E49" s="6" t="s">
        <v>458</v>
      </c>
      <c r="F49" s="12">
        <v>38000</v>
      </c>
      <c r="G49" s="12">
        <v>12000</v>
      </c>
      <c r="H49" s="12">
        <f t="shared" si="1"/>
        <v>38000</v>
      </c>
      <c r="I49" s="12">
        <f t="shared" si="2"/>
        <v>12000</v>
      </c>
      <c r="J49" s="12">
        <f t="shared" si="3"/>
        <v>456</v>
      </c>
      <c r="K49" s="12"/>
      <c r="L49" s="12">
        <f t="shared" si="42"/>
        <v>38000</v>
      </c>
      <c r="M49" s="12">
        <f t="shared" si="4"/>
        <v>456</v>
      </c>
      <c r="N49" s="6" t="s">
        <v>461</v>
      </c>
      <c r="O49" s="6"/>
      <c r="P49" s="6"/>
      <c r="Q49" s="6"/>
      <c r="R49" s="6"/>
      <c r="S49" s="99">
        <f t="shared" si="43"/>
        <v>0</v>
      </c>
      <c r="T49" s="99"/>
      <c r="U49" s="6"/>
      <c r="V49" s="6" t="s">
        <v>206</v>
      </c>
      <c r="W49" s="6" t="s">
        <v>234</v>
      </c>
      <c r="X49" s="6"/>
      <c r="Y49" s="6"/>
      <c r="Z49" s="6"/>
      <c r="AA49" s="6"/>
      <c r="AB49" s="6"/>
      <c r="AC49" s="69"/>
      <c r="AD49" s="69"/>
      <c r="AE49" s="69"/>
      <c r="AF49" s="69"/>
      <c r="AG49" s="9"/>
      <c r="AH49" s="12" t="str">
        <f t="shared" si="5"/>
        <v> </v>
      </c>
      <c r="AI49" s="12" t="str">
        <f t="shared" si="6"/>
        <v> </v>
      </c>
      <c r="AJ49" s="9"/>
      <c r="AK49" s="12" t="str">
        <f t="shared" si="7"/>
        <v> </v>
      </c>
      <c r="AL49" s="12" t="str">
        <f t="shared" si="8"/>
        <v> </v>
      </c>
      <c r="AM49" s="9">
        <v>0</v>
      </c>
      <c r="AN49" s="9">
        <f t="shared" si="9"/>
        <v>1</v>
      </c>
      <c r="AO49" s="12">
        <f t="shared" si="10"/>
        <v>0</v>
      </c>
      <c r="AP49" s="12">
        <f t="shared" si="11"/>
        <v>38000</v>
      </c>
      <c r="AQ49" s="12">
        <f t="shared" si="12"/>
        <v>0</v>
      </c>
      <c r="AR49" s="12">
        <f t="shared" si="13"/>
        <v>456</v>
      </c>
      <c r="AS49" s="9" t="s">
        <v>323</v>
      </c>
      <c r="AT49" s="9">
        <f t="shared" si="14"/>
        <v>0</v>
      </c>
      <c r="AU49" s="12">
        <f t="shared" si="15"/>
        <v>0</v>
      </c>
      <c r="AV49" s="12">
        <f t="shared" si="16"/>
        <v>0</v>
      </c>
      <c r="AW49" s="12">
        <f t="shared" si="17"/>
        <v>0</v>
      </c>
      <c r="AX49" s="12">
        <f t="shared" si="18"/>
        <v>0</v>
      </c>
      <c r="AY49" s="9" t="s">
        <v>323</v>
      </c>
      <c r="AZ49" s="9">
        <f t="shared" si="19"/>
        <v>0</v>
      </c>
      <c r="BA49" s="12">
        <f t="shared" si="20"/>
        <v>0</v>
      </c>
      <c r="BB49" s="12">
        <f t="shared" si="21"/>
        <v>0</v>
      </c>
      <c r="BC49" s="12">
        <f t="shared" si="22"/>
        <v>0</v>
      </c>
      <c r="BD49" s="12">
        <f t="shared" si="23"/>
        <v>0</v>
      </c>
      <c r="BE49" s="9">
        <f t="shared" si="24"/>
        <v>1</v>
      </c>
      <c r="BF49" s="9">
        <f t="shared" si="25"/>
        <v>1</v>
      </c>
      <c r="BG49" s="12">
        <f t="shared" si="26"/>
        <v>38000</v>
      </c>
      <c r="BH49" s="12">
        <f t="shared" si="27"/>
        <v>38000</v>
      </c>
      <c r="BI49" s="12">
        <f t="shared" si="28"/>
        <v>456</v>
      </c>
      <c r="BJ49" s="12">
        <f t="shared" si="29"/>
        <v>456</v>
      </c>
      <c r="BK49" s="9"/>
      <c r="BL49" s="12" t="str">
        <f t="shared" si="30"/>
        <v> </v>
      </c>
      <c r="BM49" s="12" t="str">
        <f t="shared" si="31"/>
        <v> </v>
      </c>
      <c r="BN49" s="9" t="e">
        <f t="shared" si="32"/>
        <v>#VALUE!</v>
      </c>
      <c r="BO49" s="12" t="e">
        <f t="shared" si="33"/>
        <v>#VALUE!</v>
      </c>
      <c r="BP49" s="12" t="e">
        <f t="shared" si="34"/>
        <v>#VALUE!</v>
      </c>
      <c r="BQ49" s="9" t="e">
        <f t="shared" si="35"/>
        <v>#VALUE!</v>
      </c>
      <c r="BR49" s="12" t="e">
        <f t="shared" si="36"/>
        <v>#VALUE!</v>
      </c>
      <c r="BS49" s="12" t="e">
        <f t="shared" si="37"/>
        <v>#VALUE!</v>
      </c>
      <c r="BT49" s="9"/>
      <c r="BU49" s="9"/>
      <c r="BV49" s="12" t="str">
        <f t="shared" si="38"/>
        <v> </v>
      </c>
      <c r="BW49" s="12" t="str">
        <f t="shared" si="39"/>
        <v> </v>
      </c>
      <c r="BX49" s="9"/>
      <c r="BY49" s="9"/>
      <c r="BZ49" s="12" t="str">
        <f t="shared" si="40"/>
        <v> </v>
      </c>
      <c r="CA49" s="12" t="str">
        <f t="shared" si="41"/>
        <v> </v>
      </c>
    </row>
    <row r="50" spans="2:79" ht="78.75">
      <c r="B50" s="6"/>
      <c r="C50" s="6"/>
      <c r="D50" s="6" t="s">
        <v>454</v>
      </c>
      <c r="E50" s="6" t="s">
        <v>459</v>
      </c>
      <c r="F50" s="12">
        <v>540000</v>
      </c>
      <c r="G50" s="12">
        <v>9400</v>
      </c>
      <c r="H50" s="12">
        <f t="shared" si="1"/>
        <v>540000</v>
      </c>
      <c r="I50" s="12">
        <f t="shared" si="2"/>
        <v>9400</v>
      </c>
      <c r="J50" s="12">
        <f t="shared" si="3"/>
        <v>5076</v>
      </c>
      <c r="K50" s="12"/>
      <c r="L50" s="12">
        <f t="shared" si="42"/>
        <v>540000</v>
      </c>
      <c r="M50" s="12">
        <f t="shared" si="4"/>
        <v>5076</v>
      </c>
      <c r="N50" s="6" t="s">
        <v>462</v>
      </c>
      <c r="O50" s="6"/>
      <c r="P50" s="6"/>
      <c r="Q50" s="6"/>
      <c r="R50" s="6"/>
      <c r="S50" s="99">
        <f t="shared" si="43"/>
        <v>0</v>
      </c>
      <c r="T50" s="99"/>
      <c r="U50" s="6"/>
      <c r="V50" s="6" t="s">
        <v>206</v>
      </c>
      <c r="W50" s="6" t="s">
        <v>234</v>
      </c>
      <c r="X50" s="6"/>
      <c r="Y50" s="6"/>
      <c r="Z50" s="6"/>
      <c r="AA50" s="6"/>
      <c r="AB50" s="6"/>
      <c r="AC50" s="69"/>
      <c r="AD50" s="69"/>
      <c r="AE50" s="69"/>
      <c r="AF50" s="69"/>
      <c r="AG50" s="9"/>
      <c r="AH50" s="12" t="str">
        <f t="shared" si="5"/>
        <v> </v>
      </c>
      <c r="AI50" s="12" t="str">
        <f t="shared" si="6"/>
        <v> </v>
      </c>
      <c r="AJ50" s="9"/>
      <c r="AK50" s="12" t="str">
        <f t="shared" si="7"/>
        <v> </v>
      </c>
      <c r="AL50" s="12" t="str">
        <f t="shared" si="8"/>
        <v> </v>
      </c>
      <c r="AM50" s="9">
        <v>0</v>
      </c>
      <c r="AN50" s="9">
        <f t="shared" si="9"/>
        <v>1</v>
      </c>
      <c r="AO50" s="12">
        <f t="shared" si="10"/>
        <v>0</v>
      </c>
      <c r="AP50" s="12">
        <f t="shared" si="11"/>
        <v>540000</v>
      </c>
      <c r="AQ50" s="12">
        <f t="shared" si="12"/>
        <v>0</v>
      </c>
      <c r="AR50" s="12">
        <f t="shared" si="13"/>
        <v>5076</v>
      </c>
      <c r="AS50" s="9" t="s">
        <v>323</v>
      </c>
      <c r="AT50" s="9">
        <f t="shared" si="14"/>
        <v>0</v>
      </c>
      <c r="AU50" s="12">
        <f t="shared" si="15"/>
        <v>0</v>
      </c>
      <c r="AV50" s="12">
        <f t="shared" si="16"/>
        <v>0</v>
      </c>
      <c r="AW50" s="12">
        <f t="shared" si="17"/>
        <v>0</v>
      </c>
      <c r="AX50" s="12">
        <f t="shared" si="18"/>
        <v>0</v>
      </c>
      <c r="AY50" s="9" t="s">
        <v>323</v>
      </c>
      <c r="AZ50" s="9">
        <f t="shared" si="19"/>
        <v>0</v>
      </c>
      <c r="BA50" s="12">
        <f t="shared" si="20"/>
        <v>0</v>
      </c>
      <c r="BB50" s="12">
        <f t="shared" si="21"/>
        <v>0</v>
      </c>
      <c r="BC50" s="12">
        <f t="shared" si="22"/>
        <v>0</v>
      </c>
      <c r="BD50" s="12">
        <f t="shared" si="23"/>
        <v>0</v>
      </c>
      <c r="BE50" s="9">
        <f t="shared" si="24"/>
        <v>1</v>
      </c>
      <c r="BF50" s="9">
        <f t="shared" si="25"/>
        <v>1</v>
      </c>
      <c r="BG50" s="12">
        <f t="shared" si="26"/>
        <v>540000</v>
      </c>
      <c r="BH50" s="12">
        <f t="shared" si="27"/>
        <v>540000</v>
      </c>
      <c r="BI50" s="12">
        <f t="shared" si="28"/>
        <v>5076</v>
      </c>
      <c r="BJ50" s="12">
        <f t="shared" si="29"/>
        <v>5076</v>
      </c>
      <c r="BK50" s="9"/>
      <c r="BL50" s="12" t="str">
        <f t="shared" si="30"/>
        <v> </v>
      </c>
      <c r="BM50" s="12" t="str">
        <f t="shared" si="31"/>
        <v> </v>
      </c>
      <c r="BN50" s="9" t="e">
        <f t="shared" si="32"/>
        <v>#VALUE!</v>
      </c>
      <c r="BO50" s="12" t="e">
        <f t="shared" si="33"/>
        <v>#VALUE!</v>
      </c>
      <c r="BP50" s="12" t="e">
        <f t="shared" si="34"/>
        <v>#VALUE!</v>
      </c>
      <c r="BQ50" s="9" t="e">
        <f t="shared" si="35"/>
        <v>#VALUE!</v>
      </c>
      <c r="BR50" s="12" t="e">
        <f t="shared" si="36"/>
        <v>#VALUE!</v>
      </c>
      <c r="BS50" s="12" t="e">
        <f t="shared" si="37"/>
        <v>#VALUE!</v>
      </c>
      <c r="BT50" s="9"/>
      <c r="BU50" s="9"/>
      <c r="BV50" s="12" t="str">
        <f t="shared" si="38"/>
        <v> </v>
      </c>
      <c r="BW50" s="12" t="str">
        <f t="shared" si="39"/>
        <v> </v>
      </c>
      <c r="BX50" s="9"/>
      <c r="BY50" s="9"/>
      <c r="BZ50" s="12" t="str">
        <f t="shared" si="40"/>
        <v> </v>
      </c>
      <c r="CA50" s="12" t="str">
        <f t="shared" si="41"/>
        <v> </v>
      </c>
    </row>
    <row r="51" spans="2:79" ht="118.5">
      <c r="B51" s="6"/>
      <c r="C51" s="6"/>
      <c r="D51" s="6" t="s">
        <v>467</v>
      </c>
      <c r="E51" s="6" t="s">
        <v>466</v>
      </c>
      <c r="F51" s="18" t="s">
        <v>468</v>
      </c>
      <c r="G51" s="18" t="s">
        <v>469</v>
      </c>
      <c r="H51" s="53">
        <v>6000000</v>
      </c>
      <c r="I51" s="53">
        <v>17000</v>
      </c>
      <c r="J51" s="12">
        <f t="shared" si="3"/>
        <v>102000</v>
      </c>
      <c r="K51" s="12">
        <v>1</v>
      </c>
      <c r="L51" s="12">
        <f t="shared" si="42"/>
        <v>0</v>
      </c>
      <c r="M51" s="12">
        <f t="shared" si="4"/>
        <v>0</v>
      </c>
      <c r="N51" s="6" t="s">
        <v>470</v>
      </c>
      <c r="O51" s="6" t="s">
        <v>471</v>
      </c>
      <c r="P51" s="6">
        <v>1</v>
      </c>
      <c r="Q51" s="6"/>
      <c r="R51" s="6"/>
      <c r="S51" s="99">
        <f t="shared" si="43"/>
        <v>1</v>
      </c>
      <c r="T51" s="99"/>
      <c r="U51" s="6" t="s">
        <v>472</v>
      </c>
      <c r="V51" s="6" t="s">
        <v>473</v>
      </c>
      <c r="W51" s="6" t="s">
        <v>478</v>
      </c>
      <c r="X51" s="6" t="s">
        <v>480</v>
      </c>
      <c r="Y51" s="6"/>
      <c r="Z51" s="6" t="s">
        <v>250</v>
      </c>
      <c r="AA51" s="6" t="s">
        <v>481</v>
      </c>
      <c r="AB51" s="6" t="s">
        <v>482</v>
      </c>
      <c r="AC51" s="69"/>
      <c r="AD51" s="69"/>
      <c r="AE51" s="69"/>
      <c r="AF51" s="69"/>
      <c r="AG51" s="9"/>
      <c r="AH51" s="12" t="str">
        <f t="shared" si="5"/>
        <v> </v>
      </c>
      <c r="AI51" s="12" t="str">
        <f t="shared" si="6"/>
        <v> </v>
      </c>
      <c r="AJ51" s="9"/>
      <c r="AK51" s="12" t="str">
        <f t="shared" si="7"/>
        <v> </v>
      </c>
      <c r="AL51" s="12" t="str">
        <f t="shared" si="8"/>
        <v> </v>
      </c>
      <c r="AM51" s="9">
        <v>0</v>
      </c>
      <c r="AN51" s="9">
        <f t="shared" si="9"/>
        <v>1</v>
      </c>
      <c r="AO51" s="12">
        <f t="shared" si="10"/>
        <v>0</v>
      </c>
      <c r="AP51" s="12">
        <f t="shared" si="11"/>
        <v>6000000</v>
      </c>
      <c r="AQ51" s="12">
        <f t="shared" si="12"/>
        <v>0</v>
      </c>
      <c r="AR51" s="12">
        <f t="shared" si="13"/>
        <v>102000</v>
      </c>
      <c r="AS51" s="9" t="s">
        <v>323</v>
      </c>
      <c r="AT51" s="9">
        <f t="shared" si="14"/>
        <v>0</v>
      </c>
      <c r="AU51" s="12">
        <f t="shared" si="15"/>
        <v>0</v>
      </c>
      <c r="AV51" s="12">
        <f t="shared" si="16"/>
        <v>0</v>
      </c>
      <c r="AW51" s="12">
        <f t="shared" si="17"/>
        <v>0</v>
      </c>
      <c r="AX51" s="12">
        <f t="shared" si="18"/>
        <v>0</v>
      </c>
      <c r="AY51" s="9" t="s">
        <v>323</v>
      </c>
      <c r="AZ51" s="9">
        <f t="shared" si="19"/>
        <v>0</v>
      </c>
      <c r="BA51" s="12">
        <f t="shared" si="20"/>
        <v>0</v>
      </c>
      <c r="BB51" s="12">
        <f t="shared" si="21"/>
        <v>0</v>
      </c>
      <c r="BC51" s="12">
        <f t="shared" si="22"/>
        <v>0</v>
      </c>
      <c r="BD51" s="12">
        <f t="shared" si="23"/>
        <v>0</v>
      </c>
      <c r="BE51" s="9">
        <f t="shared" si="24"/>
        <v>1</v>
      </c>
      <c r="BF51" s="9">
        <f t="shared" si="25"/>
        <v>1</v>
      </c>
      <c r="BG51" s="12">
        <f t="shared" si="26"/>
        <v>6000000</v>
      </c>
      <c r="BH51" s="12">
        <f t="shared" si="27"/>
        <v>6000000</v>
      </c>
      <c r="BI51" s="12">
        <f t="shared" si="28"/>
        <v>102000</v>
      </c>
      <c r="BJ51" s="12">
        <f t="shared" si="29"/>
        <v>102000</v>
      </c>
      <c r="BK51" s="9"/>
      <c r="BL51" s="12" t="str">
        <f t="shared" si="30"/>
        <v> </v>
      </c>
      <c r="BM51" s="12" t="str">
        <f t="shared" si="31"/>
        <v> </v>
      </c>
      <c r="BN51" s="9" t="e">
        <f t="shared" si="32"/>
        <v>#VALUE!</v>
      </c>
      <c r="BO51" s="12" t="e">
        <f t="shared" si="33"/>
        <v>#VALUE!</v>
      </c>
      <c r="BP51" s="12" t="e">
        <f t="shared" si="34"/>
        <v>#VALUE!</v>
      </c>
      <c r="BQ51" s="9" t="e">
        <f t="shared" si="35"/>
        <v>#VALUE!</v>
      </c>
      <c r="BR51" s="12" t="e">
        <f t="shared" si="36"/>
        <v>#VALUE!</v>
      </c>
      <c r="BS51" s="12" t="e">
        <f t="shared" si="37"/>
        <v>#VALUE!</v>
      </c>
      <c r="BT51" s="9"/>
      <c r="BU51" s="9"/>
      <c r="BV51" s="12" t="str">
        <f t="shared" si="38"/>
        <v> </v>
      </c>
      <c r="BW51" s="12" t="str">
        <f t="shared" si="39"/>
        <v> </v>
      </c>
      <c r="BX51" s="9"/>
      <c r="BY51" s="9"/>
      <c r="BZ51" s="12" t="str">
        <f t="shared" si="40"/>
        <v> </v>
      </c>
      <c r="CA51" s="12" t="str">
        <f t="shared" si="41"/>
        <v> </v>
      </c>
    </row>
    <row r="52" spans="2:79" ht="118.5">
      <c r="B52" s="6"/>
      <c r="C52" s="6"/>
      <c r="D52" s="6" t="s">
        <v>467</v>
      </c>
      <c r="E52" s="6" t="s">
        <v>256</v>
      </c>
      <c r="F52" s="18" t="s">
        <v>474</v>
      </c>
      <c r="G52" s="18" t="s">
        <v>475</v>
      </c>
      <c r="H52" s="53">
        <v>700000</v>
      </c>
      <c r="I52" s="53">
        <v>8500</v>
      </c>
      <c r="J52" s="12">
        <f t="shared" si="3"/>
        <v>5950</v>
      </c>
      <c r="K52" s="12">
        <v>1</v>
      </c>
      <c r="L52" s="12">
        <f t="shared" si="42"/>
        <v>0</v>
      </c>
      <c r="M52" s="12">
        <f t="shared" si="4"/>
        <v>0</v>
      </c>
      <c r="N52" s="6" t="s">
        <v>476</v>
      </c>
      <c r="O52" s="6" t="s">
        <v>471</v>
      </c>
      <c r="P52" s="6">
        <v>1</v>
      </c>
      <c r="Q52" s="6"/>
      <c r="R52" s="6"/>
      <c r="S52" s="99">
        <f t="shared" si="43"/>
        <v>1</v>
      </c>
      <c r="T52" s="99"/>
      <c r="U52" s="6"/>
      <c r="V52" s="6" t="s">
        <v>477</v>
      </c>
      <c r="W52" s="6" t="s">
        <v>479</v>
      </c>
      <c r="X52" s="6" t="s">
        <v>480</v>
      </c>
      <c r="Y52" s="6"/>
      <c r="Z52" s="6" t="s">
        <v>250</v>
      </c>
      <c r="AA52" s="6" t="s">
        <v>481</v>
      </c>
      <c r="AB52" s="6" t="s">
        <v>482</v>
      </c>
      <c r="AC52" s="69"/>
      <c r="AD52" s="69"/>
      <c r="AE52" s="69"/>
      <c r="AF52" s="69"/>
      <c r="AG52" s="9"/>
      <c r="AH52" s="12" t="str">
        <f t="shared" si="5"/>
        <v> </v>
      </c>
      <c r="AI52" s="12" t="str">
        <f t="shared" si="6"/>
        <v> </v>
      </c>
      <c r="AJ52" s="9"/>
      <c r="AK52" s="12" t="str">
        <f t="shared" si="7"/>
        <v> </v>
      </c>
      <c r="AL52" s="12" t="str">
        <f t="shared" si="8"/>
        <v> </v>
      </c>
      <c r="AM52" s="9">
        <v>0</v>
      </c>
      <c r="AN52" s="9">
        <f t="shared" si="9"/>
        <v>1</v>
      </c>
      <c r="AO52" s="12">
        <f t="shared" si="10"/>
        <v>0</v>
      </c>
      <c r="AP52" s="12">
        <f t="shared" si="11"/>
        <v>700000</v>
      </c>
      <c r="AQ52" s="12">
        <f t="shared" si="12"/>
        <v>0</v>
      </c>
      <c r="AR52" s="12">
        <f t="shared" si="13"/>
        <v>5950</v>
      </c>
      <c r="AS52" s="9" t="s">
        <v>323</v>
      </c>
      <c r="AT52" s="9">
        <f t="shared" si="14"/>
        <v>0</v>
      </c>
      <c r="AU52" s="12">
        <f t="shared" si="15"/>
        <v>0</v>
      </c>
      <c r="AV52" s="12">
        <f t="shared" si="16"/>
        <v>0</v>
      </c>
      <c r="AW52" s="12">
        <f t="shared" si="17"/>
        <v>0</v>
      </c>
      <c r="AX52" s="12">
        <f t="shared" si="18"/>
        <v>0</v>
      </c>
      <c r="AY52" s="9" t="s">
        <v>323</v>
      </c>
      <c r="AZ52" s="9">
        <f t="shared" si="19"/>
        <v>0</v>
      </c>
      <c r="BA52" s="12">
        <f t="shared" si="20"/>
        <v>0</v>
      </c>
      <c r="BB52" s="12">
        <f t="shared" si="21"/>
        <v>0</v>
      </c>
      <c r="BC52" s="12">
        <f t="shared" si="22"/>
        <v>0</v>
      </c>
      <c r="BD52" s="12">
        <f t="shared" si="23"/>
        <v>0</v>
      </c>
      <c r="BE52" s="9">
        <f t="shared" si="24"/>
        <v>1</v>
      </c>
      <c r="BF52" s="9">
        <f t="shared" si="25"/>
        <v>1</v>
      </c>
      <c r="BG52" s="12">
        <f t="shared" si="26"/>
        <v>700000</v>
      </c>
      <c r="BH52" s="12">
        <f t="shared" si="27"/>
        <v>700000</v>
      </c>
      <c r="BI52" s="12">
        <f t="shared" si="28"/>
        <v>5950</v>
      </c>
      <c r="BJ52" s="12">
        <f t="shared" si="29"/>
        <v>5950</v>
      </c>
      <c r="BK52" s="9"/>
      <c r="BL52" s="12" t="str">
        <f t="shared" si="30"/>
        <v> </v>
      </c>
      <c r="BM52" s="12" t="str">
        <f t="shared" si="31"/>
        <v> </v>
      </c>
      <c r="BN52" s="9" t="e">
        <f t="shared" si="32"/>
        <v>#VALUE!</v>
      </c>
      <c r="BO52" s="12" t="e">
        <f t="shared" si="33"/>
        <v>#VALUE!</v>
      </c>
      <c r="BP52" s="12" t="e">
        <f t="shared" si="34"/>
        <v>#VALUE!</v>
      </c>
      <c r="BQ52" s="9" t="e">
        <f t="shared" si="35"/>
        <v>#VALUE!</v>
      </c>
      <c r="BR52" s="12" t="e">
        <f t="shared" si="36"/>
        <v>#VALUE!</v>
      </c>
      <c r="BS52" s="12" t="e">
        <f t="shared" si="37"/>
        <v>#VALUE!</v>
      </c>
      <c r="BT52" s="9"/>
      <c r="BU52" s="9"/>
      <c r="BV52" s="12" t="str">
        <f t="shared" si="38"/>
        <v> </v>
      </c>
      <c r="BW52" s="12" t="str">
        <f t="shared" si="39"/>
        <v> </v>
      </c>
      <c r="BX52" s="9"/>
      <c r="BY52" s="9"/>
      <c r="BZ52" s="12" t="str">
        <f t="shared" si="40"/>
        <v> </v>
      </c>
      <c r="CA52" s="12" t="str">
        <f t="shared" si="41"/>
        <v> </v>
      </c>
    </row>
    <row r="53" spans="2:79" ht="78.75">
      <c r="B53" s="6"/>
      <c r="C53" s="6"/>
      <c r="D53" s="6" t="s">
        <v>485</v>
      </c>
      <c r="E53" s="6" t="s">
        <v>487</v>
      </c>
      <c r="F53" s="12">
        <v>1900000</v>
      </c>
      <c r="G53" s="6" t="s">
        <v>488</v>
      </c>
      <c r="H53" s="12">
        <f t="shared" si="1"/>
        <v>1900000</v>
      </c>
      <c r="I53" s="12">
        <f>(12+16)/2*1000</f>
        <v>14000</v>
      </c>
      <c r="J53" s="12">
        <f t="shared" si="3"/>
        <v>26600</v>
      </c>
      <c r="K53" s="12">
        <v>1</v>
      </c>
      <c r="L53" s="12">
        <f t="shared" si="42"/>
        <v>0</v>
      </c>
      <c r="M53" s="12">
        <f t="shared" si="4"/>
        <v>0</v>
      </c>
      <c r="N53" s="6" t="s">
        <v>489</v>
      </c>
      <c r="O53" s="6" t="s">
        <v>491</v>
      </c>
      <c r="P53" s="6"/>
      <c r="Q53" s="6">
        <v>1</v>
      </c>
      <c r="R53" s="6"/>
      <c r="S53" s="99">
        <f t="shared" si="43"/>
        <v>1</v>
      </c>
      <c r="T53" s="99"/>
      <c r="U53" s="6" t="s">
        <v>493</v>
      </c>
      <c r="V53" s="6" t="s">
        <v>495</v>
      </c>
      <c r="W53" s="6"/>
      <c r="X53" s="6"/>
      <c r="Y53" s="6"/>
      <c r="Z53" s="6"/>
      <c r="AA53" s="6"/>
      <c r="AB53" s="6"/>
      <c r="AC53" s="69"/>
      <c r="AD53" s="69"/>
      <c r="AE53" s="69"/>
      <c r="AF53" s="69"/>
      <c r="AG53" s="9"/>
      <c r="AH53" s="12" t="str">
        <f t="shared" si="5"/>
        <v> </v>
      </c>
      <c r="AI53" s="12" t="str">
        <f t="shared" si="6"/>
        <v> </v>
      </c>
      <c r="AJ53" s="9"/>
      <c r="AK53" s="12" t="str">
        <f t="shared" si="7"/>
        <v> </v>
      </c>
      <c r="AL53" s="12" t="str">
        <f t="shared" si="8"/>
        <v> </v>
      </c>
      <c r="AM53" s="9" t="s">
        <v>323</v>
      </c>
      <c r="AN53" s="9">
        <f t="shared" si="9"/>
        <v>0</v>
      </c>
      <c r="AO53" s="12">
        <f t="shared" si="10"/>
        <v>0</v>
      </c>
      <c r="AP53" s="12">
        <f t="shared" si="11"/>
        <v>0</v>
      </c>
      <c r="AQ53" s="12">
        <f t="shared" si="12"/>
        <v>0</v>
      </c>
      <c r="AR53" s="12">
        <f t="shared" si="13"/>
        <v>0</v>
      </c>
      <c r="AS53" s="9" t="s">
        <v>323</v>
      </c>
      <c r="AT53" s="9">
        <f t="shared" si="14"/>
        <v>0</v>
      </c>
      <c r="AU53" s="12">
        <f t="shared" si="15"/>
        <v>0</v>
      </c>
      <c r="AV53" s="12">
        <f t="shared" si="16"/>
        <v>0</v>
      </c>
      <c r="AW53" s="12">
        <f t="shared" si="17"/>
        <v>0</v>
      </c>
      <c r="AX53" s="12">
        <f t="shared" si="18"/>
        <v>0</v>
      </c>
      <c r="AY53" s="9" t="s">
        <v>323</v>
      </c>
      <c r="AZ53" s="9">
        <f t="shared" si="19"/>
        <v>0</v>
      </c>
      <c r="BA53" s="12">
        <f t="shared" si="20"/>
        <v>0</v>
      </c>
      <c r="BB53" s="12">
        <f t="shared" si="21"/>
        <v>0</v>
      </c>
      <c r="BC53" s="12">
        <f t="shared" si="22"/>
        <v>0</v>
      </c>
      <c r="BD53" s="12">
        <f t="shared" si="23"/>
        <v>0</v>
      </c>
      <c r="BE53" s="9">
        <f t="shared" si="24"/>
        <v>1</v>
      </c>
      <c r="BF53" s="9">
        <f t="shared" si="25"/>
        <v>1</v>
      </c>
      <c r="BG53" s="12">
        <f t="shared" si="26"/>
        <v>1900000</v>
      </c>
      <c r="BH53" s="12">
        <f t="shared" si="27"/>
        <v>1900000</v>
      </c>
      <c r="BI53" s="12">
        <f t="shared" si="28"/>
        <v>26600</v>
      </c>
      <c r="BJ53" s="12">
        <f t="shared" si="29"/>
        <v>26600</v>
      </c>
      <c r="BK53" s="9"/>
      <c r="BL53" s="12" t="str">
        <f t="shared" si="30"/>
        <v> </v>
      </c>
      <c r="BM53" s="12" t="str">
        <f t="shared" si="31"/>
        <v> </v>
      </c>
      <c r="BN53" s="9" t="e">
        <f t="shared" si="32"/>
        <v>#VALUE!</v>
      </c>
      <c r="BO53" s="12" t="e">
        <f t="shared" si="33"/>
        <v>#VALUE!</v>
      </c>
      <c r="BP53" s="12" t="e">
        <f t="shared" si="34"/>
        <v>#VALUE!</v>
      </c>
      <c r="BQ53" s="9" t="e">
        <f t="shared" si="35"/>
        <v>#VALUE!</v>
      </c>
      <c r="BR53" s="12" t="e">
        <f t="shared" si="36"/>
        <v>#VALUE!</v>
      </c>
      <c r="BS53" s="12" t="e">
        <f t="shared" si="37"/>
        <v>#VALUE!</v>
      </c>
      <c r="BT53" s="9"/>
      <c r="BU53" s="9"/>
      <c r="BV53" s="12" t="str">
        <f t="shared" si="38"/>
        <v> </v>
      </c>
      <c r="BW53" s="12" t="str">
        <f t="shared" si="39"/>
        <v> </v>
      </c>
      <c r="BX53" s="9"/>
      <c r="BY53" s="9"/>
      <c r="BZ53" s="12" t="str">
        <f t="shared" si="40"/>
        <v> </v>
      </c>
      <c r="CA53" s="12" t="str">
        <f t="shared" si="41"/>
        <v> </v>
      </c>
    </row>
    <row r="54" spans="2:79" ht="144.75">
      <c r="B54" s="6"/>
      <c r="C54" s="6"/>
      <c r="D54" s="6" t="s">
        <v>486</v>
      </c>
      <c r="E54" s="6" t="s">
        <v>142</v>
      </c>
      <c r="F54" s="12">
        <v>1200000</v>
      </c>
      <c r="G54" s="6" t="s">
        <v>488</v>
      </c>
      <c r="H54" s="12">
        <f t="shared" si="1"/>
        <v>1200000</v>
      </c>
      <c r="I54" s="12">
        <f>(12+16)/2*1000</f>
        <v>14000</v>
      </c>
      <c r="J54" s="12">
        <f t="shared" si="3"/>
        <v>16800</v>
      </c>
      <c r="K54" s="12">
        <v>1</v>
      </c>
      <c r="L54" s="12">
        <f t="shared" si="42"/>
        <v>0</v>
      </c>
      <c r="M54" s="12">
        <f t="shared" si="4"/>
        <v>0</v>
      </c>
      <c r="N54" s="6" t="s">
        <v>490</v>
      </c>
      <c r="O54" s="6" t="s">
        <v>492</v>
      </c>
      <c r="P54" s="6"/>
      <c r="Q54" s="6">
        <v>1</v>
      </c>
      <c r="R54" s="6"/>
      <c r="S54" s="99">
        <f t="shared" si="43"/>
        <v>1</v>
      </c>
      <c r="T54" s="99">
        <v>1</v>
      </c>
      <c r="U54" s="6" t="s">
        <v>494</v>
      </c>
      <c r="V54" s="6" t="s">
        <v>496</v>
      </c>
      <c r="W54" s="6"/>
      <c r="X54" s="6"/>
      <c r="Y54" s="6"/>
      <c r="Z54" s="6"/>
      <c r="AA54" s="6"/>
      <c r="AB54" s="6"/>
      <c r="AC54" s="69"/>
      <c r="AD54" s="69"/>
      <c r="AE54" s="69"/>
      <c r="AF54" s="69"/>
      <c r="AG54" s="9"/>
      <c r="AH54" s="12" t="str">
        <f t="shared" si="5"/>
        <v> </v>
      </c>
      <c r="AI54" s="12" t="str">
        <f t="shared" si="6"/>
        <v> </v>
      </c>
      <c r="AJ54" s="9"/>
      <c r="AK54" s="12" t="str">
        <f t="shared" si="7"/>
        <v> </v>
      </c>
      <c r="AL54" s="12" t="str">
        <f t="shared" si="8"/>
        <v> </v>
      </c>
      <c r="AM54" s="9" t="s">
        <v>323</v>
      </c>
      <c r="AN54" s="9">
        <f t="shared" si="9"/>
        <v>0</v>
      </c>
      <c r="AO54" s="12">
        <f t="shared" si="10"/>
        <v>0</v>
      </c>
      <c r="AP54" s="12">
        <f t="shared" si="11"/>
        <v>0</v>
      </c>
      <c r="AQ54" s="12">
        <f t="shared" si="12"/>
        <v>0</v>
      </c>
      <c r="AR54" s="12">
        <f t="shared" si="13"/>
        <v>0</v>
      </c>
      <c r="AS54" s="9" t="s">
        <v>323</v>
      </c>
      <c r="AT54" s="9">
        <f t="shared" si="14"/>
        <v>0</v>
      </c>
      <c r="AU54" s="12">
        <f t="shared" si="15"/>
        <v>0</v>
      </c>
      <c r="AV54" s="12">
        <f t="shared" si="16"/>
        <v>0</v>
      </c>
      <c r="AW54" s="12">
        <f t="shared" si="17"/>
        <v>0</v>
      </c>
      <c r="AX54" s="12">
        <f t="shared" si="18"/>
        <v>0</v>
      </c>
      <c r="AY54" s="9" t="s">
        <v>323</v>
      </c>
      <c r="AZ54" s="9">
        <f t="shared" si="19"/>
        <v>0</v>
      </c>
      <c r="BA54" s="12">
        <f t="shared" si="20"/>
        <v>0</v>
      </c>
      <c r="BB54" s="12">
        <f t="shared" si="21"/>
        <v>0</v>
      </c>
      <c r="BC54" s="12">
        <f t="shared" si="22"/>
        <v>0</v>
      </c>
      <c r="BD54" s="12">
        <f t="shared" si="23"/>
        <v>0</v>
      </c>
      <c r="BE54" s="9">
        <f t="shared" si="24"/>
        <v>1</v>
      </c>
      <c r="BF54" s="9">
        <f t="shared" si="25"/>
        <v>1</v>
      </c>
      <c r="BG54" s="12">
        <f t="shared" si="26"/>
        <v>1200000</v>
      </c>
      <c r="BH54" s="12">
        <f t="shared" si="27"/>
        <v>1200000</v>
      </c>
      <c r="BI54" s="12">
        <f t="shared" si="28"/>
        <v>16800</v>
      </c>
      <c r="BJ54" s="12">
        <f t="shared" si="29"/>
        <v>16800</v>
      </c>
      <c r="BK54" s="9"/>
      <c r="BL54" s="12" t="str">
        <f t="shared" si="30"/>
        <v> </v>
      </c>
      <c r="BM54" s="12" t="str">
        <f t="shared" si="31"/>
        <v> </v>
      </c>
      <c r="BN54" s="9" t="e">
        <f t="shared" si="32"/>
        <v>#VALUE!</v>
      </c>
      <c r="BO54" s="12" t="e">
        <f t="shared" si="33"/>
        <v>#VALUE!</v>
      </c>
      <c r="BP54" s="12" t="e">
        <f t="shared" si="34"/>
        <v>#VALUE!</v>
      </c>
      <c r="BQ54" s="9" t="e">
        <f t="shared" si="35"/>
        <v>#VALUE!</v>
      </c>
      <c r="BR54" s="12" t="e">
        <f t="shared" si="36"/>
        <v>#VALUE!</v>
      </c>
      <c r="BS54" s="12" t="e">
        <f t="shared" si="37"/>
        <v>#VALUE!</v>
      </c>
      <c r="BT54" s="9"/>
      <c r="BU54" s="9"/>
      <c r="BV54" s="12" t="str">
        <f t="shared" si="38"/>
        <v> </v>
      </c>
      <c r="BW54" s="12" t="str">
        <f t="shared" si="39"/>
        <v> </v>
      </c>
      <c r="BX54" s="9"/>
      <c r="BY54" s="9"/>
      <c r="BZ54" s="12" t="str">
        <f t="shared" si="40"/>
        <v> </v>
      </c>
      <c r="CA54" s="12" t="str">
        <f t="shared" si="41"/>
        <v> </v>
      </c>
    </row>
    <row r="55" spans="2:79" ht="52.5">
      <c r="B55" s="6"/>
      <c r="C55" s="6"/>
      <c r="D55" s="6" t="s">
        <v>505</v>
      </c>
      <c r="E55" s="6" t="s">
        <v>509</v>
      </c>
      <c r="F55" s="12">
        <v>5000000</v>
      </c>
      <c r="G55" s="6" t="s">
        <v>510</v>
      </c>
      <c r="H55" s="12">
        <f t="shared" si="1"/>
        <v>5000000</v>
      </c>
      <c r="I55" s="12">
        <f>(5.5+6)/2*1000</f>
        <v>5750</v>
      </c>
      <c r="J55" s="12">
        <f t="shared" si="3"/>
        <v>28750</v>
      </c>
      <c r="K55" s="12">
        <v>1</v>
      </c>
      <c r="L55" s="12">
        <f t="shared" si="42"/>
        <v>0</v>
      </c>
      <c r="M55" s="12">
        <f t="shared" si="4"/>
        <v>0</v>
      </c>
      <c r="N55" s="6" t="s">
        <v>511</v>
      </c>
      <c r="O55" s="6" t="s">
        <v>515</v>
      </c>
      <c r="P55" s="6"/>
      <c r="Q55" s="6"/>
      <c r="R55" s="6"/>
      <c r="S55" s="99">
        <f t="shared" si="43"/>
        <v>0</v>
      </c>
      <c r="T55" s="99"/>
      <c r="U55" s="6" t="s">
        <v>519</v>
      </c>
      <c r="V55" s="6" t="s">
        <v>521</v>
      </c>
      <c r="W55" s="6" t="s">
        <v>265</v>
      </c>
      <c r="X55" s="6" t="s">
        <v>270</v>
      </c>
      <c r="Y55" s="6"/>
      <c r="Z55" s="6" t="s">
        <v>250</v>
      </c>
      <c r="AA55" s="6" t="s">
        <v>524</v>
      </c>
      <c r="AB55" s="6" t="s">
        <v>570</v>
      </c>
      <c r="AC55" s="69"/>
      <c r="AD55" s="69" t="s">
        <v>570</v>
      </c>
      <c r="AE55" s="69" t="s">
        <v>570</v>
      </c>
      <c r="AF55" s="69"/>
      <c r="AG55" s="9"/>
      <c r="AH55" s="12" t="str">
        <f t="shared" si="5"/>
        <v> </v>
      </c>
      <c r="AI55" s="12" t="str">
        <f t="shared" si="6"/>
        <v> </v>
      </c>
      <c r="AJ55" s="9"/>
      <c r="AK55" s="12" t="str">
        <f t="shared" si="7"/>
        <v> </v>
      </c>
      <c r="AL55" s="12" t="str">
        <f t="shared" si="8"/>
        <v> </v>
      </c>
      <c r="AM55" s="9">
        <v>1</v>
      </c>
      <c r="AN55" s="9">
        <f t="shared" si="9"/>
        <v>1</v>
      </c>
      <c r="AO55" s="12">
        <f t="shared" si="10"/>
        <v>5000000</v>
      </c>
      <c r="AP55" s="12">
        <f t="shared" si="11"/>
        <v>5000000</v>
      </c>
      <c r="AQ55" s="12">
        <f t="shared" si="12"/>
        <v>28750</v>
      </c>
      <c r="AR55" s="12">
        <f t="shared" si="13"/>
        <v>28750</v>
      </c>
      <c r="AS55" s="9">
        <v>1</v>
      </c>
      <c r="AT55" s="9">
        <f t="shared" si="14"/>
        <v>1</v>
      </c>
      <c r="AU55" s="12">
        <f t="shared" si="15"/>
        <v>5000000</v>
      </c>
      <c r="AV55" s="12">
        <f t="shared" si="16"/>
        <v>5000000</v>
      </c>
      <c r="AW55" s="12">
        <f t="shared" si="17"/>
        <v>28750</v>
      </c>
      <c r="AX55" s="12">
        <f t="shared" si="18"/>
        <v>28750</v>
      </c>
      <c r="AY55" s="9">
        <v>1</v>
      </c>
      <c r="AZ55" s="9">
        <f t="shared" si="19"/>
        <v>1</v>
      </c>
      <c r="BA55" s="12">
        <f t="shared" si="20"/>
        <v>5000000</v>
      </c>
      <c r="BB55" s="12">
        <f t="shared" si="21"/>
        <v>5000000</v>
      </c>
      <c r="BC55" s="12">
        <f t="shared" si="22"/>
        <v>28750</v>
      </c>
      <c r="BD55" s="12">
        <f t="shared" si="23"/>
        <v>28750</v>
      </c>
      <c r="BE55" s="9">
        <f t="shared" si="24"/>
        <v>0</v>
      </c>
      <c r="BF55" s="9">
        <f t="shared" si="25"/>
        <v>1</v>
      </c>
      <c r="BG55" s="12">
        <f t="shared" si="26"/>
        <v>0</v>
      </c>
      <c r="BH55" s="12">
        <f t="shared" si="27"/>
        <v>5000000</v>
      </c>
      <c r="BI55" s="12">
        <f t="shared" si="28"/>
        <v>0</v>
      </c>
      <c r="BJ55" s="12">
        <f t="shared" si="29"/>
        <v>28750</v>
      </c>
      <c r="BK55" s="9"/>
      <c r="BL55" s="12" t="str">
        <f t="shared" si="30"/>
        <v> </v>
      </c>
      <c r="BM55" s="12" t="str">
        <f t="shared" si="31"/>
        <v> </v>
      </c>
      <c r="BN55" s="9">
        <f t="shared" si="32"/>
        <v>3</v>
      </c>
      <c r="BO55" s="12" t="str">
        <f t="shared" si="33"/>
        <v> </v>
      </c>
      <c r="BP55" s="12" t="str">
        <f t="shared" si="34"/>
        <v> </v>
      </c>
      <c r="BQ55" s="9" t="str">
        <f t="shared" si="35"/>
        <v> </v>
      </c>
      <c r="BR55" s="12" t="str">
        <f t="shared" si="36"/>
        <v> </v>
      </c>
      <c r="BS55" s="12" t="str">
        <f t="shared" si="37"/>
        <v> </v>
      </c>
      <c r="BT55" s="9"/>
      <c r="BU55" s="9"/>
      <c r="BV55" s="12" t="str">
        <f t="shared" si="38"/>
        <v> </v>
      </c>
      <c r="BW55" s="12" t="str">
        <f t="shared" si="39"/>
        <v> </v>
      </c>
      <c r="BX55" s="9"/>
      <c r="BY55" s="9"/>
      <c r="BZ55" s="12" t="str">
        <f t="shared" si="40"/>
        <v> </v>
      </c>
      <c r="CA55" s="12" t="str">
        <f t="shared" si="41"/>
        <v> </v>
      </c>
    </row>
    <row r="56" spans="2:79" ht="66">
      <c r="B56" s="6"/>
      <c r="C56" s="6"/>
      <c r="D56" s="6" t="s">
        <v>506</v>
      </c>
      <c r="E56" s="6" t="s">
        <v>142</v>
      </c>
      <c r="F56" s="12">
        <v>5000000</v>
      </c>
      <c r="G56" s="12">
        <v>9000</v>
      </c>
      <c r="H56" s="12">
        <f t="shared" si="1"/>
        <v>5000000</v>
      </c>
      <c r="I56" s="12">
        <f t="shared" si="2"/>
        <v>9000</v>
      </c>
      <c r="J56" s="12">
        <f t="shared" si="3"/>
        <v>45000</v>
      </c>
      <c r="K56" s="12"/>
      <c r="L56" s="12">
        <f t="shared" si="42"/>
        <v>5000000</v>
      </c>
      <c r="M56" s="12">
        <f t="shared" si="4"/>
        <v>45000</v>
      </c>
      <c r="N56" s="6" t="s">
        <v>512</v>
      </c>
      <c r="O56" s="6" t="s">
        <v>516</v>
      </c>
      <c r="P56" s="6"/>
      <c r="Q56" s="6">
        <v>1</v>
      </c>
      <c r="R56" s="6"/>
      <c r="S56" s="99">
        <f t="shared" si="43"/>
        <v>1</v>
      </c>
      <c r="T56" s="99"/>
      <c r="U56" s="6" t="s">
        <v>520</v>
      </c>
      <c r="V56" s="6" t="s">
        <v>522</v>
      </c>
      <c r="W56" s="6" t="s">
        <v>265</v>
      </c>
      <c r="X56" s="6" t="s">
        <v>523</v>
      </c>
      <c r="Y56" s="6"/>
      <c r="Z56" s="6" t="s">
        <v>250</v>
      </c>
      <c r="AA56" s="6" t="s">
        <v>524</v>
      </c>
      <c r="AB56" s="6" t="s">
        <v>323</v>
      </c>
      <c r="AC56" s="69"/>
      <c r="AD56" s="69"/>
      <c r="AE56" s="69"/>
      <c r="AF56" s="69"/>
      <c r="AG56" s="9"/>
      <c r="AH56" s="12" t="str">
        <f t="shared" si="5"/>
        <v> </v>
      </c>
      <c r="AI56" s="12" t="str">
        <f t="shared" si="6"/>
        <v> </v>
      </c>
      <c r="AJ56" s="9"/>
      <c r="AK56" s="12" t="str">
        <f t="shared" si="7"/>
        <v> </v>
      </c>
      <c r="AL56" s="12" t="str">
        <f t="shared" si="8"/>
        <v> </v>
      </c>
      <c r="AM56" s="9">
        <v>1</v>
      </c>
      <c r="AN56" s="9">
        <f t="shared" si="9"/>
        <v>1</v>
      </c>
      <c r="AO56" s="12">
        <f t="shared" si="10"/>
        <v>5000000</v>
      </c>
      <c r="AP56" s="12">
        <f t="shared" si="11"/>
        <v>5000000</v>
      </c>
      <c r="AQ56" s="12">
        <f t="shared" si="12"/>
        <v>45000</v>
      </c>
      <c r="AR56" s="12">
        <f t="shared" si="13"/>
        <v>45000</v>
      </c>
      <c r="AS56" s="9">
        <v>1</v>
      </c>
      <c r="AT56" s="9">
        <f t="shared" si="14"/>
        <v>1</v>
      </c>
      <c r="AU56" s="12">
        <f t="shared" si="15"/>
        <v>5000000</v>
      </c>
      <c r="AV56" s="12">
        <f t="shared" si="16"/>
        <v>5000000</v>
      </c>
      <c r="AW56" s="12">
        <f t="shared" si="17"/>
        <v>45000</v>
      </c>
      <c r="AX56" s="12">
        <f t="shared" si="18"/>
        <v>45000</v>
      </c>
      <c r="AY56" s="9">
        <v>1</v>
      </c>
      <c r="AZ56" s="9">
        <f t="shared" si="19"/>
        <v>1</v>
      </c>
      <c r="BA56" s="12">
        <f t="shared" si="20"/>
        <v>5000000</v>
      </c>
      <c r="BB56" s="12">
        <f t="shared" si="21"/>
        <v>5000000</v>
      </c>
      <c r="BC56" s="12">
        <f t="shared" si="22"/>
        <v>45000</v>
      </c>
      <c r="BD56" s="12">
        <f t="shared" si="23"/>
        <v>45000</v>
      </c>
      <c r="BE56" s="9">
        <f t="shared" si="24"/>
        <v>1</v>
      </c>
      <c r="BF56" s="9">
        <f t="shared" si="25"/>
        <v>1</v>
      </c>
      <c r="BG56" s="12">
        <f t="shared" si="26"/>
        <v>5000000</v>
      </c>
      <c r="BH56" s="12">
        <f t="shared" si="27"/>
        <v>5000000</v>
      </c>
      <c r="BI56" s="12">
        <f t="shared" si="28"/>
        <v>45000</v>
      </c>
      <c r="BJ56" s="12">
        <f t="shared" si="29"/>
        <v>45000</v>
      </c>
      <c r="BK56" s="146">
        <v>1</v>
      </c>
      <c r="BL56" s="12">
        <f t="shared" si="30"/>
        <v>5000000</v>
      </c>
      <c r="BM56" s="12">
        <f t="shared" si="31"/>
        <v>45000</v>
      </c>
      <c r="BN56" s="9">
        <f t="shared" si="32"/>
        <v>5</v>
      </c>
      <c r="BO56" s="12">
        <f t="shared" si="33"/>
        <v>5000000</v>
      </c>
      <c r="BP56" s="12">
        <f t="shared" si="34"/>
        <v>45000</v>
      </c>
      <c r="BQ56" s="9" t="str">
        <f t="shared" si="35"/>
        <v> </v>
      </c>
      <c r="BR56" s="12" t="str">
        <f t="shared" si="36"/>
        <v> </v>
      </c>
      <c r="BS56" s="12" t="str">
        <f t="shared" si="37"/>
        <v> </v>
      </c>
      <c r="BT56" s="9"/>
      <c r="BU56" s="9"/>
      <c r="BV56" s="12" t="str">
        <f t="shared" si="38"/>
        <v> </v>
      </c>
      <c r="BW56" s="12" t="str">
        <f t="shared" si="39"/>
        <v> </v>
      </c>
      <c r="BX56" s="9"/>
      <c r="BY56" s="9"/>
      <c r="BZ56" s="12" t="str">
        <f t="shared" si="40"/>
        <v> </v>
      </c>
      <c r="CA56" s="12" t="str">
        <f t="shared" si="41"/>
        <v> </v>
      </c>
    </row>
    <row r="57" spans="2:79" ht="78.75">
      <c r="B57" s="6"/>
      <c r="C57" s="6"/>
      <c r="D57" s="6" t="s">
        <v>507</v>
      </c>
      <c r="E57" s="6" t="s">
        <v>321</v>
      </c>
      <c r="F57" s="12">
        <v>3000000</v>
      </c>
      <c r="G57" s="12">
        <v>9000</v>
      </c>
      <c r="H57" s="12">
        <f>F57</f>
        <v>3000000</v>
      </c>
      <c r="I57" s="12">
        <f>G57</f>
        <v>9000</v>
      </c>
      <c r="J57" s="12">
        <f>I57*H57/1000000</f>
        <v>27000</v>
      </c>
      <c r="K57" s="12"/>
      <c r="L57" s="12">
        <f t="shared" si="42"/>
        <v>3000000</v>
      </c>
      <c r="M57" s="12">
        <f t="shared" si="4"/>
        <v>27000</v>
      </c>
      <c r="N57" s="6" t="s">
        <v>513</v>
      </c>
      <c r="O57" s="6" t="s">
        <v>517</v>
      </c>
      <c r="P57" s="6">
        <v>1</v>
      </c>
      <c r="Q57" s="6">
        <v>1</v>
      </c>
      <c r="R57" s="6"/>
      <c r="S57" s="99">
        <v>1</v>
      </c>
      <c r="T57" s="99"/>
      <c r="U57" s="6" t="s">
        <v>520</v>
      </c>
      <c r="V57" s="6" t="s">
        <v>522</v>
      </c>
      <c r="W57" s="6" t="s">
        <v>265</v>
      </c>
      <c r="X57" s="6" t="s">
        <v>523</v>
      </c>
      <c r="Y57" s="6"/>
      <c r="Z57" s="6" t="s">
        <v>250</v>
      </c>
      <c r="AA57" s="6" t="s">
        <v>524</v>
      </c>
      <c r="AB57" s="6" t="s">
        <v>323</v>
      </c>
      <c r="AC57" s="69"/>
      <c r="AD57" s="69"/>
      <c r="AE57" s="69"/>
      <c r="AF57" s="69"/>
      <c r="AG57" s="9"/>
      <c r="AH57" s="12" t="str">
        <f t="shared" si="5"/>
        <v> </v>
      </c>
      <c r="AI57" s="12" t="str">
        <f t="shared" si="6"/>
        <v> </v>
      </c>
      <c r="AJ57" s="9"/>
      <c r="AK57" s="12" t="str">
        <f t="shared" si="7"/>
        <v> </v>
      </c>
      <c r="AL57" s="12" t="str">
        <f t="shared" si="8"/>
        <v> </v>
      </c>
      <c r="AM57" s="9">
        <v>1</v>
      </c>
      <c r="AN57" s="9">
        <f t="shared" si="9"/>
        <v>1</v>
      </c>
      <c r="AO57" s="12">
        <f t="shared" si="10"/>
        <v>3000000</v>
      </c>
      <c r="AP57" s="12">
        <f t="shared" si="11"/>
        <v>3000000</v>
      </c>
      <c r="AQ57" s="12">
        <f t="shared" si="12"/>
        <v>27000</v>
      </c>
      <c r="AR57" s="12">
        <f t="shared" si="13"/>
        <v>27000</v>
      </c>
      <c r="AS57" s="9">
        <v>1</v>
      </c>
      <c r="AT57" s="9">
        <f t="shared" si="14"/>
        <v>1</v>
      </c>
      <c r="AU57" s="12">
        <f t="shared" si="15"/>
        <v>3000000</v>
      </c>
      <c r="AV57" s="12">
        <f t="shared" si="16"/>
        <v>3000000</v>
      </c>
      <c r="AW57" s="12">
        <f t="shared" si="17"/>
        <v>27000</v>
      </c>
      <c r="AX57" s="12">
        <f t="shared" si="18"/>
        <v>27000</v>
      </c>
      <c r="AY57" s="9">
        <v>1</v>
      </c>
      <c r="AZ57" s="9">
        <f t="shared" si="19"/>
        <v>1</v>
      </c>
      <c r="BA57" s="12">
        <f t="shared" si="20"/>
        <v>3000000</v>
      </c>
      <c r="BB57" s="12">
        <f t="shared" si="21"/>
        <v>3000000</v>
      </c>
      <c r="BC57" s="12">
        <f t="shared" si="22"/>
        <v>27000</v>
      </c>
      <c r="BD57" s="12">
        <f t="shared" si="23"/>
        <v>27000</v>
      </c>
      <c r="BE57" s="9">
        <f t="shared" si="24"/>
        <v>1</v>
      </c>
      <c r="BF57" s="9">
        <f t="shared" si="25"/>
        <v>1</v>
      </c>
      <c r="BG57" s="12">
        <f t="shared" si="26"/>
        <v>3000000</v>
      </c>
      <c r="BH57" s="12">
        <f t="shared" si="27"/>
        <v>3000000</v>
      </c>
      <c r="BI57" s="12">
        <f t="shared" si="28"/>
        <v>27000</v>
      </c>
      <c r="BJ57" s="12">
        <f t="shared" si="29"/>
        <v>27000</v>
      </c>
      <c r="BK57" s="146">
        <v>1</v>
      </c>
      <c r="BL57" s="12">
        <f t="shared" si="30"/>
        <v>3000000</v>
      </c>
      <c r="BM57" s="12">
        <f t="shared" si="31"/>
        <v>27000</v>
      </c>
      <c r="BN57" s="9">
        <f t="shared" si="32"/>
        <v>5</v>
      </c>
      <c r="BO57" s="12">
        <f t="shared" si="33"/>
        <v>3000000</v>
      </c>
      <c r="BP57" s="12">
        <f t="shared" si="34"/>
        <v>27000</v>
      </c>
      <c r="BQ57" s="9" t="str">
        <f t="shared" si="35"/>
        <v> </v>
      </c>
      <c r="BR57" s="12" t="str">
        <f t="shared" si="36"/>
        <v> </v>
      </c>
      <c r="BS57" s="12" t="str">
        <f t="shared" si="37"/>
        <v> </v>
      </c>
      <c r="BT57" s="9"/>
      <c r="BU57" s="9"/>
      <c r="BV57" s="12" t="str">
        <f t="shared" si="38"/>
        <v> </v>
      </c>
      <c r="BW57" s="12" t="str">
        <f t="shared" si="39"/>
        <v> </v>
      </c>
      <c r="BX57" s="9"/>
      <c r="BY57" s="9"/>
      <c r="BZ57" s="12" t="str">
        <f t="shared" si="40"/>
        <v> </v>
      </c>
      <c r="CA57" s="12" t="str">
        <f t="shared" si="41"/>
        <v> </v>
      </c>
    </row>
    <row r="58" spans="2:79" ht="52.5">
      <c r="B58" s="6"/>
      <c r="C58" s="6"/>
      <c r="D58" s="6" t="s">
        <v>508</v>
      </c>
      <c r="E58" s="6" t="s">
        <v>321</v>
      </c>
      <c r="F58" s="12">
        <v>17000000</v>
      </c>
      <c r="G58" s="12">
        <v>7000</v>
      </c>
      <c r="H58" s="12">
        <f>F58</f>
        <v>17000000</v>
      </c>
      <c r="I58" s="12">
        <f>G58</f>
        <v>7000</v>
      </c>
      <c r="J58" s="12">
        <f>I58*H58/1000000</f>
        <v>119000</v>
      </c>
      <c r="K58" s="12"/>
      <c r="L58" s="12">
        <f t="shared" si="42"/>
        <v>17000000</v>
      </c>
      <c r="M58" s="12">
        <f t="shared" si="4"/>
        <v>119000</v>
      </c>
      <c r="N58" s="6" t="s">
        <v>514</v>
      </c>
      <c r="O58" s="6" t="s">
        <v>518</v>
      </c>
      <c r="P58" s="6"/>
      <c r="Q58" s="6">
        <v>1</v>
      </c>
      <c r="R58" s="6"/>
      <c r="S58" s="99">
        <f t="shared" si="43"/>
        <v>1</v>
      </c>
      <c r="T58" s="99"/>
      <c r="U58" s="6" t="s">
        <v>520</v>
      </c>
      <c r="V58" s="6" t="s">
        <v>522</v>
      </c>
      <c r="W58" s="6" t="s">
        <v>265</v>
      </c>
      <c r="X58" s="6" t="s">
        <v>523</v>
      </c>
      <c r="Y58" s="6"/>
      <c r="Z58" s="6" t="s">
        <v>250</v>
      </c>
      <c r="AA58" s="6" t="s">
        <v>524</v>
      </c>
      <c r="AB58" s="6" t="s">
        <v>323</v>
      </c>
      <c r="AC58" s="69"/>
      <c r="AD58" s="69"/>
      <c r="AE58" s="69"/>
      <c r="AF58" s="69"/>
      <c r="AG58" s="9"/>
      <c r="AH58" s="12" t="str">
        <f t="shared" si="5"/>
        <v> </v>
      </c>
      <c r="AI58" s="12" t="str">
        <f t="shared" si="6"/>
        <v> </v>
      </c>
      <c r="AJ58" s="9"/>
      <c r="AK58" s="12" t="str">
        <f t="shared" si="7"/>
        <v> </v>
      </c>
      <c r="AL58" s="12" t="str">
        <f t="shared" si="8"/>
        <v> </v>
      </c>
      <c r="AM58" s="9">
        <v>1</v>
      </c>
      <c r="AN58" s="9">
        <f t="shared" si="9"/>
        <v>1</v>
      </c>
      <c r="AO58" s="12">
        <f t="shared" si="10"/>
        <v>17000000</v>
      </c>
      <c r="AP58" s="12">
        <f t="shared" si="11"/>
        <v>17000000</v>
      </c>
      <c r="AQ58" s="12">
        <f t="shared" si="12"/>
        <v>119000</v>
      </c>
      <c r="AR58" s="12">
        <f t="shared" si="13"/>
        <v>119000</v>
      </c>
      <c r="AS58" s="9">
        <v>1</v>
      </c>
      <c r="AT58" s="9">
        <f t="shared" si="14"/>
        <v>1</v>
      </c>
      <c r="AU58" s="12">
        <f t="shared" si="15"/>
        <v>17000000</v>
      </c>
      <c r="AV58" s="12">
        <f t="shared" si="16"/>
        <v>17000000</v>
      </c>
      <c r="AW58" s="12">
        <f t="shared" si="17"/>
        <v>119000</v>
      </c>
      <c r="AX58" s="12">
        <f t="shared" si="18"/>
        <v>119000</v>
      </c>
      <c r="AY58" s="9">
        <v>1</v>
      </c>
      <c r="AZ58" s="9">
        <f t="shared" si="19"/>
        <v>1</v>
      </c>
      <c r="BA58" s="12">
        <f t="shared" si="20"/>
        <v>17000000</v>
      </c>
      <c r="BB58" s="12">
        <f t="shared" si="21"/>
        <v>17000000</v>
      </c>
      <c r="BC58" s="12">
        <f t="shared" si="22"/>
        <v>119000</v>
      </c>
      <c r="BD58" s="12">
        <f t="shared" si="23"/>
        <v>119000</v>
      </c>
      <c r="BE58" s="9">
        <f t="shared" si="24"/>
        <v>0</v>
      </c>
      <c r="BF58" s="9">
        <f t="shared" si="25"/>
        <v>1</v>
      </c>
      <c r="BG58" s="12">
        <f t="shared" si="26"/>
        <v>0</v>
      </c>
      <c r="BH58" s="12">
        <f t="shared" si="27"/>
        <v>17000000</v>
      </c>
      <c r="BI58" s="12">
        <f t="shared" si="28"/>
        <v>0</v>
      </c>
      <c r="BJ58" s="12">
        <f t="shared" si="29"/>
        <v>119000</v>
      </c>
      <c r="BK58" s="9"/>
      <c r="BL58" s="12" t="str">
        <f t="shared" si="30"/>
        <v> </v>
      </c>
      <c r="BM58" s="12" t="str">
        <f t="shared" si="31"/>
        <v> </v>
      </c>
      <c r="BN58" s="9">
        <f t="shared" si="32"/>
        <v>3</v>
      </c>
      <c r="BO58" s="12" t="str">
        <f t="shared" si="33"/>
        <v> </v>
      </c>
      <c r="BP58" s="12" t="str">
        <f t="shared" si="34"/>
        <v> </v>
      </c>
      <c r="BQ58" s="9" t="str">
        <f t="shared" si="35"/>
        <v> </v>
      </c>
      <c r="BR58" s="12" t="str">
        <f t="shared" si="36"/>
        <v> </v>
      </c>
      <c r="BS58" s="12" t="str">
        <f t="shared" si="37"/>
        <v> </v>
      </c>
      <c r="BT58" s="9"/>
      <c r="BU58" s="9"/>
      <c r="BV58" s="12" t="str">
        <f t="shared" si="38"/>
        <v> </v>
      </c>
      <c r="BW58" s="12" t="str">
        <f t="shared" si="39"/>
        <v> </v>
      </c>
      <c r="BX58" s="9"/>
      <c r="BY58" s="9"/>
      <c r="BZ58" s="12" t="str">
        <f t="shared" si="40"/>
        <v> </v>
      </c>
      <c r="CA58" s="12" t="str">
        <f t="shared" si="41"/>
        <v> </v>
      </c>
    </row>
    <row r="59" spans="2:79" ht="78.75">
      <c r="B59" s="6"/>
      <c r="C59" s="6"/>
      <c r="D59" s="6" t="s">
        <v>339</v>
      </c>
      <c r="E59" s="6" t="s">
        <v>528</v>
      </c>
      <c r="F59" s="12">
        <v>4700000</v>
      </c>
      <c r="G59" s="18" t="s">
        <v>379</v>
      </c>
      <c r="H59" s="12">
        <f>F59</f>
        <v>4700000</v>
      </c>
      <c r="I59" s="12">
        <v>8000</v>
      </c>
      <c r="J59" s="12">
        <f>I59*H59/1000000</f>
        <v>37600</v>
      </c>
      <c r="K59" s="12">
        <v>1</v>
      </c>
      <c r="L59" s="12">
        <f t="shared" si="42"/>
        <v>0</v>
      </c>
      <c r="M59" s="12">
        <f t="shared" si="4"/>
        <v>0</v>
      </c>
      <c r="N59" s="6" t="s">
        <v>529</v>
      </c>
      <c r="O59" s="6" t="s">
        <v>343</v>
      </c>
      <c r="P59" s="6"/>
      <c r="Q59" s="6">
        <v>1</v>
      </c>
      <c r="R59" s="6"/>
      <c r="S59" s="99">
        <f t="shared" si="43"/>
        <v>1</v>
      </c>
      <c r="T59" s="99"/>
      <c r="U59" s="6" t="s">
        <v>531</v>
      </c>
      <c r="V59" s="6" t="s">
        <v>532</v>
      </c>
      <c r="W59" s="6" t="s">
        <v>265</v>
      </c>
      <c r="X59" s="6" t="s">
        <v>533</v>
      </c>
      <c r="Y59" s="6"/>
      <c r="Z59" s="6" t="s">
        <v>250</v>
      </c>
      <c r="AA59" s="6" t="s">
        <v>534</v>
      </c>
      <c r="AB59" s="6"/>
      <c r="AC59" s="69"/>
      <c r="AD59" s="69"/>
      <c r="AE59" s="69"/>
      <c r="AF59" s="69"/>
      <c r="AG59" s="9"/>
      <c r="AH59" s="12" t="str">
        <f t="shared" si="5"/>
        <v> </v>
      </c>
      <c r="AI59" s="12" t="str">
        <f t="shared" si="6"/>
        <v> </v>
      </c>
      <c r="AJ59" s="9"/>
      <c r="AK59" s="12" t="str">
        <f t="shared" si="7"/>
        <v> </v>
      </c>
      <c r="AL59" s="12" t="str">
        <f t="shared" si="8"/>
        <v> </v>
      </c>
      <c r="AM59" s="9">
        <v>1</v>
      </c>
      <c r="AN59" s="9">
        <f t="shared" si="9"/>
        <v>1</v>
      </c>
      <c r="AO59" s="12">
        <f t="shared" si="10"/>
        <v>4700000</v>
      </c>
      <c r="AP59" s="12">
        <f t="shared" si="11"/>
        <v>4700000</v>
      </c>
      <c r="AQ59" s="12">
        <f t="shared" si="12"/>
        <v>37600</v>
      </c>
      <c r="AR59" s="12">
        <f t="shared" si="13"/>
        <v>37600</v>
      </c>
      <c r="AS59" s="9">
        <v>1</v>
      </c>
      <c r="AT59" s="9">
        <f t="shared" si="14"/>
        <v>1</v>
      </c>
      <c r="AU59" s="12">
        <f t="shared" si="15"/>
        <v>4700000</v>
      </c>
      <c r="AV59" s="12">
        <f t="shared" si="16"/>
        <v>4700000</v>
      </c>
      <c r="AW59" s="12">
        <f t="shared" si="17"/>
        <v>37600</v>
      </c>
      <c r="AX59" s="12">
        <f t="shared" si="18"/>
        <v>37600</v>
      </c>
      <c r="AY59" s="9">
        <v>1</v>
      </c>
      <c r="AZ59" s="9">
        <f t="shared" si="19"/>
        <v>1</v>
      </c>
      <c r="BA59" s="12">
        <f t="shared" si="20"/>
        <v>4700000</v>
      </c>
      <c r="BB59" s="12">
        <f t="shared" si="21"/>
        <v>4700000</v>
      </c>
      <c r="BC59" s="12">
        <f t="shared" si="22"/>
        <v>37600</v>
      </c>
      <c r="BD59" s="12">
        <f t="shared" si="23"/>
        <v>37600</v>
      </c>
      <c r="BE59" s="9">
        <f t="shared" si="24"/>
        <v>1</v>
      </c>
      <c r="BF59" s="9">
        <f t="shared" si="25"/>
        <v>1</v>
      </c>
      <c r="BG59" s="12">
        <f t="shared" si="26"/>
        <v>4700000</v>
      </c>
      <c r="BH59" s="12">
        <f t="shared" si="27"/>
        <v>4700000</v>
      </c>
      <c r="BI59" s="12">
        <f t="shared" si="28"/>
        <v>37600</v>
      </c>
      <c r="BJ59" s="12">
        <f t="shared" si="29"/>
        <v>37600</v>
      </c>
      <c r="BK59" s="146">
        <v>1</v>
      </c>
      <c r="BL59" s="12">
        <f t="shared" si="30"/>
        <v>4700000</v>
      </c>
      <c r="BM59" s="12">
        <f t="shared" si="31"/>
        <v>37600</v>
      </c>
      <c r="BN59" s="9">
        <f t="shared" si="32"/>
        <v>5</v>
      </c>
      <c r="BO59" s="12">
        <f t="shared" si="33"/>
        <v>4700000</v>
      </c>
      <c r="BP59" s="12">
        <f t="shared" si="34"/>
        <v>37600</v>
      </c>
      <c r="BQ59" s="9" t="str">
        <f t="shared" si="35"/>
        <v> </v>
      </c>
      <c r="BR59" s="12" t="str">
        <f t="shared" si="36"/>
        <v> </v>
      </c>
      <c r="BS59" s="12" t="str">
        <f t="shared" si="37"/>
        <v> </v>
      </c>
      <c r="BT59" s="9"/>
      <c r="BU59" s="9"/>
      <c r="BV59" s="12" t="str">
        <f t="shared" si="38"/>
        <v> </v>
      </c>
      <c r="BW59" s="12" t="str">
        <f t="shared" si="39"/>
        <v> </v>
      </c>
      <c r="BX59" s="9"/>
      <c r="BY59" s="9"/>
      <c r="BZ59" s="12" t="str">
        <f t="shared" si="40"/>
        <v> </v>
      </c>
      <c r="CA59" s="12" t="str">
        <f t="shared" si="41"/>
        <v> </v>
      </c>
    </row>
    <row r="60" spans="2:79" ht="66">
      <c r="B60" s="6"/>
      <c r="C60" s="6"/>
      <c r="D60" s="6" t="s">
        <v>538</v>
      </c>
      <c r="E60" s="6" t="s">
        <v>298</v>
      </c>
      <c r="F60" s="12">
        <v>3000000</v>
      </c>
      <c r="G60" s="6" t="s">
        <v>539</v>
      </c>
      <c r="H60" s="12">
        <f>F60</f>
        <v>3000000</v>
      </c>
      <c r="I60" s="12">
        <f>(12+25)/2*1000</f>
        <v>18500</v>
      </c>
      <c r="J60" s="12">
        <f>I60*H60/1000000</f>
        <v>55500</v>
      </c>
      <c r="K60" s="12">
        <v>1</v>
      </c>
      <c r="L60" s="12">
        <f t="shared" si="42"/>
        <v>0</v>
      </c>
      <c r="M60" s="12">
        <f t="shared" si="4"/>
        <v>0</v>
      </c>
      <c r="N60" s="6" t="s">
        <v>540</v>
      </c>
      <c r="O60" s="6" t="s">
        <v>541</v>
      </c>
      <c r="P60" s="6"/>
      <c r="Q60" s="6">
        <v>1</v>
      </c>
      <c r="R60" s="6"/>
      <c r="S60" s="99">
        <f t="shared" si="43"/>
        <v>1</v>
      </c>
      <c r="T60" s="99">
        <v>1</v>
      </c>
      <c r="U60" s="6" t="s">
        <v>542</v>
      </c>
      <c r="V60" s="6" t="s">
        <v>543</v>
      </c>
      <c r="W60" s="6" t="s">
        <v>234</v>
      </c>
      <c r="X60" s="6"/>
      <c r="Y60" s="6"/>
      <c r="Z60" s="6"/>
      <c r="AA60" s="6"/>
      <c r="AB60" s="6"/>
      <c r="AC60" s="69"/>
      <c r="AD60" s="69"/>
      <c r="AE60" s="69"/>
      <c r="AF60" s="69"/>
      <c r="AG60" s="9"/>
      <c r="AH60" s="12" t="str">
        <f t="shared" si="5"/>
        <v> </v>
      </c>
      <c r="AI60" s="12" t="str">
        <f t="shared" si="6"/>
        <v> </v>
      </c>
      <c r="AJ60" s="9"/>
      <c r="AK60" s="12" t="str">
        <f t="shared" si="7"/>
        <v> </v>
      </c>
      <c r="AL60" s="12" t="str">
        <f t="shared" si="8"/>
        <v> </v>
      </c>
      <c r="AM60" s="9">
        <v>0</v>
      </c>
      <c r="AN60" s="9">
        <f t="shared" si="9"/>
        <v>1</v>
      </c>
      <c r="AO60" s="12">
        <f t="shared" si="10"/>
        <v>0</v>
      </c>
      <c r="AP60" s="12">
        <f t="shared" si="11"/>
        <v>3000000</v>
      </c>
      <c r="AQ60" s="12">
        <f t="shared" si="12"/>
        <v>0</v>
      </c>
      <c r="AR60" s="12">
        <f t="shared" si="13"/>
        <v>55500</v>
      </c>
      <c r="AS60" s="9" t="s">
        <v>323</v>
      </c>
      <c r="AT60" s="9">
        <f t="shared" si="14"/>
        <v>0</v>
      </c>
      <c r="AU60" s="12">
        <f t="shared" si="15"/>
        <v>0</v>
      </c>
      <c r="AV60" s="12">
        <f t="shared" si="16"/>
        <v>0</v>
      </c>
      <c r="AW60" s="12">
        <f t="shared" si="17"/>
        <v>0</v>
      </c>
      <c r="AX60" s="12">
        <f t="shared" si="18"/>
        <v>0</v>
      </c>
      <c r="AY60" s="9" t="s">
        <v>323</v>
      </c>
      <c r="AZ60" s="9">
        <f t="shared" si="19"/>
        <v>0</v>
      </c>
      <c r="BA60" s="12">
        <f t="shared" si="20"/>
        <v>0</v>
      </c>
      <c r="BB60" s="12">
        <f t="shared" si="21"/>
        <v>0</v>
      </c>
      <c r="BC60" s="12">
        <f t="shared" si="22"/>
        <v>0</v>
      </c>
      <c r="BD60" s="12">
        <f t="shared" si="23"/>
        <v>0</v>
      </c>
      <c r="BE60" s="9">
        <f t="shared" si="24"/>
        <v>1</v>
      </c>
      <c r="BF60" s="9">
        <f t="shared" si="25"/>
        <v>1</v>
      </c>
      <c r="BG60" s="12">
        <f t="shared" si="26"/>
        <v>3000000</v>
      </c>
      <c r="BH60" s="12">
        <f t="shared" si="27"/>
        <v>3000000</v>
      </c>
      <c r="BI60" s="12">
        <f t="shared" si="28"/>
        <v>55500</v>
      </c>
      <c r="BJ60" s="12">
        <f t="shared" si="29"/>
        <v>55500</v>
      </c>
      <c r="BK60" s="9"/>
      <c r="BL60" s="12" t="str">
        <f t="shared" si="30"/>
        <v> </v>
      </c>
      <c r="BM60" s="12" t="str">
        <f t="shared" si="31"/>
        <v> </v>
      </c>
      <c r="BN60" s="9" t="e">
        <f t="shared" si="32"/>
        <v>#VALUE!</v>
      </c>
      <c r="BO60" s="12" t="e">
        <f t="shared" si="33"/>
        <v>#VALUE!</v>
      </c>
      <c r="BP60" s="12" t="e">
        <f t="shared" si="34"/>
        <v>#VALUE!</v>
      </c>
      <c r="BQ60" s="9" t="e">
        <f t="shared" si="35"/>
        <v>#VALUE!</v>
      </c>
      <c r="BR60" s="12" t="e">
        <f t="shared" si="36"/>
        <v>#VALUE!</v>
      </c>
      <c r="BS60" s="12" t="e">
        <f t="shared" si="37"/>
        <v>#VALUE!</v>
      </c>
      <c r="BT60" s="9"/>
      <c r="BU60" s="9"/>
      <c r="BV60" s="12" t="str">
        <f t="shared" si="38"/>
        <v> </v>
      </c>
      <c r="BW60" s="12" t="str">
        <f t="shared" si="39"/>
        <v> </v>
      </c>
      <c r="BX60" s="9"/>
      <c r="BY60" s="9"/>
      <c r="BZ60" s="12" t="str">
        <f t="shared" si="40"/>
        <v> </v>
      </c>
      <c r="CA60" s="12" t="str">
        <f t="shared" si="41"/>
        <v> </v>
      </c>
    </row>
    <row r="61" spans="2:79" ht="39">
      <c r="B61" s="6"/>
      <c r="C61" s="6"/>
      <c r="D61" s="6" t="s">
        <v>551</v>
      </c>
      <c r="E61" s="6" t="s">
        <v>142</v>
      </c>
      <c r="F61" s="18" t="s">
        <v>552</v>
      </c>
      <c r="G61" s="12">
        <v>17200</v>
      </c>
      <c r="H61" s="12">
        <v>21000</v>
      </c>
      <c r="I61" s="12">
        <f>G61</f>
        <v>17200</v>
      </c>
      <c r="J61" s="12">
        <f>I61*H61/1000000</f>
        <v>361.2</v>
      </c>
      <c r="K61" s="12"/>
      <c r="L61" s="12">
        <f t="shared" si="42"/>
        <v>21000</v>
      </c>
      <c r="M61" s="12"/>
      <c r="N61" s="6" t="s">
        <v>563</v>
      </c>
      <c r="O61" s="6" t="s">
        <v>555</v>
      </c>
      <c r="P61" s="6">
        <v>1</v>
      </c>
      <c r="Q61" s="6"/>
      <c r="R61" s="6"/>
      <c r="S61" s="99">
        <f t="shared" si="43"/>
        <v>1</v>
      </c>
      <c r="T61" s="99"/>
      <c r="U61" s="6" t="s">
        <v>557</v>
      </c>
      <c r="V61" s="6" t="s">
        <v>206</v>
      </c>
      <c r="W61" s="6"/>
      <c r="X61" s="6"/>
      <c r="Y61" s="6"/>
      <c r="Z61" s="6"/>
      <c r="AA61" s="6"/>
      <c r="AB61" s="6"/>
      <c r="AC61" s="69"/>
      <c r="AD61" s="69"/>
      <c r="AE61" s="69"/>
      <c r="AF61" s="69"/>
      <c r="AG61" s="9"/>
      <c r="AH61" s="12" t="str">
        <f t="shared" si="5"/>
        <v> </v>
      </c>
      <c r="AI61" s="12" t="str">
        <f t="shared" si="6"/>
        <v> </v>
      </c>
      <c r="AJ61" s="9"/>
      <c r="AK61" s="12" t="str">
        <f t="shared" si="7"/>
        <v> </v>
      </c>
      <c r="AL61" s="12" t="str">
        <f t="shared" si="8"/>
        <v> </v>
      </c>
      <c r="AM61" s="9" t="s">
        <v>323</v>
      </c>
      <c r="AN61" s="9">
        <f t="shared" si="9"/>
        <v>0</v>
      </c>
      <c r="AO61" s="12">
        <f t="shared" si="10"/>
        <v>0</v>
      </c>
      <c r="AP61" s="12">
        <f t="shared" si="11"/>
        <v>0</v>
      </c>
      <c r="AQ61" s="12">
        <f t="shared" si="12"/>
        <v>0</v>
      </c>
      <c r="AR61" s="12">
        <f t="shared" si="13"/>
        <v>0</v>
      </c>
      <c r="AS61" s="9" t="s">
        <v>323</v>
      </c>
      <c r="AT61" s="9">
        <f t="shared" si="14"/>
        <v>0</v>
      </c>
      <c r="AU61" s="12">
        <f t="shared" si="15"/>
        <v>0</v>
      </c>
      <c r="AV61" s="12">
        <f t="shared" si="16"/>
        <v>0</v>
      </c>
      <c r="AW61" s="12">
        <f t="shared" si="17"/>
        <v>0</v>
      </c>
      <c r="AX61" s="12">
        <f t="shared" si="18"/>
        <v>0</v>
      </c>
      <c r="AY61" s="9" t="s">
        <v>323</v>
      </c>
      <c r="AZ61" s="9">
        <f t="shared" si="19"/>
        <v>0</v>
      </c>
      <c r="BA61" s="12">
        <f t="shared" si="20"/>
        <v>0</v>
      </c>
      <c r="BB61" s="12">
        <f t="shared" si="21"/>
        <v>0</v>
      </c>
      <c r="BC61" s="12">
        <f t="shared" si="22"/>
        <v>0</v>
      </c>
      <c r="BD61" s="12">
        <f t="shared" si="23"/>
        <v>0</v>
      </c>
      <c r="BE61" s="9">
        <f t="shared" si="24"/>
        <v>1</v>
      </c>
      <c r="BF61" s="9">
        <f t="shared" si="25"/>
        <v>1</v>
      </c>
      <c r="BG61" s="12">
        <f t="shared" si="26"/>
        <v>21000</v>
      </c>
      <c r="BH61" s="12">
        <f t="shared" si="27"/>
        <v>21000</v>
      </c>
      <c r="BI61" s="12">
        <f t="shared" si="28"/>
        <v>361.2</v>
      </c>
      <c r="BJ61" s="12">
        <f t="shared" si="29"/>
        <v>361.2</v>
      </c>
      <c r="BK61" s="9"/>
      <c r="BL61" s="12" t="str">
        <f t="shared" si="30"/>
        <v> </v>
      </c>
      <c r="BM61" s="12" t="str">
        <f t="shared" si="31"/>
        <v> </v>
      </c>
      <c r="BN61" s="9" t="e">
        <f t="shared" si="32"/>
        <v>#VALUE!</v>
      </c>
      <c r="BO61" s="12" t="e">
        <f t="shared" si="33"/>
        <v>#VALUE!</v>
      </c>
      <c r="BP61" s="12" t="e">
        <f t="shared" si="34"/>
        <v>#VALUE!</v>
      </c>
      <c r="BQ61" s="9" t="e">
        <f t="shared" si="35"/>
        <v>#VALUE!</v>
      </c>
      <c r="BR61" s="12" t="e">
        <f t="shared" si="36"/>
        <v>#VALUE!</v>
      </c>
      <c r="BS61" s="12" t="e">
        <f t="shared" si="37"/>
        <v>#VALUE!</v>
      </c>
      <c r="BT61" s="9"/>
      <c r="BU61" s="9"/>
      <c r="BV61" s="12" t="str">
        <f t="shared" si="38"/>
        <v> </v>
      </c>
      <c r="BW61" s="12" t="str">
        <f t="shared" si="39"/>
        <v> </v>
      </c>
      <c r="BX61" s="9"/>
      <c r="BY61" s="9"/>
      <c r="BZ61" s="12" t="str">
        <f t="shared" si="40"/>
        <v> </v>
      </c>
      <c r="CA61" s="12" t="str">
        <f t="shared" si="41"/>
        <v> </v>
      </c>
    </row>
    <row r="62" spans="2:79" ht="39">
      <c r="B62" s="6"/>
      <c r="C62" s="6"/>
      <c r="D62" s="6" t="s">
        <v>550</v>
      </c>
      <c r="E62" s="6" t="s">
        <v>256</v>
      </c>
      <c r="F62" s="18" t="s">
        <v>598</v>
      </c>
      <c r="G62" s="6" t="s">
        <v>553</v>
      </c>
      <c r="H62" s="12">
        <v>3000000</v>
      </c>
      <c r="I62" s="12">
        <v>10000</v>
      </c>
      <c r="J62" s="12">
        <f aca="true" t="shared" si="44" ref="J62:J83">I62*H62/1000000</f>
        <v>30000</v>
      </c>
      <c r="K62" s="12"/>
      <c r="L62" s="12">
        <f t="shared" si="42"/>
        <v>3000000</v>
      </c>
      <c r="M62" s="12">
        <f aca="true" t="shared" si="45" ref="M62:M75">(1-K62)*J62</f>
        <v>30000</v>
      </c>
      <c r="N62" s="6" t="s">
        <v>554</v>
      </c>
      <c r="O62" s="6" t="s">
        <v>261</v>
      </c>
      <c r="P62" s="6"/>
      <c r="Q62" s="6">
        <v>1</v>
      </c>
      <c r="R62" s="6"/>
      <c r="S62" s="99">
        <f t="shared" si="43"/>
        <v>1</v>
      </c>
      <c r="T62" s="99"/>
      <c r="U62" s="6" t="s">
        <v>556</v>
      </c>
      <c r="V62" s="6" t="s">
        <v>558</v>
      </c>
      <c r="W62" s="6" t="s">
        <v>559</v>
      </c>
      <c r="X62" s="6" t="s">
        <v>270</v>
      </c>
      <c r="Y62" s="6" t="s">
        <v>560</v>
      </c>
      <c r="Z62" s="6" t="s">
        <v>250</v>
      </c>
      <c r="AA62" s="6" t="s">
        <v>561</v>
      </c>
      <c r="AB62" s="6" t="s">
        <v>562</v>
      </c>
      <c r="AC62" s="69"/>
      <c r="AD62" s="69">
        <v>600000</v>
      </c>
      <c r="AE62" s="69"/>
      <c r="AF62" s="69"/>
      <c r="AG62" s="9"/>
      <c r="AH62" s="12" t="str">
        <f t="shared" si="5"/>
        <v> </v>
      </c>
      <c r="AI62" s="12" t="str">
        <f t="shared" si="6"/>
        <v> </v>
      </c>
      <c r="AJ62" s="9"/>
      <c r="AK62" s="12" t="str">
        <f t="shared" si="7"/>
        <v> </v>
      </c>
      <c r="AL62" s="12" t="str">
        <f t="shared" si="8"/>
        <v> </v>
      </c>
      <c r="AM62" s="9">
        <v>1</v>
      </c>
      <c r="AN62" s="9">
        <f t="shared" si="9"/>
        <v>1</v>
      </c>
      <c r="AO62" s="12">
        <f t="shared" si="10"/>
        <v>3000000</v>
      </c>
      <c r="AP62" s="12">
        <f t="shared" si="11"/>
        <v>3000000</v>
      </c>
      <c r="AQ62" s="12">
        <f t="shared" si="12"/>
        <v>30000</v>
      </c>
      <c r="AR62" s="12">
        <f t="shared" si="13"/>
        <v>30000</v>
      </c>
      <c r="AS62" s="9">
        <v>1</v>
      </c>
      <c r="AT62" s="9">
        <f t="shared" si="14"/>
        <v>1</v>
      </c>
      <c r="AU62" s="12">
        <f t="shared" si="15"/>
        <v>3000000</v>
      </c>
      <c r="AV62" s="12">
        <f t="shared" si="16"/>
        <v>3000000</v>
      </c>
      <c r="AW62" s="12">
        <f t="shared" si="17"/>
        <v>30000</v>
      </c>
      <c r="AX62" s="12">
        <f t="shared" si="18"/>
        <v>30000</v>
      </c>
      <c r="AY62" s="9">
        <v>0</v>
      </c>
      <c r="AZ62" s="9">
        <f t="shared" si="19"/>
        <v>1</v>
      </c>
      <c r="BA62" s="12">
        <f t="shared" si="20"/>
        <v>0</v>
      </c>
      <c r="BB62" s="12">
        <f t="shared" si="21"/>
        <v>3000000</v>
      </c>
      <c r="BC62" s="12">
        <f t="shared" si="22"/>
        <v>0</v>
      </c>
      <c r="BD62" s="12">
        <f t="shared" si="23"/>
        <v>30000</v>
      </c>
      <c r="BE62" s="9">
        <f t="shared" si="24"/>
        <v>1</v>
      </c>
      <c r="BF62" s="9">
        <f t="shared" si="25"/>
        <v>1</v>
      </c>
      <c r="BG62" s="12">
        <f t="shared" si="26"/>
        <v>3000000</v>
      </c>
      <c r="BH62" s="12">
        <f t="shared" si="27"/>
        <v>3000000</v>
      </c>
      <c r="BI62" s="12">
        <f t="shared" si="28"/>
        <v>30000</v>
      </c>
      <c r="BJ62" s="12">
        <f t="shared" si="29"/>
        <v>30000</v>
      </c>
      <c r="BK62" s="9"/>
      <c r="BL62" s="12" t="str">
        <f t="shared" si="30"/>
        <v> </v>
      </c>
      <c r="BM62" s="12" t="str">
        <f t="shared" si="31"/>
        <v> </v>
      </c>
      <c r="BN62" s="9">
        <f t="shared" si="32"/>
        <v>3</v>
      </c>
      <c r="BO62" s="12" t="str">
        <f t="shared" si="33"/>
        <v> </v>
      </c>
      <c r="BP62" s="12" t="str">
        <f t="shared" si="34"/>
        <v> </v>
      </c>
      <c r="BQ62" s="9" t="str">
        <f t="shared" si="35"/>
        <v> </v>
      </c>
      <c r="BR62" s="12" t="str">
        <f t="shared" si="36"/>
        <v> </v>
      </c>
      <c r="BS62" s="12" t="str">
        <f t="shared" si="37"/>
        <v> </v>
      </c>
      <c r="BT62" s="9"/>
      <c r="BU62" s="9"/>
      <c r="BV62" s="12" t="str">
        <f t="shared" si="38"/>
        <v> </v>
      </c>
      <c r="BW62" s="12" t="str">
        <f t="shared" si="39"/>
        <v> </v>
      </c>
      <c r="BX62" s="9"/>
      <c r="BY62" s="9"/>
      <c r="BZ62" s="12" t="str">
        <f t="shared" si="40"/>
        <v> </v>
      </c>
      <c r="CA62" s="12" t="str">
        <f t="shared" si="41"/>
        <v> </v>
      </c>
    </row>
    <row r="63" spans="1:79" ht="92.25">
      <c r="A63" s="98"/>
      <c r="B63" s="6"/>
      <c r="C63" s="6"/>
      <c r="D63" s="6" t="s">
        <v>664</v>
      </c>
      <c r="E63" s="6" t="s">
        <v>673</v>
      </c>
      <c r="F63" s="53">
        <v>200000</v>
      </c>
      <c r="G63" s="12">
        <v>15600</v>
      </c>
      <c r="H63" s="12">
        <v>200000</v>
      </c>
      <c r="I63" s="12">
        <v>15600</v>
      </c>
      <c r="J63" s="12">
        <f t="shared" si="44"/>
        <v>3120</v>
      </c>
      <c r="K63" s="103">
        <v>1</v>
      </c>
      <c r="L63" s="12">
        <f t="shared" si="42"/>
        <v>0</v>
      </c>
      <c r="M63" s="12">
        <f t="shared" si="45"/>
        <v>0</v>
      </c>
      <c r="N63" s="6" t="s">
        <v>665</v>
      </c>
      <c r="O63" s="6" t="s">
        <v>666</v>
      </c>
      <c r="P63" s="99">
        <v>1</v>
      </c>
      <c r="Q63" s="99">
        <v>1</v>
      </c>
      <c r="R63" s="99">
        <v>1</v>
      </c>
      <c r="S63" s="99">
        <v>1</v>
      </c>
      <c r="T63" s="99">
        <v>1</v>
      </c>
      <c r="U63" s="6" t="s">
        <v>667</v>
      </c>
      <c r="V63" s="6" t="s">
        <v>668</v>
      </c>
      <c r="W63" s="6" t="s">
        <v>234</v>
      </c>
      <c r="X63" s="6" t="s">
        <v>669</v>
      </c>
      <c r="Y63" s="6" t="s">
        <v>425</v>
      </c>
      <c r="Z63" s="6" t="s">
        <v>425</v>
      </c>
      <c r="AA63" s="6" t="s">
        <v>425</v>
      </c>
      <c r="AB63" s="6" t="s">
        <v>670</v>
      </c>
      <c r="AC63" s="69"/>
      <c r="AD63" s="69">
        <v>30000</v>
      </c>
      <c r="AE63" s="69"/>
      <c r="AF63" s="69"/>
      <c r="AG63" s="9"/>
      <c r="AH63" s="12" t="str">
        <f t="shared" si="5"/>
        <v> </v>
      </c>
      <c r="AI63" s="12" t="str">
        <f t="shared" si="6"/>
        <v> </v>
      </c>
      <c r="AJ63" s="9"/>
      <c r="AK63" s="12" t="str">
        <f t="shared" si="7"/>
        <v> </v>
      </c>
      <c r="AL63" s="12" t="str">
        <f t="shared" si="8"/>
        <v> </v>
      </c>
      <c r="AM63" s="9">
        <v>0</v>
      </c>
      <c r="AN63" s="9">
        <f t="shared" si="9"/>
        <v>1</v>
      </c>
      <c r="AO63" s="12">
        <f t="shared" si="10"/>
        <v>0</v>
      </c>
      <c r="AP63" s="12">
        <f t="shared" si="11"/>
        <v>200000</v>
      </c>
      <c r="AQ63" s="12">
        <f t="shared" si="12"/>
        <v>0</v>
      </c>
      <c r="AR63" s="12">
        <f t="shared" si="13"/>
        <v>3120</v>
      </c>
      <c r="AS63" s="9" t="s">
        <v>323</v>
      </c>
      <c r="AT63" s="9">
        <f t="shared" si="14"/>
        <v>0</v>
      </c>
      <c r="AU63" s="12">
        <f t="shared" si="15"/>
        <v>0</v>
      </c>
      <c r="AV63" s="12">
        <f t="shared" si="16"/>
        <v>0</v>
      </c>
      <c r="AW63" s="12">
        <f t="shared" si="17"/>
        <v>0</v>
      </c>
      <c r="AX63" s="12">
        <f t="shared" si="18"/>
        <v>0</v>
      </c>
      <c r="AY63" s="9" t="s">
        <v>323</v>
      </c>
      <c r="AZ63" s="9">
        <f t="shared" si="19"/>
        <v>0</v>
      </c>
      <c r="BA63" s="12">
        <f t="shared" si="20"/>
        <v>0</v>
      </c>
      <c r="BB63" s="12">
        <f t="shared" si="21"/>
        <v>0</v>
      </c>
      <c r="BC63" s="12">
        <f t="shared" si="22"/>
        <v>0</v>
      </c>
      <c r="BD63" s="12">
        <f t="shared" si="23"/>
        <v>0</v>
      </c>
      <c r="BE63" s="9">
        <f t="shared" si="24"/>
        <v>1</v>
      </c>
      <c r="BF63" s="9">
        <f t="shared" si="25"/>
        <v>1</v>
      </c>
      <c r="BG63" s="12">
        <f t="shared" si="26"/>
        <v>200000</v>
      </c>
      <c r="BH63" s="12">
        <f t="shared" si="27"/>
        <v>200000</v>
      </c>
      <c r="BI63" s="12">
        <f t="shared" si="28"/>
        <v>3120</v>
      </c>
      <c r="BJ63" s="12">
        <f t="shared" si="29"/>
        <v>3120</v>
      </c>
      <c r="BK63" s="9"/>
      <c r="BL63" s="12" t="str">
        <f t="shared" si="30"/>
        <v> </v>
      </c>
      <c r="BM63" s="12" t="str">
        <f t="shared" si="31"/>
        <v> </v>
      </c>
      <c r="BN63" s="9" t="e">
        <f t="shared" si="32"/>
        <v>#VALUE!</v>
      </c>
      <c r="BO63" s="12" t="e">
        <f t="shared" si="33"/>
        <v>#VALUE!</v>
      </c>
      <c r="BP63" s="12" t="e">
        <f t="shared" si="34"/>
        <v>#VALUE!</v>
      </c>
      <c r="BQ63" s="9" t="e">
        <f t="shared" si="35"/>
        <v>#VALUE!</v>
      </c>
      <c r="BR63" s="12" t="e">
        <f t="shared" si="36"/>
        <v>#VALUE!</v>
      </c>
      <c r="BS63" s="12" t="e">
        <f t="shared" si="37"/>
        <v>#VALUE!</v>
      </c>
      <c r="BT63" s="9"/>
      <c r="BU63" s="9"/>
      <c r="BV63" s="12" t="str">
        <f t="shared" si="38"/>
        <v> </v>
      </c>
      <c r="BW63" s="12" t="str">
        <f t="shared" si="39"/>
        <v> </v>
      </c>
      <c r="BX63" s="9"/>
      <c r="BY63" s="9"/>
      <c r="BZ63" s="12" t="str">
        <f t="shared" si="40"/>
        <v> </v>
      </c>
      <c r="CA63" s="12" t="str">
        <f t="shared" si="41"/>
        <v> </v>
      </c>
    </row>
    <row r="64" spans="1:79" ht="92.25">
      <c r="A64" s="106"/>
      <c r="B64" s="6"/>
      <c r="C64" s="6"/>
      <c r="D64" s="6" t="s">
        <v>671</v>
      </c>
      <c r="E64" s="6" t="s">
        <v>672</v>
      </c>
      <c r="F64" s="53">
        <v>4700000</v>
      </c>
      <c r="G64" s="12">
        <v>15000</v>
      </c>
      <c r="H64" s="53">
        <v>4700000</v>
      </c>
      <c r="I64" s="12">
        <v>15000</v>
      </c>
      <c r="J64" s="12">
        <f t="shared" si="44"/>
        <v>70500</v>
      </c>
      <c r="K64" s="103">
        <v>1</v>
      </c>
      <c r="L64" s="12">
        <f t="shared" si="42"/>
        <v>0</v>
      </c>
      <c r="M64" s="12">
        <f t="shared" si="45"/>
        <v>0</v>
      </c>
      <c r="N64" s="6" t="s">
        <v>683</v>
      </c>
      <c r="O64" s="6" t="s">
        <v>530</v>
      </c>
      <c r="P64" s="99"/>
      <c r="Q64" s="99">
        <v>1</v>
      </c>
      <c r="R64" s="99"/>
      <c r="S64" s="99">
        <f t="shared" si="43"/>
        <v>1</v>
      </c>
      <c r="T64" s="99"/>
      <c r="U64" s="23">
        <v>0.35</v>
      </c>
      <c r="V64" s="6" t="s">
        <v>684</v>
      </c>
      <c r="W64" s="6" t="s">
        <v>707</v>
      </c>
      <c r="X64" s="6" t="s">
        <v>708</v>
      </c>
      <c r="Y64" s="6" t="s">
        <v>425</v>
      </c>
      <c r="Z64" s="6" t="s">
        <v>425</v>
      </c>
      <c r="AA64" s="6" t="s">
        <v>425</v>
      </c>
      <c r="AB64" s="6" t="s">
        <v>709</v>
      </c>
      <c r="AC64" s="69"/>
      <c r="AD64" s="69">
        <v>180000</v>
      </c>
      <c r="AE64" s="69"/>
      <c r="AF64" s="69"/>
      <c r="AG64" s="9"/>
      <c r="AH64" s="12" t="str">
        <f t="shared" si="5"/>
        <v> </v>
      </c>
      <c r="AI64" s="12" t="str">
        <f t="shared" si="6"/>
        <v> </v>
      </c>
      <c r="AJ64" s="9"/>
      <c r="AK64" s="12" t="str">
        <f t="shared" si="7"/>
        <v> </v>
      </c>
      <c r="AL64" s="12" t="str">
        <f t="shared" si="8"/>
        <v> </v>
      </c>
      <c r="AM64" s="9">
        <v>0</v>
      </c>
      <c r="AN64" s="9">
        <f t="shared" si="9"/>
        <v>1</v>
      </c>
      <c r="AO64" s="12">
        <f t="shared" si="10"/>
        <v>0</v>
      </c>
      <c r="AP64" s="12">
        <f t="shared" si="11"/>
        <v>4700000</v>
      </c>
      <c r="AQ64" s="12">
        <f t="shared" si="12"/>
        <v>0</v>
      </c>
      <c r="AR64" s="12">
        <f t="shared" si="13"/>
        <v>70500</v>
      </c>
      <c r="AS64" s="9" t="s">
        <v>323</v>
      </c>
      <c r="AT64" s="9">
        <f t="shared" si="14"/>
        <v>0</v>
      </c>
      <c r="AU64" s="12">
        <f t="shared" si="15"/>
        <v>0</v>
      </c>
      <c r="AV64" s="12">
        <f t="shared" si="16"/>
        <v>0</v>
      </c>
      <c r="AW64" s="12">
        <f t="shared" si="17"/>
        <v>0</v>
      </c>
      <c r="AX64" s="12">
        <f t="shared" si="18"/>
        <v>0</v>
      </c>
      <c r="AY64" s="9" t="s">
        <v>323</v>
      </c>
      <c r="AZ64" s="9">
        <f t="shared" si="19"/>
        <v>0</v>
      </c>
      <c r="BA64" s="12">
        <f t="shared" si="20"/>
        <v>0</v>
      </c>
      <c r="BB64" s="12">
        <f t="shared" si="21"/>
        <v>0</v>
      </c>
      <c r="BC64" s="12">
        <f t="shared" si="22"/>
        <v>0</v>
      </c>
      <c r="BD64" s="12">
        <f t="shared" si="23"/>
        <v>0</v>
      </c>
      <c r="BE64" s="9">
        <f t="shared" si="24"/>
        <v>1</v>
      </c>
      <c r="BF64" s="9">
        <f t="shared" si="25"/>
        <v>1</v>
      </c>
      <c r="BG64" s="12">
        <f t="shared" si="26"/>
        <v>4700000</v>
      </c>
      <c r="BH64" s="12">
        <f t="shared" si="27"/>
        <v>4700000</v>
      </c>
      <c r="BI64" s="12">
        <f t="shared" si="28"/>
        <v>70500</v>
      </c>
      <c r="BJ64" s="12">
        <f t="shared" si="29"/>
        <v>70500</v>
      </c>
      <c r="BK64" s="9"/>
      <c r="BL64" s="12" t="str">
        <f t="shared" si="30"/>
        <v> </v>
      </c>
      <c r="BM64" s="12" t="str">
        <f t="shared" si="31"/>
        <v> </v>
      </c>
      <c r="BN64" s="9" t="e">
        <f t="shared" si="32"/>
        <v>#VALUE!</v>
      </c>
      <c r="BO64" s="12" t="e">
        <f t="shared" si="33"/>
        <v>#VALUE!</v>
      </c>
      <c r="BP64" s="12" t="e">
        <f t="shared" si="34"/>
        <v>#VALUE!</v>
      </c>
      <c r="BQ64" s="9" t="e">
        <f t="shared" si="35"/>
        <v>#VALUE!</v>
      </c>
      <c r="BR64" s="12" t="e">
        <f t="shared" si="36"/>
        <v>#VALUE!</v>
      </c>
      <c r="BS64" s="12" t="e">
        <f t="shared" si="37"/>
        <v>#VALUE!</v>
      </c>
      <c r="BT64" s="9"/>
      <c r="BU64" s="9"/>
      <c r="BV64" s="12" t="str">
        <f t="shared" si="38"/>
        <v> </v>
      </c>
      <c r="BW64" s="12" t="str">
        <f t="shared" si="39"/>
        <v> </v>
      </c>
      <c r="BX64" s="9"/>
      <c r="BY64" s="9"/>
      <c r="BZ64" s="12" t="str">
        <f t="shared" si="40"/>
        <v> </v>
      </c>
      <c r="CA64" s="12" t="str">
        <f t="shared" si="41"/>
        <v> </v>
      </c>
    </row>
    <row r="65" spans="1:79" ht="39">
      <c r="A65" s="106"/>
      <c r="B65" s="6"/>
      <c r="C65" s="6"/>
      <c r="D65" s="6" t="s">
        <v>674</v>
      </c>
      <c r="E65" s="6" t="s">
        <v>142</v>
      </c>
      <c r="F65" s="53">
        <v>1300000</v>
      </c>
      <c r="G65" s="12">
        <v>11500</v>
      </c>
      <c r="H65" s="53">
        <v>1300000</v>
      </c>
      <c r="I65" s="12">
        <v>11500</v>
      </c>
      <c r="J65" s="12">
        <f t="shared" si="44"/>
        <v>14950</v>
      </c>
      <c r="K65" s="103">
        <v>1</v>
      </c>
      <c r="L65" s="12">
        <f t="shared" si="42"/>
        <v>0</v>
      </c>
      <c r="M65" s="12">
        <f t="shared" si="45"/>
        <v>0</v>
      </c>
      <c r="N65" s="6" t="s">
        <v>685</v>
      </c>
      <c r="O65" s="6" t="s">
        <v>686</v>
      </c>
      <c r="P65" s="99"/>
      <c r="Q65" s="99"/>
      <c r="R65" s="99"/>
      <c r="S65" s="99">
        <f t="shared" si="43"/>
        <v>0</v>
      </c>
      <c r="T65" s="99"/>
      <c r="U65" s="6"/>
      <c r="V65" s="6" t="s">
        <v>684</v>
      </c>
      <c r="W65" s="6" t="s">
        <v>707</v>
      </c>
      <c r="X65" s="6" t="s">
        <v>708</v>
      </c>
      <c r="Y65" s="6" t="s">
        <v>425</v>
      </c>
      <c r="Z65" s="6" t="s">
        <v>425</v>
      </c>
      <c r="AA65" s="6" t="s">
        <v>425</v>
      </c>
      <c r="AB65" s="6" t="s">
        <v>710</v>
      </c>
      <c r="AC65" s="69"/>
      <c r="AD65" s="69">
        <v>57000</v>
      </c>
      <c r="AE65" s="69"/>
      <c r="AF65" s="69"/>
      <c r="AG65" s="9"/>
      <c r="AH65" s="12" t="str">
        <f t="shared" si="5"/>
        <v> </v>
      </c>
      <c r="AI65" s="12" t="str">
        <f t="shared" si="6"/>
        <v> </v>
      </c>
      <c r="AJ65" s="9"/>
      <c r="AK65" s="12" t="str">
        <f t="shared" si="7"/>
        <v> </v>
      </c>
      <c r="AL65" s="12" t="str">
        <f t="shared" si="8"/>
        <v> </v>
      </c>
      <c r="AM65" s="9">
        <v>0</v>
      </c>
      <c r="AN65" s="9">
        <f t="shared" si="9"/>
        <v>1</v>
      </c>
      <c r="AO65" s="12">
        <f t="shared" si="10"/>
        <v>0</v>
      </c>
      <c r="AP65" s="12">
        <f t="shared" si="11"/>
        <v>1300000</v>
      </c>
      <c r="AQ65" s="12">
        <f t="shared" si="12"/>
        <v>0</v>
      </c>
      <c r="AR65" s="12">
        <f t="shared" si="13"/>
        <v>14950</v>
      </c>
      <c r="AS65" s="9" t="s">
        <v>323</v>
      </c>
      <c r="AT65" s="9">
        <f t="shared" si="14"/>
        <v>0</v>
      </c>
      <c r="AU65" s="12">
        <f t="shared" si="15"/>
        <v>0</v>
      </c>
      <c r="AV65" s="12">
        <f t="shared" si="16"/>
        <v>0</v>
      </c>
      <c r="AW65" s="12">
        <f t="shared" si="17"/>
        <v>0</v>
      </c>
      <c r="AX65" s="12">
        <f t="shared" si="18"/>
        <v>0</v>
      </c>
      <c r="AY65" s="9" t="s">
        <v>323</v>
      </c>
      <c r="AZ65" s="9">
        <f t="shared" si="19"/>
        <v>0</v>
      </c>
      <c r="BA65" s="12">
        <f t="shared" si="20"/>
        <v>0</v>
      </c>
      <c r="BB65" s="12">
        <f t="shared" si="21"/>
        <v>0</v>
      </c>
      <c r="BC65" s="12">
        <f t="shared" si="22"/>
        <v>0</v>
      </c>
      <c r="BD65" s="12">
        <f t="shared" si="23"/>
        <v>0</v>
      </c>
      <c r="BE65" s="9">
        <f t="shared" si="24"/>
        <v>1</v>
      </c>
      <c r="BF65" s="9">
        <f t="shared" si="25"/>
        <v>1</v>
      </c>
      <c r="BG65" s="12">
        <f t="shared" si="26"/>
        <v>1300000</v>
      </c>
      <c r="BH65" s="12">
        <f t="shared" si="27"/>
        <v>1300000</v>
      </c>
      <c r="BI65" s="12">
        <f t="shared" si="28"/>
        <v>14950</v>
      </c>
      <c r="BJ65" s="12">
        <f t="shared" si="29"/>
        <v>14950</v>
      </c>
      <c r="BK65" s="9"/>
      <c r="BL65" s="12" t="str">
        <f t="shared" si="30"/>
        <v> </v>
      </c>
      <c r="BM65" s="12" t="str">
        <f t="shared" si="31"/>
        <v> </v>
      </c>
      <c r="BN65" s="9" t="e">
        <f t="shared" si="32"/>
        <v>#VALUE!</v>
      </c>
      <c r="BO65" s="12" t="e">
        <f t="shared" si="33"/>
        <v>#VALUE!</v>
      </c>
      <c r="BP65" s="12" t="e">
        <f t="shared" si="34"/>
        <v>#VALUE!</v>
      </c>
      <c r="BQ65" s="9" t="e">
        <f t="shared" si="35"/>
        <v>#VALUE!</v>
      </c>
      <c r="BR65" s="12" t="e">
        <f t="shared" si="36"/>
        <v>#VALUE!</v>
      </c>
      <c r="BS65" s="12" t="e">
        <f t="shared" si="37"/>
        <v>#VALUE!</v>
      </c>
      <c r="BT65" s="9"/>
      <c r="BU65" s="9"/>
      <c r="BV65" s="12" t="str">
        <f t="shared" si="38"/>
        <v> </v>
      </c>
      <c r="BW65" s="12" t="str">
        <f t="shared" si="39"/>
        <v> </v>
      </c>
      <c r="BX65" s="9"/>
      <c r="BY65" s="9"/>
      <c r="BZ65" s="12" t="str">
        <f t="shared" si="40"/>
        <v> </v>
      </c>
      <c r="CA65" s="12" t="str">
        <f t="shared" si="41"/>
        <v> </v>
      </c>
    </row>
    <row r="66" spans="1:79" ht="39">
      <c r="A66" s="106"/>
      <c r="B66" s="6"/>
      <c r="C66" s="6"/>
      <c r="D66" s="6" t="s">
        <v>674</v>
      </c>
      <c r="E66" s="6" t="s">
        <v>680</v>
      </c>
      <c r="F66" s="53">
        <v>1000000</v>
      </c>
      <c r="G66" s="12">
        <v>16000</v>
      </c>
      <c r="H66" s="53">
        <v>1000000</v>
      </c>
      <c r="I66" s="12">
        <v>16000</v>
      </c>
      <c r="J66" s="12">
        <f t="shared" si="44"/>
        <v>16000</v>
      </c>
      <c r="K66" s="103">
        <v>1</v>
      </c>
      <c r="L66" s="12">
        <f t="shared" si="42"/>
        <v>0</v>
      </c>
      <c r="M66" s="12">
        <f t="shared" si="45"/>
        <v>0</v>
      </c>
      <c r="N66" s="6" t="s">
        <v>689</v>
      </c>
      <c r="O66" s="6" t="s">
        <v>687</v>
      </c>
      <c r="P66" s="99">
        <v>1</v>
      </c>
      <c r="Q66" s="99"/>
      <c r="R66" s="99"/>
      <c r="S66" s="99">
        <f t="shared" si="43"/>
        <v>1</v>
      </c>
      <c r="T66" s="99"/>
      <c r="U66" s="6" t="s">
        <v>688</v>
      </c>
      <c r="V66" s="6" t="s">
        <v>684</v>
      </c>
      <c r="W66" s="6" t="s">
        <v>707</v>
      </c>
      <c r="X66" s="6" t="s">
        <v>708</v>
      </c>
      <c r="Y66" s="6" t="s">
        <v>425</v>
      </c>
      <c r="Z66" s="6" t="s">
        <v>425</v>
      </c>
      <c r="AA66" s="6" t="s">
        <v>425</v>
      </c>
      <c r="AB66" s="6" t="s">
        <v>711</v>
      </c>
      <c r="AC66" s="69"/>
      <c r="AD66" s="69">
        <v>68000</v>
      </c>
      <c r="AE66" s="69"/>
      <c r="AF66" s="69"/>
      <c r="AG66" s="9"/>
      <c r="AH66" s="12" t="str">
        <f t="shared" si="5"/>
        <v> </v>
      </c>
      <c r="AI66" s="12" t="str">
        <f t="shared" si="6"/>
        <v> </v>
      </c>
      <c r="AJ66" s="9"/>
      <c r="AK66" s="12" t="str">
        <f t="shared" si="7"/>
        <v> </v>
      </c>
      <c r="AL66" s="12" t="str">
        <f t="shared" si="8"/>
        <v> </v>
      </c>
      <c r="AM66" s="9">
        <v>0</v>
      </c>
      <c r="AN66" s="9">
        <f t="shared" si="9"/>
        <v>1</v>
      </c>
      <c r="AO66" s="12">
        <f t="shared" si="10"/>
        <v>0</v>
      </c>
      <c r="AP66" s="12">
        <f t="shared" si="11"/>
        <v>1000000</v>
      </c>
      <c r="AQ66" s="12">
        <f t="shared" si="12"/>
        <v>0</v>
      </c>
      <c r="AR66" s="12">
        <f t="shared" si="13"/>
        <v>16000</v>
      </c>
      <c r="AS66" s="9" t="s">
        <v>323</v>
      </c>
      <c r="AT66" s="9">
        <f t="shared" si="14"/>
        <v>0</v>
      </c>
      <c r="AU66" s="12">
        <f t="shared" si="15"/>
        <v>0</v>
      </c>
      <c r="AV66" s="12">
        <f t="shared" si="16"/>
        <v>0</v>
      </c>
      <c r="AW66" s="12">
        <f t="shared" si="17"/>
        <v>0</v>
      </c>
      <c r="AX66" s="12">
        <f t="shared" si="18"/>
        <v>0</v>
      </c>
      <c r="AY66" s="9" t="s">
        <v>323</v>
      </c>
      <c r="AZ66" s="9">
        <f t="shared" si="19"/>
        <v>0</v>
      </c>
      <c r="BA66" s="12">
        <f t="shared" si="20"/>
        <v>0</v>
      </c>
      <c r="BB66" s="12">
        <f t="shared" si="21"/>
        <v>0</v>
      </c>
      <c r="BC66" s="12">
        <f t="shared" si="22"/>
        <v>0</v>
      </c>
      <c r="BD66" s="12">
        <f t="shared" si="23"/>
        <v>0</v>
      </c>
      <c r="BE66" s="9">
        <f t="shared" si="24"/>
        <v>1</v>
      </c>
      <c r="BF66" s="9">
        <f t="shared" si="25"/>
        <v>1</v>
      </c>
      <c r="BG66" s="12">
        <f t="shared" si="26"/>
        <v>1000000</v>
      </c>
      <c r="BH66" s="12">
        <f t="shared" si="27"/>
        <v>1000000</v>
      </c>
      <c r="BI66" s="12">
        <f t="shared" si="28"/>
        <v>16000</v>
      </c>
      <c r="BJ66" s="12">
        <f t="shared" si="29"/>
        <v>16000</v>
      </c>
      <c r="BK66" s="9"/>
      <c r="BL66" s="12" t="str">
        <f t="shared" si="30"/>
        <v> </v>
      </c>
      <c r="BM66" s="12" t="str">
        <f t="shared" si="31"/>
        <v> </v>
      </c>
      <c r="BN66" s="9" t="e">
        <f t="shared" si="32"/>
        <v>#VALUE!</v>
      </c>
      <c r="BO66" s="12" t="e">
        <f t="shared" si="33"/>
        <v>#VALUE!</v>
      </c>
      <c r="BP66" s="12" t="e">
        <f t="shared" si="34"/>
        <v>#VALUE!</v>
      </c>
      <c r="BQ66" s="9" t="e">
        <f t="shared" si="35"/>
        <v>#VALUE!</v>
      </c>
      <c r="BR66" s="12" t="e">
        <f t="shared" si="36"/>
        <v>#VALUE!</v>
      </c>
      <c r="BS66" s="12" t="e">
        <f t="shared" si="37"/>
        <v>#VALUE!</v>
      </c>
      <c r="BT66" s="9"/>
      <c r="BU66" s="9"/>
      <c r="BV66" s="12" t="str">
        <f t="shared" si="38"/>
        <v> </v>
      </c>
      <c r="BW66" s="12" t="str">
        <f t="shared" si="39"/>
        <v> </v>
      </c>
      <c r="BX66" s="9"/>
      <c r="BY66" s="9"/>
      <c r="BZ66" s="12" t="str">
        <f t="shared" si="40"/>
        <v> </v>
      </c>
      <c r="CA66" s="12" t="str">
        <f t="shared" si="41"/>
        <v> </v>
      </c>
    </row>
    <row r="67" spans="1:79" ht="78.75">
      <c r="A67" s="106"/>
      <c r="B67" s="6"/>
      <c r="C67" s="6"/>
      <c r="D67" s="6" t="s">
        <v>690</v>
      </c>
      <c r="E67" s="6" t="s">
        <v>681</v>
      </c>
      <c r="F67" s="53">
        <v>1030000</v>
      </c>
      <c r="G67" s="12">
        <v>10000</v>
      </c>
      <c r="H67" s="53">
        <v>1030000</v>
      </c>
      <c r="I67" s="12">
        <v>10000</v>
      </c>
      <c r="J67" s="12">
        <f t="shared" si="44"/>
        <v>10300</v>
      </c>
      <c r="K67" s="103">
        <v>1</v>
      </c>
      <c r="L67" s="12">
        <f t="shared" si="42"/>
        <v>0</v>
      </c>
      <c r="M67" s="12">
        <f t="shared" si="45"/>
        <v>0</v>
      </c>
      <c r="N67" s="6" t="s">
        <v>691</v>
      </c>
      <c r="O67" s="6" t="s">
        <v>686</v>
      </c>
      <c r="P67" s="99"/>
      <c r="Q67" s="99"/>
      <c r="R67" s="99"/>
      <c r="S67" s="99">
        <f t="shared" si="43"/>
        <v>0</v>
      </c>
      <c r="T67" s="99"/>
      <c r="U67" s="6"/>
      <c r="V67" s="6" t="s">
        <v>684</v>
      </c>
      <c r="W67" s="6" t="s">
        <v>707</v>
      </c>
      <c r="X67" s="6" t="s">
        <v>708</v>
      </c>
      <c r="Y67" s="6" t="s">
        <v>425</v>
      </c>
      <c r="Z67" s="6" t="s">
        <v>425</v>
      </c>
      <c r="AA67" s="6" t="s">
        <v>425</v>
      </c>
      <c r="AB67" s="6" t="s">
        <v>712</v>
      </c>
      <c r="AC67" s="69"/>
      <c r="AD67" s="69">
        <v>213000</v>
      </c>
      <c r="AE67" s="69"/>
      <c r="AF67" s="69"/>
      <c r="AG67" s="9"/>
      <c r="AH67" s="12" t="str">
        <f t="shared" si="5"/>
        <v> </v>
      </c>
      <c r="AI67" s="12" t="str">
        <f t="shared" si="6"/>
        <v> </v>
      </c>
      <c r="AJ67" s="9"/>
      <c r="AK67" s="12" t="str">
        <f t="shared" si="7"/>
        <v> </v>
      </c>
      <c r="AL67" s="12" t="str">
        <f t="shared" si="8"/>
        <v> </v>
      </c>
      <c r="AM67" s="9">
        <v>0</v>
      </c>
      <c r="AN67" s="9">
        <f t="shared" si="9"/>
        <v>1</v>
      </c>
      <c r="AO67" s="12">
        <f t="shared" si="10"/>
        <v>0</v>
      </c>
      <c r="AP67" s="12">
        <f t="shared" si="11"/>
        <v>1030000</v>
      </c>
      <c r="AQ67" s="12">
        <f t="shared" si="12"/>
        <v>0</v>
      </c>
      <c r="AR67" s="12">
        <f t="shared" si="13"/>
        <v>10300</v>
      </c>
      <c r="AS67" s="9" t="s">
        <v>323</v>
      </c>
      <c r="AT67" s="9">
        <f t="shared" si="14"/>
        <v>0</v>
      </c>
      <c r="AU67" s="12">
        <f t="shared" si="15"/>
        <v>0</v>
      </c>
      <c r="AV67" s="12">
        <f t="shared" si="16"/>
        <v>0</v>
      </c>
      <c r="AW67" s="12">
        <f t="shared" si="17"/>
        <v>0</v>
      </c>
      <c r="AX67" s="12">
        <f t="shared" si="18"/>
        <v>0</v>
      </c>
      <c r="AY67" s="9" t="s">
        <v>323</v>
      </c>
      <c r="AZ67" s="9">
        <f t="shared" si="19"/>
        <v>0</v>
      </c>
      <c r="BA67" s="12">
        <f t="shared" si="20"/>
        <v>0</v>
      </c>
      <c r="BB67" s="12">
        <f t="shared" si="21"/>
        <v>0</v>
      </c>
      <c r="BC67" s="12">
        <f t="shared" si="22"/>
        <v>0</v>
      </c>
      <c r="BD67" s="12">
        <f t="shared" si="23"/>
        <v>0</v>
      </c>
      <c r="BE67" s="9">
        <f t="shared" si="24"/>
        <v>1</v>
      </c>
      <c r="BF67" s="9">
        <f t="shared" si="25"/>
        <v>1</v>
      </c>
      <c r="BG67" s="12">
        <f t="shared" si="26"/>
        <v>1030000</v>
      </c>
      <c r="BH67" s="12">
        <f t="shared" si="27"/>
        <v>1030000</v>
      </c>
      <c r="BI67" s="12">
        <f t="shared" si="28"/>
        <v>10300</v>
      </c>
      <c r="BJ67" s="12">
        <f t="shared" si="29"/>
        <v>10300</v>
      </c>
      <c r="BK67" s="9"/>
      <c r="BL67" s="12" t="str">
        <f t="shared" si="30"/>
        <v> </v>
      </c>
      <c r="BM67" s="12" t="str">
        <f t="shared" si="31"/>
        <v> </v>
      </c>
      <c r="BN67" s="9" t="e">
        <f t="shared" si="32"/>
        <v>#VALUE!</v>
      </c>
      <c r="BO67" s="12" t="e">
        <f t="shared" si="33"/>
        <v>#VALUE!</v>
      </c>
      <c r="BP67" s="12" t="e">
        <f t="shared" si="34"/>
        <v>#VALUE!</v>
      </c>
      <c r="BQ67" s="9" t="e">
        <f t="shared" si="35"/>
        <v>#VALUE!</v>
      </c>
      <c r="BR67" s="12" t="e">
        <f t="shared" si="36"/>
        <v>#VALUE!</v>
      </c>
      <c r="BS67" s="12" t="e">
        <f t="shared" si="37"/>
        <v>#VALUE!</v>
      </c>
      <c r="BT67" s="9"/>
      <c r="BU67" s="9"/>
      <c r="BV67" s="12" t="str">
        <f t="shared" si="38"/>
        <v> </v>
      </c>
      <c r="BW67" s="12" t="str">
        <f t="shared" si="39"/>
        <v> </v>
      </c>
      <c r="BX67" s="9"/>
      <c r="BY67" s="9"/>
      <c r="BZ67" s="12" t="str">
        <f t="shared" si="40"/>
        <v> </v>
      </c>
      <c r="CA67" s="12" t="str">
        <f t="shared" si="41"/>
        <v> </v>
      </c>
    </row>
    <row r="68" spans="1:79" ht="132">
      <c r="A68" s="106"/>
      <c r="B68" s="6"/>
      <c r="C68" s="6"/>
      <c r="D68" s="6" t="s">
        <v>675</v>
      </c>
      <c r="E68" s="6" t="s">
        <v>299</v>
      </c>
      <c r="F68" s="53">
        <v>715000</v>
      </c>
      <c r="G68" s="12">
        <v>18000</v>
      </c>
      <c r="H68" s="53">
        <v>715000</v>
      </c>
      <c r="I68" s="12">
        <v>18000</v>
      </c>
      <c r="J68" s="12">
        <f t="shared" si="44"/>
        <v>12870</v>
      </c>
      <c r="K68" s="103">
        <v>1</v>
      </c>
      <c r="L68" s="12">
        <f t="shared" si="42"/>
        <v>0</v>
      </c>
      <c r="M68" s="12">
        <f t="shared" si="45"/>
        <v>0</v>
      </c>
      <c r="N68" s="6" t="s">
        <v>692</v>
      </c>
      <c r="O68" s="6" t="s">
        <v>693</v>
      </c>
      <c r="P68" s="99"/>
      <c r="Q68" s="99"/>
      <c r="R68" s="99">
        <v>1</v>
      </c>
      <c r="S68" s="99">
        <f t="shared" si="43"/>
        <v>1</v>
      </c>
      <c r="T68" s="99"/>
      <c r="U68" s="23">
        <v>0.05</v>
      </c>
      <c r="V68" s="6" t="s">
        <v>684</v>
      </c>
      <c r="W68" s="6" t="s">
        <v>707</v>
      </c>
      <c r="X68" s="6" t="s">
        <v>708</v>
      </c>
      <c r="Y68" s="6" t="s">
        <v>425</v>
      </c>
      <c r="Z68" s="6" t="s">
        <v>425</v>
      </c>
      <c r="AA68" s="6" t="s">
        <v>425</v>
      </c>
      <c r="AB68" s="6" t="s">
        <v>713</v>
      </c>
      <c r="AC68" s="69"/>
      <c r="AD68" s="69">
        <v>34000</v>
      </c>
      <c r="AE68" s="69"/>
      <c r="AF68" s="69"/>
      <c r="AG68" s="9"/>
      <c r="AH68" s="12" t="str">
        <f t="shared" si="5"/>
        <v> </v>
      </c>
      <c r="AI68" s="12" t="str">
        <f t="shared" si="6"/>
        <v> </v>
      </c>
      <c r="AJ68" s="9"/>
      <c r="AK68" s="12" t="str">
        <f t="shared" si="7"/>
        <v> </v>
      </c>
      <c r="AL68" s="12" t="str">
        <f t="shared" si="8"/>
        <v> </v>
      </c>
      <c r="AM68" s="9">
        <v>0</v>
      </c>
      <c r="AN68" s="9">
        <f t="shared" si="9"/>
        <v>1</v>
      </c>
      <c r="AO68" s="12">
        <f t="shared" si="10"/>
        <v>0</v>
      </c>
      <c r="AP68" s="12">
        <f t="shared" si="11"/>
        <v>715000</v>
      </c>
      <c r="AQ68" s="12">
        <f t="shared" si="12"/>
        <v>0</v>
      </c>
      <c r="AR68" s="12">
        <f t="shared" si="13"/>
        <v>12870</v>
      </c>
      <c r="AS68" s="9" t="s">
        <v>323</v>
      </c>
      <c r="AT68" s="9">
        <f t="shared" si="14"/>
        <v>0</v>
      </c>
      <c r="AU68" s="12">
        <f t="shared" si="15"/>
        <v>0</v>
      </c>
      <c r="AV68" s="12">
        <f t="shared" si="16"/>
        <v>0</v>
      </c>
      <c r="AW68" s="12">
        <f t="shared" si="17"/>
        <v>0</v>
      </c>
      <c r="AX68" s="12">
        <f t="shared" si="18"/>
        <v>0</v>
      </c>
      <c r="AY68" s="9" t="s">
        <v>323</v>
      </c>
      <c r="AZ68" s="9">
        <f t="shared" si="19"/>
        <v>0</v>
      </c>
      <c r="BA68" s="12">
        <f t="shared" si="20"/>
        <v>0</v>
      </c>
      <c r="BB68" s="12">
        <f t="shared" si="21"/>
        <v>0</v>
      </c>
      <c r="BC68" s="12">
        <f t="shared" si="22"/>
        <v>0</v>
      </c>
      <c r="BD68" s="12">
        <f t="shared" si="23"/>
        <v>0</v>
      </c>
      <c r="BE68" s="9">
        <f t="shared" si="24"/>
        <v>1</v>
      </c>
      <c r="BF68" s="9">
        <f t="shared" si="25"/>
        <v>1</v>
      </c>
      <c r="BG68" s="12">
        <f t="shared" si="26"/>
        <v>715000</v>
      </c>
      <c r="BH68" s="12">
        <f t="shared" si="27"/>
        <v>715000</v>
      </c>
      <c r="BI68" s="12">
        <f t="shared" si="28"/>
        <v>12870</v>
      </c>
      <c r="BJ68" s="12">
        <f t="shared" si="29"/>
        <v>12870</v>
      </c>
      <c r="BK68" s="9"/>
      <c r="BL68" s="12" t="str">
        <f t="shared" si="30"/>
        <v> </v>
      </c>
      <c r="BM68" s="12" t="str">
        <f t="shared" si="31"/>
        <v> </v>
      </c>
      <c r="BN68" s="9" t="e">
        <f t="shared" si="32"/>
        <v>#VALUE!</v>
      </c>
      <c r="BO68" s="12" t="e">
        <f t="shared" si="33"/>
        <v>#VALUE!</v>
      </c>
      <c r="BP68" s="12" t="e">
        <f t="shared" si="34"/>
        <v>#VALUE!</v>
      </c>
      <c r="BQ68" s="9" t="e">
        <f t="shared" si="35"/>
        <v>#VALUE!</v>
      </c>
      <c r="BR68" s="12" t="e">
        <f t="shared" si="36"/>
        <v>#VALUE!</v>
      </c>
      <c r="BS68" s="12" t="e">
        <f t="shared" si="37"/>
        <v>#VALUE!</v>
      </c>
      <c r="BT68" s="9"/>
      <c r="BU68" s="9"/>
      <c r="BV68" s="12" t="str">
        <f t="shared" si="38"/>
        <v> </v>
      </c>
      <c r="BW68" s="12" t="str">
        <f t="shared" si="39"/>
        <v> </v>
      </c>
      <c r="BX68" s="9"/>
      <c r="BY68" s="9"/>
      <c r="BZ68" s="12" t="str">
        <f t="shared" si="40"/>
        <v> </v>
      </c>
      <c r="CA68" s="12" t="str">
        <f t="shared" si="41"/>
        <v> </v>
      </c>
    </row>
    <row r="69" spans="1:79" ht="78.75">
      <c r="A69" s="106"/>
      <c r="B69" s="6"/>
      <c r="C69" s="6"/>
      <c r="D69" s="6" t="s">
        <v>675</v>
      </c>
      <c r="E69" s="6" t="s">
        <v>142</v>
      </c>
      <c r="F69" s="53">
        <v>85000</v>
      </c>
      <c r="G69" s="12">
        <v>18000</v>
      </c>
      <c r="H69" s="53">
        <v>85000</v>
      </c>
      <c r="I69" s="12">
        <v>18000</v>
      </c>
      <c r="J69" s="12">
        <f t="shared" si="44"/>
        <v>1530</v>
      </c>
      <c r="K69" s="103">
        <v>1</v>
      </c>
      <c r="L69" s="12">
        <f t="shared" si="42"/>
        <v>0</v>
      </c>
      <c r="M69" s="12">
        <f t="shared" si="45"/>
        <v>0</v>
      </c>
      <c r="N69" s="6" t="s">
        <v>694</v>
      </c>
      <c r="O69" s="6" t="s">
        <v>695</v>
      </c>
      <c r="P69" s="99"/>
      <c r="Q69" s="99"/>
      <c r="R69" s="99">
        <v>1</v>
      </c>
      <c r="S69" s="99">
        <f t="shared" si="43"/>
        <v>1</v>
      </c>
      <c r="T69" s="99"/>
      <c r="U69" s="6" t="s">
        <v>696</v>
      </c>
      <c r="V69" s="6" t="s">
        <v>684</v>
      </c>
      <c r="W69" s="6" t="s">
        <v>707</v>
      </c>
      <c r="X69" s="6" t="s">
        <v>708</v>
      </c>
      <c r="Y69" s="6" t="s">
        <v>425</v>
      </c>
      <c r="Z69" s="6" t="s">
        <v>425</v>
      </c>
      <c r="AA69" s="6" t="s">
        <v>425</v>
      </c>
      <c r="AB69" s="6" t="s">
        <v>714</v>
      </c>
      <c r="AC69" s="69"/>
      <c r="AD69" s="69">
        <v>6000</v>
      </c>
      <c r="AE69" s="69"/>
      <c r="AF69" s="69"/>
      <c r="AG69" s="9"/>
      <c r="AH69" s="12" t="str">
        <f t="shared" si="5"/>
        <v> </v>
      </c>
      <c r="AI69" s="12" t="str">
        <f t="shared" si="6"/>
        <v> </v>
      </c>
      <c r="AJ69" s="9"/>
      <c r="AK69" s="12" t="str">
        <f t="shared" si="7"/>
        <v> </v>
      </c>
      <c r="AL69" s="12" t="str">
        <f t="shared" si="8"/>
        <v> </v>
      </c>
      <c r="AM69" s="9">
        <v>0</v>
      </c>
      <c r="AN69" s="9">
        <f t="shared" si="9"/>
        <v>1</v>
      </c>
      <c r="AO69" s="12">
        <f t="shared" si="10"/>
        <v>0</v>
      </c>
      <c r="AP69" s="12">
        <f t="shared" si="11"/>
        <v>85000</v>
      </c>
      <c r="AQ69" s="12">
        <f t="shared" si="12"/>
        <v>0</v>
      </c>
      <c r="AR69" s="12">
        <f t="shared" si="13"/>
        <v>1530</v>
      </c>
      <c r="AS69" s="9" t="s">
        <v>323</v>
      </c>
      <c r="AT69" s="9">
        <f t="shared" si="14"/>
        <v>0</v>
      </c>
      <c r="AU69" s="12">
        <f t="shared" si="15"/>
        <v>0</v>
      </c>
      <c r="AV69" s="12">
        <f t="shared" si="16"/>
        <v>0</v>
      </c>
      <c r="AW69" s="12">
        <f t="shared" si="17"/>
        <v>0</v>
      </c>
      <c r="AX69" s="12">
        <f t="shared" si="18"/>
        <v>0</v>
      </c>
      <c r="AY69" s="9" t="s">
        <v>323</v>
      </c>
      <c r="AZ69" s="9">
        <f t="shared" si="19"/>
        <v>0</v>
      </c>
      <c r="BA69" s="12">
        <f t="shared" si="20"/>
        <v>0</v>
      </c>
      <c r="BB69" s="12">
        <f t="shared" si="21"/>
        <v>0</v>
      </c>
      <c r="BC69" s="12">
        <f t="shared" si="22"/>
        <v>0</v>
      </c>
      <c r="BD69" s="12">
        <f t="shared" si="23"/>
        <v>0</v>
      </c>
      <c r="BE69" s="9">
        <f t="shared" si="24"/>
        <v>1</v>
      </c>
      <c r="BF69" s="9">
        <f t="shared" si="25"/>
        <v>1</v>
      </c>
      <c r="BG69" s="12">
        <f t="shared" si="26"/>
        <v>85000</v>
      </c>
      <c r="BH69" s="12">
        <f t="shared" si="27"/>
        <v>85000</v>
      </c>
      <c r="BI69" s="12">
        <f t="shared" si="28"/>
        <v>1530</v>
      </c>
      <c r="BJ69" s="12">
        <f t="shared" si="29"/>
        <v>1530</v>
      </c>
      <c r="BK69" s="9"/>
      <c r="BL69" s="12" t="str">
        <f t="shared" si="30"/>
        <v> </v>
      </c>
      <c r="BM69" s="12" t="str">
        <f t="shared" si="31"/>
        <v> </v>
      </c>
      <c r="BN69" s="9" t="e">
        <f t="shared" si="32"/>
        <v>#VALUE!</v>
      </c>
      <c r="BO69" s="12" t="e">
        <f t="shared" si="33"/>
        <v>#VALUE!</v>
      </c>
      <c r="BP69" s="12" t="e">
        <f t="shared" si="34"/>
        <v>#VALUE!</v>
      </c>
      <c r="BQ69" s="9" t="e">
        <f t="shared" si="35"/>
        <v>#VALUE!</v>
      </c>
      <c r="BR69" s="12" t="e">
        <f t="shared" si="36"/>
        <v>#VALUE!</v>
      </c>
      <c r="BS69" s="12" t="e">
        <f t="shared" si="37"/>
        <v>#VALUE!</v>
      </c>
      <c r="BT69" s="9"/>
      <c r="BU69" s="9"/>
      <c r="BV69" s="12" t="str">
        <f t="shared" si="38"/>
        <v> </v>
      </c>
      <c r="BW69" s="12" t="str">
        <f t="shared" si="39"/>
        <v> </v>
      </c>
      <c r="BX69" s="9"/>
      <c r="BY69" s="9"/>
      <c r="BZ69" s="12" t="str">
        <f t="shared" si="40"/>
        <v> </v>
      </c>
      <c r="CA69" s="12" t="str">
        <f t="shared" si="41"/>
        <v> </v>
      </c>
    </row>
    <row r="70" spans="1:79" ht="144.75">
      <c r="A70" s="106"/>
      <c r="B70" s="6"/>
      <c r="C70" s="6"/>
      <c r="D70" s="6" t="s">
        <v>676</v>
      </c>
      <c r="E70" s="6" t="s">
        <v>682</v>
      </c>
      <c r="F70" s="53">
        <v>83000</v>
      </c>
      <c r="G70" s="12">
        <v>18000</v>
      </c>
      <c r="H70" s="53">
        <v>83000</v>
      </c>
      <c r="I70" s="12">
        <v>18000</v>
      </c>
      <c r="J70" s="12">
        <f t="shared" si="44"/>
        <v>1494</v>
      </c>
      <c r="K70" s="103">
        <v>1</v>
      </c>
      <c r="L70" s="12">
        <f t="shared" si="42"/>
        <v>0</v>
      </c>
      <c r="M70" s="12">
        <f t="shared" si="45"/>
        <v>0</v>
      </c>
      <c r="N70" s="6" t="s">
        <v>697</v>
      </c>
      <c r="O70" s="6" t="s">
        <v>698</v>
      </c>
      <c r="P70" s="99"/>
      <c r="Q70" s="99">
        <v>1</v>
      </c>
      <c r="R70" s="99">
        <v>1</v>
      </c>
      <c r="S70" s="99">
        <v>1</v>
      </c>
      <c r="T70" s="99"/>
      <c r="U70" s="6" t="s">
        <v>699</v>
      </c>
      <c r="V70" s="6" t="s">
        <v>684</v>
      </c>
      <c r="W70" s="6" t="s">
        <v>707</v>
      </c>
      <c r="X70" s="6" t="s">
        <v>708</v>
      </c>
      <c r="Y70" s="6" t="s">
        <v>425</v>
      </c>
      <c r="Z70" s="6" t="s">
        <v>425</v>
      </c>
      <c r="AA70" s="6" t="s">
        <v>425</v>
      </c>
      <c r="AB70" s="6" t="s">
        <v>715</v>
      </c>
      <c r="AC70" s="69"/>
      <c r="AD70" s="69">
        <v>10000</v>
      </c>
      <c r="AE70" s="69"/>
      <c r="AF70" s="69"/>
      <c r="AG70" s="9"/>
      <c r="AH70" s="12" t="str">
        <f aca="true" t="shared" si="46" ref="AH70:AH109">IF(AG70="y",$H70," ")</f>
        <v> </v>
      </c>
      <c r="AI70" s="12" t="str">
        <f aca="true" t="shared" si="47" ref="AI70:AI109">IF(AG70="y",$J70," ")</f>
        <v> </v>
      </c>
      <c r="AJ70" s="9"/>
      <c r="AK70" s="12" t="str">
        <f aca="true" t="shared" si="48" ref="AK70:AK109">IF(AJ70="y",$H70," ")</f>
        <v> </v>
      </c>
      <c r="AL70" s="12" t="str">
        <f aca="true" t="shared" si="49" ref="AL70:AL109">IF(AJ70="y",$J70," ")</f>
        <v> </v>
      </c>
      <c r="AM70" s="9">
        <v>0</v>
      </c>
      <c r="AN70" s="9">
        <f aca="true" t="shared" si="50" ref="AN70:AN83">IF(AM70=1,1,IF(AM70=0,1,0))</f>
        <v>1</v>
      </c>
      <c r="AO70" s="12">
        <f aca="true" t="shared" si="51" ref="AO70:AO83">IF(AM70=1,$H70,0)</f>
        <v>0</v>
      </c>
      <c r="AP70" s="12">
        <f aca="true" t="shared" si="52" ref="AP70:AP83">AN70*H70</f>
        <v>83000</v>
      </c>
      <c r="AQ70" s="12">
        <f aca="true" t="shared" si="53" ref="AQ70:AQ83">IF(AM70=1,$J70,0)</f>
        <v>0</v>
      </c>
      <c r="AR70" s="12">
        <f aca="true" t="shared" si="54" ref="AR70:AR83">AN70*J70</f>
        <v>1494</v>
      </c>
      <c r="AS70" s="9" t="s">
        <v>323</v>
      </c>
      <c r="AT70" s="9">
        <f aca="true" t="shared" si="55" ref="AT70:AT83">IF(AS70=1,1,IF(AS70=0,1,0))</f>
        <v>0</v>
      </c>
      <c r="AU70" s="12">
        <f aca="true" t="shared" si="56" ref="AU70:AU83">IF(AS70=1,$H70,0)</f>
        <v>0</v>
      </c>
      <c r="AV70" s="12">
        <f aca="true" t="shared" si="57" ref="AV70:AV83">AT70*H70</f>
        <v>0</v>
      </c>
      <c r="AW70" s="12">
        <f aca="true" t="shared" si="58" ref="AW70:AW83">IF(AS70=1,$J70,0)</f>
        <v>0</v>
      </c>
      <c r="AX70" s="12">
        <f aca="true" t="shared" si="59" ref="AX70:AX83">AT70*J70</f>
        <v>0</v>
      </c>
      <c r="AY70" s="9" t="s">
        <v>323</v>
      </c>
      <c r="AZ70" s="9">
        <f aca="true" t="shared" si="60" ref="AZ70:AZ83">IF(AY70=1,1,IF(AY70=0,1,0))</f>
        <v>0</v>
      </c>
      <c r="BA70" s="12">
        <f aca="true" t="shared" si="61" ref="BA70:BA83">IF(AY70=1,$H70,0)</f>
        <v>0</v>
      </c>
      <c r="BB70" s="12">
        <f aca="true" t="shared" si="62" ref="BB70:BB83">AZ70*H70</f>
        <v>0</v>
      </c>
      <c r="BC70" s="12">
        <f aca="true" t="shared" si="63" ref="BC70:BC83">IF(AY70=1,$J70,0)</f>
        <v>0</v>
      </c>
      <c r="BD70" s="12">
        <f aca="true" t="shared" si="64" ref="BD70:BD83">AZ70*J70</f>
        <v>0</v>
      </c>
      <c r="BE70" s="9">
        <f aca="true" t="shared" si="65" ref="BE70:BE83">IF(I70=0,"?",IF(I70&lt;8000,0,1))</f>
        <v>1</v>
      </c>
      <c r="BF70" s="9">
        <f aca="true" t="shared" si="66" ref="BF70:BF83">IF(BE70=1,1,IF(BE70=0,1,0))</f>
        <v>1</v>
      </c>
      <c r="BG70" s="12">
        <f aca="true" t="shared" si="67" ref="BG70:BG83">IF(BE70=1,$H70,0)</f>
        <v>83000</v>
      </c>
      <c r="BH70" s="12">
        <f aca="true" t="shared" si="68" ref="BH70:BH83">BF70*H70</f>
        <v>83000</v>
      </c>
      <c r="BI70" s="12">
        <f aca="true" t="shared" si="69" ref="BI70:BI83">IF(BE70=1,$J70,0)</f>
        <v>1494</v>
      </c>
      <c r="BJ70" s="12">
        <f aca="true" t="shared" si="70" ref="BJ70:BJ83">BF70*J70</f>
        <v>1494</v>
      </c>
      <c r="BK70" s="9"/>
      <c r="BL70" s="12" t="str">
        <f aca="true" t="shared" si="71" ref="BL70:BL109">IF(BK70=1,$H70," ")</f>
        <v> </v>
      </c>
      <c r="BM70" s="12" t="str">
        <f aca="true" t="shared" si="72" ref="BM70:BM109">IF(BK70=1,$J70," ")</f>
        <v> </v>
      </c>
      <c r="BN70" s="9" t="e">
        <f aca="true" t="shared" si="73" ref="BN70:BN109">SUM(AM70+AS70+AY70+BE70+BK70)</f>
        <v>#VALUE!</v>
      </c>
      <c r="BO70" s="12" t="e">
        <f aca="true" t="shared" si="74" ref="BO70:BO109">IF(BN70=5,$H70," ")</f>
        <v>#VALUE!</v>
      </c>
      <c r="BP70" s="12" t="e">
        <f aca="true" t="shared" si="75" ref="BP70:BP109">IF(BN70=5,$J70," ")</f>
        <v>#VALUE!</v>
      </c>
      <c r="BQ70" s="9" t="e">
        <f aca="true" t="shared" si="76" ref="BQ70:BQ109">IF(AND(AY70=0,BN70=4),"Y"," ")</f>
        <v>#VALUE!</v>
      </c>
      <c r="BR70" s="12" t="e">
        <f aca="true" t="shared" si="77" ref="BR70:BR109">IF(BQ70="y",$H70," ")</f>
        <v>#VALUE!</v>
      </c>
      <c r="BS70" s="12" t="e">
        <f aca="true" t="shared" si="78" ref="BS70:BS109">IF(BQ70="y",$J70," ")</f>
        <v>#VALUE!</v>
      </c>
      <c r="BT70" s="9"/>
      <c r="BU70" s="9"/>
      <c r="BV70" s="12" t="str">
        <f aca="true" t="shared" si="79" ref="BV70:BV109">IF(BT70="y",$H70," ")</f>
        <v> </v>
      </c>
      <c r="BW70" s="12" t="str">
        <f aca="true" t="shared" si="80" ref="BW70:BW109">IF(BT70="y",$J70," ")</f>
        <v> </v>
      </c>
      <c r="BX70" s="9"/>
      <c r="BY70" s="9"/>
      <c r="BZ70" s="12" t="str">
        <f aca="true" t="shared" si="81" ref="BZ70:BZ109">IF(BX70="y",$H70," ")</f>
        <v> </v>
      </c>
      <c r="CA70" s="12" t="str">
        <f aca="true" t="shared" si="82" ref="CA70:CA109">IF(BX70="y",$J70," ")</f>
        <v> </v>
      </c>
    </row>
    <row r="71" spans="1:79" ht="52.5">
      <c r="A71" s="106"/>
      <c r="B71" s="6"/>
      <c r="C71" s="6"/>
      <c r="D71" s="6" t="s">
        <v>677</v>
      </c>
      <c r="E71" s="6" t="s">
        <v>672</v>
      </c>
      <c r="F71" s="53">
        <v>36000</v>
      </c>
      <c r="G71" s="12">
        <v>12500</v>
      </c>
      <c r="H71" s="53">
        <v>36000</v>
      </c>
      <c r="I71" s="12">
        <v>12500</v>
      </c>
      <c r="J71" s="12">
        <f t="shared" si="44"/>
        <v>450</v>
      </c>
      <c r="K71" s="103">
        <v>1</v>
      </c>
      <c r="L71" s="12">
        <f t="shared" si="42"/>
        <v>0</v>
      </c>
      <c r="M71" s="12">
        <f t="shared" si="45"/>
        <v>0</v>
      </c>
      <c r="N71" s="6" t="s">
        <v>700</v>
      </c>
      <c r="O71" s="6" t="s">
        <v>530</v>
      </c>
      <c r="P71" s="99"/>
      <c r="Q71" s="99">
        <v>1</v>
      </c>
      <c r="R71" s="99"/>
      <c r="S71" s="99">
        <f t="shared" si="43"/>
        <v>1</v>
      </c>
      <c r="T71" s="99"/>
      <c r="U71" s="23">
        <v>0.9</v>
      </c>
      <c r="V71" s="6" t="s">
        <v>684</v>
      </c>
      <c r="W71" s="6" t="s">
        <v>707</v>
      </c>
      <c r="X71" s="6" t="s">
        <v>708</v>
      </c>
      <c r="Y71" s="6" t="s">
        <v>425</v>
      </c>
      <c r="Z71" s="6" t="s">
        <v>425</v>
      </c>
      <c r="AA71" s="6" t="s">
        <v>425</v>
      </c>
      <c r="AB71" s="6" t="s">
        <v>716</v>
      </c>
      <c r="AC71" s="69"/>
      <c r="AD71" s="69">
        <v>16000</v>
      </c>
      <c r="AE71" s="69"/>
      <c r="AF71" s="69"/>
      <c r="AG71" s="9"/>
      <c r="AH71" s="12" t="str">
        <f t="shared" si="46"/>
        <v> </v>
      </c>
      <c r="AI71" s="12" t="str">
        <f t="shared" si="47"/>
        <v> </v>
      </c>
      <c r="AJ71" s="9"/>
      <c r="AK71" s="12" t="str">
        <f t="shared" si="48"/>
        <v> </v>
      </c>
      <c r="AL71" s="12" t="str">
        <f t="shared" si="49"/>
        <v> </v>
      </c>
      <c r="AM71" s="9">
        <v>0</v>
      </c>
      <c r="AN71" s="9">
        <f t="shared" si="50"/>
        <v>1</v>
      </c>
      <c r="AO71" s="12">
        <f t="shared" si="51"/>
        <v>0</v>
      </c>
      <c r="AP71" s="12">
        <f t="shared" si="52"/>
        <v>36000</v>
      </c>
      <c r="AQ71" s="12">
        <f t="shared" si="53"/>
        <v>0</v>
      </c>
      <c r="AR71" s="12">
        <f t="shared" si="54"/>
        <v>450</v>
      </c>
      <c r="AS71" s="9" t="s">
        <v>323</v>
      </c>
      <c r="AT71" s="9">
        <f t="shared" si="55"/>
        <v>0</v>
      </c>
      <c r="AU71" s="12">
        <f t="shared" si="56"/>
        <v>0</v>
      </c>
      <c r="AV71" s="12">
        <f t="shared" si="57"/>
        <v>0</v>
      </c>
      <c r="AW71" s="12">
        <f t="shared" si="58"/>
        <v>0</v>
      </c>
      <c r="AX71" s="12">
        <f t="shared" si="59"/>
        <v>0</v>
      </c>
      <c r="AY71" s="9" t="s">
        <v>323</v>
      </c>
      <c r="AZ71" s="9">
        <f t="shared" si="60"/>
        <v>0</v>
      </c>
      <c r="BA71" s="12">
        <f t="shared" si="61"/>
        <v>0</v>
      </c>
      <c r="BB71" s="12">
        <f t="shared" si="62"/>
        <v>0</v>
      </c>
      <c r="BC71" s="12">
        <f t="shared" si="63"/>
        <v>0</v>
      </c>
      <c r="BD71" s="12">
        <f t="shared" si="64"/>
        <v>0</v>
      </c>
      <c r="BE71" s="9">
        <f t="shared" si="65"/>
        <v>1</v>
      </c>
      <c r="BF71" s="9">
        <f t="shared" si="66"/>
        <v>1</v>
      </c>
      <c r="BG71" s="12">
        <f t="shared" si="67"/>
        <v>36000</v>
      </c>
      <c r="BH71" s="12">
        <f t="shared" si="68"/>
        <v>36000</v>
      </c>
      <c r="BI71" s="12">
        <f t="shared" si="69"/>
        <v>450</v>
      </c>
      <c r="BJ71" s="12">
        <f t="shared" si="70"/>
        <v>450</v>
      </c>
      <c r="BK71" s="9"/>
      <c r="BL71" s="12" t="str">
        <f t="shared" si="71"/>
        <v> </v>
      </c>
      <c r="BM71" s="12" t="str">
        <f t="shared" si="72"/>
        <v> </v>
      </c>
      <c r="BN71" s="9" t="e">
        <f t="shared" si="73"/>
        <v>#VALUE!</v>
      </c>
      <c r="BO71" s="12" t="e">
        <f t="shared" si="74"/>
        <v>#VALUE!</v>
      </c>
      <c r="BP71" s="12" t="e">
        <f t="shared" si="75"/>
        <v>#VALUE!</v>
      </c>
      <c r="BQ71" s="9" t="e">
        <f t="shared" si="76"/>
        <v>#VALUE!</v>
      </c>
      <c r="BR71" s="12" t="e">
        <f t="shared" si="77"/>
        <v>#VALUE!</v>
      </c>
      <c r="BS71" s="12" t="e">
        <f t="shared" si="78"/>
        <v>#VALUE!</v>
      </c>
      <c r="BT71" s="9"/>
      <c r="BU71" s="9"/>
      <c r="BV71" s="12" t="str">
        <f t="shared" si="79"/>
        <v> </v>
      </c>
      <c r="BW71" s="12" t="str">
        <f t="shared" si="80"/>
        <v> </v>
      </c>
      <c r="BX71" s="9"/>
      <c r="BY71" s="9"/>
      <c r="BZ71" s="12" t="str">
        <f t="shared" si="81"/>
        <v> </v>
      </c>
      <c r="CA71" s="12" t="str">
        <f t="shared" si="82"/>
        <v> </v>
      </c>
    </row>
    <row r="72" spans="1:79" ht="78.75">
      <c r="A72" s="106"/>
      <c r="B72" s="6"/>
      <c r="C72" s="6"/>
      <c r="D72" s="6" t="s">
        <v>678</v>
      </c>
      <c r="E72" s="6" t="s">
        <v>142</v>
      </c>
      <c r="F72" s="53">
        <v>350000</v>
      </c>
      <c r="G72" s="12">
        <v>13500</v>
      </c>
      <c r="H72" s="53">
        <v>350000</v>
      </c>
      <c r="I72" s="12">
        <v>13500</v>
      </c>
      <c r="J72" s="12">
        <f t="shared" si="44"/>
        <v>4725</v>
      </c>
      <c r="K72" s="103">
        <v>1</v>
      </c>
      <c r="L72" s="12">
        <f aca="true" t="shared" si="83" ref="L72:L83">(1-K72)*H72</f>
        <v>0</v>
      </c>
      <c r="M72" s="12">
        <f t="shared" si="45"/>
        <v>0</v>
      </c>
      <c r="N72" s="6" t="s">
        <v>701</v>
      </c>
      <c r="O72" s="6" t="s">
        <v>702</v>
      </c>
      <c r="P72" s="99">
        <v>1</v>
      </c>
      <c r="Q72" s="99"/>
      <c r="R72" s="99"/>
      <c r="S72" s="99">
        <f t="shared" si="43"/>
        <v>1</v>
      </c>
      <c r="T72" s="99"/>
      <c r="U72" s="6" t="s">
        <v>688</v>
      </c>
      <c r="V72" s="6" t="s">
        <v>684</v>
      </c>
      <c r="W72" s="6" t="s">
        <v>707</v>
      </c>
      <c r="X72" s="6" t="s">
        <v>708</v>
      </c>
      <c r="Y72" s="6" t="s">
        <v>425</v>
      </c>
      <c r="Z72" s="6" t="s">
        <v>425</v>
      </c>
      <c r="AA72" s="6" t="s">
        <v>425</v>
      </c>
      <c r="AB72" s="6" t="s">
        <v>717</v>
      </c>
      <c r="AC72" s="69"/>
      <c r="AD72" s="69">
        <v>14000</v>
      </c>
      <c r="AE72" s="69"/>
      <c r="AF72" s="69"/>
      <c r="AG72" s="9"/>
      <c r="AH72" s="12" t="str">
        <f t="shared" si="46"/>
        <v> </v>
      </c>
      <c r="AI72" s="12" t="str">
        <f t="shared" si="47"/>
        <v> </v>
      </c>
      <c r="AJ72" s="9"/>
      <c r="AK72" s="12" t="str">
        <f t="shared" si="48"/>
        <v> </v>
      </c>
      <c r="AL72" s="12" t="str">
        <f t="shared" si="49"/>
        <v> </v>
      </c>
      <c r="AM72" s="9">
        <v>0</v>
      </c>
      <c r="AN72" s="9">
        <f t="shared" si="50"/>
        <v>1</v>
      </c>
      <c r="AO72" s="12">
        <f t="shared" si="51"/>
        <v>0</v>
      </c>
      <c r="AP72" s="12">
        <f t="shared" si="52"/>
        <v>350000</v>
      </c>
      <c r="AQ72" s="12">
        <f t="shared" si="53"/>
        <v>0</v>
      </c>
      <c r="AR72" s="12">
        <f t="shared" si="54"/>
        <v>4725</v>
      </c>
      <c r="AS72" s="9" t="s">
        <v>323</v>
      </c>
      <c r="AT72" s="9">
        <f t="shared" si="55"/>
        <v>0</v>
      </c>
      <c r="AU72" s="12">
        <f t="shared" si="56"/>
        <v>0</v>
      </c>
      <c r="AV72" s="12">
        <f t="shared" si="57"/>
        <v>0</v>
      </c>
      <c r="AW72" s="12">
        <f t="shared" si="58"/>
        <v>0</v>
      </c>
      <c r="AX72" s="12">
        <f t="shared" si="59"/>
        <v>0</v>
      </c>
      <c r="AY72" s="9" t="s">
        <v>323</v>
      </c>
      <c r="AZ72" s="9">
        <f t="shared" si="60"/>
        <v>0</v>
      </c>
      <c r="BA72" s="12">
        <f t="shared" si="61"/>
        <v>0</v>
      </c>
      <c r="BB72" s="12">
        <f t="shared" si="62"/>
        <v>0</v>
      </c>
      <c r="BC72" s="12">
        <f t="shared" si="63"/>
        <v>0</v>
      </c>
      <c r="BD72" s="12">
        <f t="shared" si="64"/>
        <v>0</v>
      </c>
      <c r="BE72" s="9">
        <f t="shared" si="65"/>
        <v>1</v>
      </c>
      <c r="BF72" s="9">
        <f t="shared" si="66"/>
        <v>1</v>
      </c>
      <c r="BG72" s="12">
        <f t="shared" si="67"/>
        <v>350000</v>
      </c>
      <c r="BH72" s="12">
        <f t="shared" si="68"/>
        <v>350000</v>
      </c>
      <c r="BI72" s="12">
        <f t="shared" si="69"/>
        <v>4725</v>
      </c>
      <c r="BJ72" s="12">
        <f t="shared" si="70"/>
        <v>4725</v>
      </c>
      <c r="BK72" s="9"/>
      <c r="BL72" s="12" t="str">
        <f t="shared" si="71"/>
        <v> </v>
      </c>
      <c r="BM72" s="12" t="str">
        <f t="shared" si="72"/>
        <v> </v>
      </c>
      <c r="BN72" s="9" t="e">
        <f t="shared" si="73"/>
        <v>#VALUE!</v>
      </c>
      <c r="BO72" s="12" t="e">
        <f t="shared" si="74"/>
        <v>#VALUE!</v>
      </c>
      <c r="BP72" s="12" t="e">
        <f t="shared" si="75"/>
        <v>#VALUE!</v>
      </c>
      <c r="BQ72" s="9" t="e">
        <f t="shared" si="76"/>
        <v>#VALUE!</v>
      </c>
      <c r="BR72" s="12" t="e">
        <f t="shared" si="77"/>
        <v>#VALUE!</v>
      </c>
      <c r="BS72" s="12" t="e">
        <f t="shared" si="78"/>
        <v>#VALUE!</v>
      </c>
      <c r="BT72" s="9"/>
      <c r="BU72" s="9"/>
      <c r="BV72" s="12" t="str">
        <f t="shared" si="79"/>
        <v> </v>
      </c>
      <c r="BW72" s="12" t="str">
        <f t="shared" si="80"/>
        <v> </v>
      </c>
      <c r="BX72" s="9"/>
      <c r="BY72" s="9"/>
      <c r="BZ72" s="12" t="str">
        <f t="shared" si="81"/>
        <v> </v>
      </c>
      <c r="CA72" s="12" t="str">
        <f t="shared" si="82"/>
        <v> </v>
      </c>
    </row>
    <row r="73" spans="1:79" ht="52.5">
      <c r="A73" s="106"/>
      <c r="B73" s="6"/>
      <c r="C73" s="6"/>
      <c r="D73" s="6" t="s">
        <v>678</v>
      </c>
      <c r="E73" s="6" t="s">
        <v>142</v>
      </c>
      <c r="F73" s="53">
        <v>40000</v>
      </c>
      <c r="G73" s="12">
        <v>12000</v>
      </c>
      <c r="H73" s="53">
        <v>40000</v>
      </c>
      <c r="I73" s="12">
        <v>12000</v>
      </c>
      <c r="J73" s="12">
        <f t="shared" si="44"/>
        <v>480</v>
      </c>
      <c r="K73" s="103">
        <v>1</v>
      </c>
      <c r="L73" s="12">
        <f t="shared" si="83"/>
        <v>0</v>
      </c>
      <c r="M73" s="12">
        <f t="shared" si="45"/>
        <v>0</v>
      </c>
      <c r="N73" s="6" t="s">
        <v>703</v>
      </c>
      <c r="O73" s="6" t="s">
        <v>704</v>
      </c>
      <c r="P73" s="99">
        <v>1</v>
      </c>
      <c r="Q73" s="99"/>
      <c r="R73" s="99"/>
      <c r="S73" s="99">
        <f t="shared" si="43"/>
        <v>1</v>
      </c>
      <c r="T73" s="99"/>
      <c r="U73" s="6" t="s">
        <v>705</v>
      </c>
      <c r="V73" s="6" t="s">
        <v>684</v>
      </c>
      <c r="W73" s="6" t="s">
        <v>707</v>
      </c>
      <c r="X73" s="6" t="s">
        <v>708</v>
      </c>
      <c r="Y73" s="6" t="s">
        <v>425</v>
      </c>
      <c r="Z73" s="6" t="s">
        <v>425</v>
      </c>
      <c r="AA73" s="6" t="s">
        <v>425</v>
      </c>
      <c r="AB73" s="6" t="s">
        <v>718</v>
      </c>
      <c r="AC73" s="69"/>
      <c r="AD73" s="69">
        <v>20000</v>
      </c>
      <c r="AE73" s="69"/>
      <c r="AF73" s="69"/>
      <c r="AG73" s="9"/>
      <c r="AH73" s="12" t="str">
        <f t="shared" si="46"/>
        <v> </v>
      </c>
      <c r="AI73" s="12" t="str">
        <f t="shared" si="47"/>
        <v> </v>
      </c>
      <c r="AJ73" s="9"/>
      <c r="AK73" s="12" t="str">
        <f t="shared" si="48"/>
        <v> </v>
      </c>
      <c r="AL73" s="12" t="str">
        <f t="shared" si="49"/>
        <v> </v>
      </c>
      <c r="AM73" s="9">
        <v>0</v>
      </c>
      <c r="AN73" s="9">
        <f t="shared" si="50"/>
        <v>1</v>
      </c>
      <c r="AO73" s="12">
        <f t="shared" si="51"/>
        <v>0</v>
      </c>
      <c r="AP73" s="12">
        <f t="shared" si="52"/>
        <v>40000</v>
      </c>
      <c r="AQ73" s="12">
        <f t="shared" si="53"/>
        <v>0</v>
      </c>
      <c r="AR73" s="12">
        <f t="shared" si="54"/>
        <v>480</v>
      </c>
      <c r="AS73" s="9" t="s">
        <v>323</v>
      </c>
      <c r="AT73" s="9">
        <f t="shared" si="55"/>
        <v>0</v>
      </c>
      <c r="AU73" s="12">
        <f t="shared" si="56"/>
        <v>0</v>
      </c>
      <c r="AV73" s="12">
        <f t="shared" si="57"/>
        <v>0</v>
      </c>
      <c r="AW73" s="12">
        <f t="shared" si="58"/>
        <v>0</v>
      </c>
      <c r="AX73" s="12">
        <f t="shared" si="59"/>
        <v>0</v>
      </c>
      <c r="AY73" s="9" t="s">
        <v>323</v>
      </c>
      <c r="AZ73" s="9">
        <f t="shared" si="60"/>
        <v>0</v>
      </c>
      <c r="BA73" s="12">
        <f t="shared" si="61"/>
        <v>0</v>
      </c>
      <c r="BB73" s="12">
        <f t="shared" si="62"/>
        <v>0</v>
      </c>
      <c r="BC73" s="12">
        <f t="shared" si="63"/>
        <v>0</v>
      </c>
      <c r="BD73" s="12">
        <f t="shared" si="64"/>
        <v>0</v>
      </c>
      <c r="BE73" s="9">
        <f t="shared" si="65"/>
        <v>1</v>
      </c>
      <c r="BF73" s="9">
        <f t="shared" si="66"/>
        <v>1</v>
      </c>
      <c r="BG73" s="12">
        <f t="shared" si="67"/>
        <v>40000</v>
      </c>
      <c r="BH73" s="12">
        <f t="shared" si="68"/>
        <v>40000</v>
      </c>
      <c r="BI73" s="12">
        <f t="shared" si="69"/>
        <v>480</v>
      </c>
      <c r="BJ73" s="12">
        <f t="shared" si="70"/>
        <v>480</v>
      </c>
      <c r="BK73" s="9"/>
      <c r="BL73" s="12" t="str">
        <f t="shared" si="71"/>
        <v> </v>
      </c>
      <c r="BM73" s="12" t="str">
        <f t="shared" si="72"/>
        <v> </v>
      </c>
      <c r="BN73" s="9" t="e">
        <f t="shared" si="73"/>
        <v>#VALUE!</v>
      </c>
      <c r="BO73" s="12" t="e">
        <f t="shared" si="74"/>
        <v>#VALUE!</v>
      </c>
      <c r="BP73" s="12" t="e">
        <f t="shared" si="75"/>
        <v>#VALUE!</v>
      </c>
      <c r="BQ73" s="9" t="e">
        <f t="shared" si="76"/>
        <v>#VALUE!</v>
      </c>
      <c r="BR73" s="12" t="e">
        <f t="shared" si="77"/>
        <v>#VALUE!</v>
      </c>
      <c r="BS73" s="12" t="e">
        <f t="shared" si="78"/>
        <v>#VALUE!</v>
      </c>
      <c r="BT73" s="9"/>
      <c r="BU73" s="9"/>
      <c r="BV73" s="12" t="str">
        <f t="shared" si="79"/>
        <v> </v>
      </c>
      <c r="BW73" s="12" t="str">
        <f t="shared" si="80"/>
        <v> </v>
      </c>
      <c r="BX73" s="9"/>
      <c r="BY73" s="9"/>
      <c r="BZ73" s="12" t="str">
        <f t="shared" si="81"/>
        <v> </v>
      </c>
      <c r="CA73" s="12" t="str">
        <f t="shared" si="82"/>
        <v> </v>
      </c>
    </row>
    <row r="74" spans="1:79" ht="52.5">
      <c r="A74" s="106"/>
      <c r="B74" s="6"/>
      <c r="C74" s="6"/>
      <c r="D74" s="6" t="s">
        <v>679</v>
      </c>
      <c r="E74" s="6" t="s">
        <v>142</v>
      </c>
      <c r="F74" s="53">
        <v>17000</v>
      </c>
      <c r="G74" s="12">
        <v>15000</v>
      </c>
      <c r="H74" s="53">
        <v>17000</v>
      </c>
      <c r="I74" s="12">
        <v>15000</v>
      </c>
      <c r="J74" s="12">
        <f t="shared" si="44"/>
        <v>255</v>
      </c>
      <c r="K74" s="103">
        <v>1</v>
      </c>
      <c r="L74" s="12">
        <f t="shared" si="83"/>
        <v>0</v>
      </c>
      <c r="M74" s="12">
        <f t="shared" si="45"/>
        <v>0</v>
      </c>
      <c r="N74" s="6" t="s">
        <v>706</v>
      </c>
      <c r="O74" s="6" t="s">
        <v>686</v>
      </c>
      <c r="P74" s="99"/>
      <c r="Q74" s="99"/>
      <c r="R74" s="99"/>
      <c r="S74" s="99">
        <f t="shared" si="43"/>
        <v>0</v>
      </c>
      <c r="T74" s="99"/>
      <c r="U74" s="6"/>
      <c r="V74" s="6" t="s">
        <v>684</v>
      </c>
      <c r="W74" s="6" t="s">
        <v>707</v>
      </c>
      <c r="X74" s="6" t="s">
        <v>708</v>
      </c>
      <c r="Y74" s="6" t="s">
        <v>425</v>
      </c>
      <c r="Z74" s="6" t="s">
        <v>425</v>
      </c>
      <c r="AA74" s="6" t="s">
        <v>425</v>
      </c>
      <c r="AB74" s="6" t="s">
        <v>719</v>
      </c>
      <c r="AC74" s="69"/>
      <c r="AD74" s="69">
        <v>3000</v>
      </c>
      <c r="AE74" s="69"/>
      <c r="AF74" s="69"/>
      <c r="AG74" s="9"/>
      <c r="AH74" s="12" t="str">
        <f t="shared" si="46"/>
        <v> </v>
      </c>
      <c r="AI74" s="12" t="str">
        <f t="shared" si="47"/>
        <v> </v>
      </c>
      <c r="AJ74" s="9"/>
      <c r="AK74" s="12" t="str">
        <f t="shared" si="48"/>
        <v> </v>
      </c>
      <c r="AL74" s="12" t="str">
        <f t="shared" si="49"/>
        <v> </v>
      </c>
      <c r="AM74" s="9">
        <v>0</v>
      </c>
      <c r="AN74" s="9">
        <f t="shared" si="50"/>
        <v>1</v>
      </c>
      <c r="AO74" s="12">
        <f t="shared" si="51"/>
        <v>0</v>
      </c>
      <c r="AP74" s="12">
        <f t="shared" si="52"/>
        <v>17000</v>
      </c>
      <c r="AQ74" s="12">
        <f t="shared" si="53"/>
        <v>0</v>
      </c>
      <c r="AR74" s="12">
        <f t="shared" si="54"/>
        <v>255</v>
      </c>
      <c r="AS74" s="9" t="s">
        <v>323</v>
      </c>
      <c r="AT74" s="9">
        <f t="shared" si="55"/>
        <v>0</v>
      </c>
      <c r="AU74" s="12">
        <f t="shared" si="56"/>
        <v>0</v>
      </c>
      <c r="AV74" s="12">
        <f t="shared" si="57"/>
        <v>0</v>
      </c>
      <c r="AW74" s="12">
        <f t="shared" si="58"/>
        <v>0</v>
      </c>
      <c r="AX74" s="12">
        <f t="shared" si="59"/>
        <v>0</v>
      </c>
      <c r="AY74" s="9" t="s">
        <v>323</v>
      </c>
      <c r="AZ74" s="9">
        <f t="shared" si="60"/>
        <v>0</v>
      </c>
      <c r="BA74" s="12">
        <f t="shared" si="61"/>
        <v>0</v>
      </c>
      <c r="BB74" s="12">
        <f t="shared" si="62"/>
        <v>0</v>
      </c>
      <c r="BC74" s="12">
        <f t="shared" si="63"/>
        <v>0</v>
      </c>
      <c r="BD74" s="12">
        <f t="shared" si="64"/>
        <v>0</v>
      </c>
      <c r="BE74" s="9">
        <f t="shared" si="65"/>
        <v>1</v>
      </c>
      <c r="BF74" s="9">
        <f t="shared" si="66"/>
        <v>1</v>
      </c>
      <c r="BG74" s="12">
        <f t="shared" si="67"/>
        <v>17000</v>
      </c>
      <c r="BH74" s="12">
        <f t="shared" si="68"/>
        <v>17000</v>
      </c>
      <c r="BI74" s="12">
        <f t="shared" si="69"/>
        <v>255</v>
      </c>
      <c r="BJ74" s="12">
        <f t="shared" si="70"/>
        <v>255</v>
      </c>
      <c r="BK74" s="9"/>
      <c r="BL74" s="12" t="str">
        <f t="shared" si="71"/>
        <v> </v>
      </c>
      <c r="BM74" s="12" t="str">
        <f t="shared" si="72"/>
        <v> </v>
      </c>
      <c r="BN74" s="9" t="e">
        <f t="shared" si="73"/>
        <v>#VALUE!</v>
      </c>
      <c r="BO74" s="12" t="e">
        <f t="shared" si="74"/>
        <v>#VALUE!</v>
      </c>
      <c r="BP74" s="12" t="e">
        <f t="shared" si="75"/>
        <v>#VALUE!</v>
      </c>
      <c r="BQ74" s="9" t="e">
        <f t="shared" si="76"/>
        <v>#VALUE!</v>
      </c>
      <c r="BR74" s="12" t="e">
        <f t="shared" si="77"/>
        <v>#VALUE!</v>
      </c>
      <c r="BS74" s="12" t="e">
        <f t="shared" si="78"/>
        <v>#VALUE!</v>
      </c>
      <c r="BT74" s="9"/>
      <c r="BU74" s="9"/>
      <c r="BV74" s="12" t="str">
        <f t="shared" si="79"/>
        <v> </v>
      </c>
      <c r="BW74" s="12" t="str">
        <f t="shared" si="80"/>
        <v> </v>
      </c>
      <c r="BX74" s="9"/>
      <c r="BY74" s="9"/>
      <c r="BZ74" s="12" t="str">
        <f t="shared" si="81"/>
        <v> </v>
      </c>
      <c r="CA74" s="12" t="str">
        <f t="shared" si="82"/>
        <v> </v>
      </c>
    </row>
    <row r="75" spans="1:79" ht="132">
      <c r="A75" s="98"/>
      <c r="B75" s="6"/>
      <c r="C75" s="6"/>
      <c r="D75" s="6" t="s">
        <v>735</v>
      </c>
      <c r="E75" s="6" t="s">
        <v>725</v>
      </c>
      <c r="F75" s="53">
        <v>7500000</v>
      </c>
      <c r="G75" s="12">
        <v>8000</v>
      </c>
      <c r="H75" s="53">
        <v>7500000</v>
      </c>
      <c r="I75" s="12">
        <v>8000</v>
      </c>
      <c r="J75" s="12">
        <f t="shared" si="44"/>
        <v>60000</v>
      </c>
      <c r="K75" s="103">
        <v>1</v>
      </c>
      <c r="L75" s="12">
        <f t="shared" si="83"/>
        <v>0</v>
      </c>
      <c r="M75" s="12">
        <f t="shared" si="45"/>
        <v>0</v>
      </c>
      <c r="N75" s="6" t="s">
        <v>740</v>
      </c>
      <c r="O75" s="6" t="s">
        <v>741</v>
      </c>
      <c r="P75" s="99"/>
      <c r="Q75" s="99"/>
      <c r="R75" s="99">
        <v>1</v>
      </c>
      <c r="S75" s="99">
        <f t="shared" si="43"/>
        <v>1</v>
      </c>
      <c r="T75" s="99"/>
      <c r="U75" s="6" t="s">
        <v>742</v>
      </c>
      <c r="V75" s="6" t="s">
        <v>331</v>
      </c>
      <c r="W75" s="6" t="s">
        <v>265</v>
      </c>
      <c r="X75" s="6" t="s">
        <v>748</v>
      </c>
      <c r="Y75" s="6"/>
      <c r="Z75" s="6" t="s">
        <v>750</v>
      </c>
      <c r="AA75" s="6" t="s">
        <v>751</v>
      </c>
      <c r="AB75" s="6" t="s">
        <v>752</v>
      </c>
      <c r="AC75" s="69"/>
      <c r="AD75" s="69"/>
      <c r="AE75" s="69"/>
      <c r="AF75" s="69"/>
      <c r="AG75" s="9"/>
      <c r="AH75" s="12" t="str">
        <f t="shared" si="46"/>
        <v> </v>
      </c>
      <c r="AI75" s="12" t="str">
        <f t="shared" si="47"/>
        <v> </v>
      </c>
      <c r="AJ75" s="9"/>
      <c r="AK75" s="12" t="str">
        <f t="shared" si="48"/>
        <v> </v>
      </c>
      <c r="AL75" s="12" t="str">
        <f t="shared" si="49"/>
        <v> </v>
      </c>
      <c r="AM75" s="9">
        <v>1</v>
      </c>
      <c r="AN75" s="9">
        <f t="shared" si="50"/>
        <v>1</v>
      </c>
      <c r="AO75" s="12">
        <f t="shared" si="51"/>
        <v>7500000</v>
      </c>
      <c r="AP75" s="12">
        <f t="shared" si="52"/>
        <v>7500000</v>
      </c>
      <c r="AQ75" s="12">
        <f t="shared" si="53"/>
        <v>60000</v>
      </c>
      <c r="AR75" s="12">
        <f t="shared" si="54"/>
        <v>60000</v>
      </c>
      <c r="AS75" s="9">
        <v>1</v>
      </c>
      <c r="AT75" s="9">
        <f t="shared" si="55"/>
        <v>1</v>
      </c>
      <c r="AU75" s="12">
        <f t="shared" si="56"/>
        <v>7500000</v>
      </c>
      <c r="AV75" s="12">
        <f t="shared" si="57"/>
        <v>7500000</v>
      </c>
      <c r="AW75" s="12">
        <f t="shared" si="58"/>
        <v>60000</v>
      </c>
      <c r="AX75" s="12">
        <f t="shared" si="59"/>
        <v>60000</v>
      </c>
      <c r="AY75" s="9">
        <v>1</v>
      </c>
      <c r="AZ75" s="9">
        <f t="shared" si="60"/>
        <v>1</v>
      </c>
      <c r="BA75" s="12">
        <f t="shared" si="61"/>
        <v>7500000</v>
      </c>
      <c r="BB75" s="12">
        <f t="shared" si="62"/>
        <v>7500000</v>
      </c>
      <c r="BC75" s="12">
        <f t="shared" si="63"/>
        <v>60000</v>
      </c>
      <c r="BD75" s="12">
        <f t="shared" si="64"/>
        <v>60000</v>
      </c>
      <c r="BE75" s="9">
        <f t="shared" si="65"/>
        <v>1</v>
      </c>
      <c r="BF75" s="9">
        <f t="shared" si="66"/>
        <v>1</v>
      </c>
      <c r="BG75" s="12">
        <f t="shared" si="67"/>
        <v>7500000</v>
      </c>
      <c r="BH75" s="12">
        <f t="shared" si="68"/>
        <v>7500000</v>
      </c>
      <c r="BI75" s="12">
        <f t="shared" si="69"/>
        <v>60000</v>
      </c>
      <c r="BJ75" s="12">
        <f t="shared" si="70"/>
        <v>60000</v>
      </c>
      <c r="BK75" s="9"/>
      <c r="BL75" s="12" t="str">
        <f t="shared" si="71"/>
        <v> </v>
      </c>
      <c r="BM75" s="12" t="str">
        <f t="shared" si="72"/>
        <v> </v>
      </c>
      <c r="BN75" s="9">
        <f t="shared" si="73"/>
        <v>4</v>
      </c>
      <c r="BO75" s="12" t="str">
        <f t="shared" si="74"/>
        <v> </v>
      </c>
      <c r="BP75" s="12" t="str">
        <f t="shared" si="75"/>
        <v> </v>
      </c>
      <c r="BQ75" s="9" t="str">
        <f t="shared" si="76"/>
        <v> </v>
      </c>
      <c r="BR75" s="12" t="str">
        <f t="shared" si="77"/>
        <v> </v>
      </c>
      <c r="BS75" s="12" t="str">
        <f t="shared" si="78"/>
        <v> </v>
      </c>
      <c r="BT75" s="9"/>
      <c r="BU75" s="9"/>
      <c r="BV75" s="12" t="str">
        <f t="shared" si="79"/>
        <v> </v>
      </c>
      <c r="BW75" s="12" t="str">
        <f t="shared" si="80"/>
        <v> </v>
      </c>
      <c r="BX75" s="9"/>
      <c r="BY75" s="9"/>
      <c r="BZ75" s="12" t="str">
        <f t="shared" si="81"/>
        <v> </v>
      </c>
      <c r="CA75" s="12" t="str">
        <f t="shared" si="82"/>
        <v> </v>
      </c>
    </row>
    <row r="76" spans="1:79" ht="52.5">
      <c r="A76" s="98"/>
      <c r="B76" s="6"/>
      <c r="C76" s="6"/>
      <c r="D76" s="6" t="s">
        <v>735</v>
      </c>
      <c r="E76" s="6" t="s">
        <v>725</v>
      </c>
      <c r="F76" s="53">
        <v>1100000</v>
      </c>
      <c r="G76" s="12">
        <v>18000</v>
      </c>
      <c r="H76" s="53">
        <v>1100000</v>
      </c>
      <c r="I76" s="12">
        <v>18000</v>
      </c>
      <c r="J76" s="12">
        <f t="shared" si="44"/>
        <v>19800</v>
      </c>
      <c r="K76" s="103">
        <v>0</v>
      </c>
      <c r="L76" s="12">
        <f t="shared" si="83"/>
        <v>1100000</v>
      </c>
      <c r="M76" s="12">
        <f aca="true" t="shared" si="84" ref="M76:M83">(1-K76)*J76</f>
        <v>19800</v>
      </c>
      <c r="N76" s="6" t="s">
        <v>743</v>
      </c>
      <c r="O76" s="6" t="s">
        <v>261</v>
      </c>
      <c r="P76" s="99"/>
      <c r="Q76" s="99">
        <v>1</v>
      </c>
      <c r="R76" s="99"/>
      <c r="S76" s="99">
        <f t="shared" si="43"/>
        <v>1</v>
      </c>
      <c r="T76" s="99"/>
      <c r="U76" s="6" t="s">
        <v>580</v>
      </c>
      <c r="V76" s="6" t="s">
        <v>206</v>
      </c>
      <c r="W76" s="6" t="s">
        <v>265</v>
      </c>
      <c r="X76" s="6" t="s">
        <v>749</v>
      </c>
      <c r="Y76" s="6"/>
      <c r="Z76" s="6" t="s">
        <v>250</v>
      </c>
      <c r="AA76" s="6" t="s">
        <v>753</v>
      </c>
      <c r="AB76" s="6" t="s">
        <v>754</v>
      </c>
      <c r="AC76" s="69"/>
      <c r="AD76" s="69">
        <v>176000</v>
      </c>
      <c r="AE76" s="69"/>
      <c r="AF76" s="69"/>
      <c r="AG76" s="9"/>
      <c r="AH76" s="12" t="str">
        <f t="shared" si="46"/>
        <v> </v>
      </c>
      <c r="AI76" s="12" t="str">
        <f t="shared" si="47"/>
        <v> </v>
      </c>
      <c r="AJ76" s="9"/>
      <c r="AK76" s="12" t="str">
        <f t="shared" si="48"/>
        <v> </v>
      </c>
      <c r="AL76" s="12" t="str">
        <f t="shared" si="49"/>
        <v> </v>
      </c>
      <c r="AM76" s="9">
        <v>1</v>
      </c>
      <c r="AN76" s="9">
        <f t="shared" si="50"/>
        <v>1</v>
      </c>
      <c r="AO76" s="12">
        <f t="shared" si="51"/>
        <v>1100000</v>
      </c>
      <c r="AP76" s="12">
        <f t="shared" si="52"/>
        <v>1100000</v>
      </c>
      <c r="AQ76" s="12">
        <f t="shared" si="53"/>
        <v>19800</v>
      </c>
      <c r="AR76" s="12">
        <f t="shared" si="54"/>
        <v>19800</v>
      </c>
      <c r="AS76" s="9">
        <v>1</v>
      </c>
      <c r="AT76" s="9">
        <f t="shared" si="55"/>
        <v>1</v>
      </c>
      <c r="AU76" s="12">
        <f t="shared" si="56"/>
        <v>1100000</v>
      </c>
      <c r="AV76" s="12">
        <f t="shared" si="57"/>
        <v>1100000</v>
      </c>
      <c r="AW76" s="12">
        <f t="shared" si="58"/>
        <v>19800</v>
      </c>
      <c r="AX76" s="12">
        <f t="shared" si="59"/>
        <v>19800</v>
      </c>
      <c r="AY76" s="9">
        <v>1</v>
      </c>
      <c r="AZ76" s="9">
        <f t="shared" si="60"/>
        <v>1</v>
      </c>
      <c r="BA76" s="12">
        <f t="shared" si="61"/>
        <v>1100000</v>
      </c>
      <c r="BB76" s="12">
        <f t="shared" si="62"/>
        <v>1100000</v>
      </c>
      <c r="BC76" s="12">
        <f t="shared" si="63"/>
        <v>19800</v>
      </c>
      <c r="BD76" s="12">
        <f t="shared" si="64"/>
        <v>19800</v>
      </c>
      <c r="BE76" s="9">
        <f t="shared" si="65"/>
        <v>1</v>
      </c>
      <c r="BF76" s="9">
        <f t="shared" si="66"/>
        <v>1</v>
      </c>
      <c r="BG76" s="12">
        <f t="shared" si="67"/>
        <v>1100000</v>
      </c>
      <c r="BH76" s="12">
        <f t="shared" si="68"/>
        <v>1100000</v>
      </c>
      <c r="BI76" s="12">
        <f t="shared" si="69"/>
        <v>19800</v>
      </c>
      <c r="BJ76" s="12">
        <f t="shared" si="70"/>
        <v>19800</v>
      </c>
      <c r="BK76" s="9"/>
      <c r="BL76" s="12" t="str">
        <f t="shared" si="71"/>
        <v> </v>
      </c>
      <c r="BM76" s="12" t="str">
        <f t="shared" si="72"/>
        <v> </v>
      </c>
      <c r="BN76" s="9">
        <f t="shared" si="73"/>
        <v>4</v>
      </c>
      <c r="BO76" s="12" t="str">
        <f t="shared" si="74"/>
        <v> </v>
      </c>
      <c r="BP76" s="12" t="str">
        <f t="shared" si="75"/>
        <v> </v>
      </c>
      <c r="BQ76" s="9" t="str">
        <f t="shared" si="76"/>
        <v> </v>
      </c>
      <c r="BR76" s="12" t="str">
        <f t="shared" si="77"/>
        <v> </v>
      </c>
      <c r="BS76" s="12" t="str">
        <f t="shared" si="78"/>
        <v> </v>
      </c>
      <c r="BT76" s="9"/>
      <c r="BU76" s="9"/>
      <c r="BV76" s="12" t="str">
        <f t="shared" si="79"/>
        <v> </v>
      </c>
      <c r="BW76" s="12" t="str">
        <f t="shared" si="80"/>
        <v> </v>
      </c>
      <c r="BX76" s="9"/>
      <c r="BY76" s="9"/>
      <c r="BZ76" s="12" t="str">
        <f t="shared" si="81"/>
        <v> </v>
      </c>
      <c r="CA76" s="12" t="str">
        <f t="shared" si="82"/>
        <v> </v>
      </c>
    </row>
    <row r="77" spans="1:79" ht="52.5">
      <c r="A77" s="98"/>
      <c r="B77" s="6"/>
      <c r="C77" s="6"/>
      <c r="D77" s="6" t="s">
        <v>735</v>
      </c>
      <c r="E77" s="6" t="s">
        <v>725</v>
      </c>
      <c r="F77" s="53">
        <v>570000</v>
      </c>
      <c r="G77" s="12">
        <v>18000</v>
      </c>
      <c r="H77" s="53">
        <v>570000</v>
      </c>
      <c r="I77" s="12">
        <v>18000</v>
      </c>
      <c r="J77" s="12">
        <f t="shared" si="44"/>
        <v>10260</v>
      </c>
      <c r="K77" s="103"/>
      <c r="L77" s="12">
        <f t="shared" si="83"/>
        <v>570000</v>
      </c>
      <c r="M77" s="12">
        <f t="shared" si="84"/>
        <v>10260</v>
      </c>
      <c r="N77" s="6" t="s">
        <v>744</v>
      </c>
      <c r="O77" s="6" t="s">
        <v>261</v>
      </c>
      <c r="P77" s="99"/>
      <c r="Q77" s="99">
        <v>1</v>
      </c>
      <c r="R77" s="99"/>
      <c r="S77" s="99">
        <f t="shared" si="43"/>
        <v>1</v>
      </c>
      <c r="T77" s="99"/>
      <c r="U77" s="6" t="s">
        <v>580</v>
      </c>
      <c r="V77" s="6" t="s">
        <v>206</v>
      </c>
      <c r="W77" s="6" t="s">
        <v>265</v>
      </c>
      <c r="X77" s="6" t="s">
        <v>749</v>
      </c>
      <c r="Y77" s="6"/>
      <c r="Z77" s="6" t="s">
        <v>250</v>
      </c>
      <c r="AA77" s="6" t="s">
        <v>753</v>
      </c>
      <c r="AB77" s="6" t="s">
        <v>755</v>
      </c>
      <c r="AC77" s="69"/>
      <c r="AD77" s="69">
        <v>91200</v>
      </c>
      <c r="AE77" s="69"/>
      <c r="AF77" s="69"/>
      <c r="AG77" s="9"/>
      <c r="AH77" s="12" t="str">
        <f t="shared" si="46"/>
        <v> </v>
      </c>
      <c r="AI77" s="12" t="str">
        <f t="shared" si="47"/>
        <v> </v>
      </c>
      <c r="AJ77" s="9"/>
      <c r="AK77" s="12" t="str">
        <f t="shared" si="48"/>
        <v> </v>
      </c>
      <c r="AL77" s="12" t="str">
        <f t="shared" si="49"/>
        <v> </v>
      </c>
      <c r="AM77" s="9">
        <v>1</v>
      </c>
      <c r="AN77" s="9">
        <f t="shared" si="50"/>
        <v>1</v>
      </c>
      <c r="AO77" s="12">
        <f t="shared" si="51"/>
        <v>570000</v>
      </c>
      <c r="AP77" s="12">
        <f t="shared" si="52"/>
        <v>570000</v>
      </c>
      <c r="AQ77" s="12">
        <f t="shared" si="53"/>
        <v>10260</v>
      </c>
      <c r="AR77" s="12">
        <f t="shared" si="54"/>
        <v>10260</v>
      </c>
      <c r="AS77" s="9">
        <v>1</v>
      </c>
      <c r="AT77" s="9">
        <f t="shared" si="55"/>
        <v>1</v>
      </c>
      <c r="AU77" s="12">
        <f t="shared" si="56"/>
        <v>570000</v>
      </c>
      <c r="AV77" s="12">
        <f t="shared" si="57"/>
        <v>570000</v>
      </c>
      <c r="AW77" s="12">
        <f t="shared" si="58"/>
        <v>10260</v>
      </c>
      <c r="AX77" s="12">
        <f t="shared" si="59"/>
        <v>10260</v>
      </c>
      <c r="AY77" s="9">
        <v>1</v>
      </c>
      <c r="AZ77" s="9">
        <f t="shared" si="60"/>
        <v>1</v>
      </c>
      <c r="BA77" s="12">
        <f t="shared" si="61"/>
        <v>570000</v>
      </c>
      <c r="BB77" s="12">
        <f t="shared" si="62"/>
        <v>570000</v>
      </c>
      <c r="BC77" s="12">
        <f t="shared" si="63"/>
        <v>10260</v>
      </c>
      <c r="BD77" s="12">
        <f t="shared" si="64"/>
        <v>10260</v>
      </c>
      <c r="BE77" s="9">
        <f t="shared" si="65"/>
        <v>1</v>
      </c>
      <c r="BF77" s="9">
        <f t="shared" si="66"/>
        <v>1</v>
      </c>
      <c r="BG77" s="12">
        <f t="shared" si="67"/>
        <v>570000</v>
      </c>
      <c r="BH77" s="12">
        <f t="shared" si="68"/>
        <v>570000</v>
      </c>
      <c r="BI77" s="12">
        <f t="shared" si="69"/>
        <v>10260</v>
      </c>
      <c r="BJ77" s="12">
        <f t="shared" si="70"/>
        <v>10260</v>
      </c>
      <c r="BK77" s="9"/>
      <c r="BL77" s="12" t="str">
        <f t="shared" si="71"/>
        <v> </v>
      </c>
      <c r="BM77" s="12" t="str">
        <f t="shared" si="72"/>
        <v> </v>
      </c>
      <c r="BN77" s="9">
        <f t="shared" si="73"/>
        <v>4</v>
      </c>
      <c r="BO77" s="12" t="str">
        <f t="shared" si="74"/>
        <v> </v>
      </c>
      <c r="BP77" s="12" t="str">
        <f t="shared" si="75"/>
        <v> </v>
      </c>
      <c r="BQ77" s="9" t="str">
        <f t="shared" si="76"/>
        <v> </v>
      </c>
      <c r="BR77" s="12" t="str">
        <f t="shared" si="77"/>
        <v> </v>
      </c>
      <c r="BS77" s="12" t="str">
        <f t="shared" si="78"/>
        <v> </v>
      </c>
      <c r="BT77" s="9"/>
      <c r="BU77" s="9"/>
      <c r="BV77" s="12" t="str">
        <f t="shared" si="79"/>
        <v> </v>
      </c>
      <c r="BW77" s="12" t="str">
        <f t="shared" si="80"/>
        <v> </v>
      </c>
      <c r="BX77" s="9"/>
      <c r="BY77" s="9"/>
      <c r="BZ77" s="12" t="str">
        <f t="shared" si="81"/>
        <v> </v>
      </c>
      <c r="CA77" s="12" t="str">
        <f t="shared" si="82"/>
        <v> </v>
      </c>
    </row>
    <row r="78" spans="1:79" ht="52.5">
      <c r="A78" s="98"/>
      <c r="B78" s="6"/>
      <c r="C78" s="6"/>
      <c r="D78" s="6" t="s">
        <v>735</v>
      </c>
      <c r="E78" s="6" t="s">
        <v>725</v>
      </c>
      <c r="F78" s="53">
        <v>550000</v>
      </c>
      <c r="G78" s="12">
        <v>18000</v>
      </c>
      <c r="H78" s="53">
        <v>550000</v>
      </c>
      <c r="I78" s="12">
        <v>18000</v>
      </c>
      <c r="J78" s="12">
        <f t="shared" si="44"/>
        <v>9900</v>
      </c>
      <c r="K78" s="103"/>
      <c r="L78" s="12">
        <f t="shared" si="83"/>
        <v>550000</v>
      </c>
      <c r="M78" s="12">
        <f t="shared" si="84"/>
        <v>9900</v>
      </c>
      <c r="N78" s="6" t="s">
        <v>744</v>
      </c>
      <c r="O78" s="6" t="s">
        <v>261</v>
      </c>
      <c r="P78" s="99"/>
      <c r="Q78" s="99">
        <v>1</v>
      </c>
      <c r="R78" s="99"/>
      <c r="S78" s="99">
        <f t="shared" si="43"/>
        <v>1</v>
      </c>
      <c r="T78" s="99"/>
      <c r="U78" s="6" t="s">
        <v>580</v>
      </c>
      <c r="V78" s="6" t="s">
        <v>206</v>
      </c>
      <c r="W78" s="6" t="s">
        <v>265</v>
      </c>
      <c r="X78" s="6" t="s">
        <v>749</v>
      </c>
      <c r="Y78" s="6"/>
      <c r="Z78" s="6" t="s">
        <v>250</v>
      </c>
      <c r="AA78" s="6" t="s">
        <v>753</v>
      </c>
      <c r="AB78" s="6" t="s">
        <v>756</v>
      </c>
      <c r="AC78" s="69"/>
      <c r="AD78" s="69">
        <v>88000</v>
      </c>
      <c r="AE78" s="69"/>
      <c r="AF78" s="69"/>
      <c r="AG78" s="9"/>
      <c r="AH78" s="12" t="str">
        <f t="shared" si="46"/>
        <v> </v>
      </c>
      <c r="AI78" s="12" t="str">
        <f t="shared" si="47"/>
        <v> </v>
      </c>
      <c r="AJ78" s="9"/>
      <c r="AK78" s="12" t="str">
        <f t="shared" si="48"/>
        <v> </v>
      </c>
      <c r="AL78" s="12" t="str">
        <f t="shared" si="49"/>
        <v> </v>
      </c>
      <c r="AM78" s="9">
        <v>1</v>
      </c>
      <c r="AN78" s="9">
        <f t="shared" si="50"/>
        <v>1</v>
      </c>
      <c r="AO78" s="12">
        <f t="shared" si="51"/>
        <v>550000</v>
      </c>
      <c r="AP78" s="12">
        <f t="shared" si="52"/>
        <v>550000</v>
      </c>
      <c r="AQ78" s="12">
        <f t="shared" si="53"/>
        <v>9900</v>
      </c>
      <c r="AR78" s="12">
        <f t="shared" si="54"/>
        <v>9900</v>
      </c>
      <c r="AS78" s="9">
        <v>1</v>
      </c>
      <c r="AT78" s="9">
        <f t="shared" si="55"/>
        <v>1</v>
      </c>
      <c r="AU78" s="12">
        <f t="shared" si="56"/>
        <v>550000</v>
      </c>
      <c r="AV78" s="12">
        <f t="shared" si="57"/>
        <v>550000</v>
      </c>
      <c r="AW78" s="12">
        <f t="shared" si="58"/>
        <v>9900</v>
      </c>
      <c r="AX78" s="12">
        <f t="shared" si="59"/>
        <v>9900</v>
      </c>
      <c r="AY78" s="9">
        <v>1</v>
      </c>
      <c r="AZ78" s="9">
        <f t="shared" si="60"/>
        <v>1</v>
      </c>
      <c r="BA78" s="12">
        <f t="shared" si="61"/>
        <v>550000</v>
      </c>
      <c r="BB78" s="12">
        <f t="shared" si="62"/>
        <v>550000</v>
      </c>
      <c r="BC78" s="12">
        <f t="shared" si="63"/>
        <v>9900</v>
      </c>
      <c r="BD78" s="12">
        <f t="shared" si="64"/>
        <v>9900</v>
      </c>
      <c r="BE78" s="9">
        <f t="shared" si="65"/>
        <v>1</v>
      </c>
      <c r="BF78" s="9">
        <f t="shared" si="66"/>
        <v>1</v>
      </c>
      <c r="BG78" s="12">
        <f t="shared" si="67"/>
        <v>550000</v>
      </c>
      <c r="BH78" s="12">
        <f t="shared" si="68"/>
        <v>550000</v>
      </c>
      <c r="BI78" s="12">
        <f t="shared" si="69"/>
        <v>9900</v>
      </c>
      <c r="BJ78" s="12">
        <f t="shared" si="70"/>
        <v>9900</v>
      </c>
      <c r="BK78" s="9"/>
      <c r="BL78" s="12" t="str">
        <f t="shared" si="71"/>
        <v> </v>
      </c>
      <c r="BM78" s="12" t="str">
        <f t="shared" si="72"/>
        <v> </v>
      </c>
      <c r="BN78" s="9">
        <f t="shared" si="73"/>
        <v>4</v>
      </c>
      <c r="BO78" s="12" t="str">
        <f t="shared" si="74"/>
        <v> </v>
      </c>
      <c r="BP78" s="12" t="str">
        <f t="shared" si="75"/>
        <v> </v>
      </c>
      <c r="BQ78" s="9" t="str">
        <f t="shared" si="76"/>
        <v> </v>
      </c>
      <c r="BR78" s="12" t="str">
        <f t="shared" si="77"/>
        <v> </v>
      </c>
      <c r="BS78" s="12" t="str">
        <f t="shared" si="78"/>
        <v> </v>
      </c>
      <c r="BT78" s="9"/>
      <c r="BU78" s="9"/>
      <c r="BV78" s="12" t="str">
        <f t="shared" si="79"/>
        <v> </v>
      </c>
      <c r="BW78" s="12" t="str">
        <f t="shared" si="80"/>
        <v> </v>
      </c>
      <c r="BX78" s="9"/>
      <c r="BY78" s="9"/>
      <c r="BZ78" s="12" t="str">
        <f t="shared" si="81"/>
        <v> </v>
      </c>
      <c r="CA78" s="12" t="str">
        <f t="shared" si="82"/>
        <v> </v>
      </c>
    </row>
    <row r="79" spans="1:79" ht="52.5">
      <c r="A79" s="98"/>
      <c r="B79" s="6"/>
      <c r="C79" s="6"/>
      <c r="D79" s="6" t="s">
        <v>735</v>
      </c>
      <c r="E79" s="6" t="s">
        <v>725</v>
      </c>
      <c r="F79" s="53">
        <v>1720000</v>
      </c>
      <c r="G79" s="12">
        <v>18000</v>
      </c>
      <c r="H79" s="53">
        <v>1720000</v>
      </c>
      <c r="I79" s="12">
        <v>18000</v>
      </c>
      <c r="J79" s="12">
        <f t="shared" si="44"/>
        <v>30960</v>
      </c>
      <c r="K79" s="103"/>
      <c r="L79" s="12">
        <f t="shared" si="83"/>
        <v>1720000</v>
      </c>
      <c r="M79" s="12">
        <f t="shared" si="84"/>
        <v>30960</v>
      </c>
      <c r="N79" s="6" t="s">
        <v>746</v>
      </c>
      <c r="O79" s="6" t="s">
        <v>261</v>
      </c>
      <c r="P79" s="99"/>
      <c r="Q79" s="99">
        <v>1</v>
      </c>
      <c r="R79" s="99"/>
      <c r="S79" s="99">
        <f t="shared" si="43"/>
        <v>1</v>
      </c>
      <c r="T79" s="99"/>
      <c r="U79" s="6" t="s">
        <v>580</v>
      </c>
      <c r="V79" s="6" t="s">
        <v>206</v>
      </c>
      <c r="W79" s="6" t="s">
        <v>265</v>
      </c>
      <c r="X79" s="6" t="s">
        <v>749</v>
      </c>
      <c r="Y79" s="6"/>
      <c r="Z79" s="6" t="s">
        <v>250</v>
      </c>
      <c r="AA79" s="6" t="s">
        <v>753</v>
      </c>
      <c r="AB79" s="6" t="s">
        <v>757</v>
      </c>
      <c r="AC79" s="69"/>
      <c r="AD79" s="69">
        <v>275200</v>
      </c>
      <c r="AE79" s="69"/>
      <c r="AF79" s="69"/>
      <c r="AG79" s="9"/>
      <c r="AH79" s="12" t="str">
        <f t="shared" si="46"/>
        <v> </v>
      </c>
      <c r="AI79" s="12" t="str">
        <f t="shared" si="47"/>
        <v> </v>
      </c>
      <c r="AJ79" s="9"/>
      <c r="AK79" s="12" t="str">
        <f t="shared" si="48"/>
        <v> </v>
      </c>
      <c r="AL79" s="12" t="str">
        <f t="shared" si="49"/>
        <v> </v>
      </c>
      <c r="AM79" s="9">
        <v>1</v>
      </c>
      <c r="AN79" s="9">
        <f t="shared" si="50"/>
        <v>1</v>
      </c>
      <c r="AO79" s="12">
        <f t="shared" si="51"/>
        <v>1720000</v>
      </c>
      <c r="AP79" s="12">
        <f t="shared" si="52"/>
        <v>1720000</v>
      </c>
      <c r="AQ79" s="12">
        <f t="shared" si="53"/>
        <v>30960</v>
      </c>
      <c r="AR79" s="12">
        <f t="shared" si="54"/>
        <v>30960</v>
      </c>
      <c r="AS79" s="9">
        <v>1</v>
      </c>
      <c r="AT79" s="9">
        <f t="shared" si="55"/>
        <v>1</v>
      </c>
      <c r="AU79" s="12">
        <f t="shared" si="56"/>
        <v>1720000</v>
      </c>
      <c r="AV79" s="12">
        <f t="shared" si="57"/>
        <v>1720000</v>
      </c>
      <c r="AW79" s="12">
        <f t="shared" si="58"/>
        <v>30960</v>
      </c>
      <c r="AX79" s="12">
        <f t="shared" si="59"/>
        <v>30960</v>
      </c>
      <c r="AY79" s="9">
        <v>1</v>
      </c>
      <c r="AZ79" s="9">
        <f t="shared" si="60"/>
        <v>1</v>
      </c>
      <c r="BA79" s="12">
        <f t="shared" si="61"/>
        <v>1720000</v>
      </c>
      <c r="BB79" s="12">
        <f t="shared" si="62"/>
        <v>1720000</v>
      </c>
      <c r="BC79" s="12">
        <f t="shared" si="63"/>
        <v>30960</v>
      </c>
      <c r="BD79" s="12">
        <f t="shared" si="64"/>
        <v>30960</v>
      </c>
      <c r="BE79" s="9">
        <f t="shared" si="65"/>
        <v>1</v>
      </c>
      <c r="BF79" s="9">
        <f t="shared" si="66"/>
        <v>1</v>
      </c>
      <c r="BG79" s="12">
        <f t="shared" si="67"/>
        <v>1720000</v>
      </c>
      <c r="BH79" s="12">
        <f t="shared" si="68"/>
        <v>1720000</v>
      </c>
      <c r="BI79" s="12">
        <f t="shared" si="69"/>
        <v>30960</v>
      </c>
      <c r="BJ79" s="12">
        <f t="shared" si="70"/>
        <v>30960</v>
      </c>
      <c r="BK79" s="9"/>
      <c r="BL79" s="12" t="str">
        <f t="shared" si="71"/>
        <v> </v>
      </c>
      <c r="BM79" s="12" t="str">
        <f t="shared" si="72"/>
        <v> </v>
      </c>
      <c r="BN79" s="9">
        <f t="shared" si="73"/>
        <v>4</v>
      </c>
      <c r="BO79" s="12" t="str">
        <f t="shared" si="74"/>
        <v> </v>
      </c>
      <c r="BP79" s="12" t="str">
        <f t="shared" si="75"/>
        <v> </v>
      </c>
      <c r="BQ79" s="9" t="str">
        <f t="shared" si="76"/>
        <v> </v>
      </c>
      <c r="BR79" s="12" t="str">
        <f t="shared" si="77"/>
        <v> </v>
      </c>
      <c r="BS79" s="12" t="str">
        <f t="shared" si="78"/>
        <v> </v>
      </c>
      <c r="BT79" s="9"/>
      <c r="BU79" s="9"/>
      <c r="BV79" s="12" t="str">
        <f t="shared" si="79"/>
        <v> </v>
      </c>
      <c r="BW79" s="12" t="str">
        <f t="shared" si="80"/>
        <v> </v>
      </c>
      <c r="BX79" s="9"/>
      <c r="BY79" s="9"/>
      <c r="BZ79" s="12" t="str">
        <f t="shared" si="81"/>
        <v> </v>
      </c>
      <c r="CA79" s="12" t="str">
        <f t="shared" si="82"/>
        <v> </v>
      </c>
    </row>
    <row r="80" spans="1:79" ht="52.5">
      <c r="A80" s="98"/>
      <c r="B80" s="6"/>
      <c r="C80" s="6"/>
      <c r="D80" s="6" t="s">
        <v>735</v>
      </c>
      <c r="E80" s="6" t="s">
        <v>725</v>
      </c>
      <c r="F80" s="53">
        <v>1020000</v>
      </c>
      <c r="G80" s="12">
        <v>17000</v>
      </c>
      <c r="H80" s="53">
        <v>1020000</v>
      </c>
      <c r="I80" s="12">
        <v>17000</v>
      </c>
      <c r="J80" s="12">
        <f t="shared" si="44"/>
        <v>17340</v>
      </c>
      <c r="K80" s="103"/>
      <c r="L80" s="12">
        <f t="shared" si="83"/>
        <v>1020000</v>
      </c>
      <c r="M80" s="12">
        <f t="shared" si="84"/>
        <v>17340</v>
      </c>
      <c r="N80" s="6" t="s">
        <v>747</v>
      </c>
      <c r="O80" s="6" t="s">
        <v>745</v>
      </c>
      <c r="P80" s="99"/>
      <c r="Q80" s="99">
        <v>1</v>
      </c>
      <c r="R80" s="99"/>
      <c r="S80" s="99">
        <f t="shared" si="43"/>
        <v>1</v>
      </c>
      <c r="T80" s="99"/>
      <c r="U80" s="6" t="s">
        <v>580</v>
      </c>
      <c r="V80" s="6" t="s">
        <v>206</v>
      </c>
      <c r="W80" s="6" t="s">
        <v>265</v>
      </c>
      <c r="X80" s="6" t="s">
        <v>749</v>
      </c>
      <c r="Y80" s="6"/>
      <c r="Z80" s="6" t="s">
        <v>250</v>
      </c>
      <c r="AA80" s="6" t="s">
        <v>753</v>
      </c>
      <c r="AB80" s="6" t="s">
        <v>758</v>
      </c>
      <c r="AC80" s="69"/>
      <c r="AD80" s="69">
        <v>163000</v>
      </c>
      <c r="AE80" s="69"/>
      <c r="AF80" s="69"/>
      <c r="AG80" s="9"/>
      <c r="AH80" s="12" t="str">
        <f t="shared" si="46"/>
        <v> </v>
      </c>
      <c r="AI80" s="12" t="str">
        <f t="shared" si="47"/>
        <v> </v>
      </c>
      <c r="AJ80" s="9"/>
      <c r="AK80" s="12" t="str">
        <f t="shared" si="48"/>
        <v> </v>
      </c>
      <c r="AL80" s="12" t="str">
        <f t="shared" si="49"/>
        <v> </v>
      </c>
      <c r="AM80" s="9">
        <v>1</v>
      </c>
      <c r="AN80" s="9">
        <f t="shared" si="50"/>
        <v>1</v>
      </c>
      <c r="AO80" s="12">
        <f t="shared" si="51"/>
        <v>1020000</v>
      </c>
      <c r="AP80" s="12">
        <f t="shared" si="52"/>
        <v>1020000</v>
      </c>
      <c r="AQ80" s="12">
        <f t="shared" si="53"/>
        <v>17340</v>
      </c>
      <c r="AR80" s="12">
        <f t="shared" si="54"/>
        <v>17340</v>
      </c>
      <c r="AS80" s="9">
        <v>1</v>
      </c>
      <c r="AT80" s="9">
        <f t="shared" si="55"/>
        <v>1</v>
      </c>
      <c r="AU80" s="12">
        <f t="shared" si="56"/>
        <v>1020000</v>
      </c>
      <c r="AV80" s="12">
        <f t="shared" si="57"/>
        <v>1020000</v>
      </c>
      <c r="AW80" s="12">
        <f t="shared" si="58"/>
        <v>17340</v>
      </c>
      <c r="AX80" s="12">
        <f t="shared" si="59"/>
        <v>17340</v>
      </c>
      <c r="AY80" s="9">
        <v>1</v>
      </c>
      <c r="AZ80" s="9">
        <f t="shared" si="60"/>
        <v>1</v>
      </c>
      <c r="BA80" s="12">
        <f t="shared" si="61"/>
        <v>1020000</v>
      </c>
      <c r="BB80" s="12">
        <f t="shared" si="62"/>
        <v>1020000</v>
      </c>
      <c r="BC80" s="12">
        <f t="shared" si="63"/>
        <v>17340</v>
      </c>
      <c r="BD80" s="12">
        <f t="shared" si="64"/>
        <v>17340</v>
      </c>
      <c r="BE80" s="9">
        <f t="shared" si="65"/>
        <v>1</v>
      </c>
      <c r="BF80" s="9">
        <f t="shared" si="66"/>
        <v>1</v>
      </c>
      <c r="BG80" s="12">
        <f t="shared" si="67"/>
        <v>1020000</v>
      </c>
      <c r="BH80" s="12">
        <f t="shared" si="68"/>
        <v>1020000</v>
      </c>
      <c r="BI80" s="12">
        <f t="shared" si="69"/>
        <v>17340</v>
      </c>
      <c r="BJ80" s="12">
        <f t="shared" si="70"/>
        <v>17340</v>
      </c>
      <c r="BK80" s="9"/>
      <c r="BL80" s="12" t="str">
        <f t="shared" si="71"/>
        <v> </v>
      </c>
      <c r="BM80" s="12" t="str">
        <f t="shared" si="72"/>
        <v> </v>
      </c>
      <c r="BN80" s="9">
        <f t="shared" si="73"/>
        <v>4</v>
      </c>
      <c r="BO80" s="12" t="str">
        <f t="shared" si="74"/>
        <v> </v>
      </c>
      <c r="BP80" s="12" t="str">
        <f t="shared" si="75"/>
        <v> </v>
      </c>
      <c r="BQ80" s="9" t="str">
        <f t="shared" si="76"/>
        <v> </v>
      </c>
      <c r="BR80" s="12" t="str">
        <f t="shared" si="77"/>
        <v> </v>
      </c>
      <c r="BS80" s="12" t="str">
        <f t="shared" si="78"/>
        <v> </v>
      </c>
      <c r="BT80" s="9"/>
      <c r="BU80" s="9"/>
      <c r="BV80" s="12" t="str">
        <f t="shared" si="79"/>
        <v> </v>
      </c>
      <c r="BW80" s="12" t="str">
        <f t="shared" si="80"/>
        <v> </v>
      </c>
      <c r="BX80" s="9"/>
      <c r="BY80" s="9"/>
      <c r="BZ80" s="12" t="str">
        <f t="shared" si="81"/>
        <v> </v>
      </c>
      <c r="CA80" s="12" t="str">
        <f t="shared" si="82"/>
        <v> </v>
      </c>
    </row>
    <row r="81" spans="2:79" ht="39">
      <c r="B81" s="6"/>
      <c r="C81" s="6"/>
      <c r="D81" s="6" t="s">
        <v>551</v>
      </c>
      <c r="E81" s="6" t="s">
        <v>142</v>
      </c>
      <c r="F81" s="18" t="s">
        <v>552</v>
      </c>
      <c r="G81" s="12">
        <v>17200</v>
      </c>
      <c r="H81" s="12">
        <v>21000</v>
      </c>
      <c r="I81" s="12">
        <f>G81</f>
        <v>17200</v>
      </c>
      <c r="J81" s="12">
        <f>I81*H81/1000000</f>
        <v>361.2</v>
      </c>
      <c r="K81" s="12">
        <v>0</v>
      </c>
      <c r="L81" s="12">
        <f t="shared" si="83"/>
        <v>21000</v>
      </c>
      <c r="M81" s="12">
        <f>(1-K81)*J81</f>
        <v>361.2</v>
      </c>
      <c r="N81" s="6" t="s">
        <v>563</v>
      </c>
      <c r="O81" s="6" t="s">
        <v>555</v>
      </c>
      <c r="P81" s="6">
        <v>1</v>
      </c>
      <c r="Q81" s="6"/>
      <c r="R81" s="6"/>
      <c r="S81" s="99">
        <f t="shared" si="43"/>
        <v>1</v>
      </c>
      <c r="T81" s="99"/>
      <c r="U81" s="6" t="s">
        <v>557</v>
      </c>
      <c r="V81" s="6" t="s">
        <v>206</v>
      </c>
      <c r="W81" s="6"/>
      <c r="X81" s="6"/>
      <c r="Y81" s="6"/>
      <c r="Z81" s="6"/>
      <c r="AA81" s="6"/>
      <c r="AB81" s="6"/>
      <c r="AC81" s="69"/>
      <c r="AD81" s="69"/>
      <c r="AE81" s="69"/>
      <c r="AF81" s="69"/>
      <c r="AG81" s="9"/>
      <c r="AH81" s="12" t="str">
        <f t="shared" si="46"/>
        <v> </v>
      </c>
      <c r="AI81" s="12" t="str">
        <f t="shared" si="47"/>
        <v> </v>
      </c>
      <c r="AJ81" s="9"/>
      <c r="AK81" s="12" t="str">
        <f t="shared" si="48"/>
        <v> </v>
      </c>
      <c r="AL81" s="12" t="str">
        <f t="shared" si="49"/>
        <v> </v>
      </c>
      <c r="AM81" s="9" t="s">
        <v>323</v>
      </c>
      <c r="AN81" s="9">
        <f t="shared" si="50"/>
        <v>0</v>
      </c>
      <c r="AO81" s="12">
        <f t="shared" si="51"/>
        <v>0</v>
      </c>
      <c r="AP81" s="12">
        <f t="shared" si="52"/>
        <v>0</v>
      </c>
      <c r="AQ81" s="12">
        <f t="shared" si="53"/>
        <v>0</v>
      </c>
      <c r="AR81" s="12">
        <f t="shared" si="54"/>
        <v>0</v>
      </c>
      <c r="AS81" s="9" t="s">
        <v>323</v>
      </c>
      <c r="AT81" s="9">
        <f t="shared" si="55"/>
        <v>0</v>
      </c>
      <c r="AU81" s="12">
        <f t="shared" si="56"/>
        <v>0</v>
      </c>
      <c r="AV81" s="12">
        <f t="shared" si="57"/>
        <v>0</v>
      </c>
      <c r="AW81" s="12">
        <f t="shared" si="58"/>
        <v>0</v>
      </c>
      <c r="AX81" s="12">
        <f t="shared" si="59"/>
        <v>0</v>
      </c>
      <c r="AY81" s="9" t="s">
        <v>323</v>
      </c>
      <c r="AZ81" s="9">
        <f t="shared" si="60"/>
        <v>0</v>
      </c>
      <c r="BA81" s="12">
        <f t="shared" si="61"/>
        <v>0</v>
      </c>
      <c r="BB81" s="12">
        <f t="shared" si="62"/>
        <v>0</v>
      </c>
      <c r="BC81" s="12">
        <f t="shared" si="63"/>
        <v>0</v>
      </c>
      <c r="BD81" s="12">
        <f t="shared" si="64"/>
        <v>0</v>
      </c>
      <c r="BE81" s="9">
        <f t="shared" si="65"/>
        <v>1</v>
      </c>
      <c r="BF81" s="9">
        <f t="shared" si="66"/>
        <v>1</v>
      </c>
      <c r="BG81" s="12">
        <f t="shared" si="67"/>
        <v>21000</v>
      </c>
      <c r="BH81" s="12">
        <f t="shared" si="68"/>
        <v>21000</v>
      </c>
      <c r="BI81" s="12">
        <f t="shared" si="69"/>
        <v>361.2</v>
      </c>
      <c r="BJ81" s="12">
        <f t="shared" si="70"/>
        <v>361.2</v>
      </c>
      <c r="BK81" s="9"/>
      <c r="BL81" s="12" t="str">
        <f t="shared" si="71"/>
        <v> </v>
      </c>
      <c r="BM81" s="12" t="str">
        <f t="shared" si="72"/>
        <v> </v>
      </c>
      <c r="BN81" s="9" t="e">
        <f t="shared" si="73"/>
        <v>#VALUE!</v>
      </c>
      <c r="BO81" s="12" t="e">
        <f t="shared" si="74"/>
        <v>#VALUE!</v>
      </c>
      <c r="BP81" s="12" t="e">
        <f t="shared" si="75"/>
        <v>#VALUE!</v>
      </c>
      <c r="BQ81" s="9" t="e">
        <f t="shared" si="76"/>
        <v>#VALUE!</v>
      </c>
      <c r="BR81" s="12" t="e">
        <f t="shared" si="77"/>
        <v>#VALUE!</v>
      </c>
      <c r="BS81" s="12" t="e">
        <f t="shared" si="78"/>
        <v>#VALUE!</v>
      </c>
      <c r="BT81" s="9"/>
      <c r="BU81" s="9"/>
      <c r="BV81" s="12" t="str">
        <f t="shared" si="79"/>
        <v> </v>
      </c>
      <c r="BW81" s="12" t="str">
        <f t="shared" si="80"/>
        <v> </v>
      </c>
      <c r="BX81" s="9"/>
      <c r="BY81" s="9"/>
      <c r="BZ81" s="12" t="str">
        <f t="shared" si="81"/>
        <v> </v>
      </c>
      <c r="CA81" s="12" t="str">
        <f t="shared" si="82"/>
        <v> </v>
      </c>
    </row>
    <row r="82" spans="1:79" ht="52.5">
      <c r="A82" s="98"/>
      <c r="B82" s="6"/>
      <c r="C82" s="6"/>
      <c r="D82" s="6" t="s">
        <v>732</v>
      </c>
      <c r="E82" s="6" t="s">
        <v>737</v>
      </c>
      <c r="F82" s="53">
        <v>566660</v>
      </c>
      <c r="G82" s="12">
        <v>16282</v>
      </c>
      <c r="H82" s="53">
        <v>566660</v>
      </c>
      <c r="I82" s="12">
        <v>16282</v>
      </c>
      <c r="J82" s="12">
        <f t="shared" si="44"/>
        <v>9226.35812</v>
      </c>
      <c r="K82" s="103">
        <v>1</v>
      </c>
      <c r="L82" s="12">
        <f t="shared" si="83"/>
        <v>0</v>
      </c>
      <c r="M82" s="12">
        <f t="shared" si="84"/>
        <v>0</v>
      </c>
      <c r="N82" s="6" t="s">
        <v>761</v>
      </c>
      <c r="O82" s="6" t="s">
        <v>261</v>
      </c>
      <c r="P82" s="99"/>
      <c r="Q82" s="99">
        <v>1</v>
      </c>
      <c r="R82" s="99"/>
      <c r="S82" s="99">
        <f t="shared" si="43"/>
        <v>1</v>
      </c>
      <c r="T82" s="99"/>
      <c r="U82" s="6"/>
      <c r="V82" s="6" t="s">
        <v>85</v>
      </c>
      <c r="W82" s="6"/>
      <c r="X82" s="6"/>
      <c r="Y82" s="6"/>
      <c r="Z82" s="6"/>
      <c r="AA82" s="6"/>
      <c r="AB82" s="6"/>
      <c r="AC82" s="69"/>
      <c r="AD82" s="69"/>
      <c r="AE82" s="69"/>
      <c r="AF82" s="69"/>
      <c r="AG82" s="9"/>
      <c r="AH82" s="12" t="str">
        <f t="shared" si="46"/>
        <v> </v>
      </c>
      <c r="AI82" s="12" t="str">
        <f t="shared" si="47"/>
        <v> </v>
      </c>
      <c r="AJ82" s="9"/>
      <c r="AK82" s="12" t="str">
        <f t="shared" si="48"/>
        <v> </v>
      </c>
      <c r="AL82" s="12" t="str">
        <f t="shared" si="49"/>
        <v> </v>
      </c>
      <c r="AM82" s="9" t="s">
        <v>323</v>
      </c>
      <c r="AN82" s="9">
        <f t="shared" si="50"/>
        <v>0</v>
      </c>
      <c r="AO82" s="12">
        <f t="shared" si="51"/>
        <v>0</v>
      </c>
      <c r="AP82" s="12">
        <f t="shared" si="52"/>
        <v>0</v>
      </c>
      <c r="AQ82" s="12">
        <f t="shared" si="53"/>
        <v>0</v>
      </c>
      <c r="AR82" s="12">
        <f t="shared" si="54"/>
        <v>0</v>
      </c>
      <c r="AS82" s="9" t="s">
        <v>323</v>
      </c>
      <c r="AT82" s="9">
        <f t="shared" si="55"/>
        <v>0</v>
      </c>
      <c r="AU82" s="12">
        <f t="shared" si="56"/>
        <v>0</v>
      </c>
      <c r="AV82" s="12">
        <f t="shared" si="57"/>
        <v>0</v>
      </c>
      <c r="AW82" s="12">
        <f t="shared" si="58"/>
        <v>0</v>
      </c>
      <c r="AX82" s="12">
        <f t="shared" si="59"/>
        <v>0</v>
      </c>
      <c r="AY82" s="9" t="s">
        <v>323</v>
      </c>
      <c r="AZ82" s="9">
        <f t="shared" si="60"/>
        <v>0</v>
      </c>
      <c r="BA82" s="12">
        <f t="shared" si="61"/>
        <v>0</v>
      </c>
      <c r="BB82" s="12">
        <f t="shared" si="62"/>
        <v>0</v>
      </c>
      <c r="BC82" s="12">
        <f t="shared" si="63"/>
        <v>0</v>
      </c>
      <c r="BD82" s="12">
        <f t="shared" si="64"/>
        <v>0</v>
      </c>
      <c r="BE82" s="9">
        <f t="shared" si="65"/>
        <v>1</v>
      </c>
      <c r="BF82" s="9">
        <f t="shared" si="66"/>
        <v>1</v>
      </c>
      <c r="BG82" s="12">
        <f t="shared" si="67"/>
        <v>566660</v>
      </c>
      <c r="BH82" s="12">
        <f t="shared" si="68"/>
        <v>566660</v>
      </c>
      <c r="BI82" s="12">
        <f t="shared" si="69"/>
        <v>9226.35812</v>
      </c>
      <c r="BJ82" s="12">
        <f t="shared" si="70"/>
        <v>9226.35812</v>
      </c>
      <c r="BK82" s="9"/>
      <c r="BL82" s="12" t="str">
        <f t="shared" si="71"/>
        <v> </v>
      </c>
      <c r="BM82" s="12" t="str">
        <f t="shared" si="72"/>
        <v> </v>
      </c>
      <c r="BN82" s="9" t="e">
        <f t="shared" si="73"/>
        <v>#VALUE!</v>
      </c>
      <c r="BO82" s="12" t="e">
        <f t="shared" si="74"/>
        <v>#VALUE!</v>
      </c>
      <c r="BP82" s="12" t="e">
        <f t="shared" si="75"/>
        <v>#VALUE!</v>
      </c>
      <c r="BQ82" s="9" t="e">
        <f t="shared" si="76"/>
        <v>#VALUE!</v>
      </c>
      <c r="BR82" s="12" t="e">
        <f t="shared" si="77"/>
        <v>#VALUE!</v>
      </c>
      <c r="BS82" s="12" t="e">
        <f t="shared" si="78"/>
        <v>#VALUE!</v>
      </c>
      <c r="BT82" s="9"/>
      <c r="BU82" s="9"/>
      <c r="BV82" s="12" t="str">
        <f t="shared" si="79"/>
        <v> </v>
      </c>
      <c r="BW82" s="12" t="str">
        <f t="shared" si="80"/>
        <v> </v>
      </c>
      <c r="BX82" s="9"/>
      <c r="BY82" s="9"/>
      <c r="BZ82" s="12" t="str">
        <f t="shared" si="81"/>
        <v> </v>
      </c>
      <c r="CA82" s="12" t="str">
        <f t="shared" si="82"/>
        <v> </v>
      </c>
    </row>
    <row r="83" spans="1:79" ht="12.75">
      <c r="A83" s="98"/>
      <c r="B83" s="6"/>
      <c r="C83" s="6"/>
      <c r="D83" s="6" t="s">
        <v>732</v>
      </c>
      <c r="E83" s="6" t="s">
        <v>738</v>
      </c>
      <c r="F83" s="18">
        <v>59240</v>
      </c>
      <c r="G83" s="6">
        <v>18304</v>
      </c>
      <c r="H83" s="18">
        <v>59240</v>
      </c>
      <c r="I83" s="6">
        <v>18304</v>
      </c>
      <c r="J83" s="12">
        <f t="shared" si="44"/>
        <v>1084.32896</v>
      </c>
      <c r="K83" s="12">
        <v>1</v>
      </c>
      <c r="L83" s="12">
        <f t="shared" si="83"/>
        <v>0</v>
      </c>
      <c r="M83" s="12">
        <f t="shared" si="84"/>
        <v>0</v>
      </c>
      <c r="N83" s="6" t="s">
        <v>762</v>
      </c>
      <c r="O83" s="6" t="s">
        <v>261</v>
      </c>
      <c r="P83" s="99"/>
      <c r="Q83" s="99">
        <v>1</v>
      </c>
      <c r="R83" s="99"/>
      <c r="S83" s="99">
        <f t="shared" si="43"/>
        <v>1</v>
      </c>
      <c r="T83" s="99"/>
      <c r="U83" s="6"/>
      <c r="V83" s="6" t="s">
        <v>85</v>
      </c>
      <c r="W83" s="6"/>
      <c r="X83" s="6"/>
      <c r="Y83" s="6"/>
      <c r="Z83" s="6"/>
      <c r="AA83" s="6"/>
      <c r="AB83" s="6"/>
      <c r="AC83" s="69"/>
      <c r="AD83" s="69"/>
      <c r="AE83" s="69"/>
      <c r="AF83" s="69"/>
      <c r="AG83" s="9"/>
      <c r="AH83" s="12" t="str">
        <f t="shared" si="46"/>
        <v> </v>
      </c>
      <c r="AI83" s="12" t="str">
        <f t="shared" si="47"/>
        <v> </v>
      </c>
      <c r="AJ83" s="9"/>
      <c r="AK83" s="12" t="str">
        <f t="shared" si="48"/>
        <v> </v>
      </c>
      <c r="AL83" s="12" t="str">
        <f t="shared" si="49"/>
        <v> </v>
      </c>
      <c r="AM83" s="9" t="s">
        <v>323</v>
      </c>
      <c r="AN83" s="9">
        <f t="shared" si="50"/>
        <v>0</v>
      </c>
      <c r="AO83" s="12">
        <f t="shared" si="51"/>
        <v>0</v>
      </c>
      <c r="AP83" s="12">
        <f t="shared" si="52"/>
        <v>0</v>
      </c>
      <c r="AQ83" s="12">
        <f t="shared" si="53"/>
        <v>0</v>
      </c>
      <c r="AR83" s="12">
        <f t="shared" si="54"/>
        <v>0</v>
      </c>
      <c r="AS83" s="9" t="s">
        <v>323</v>
      </c>
      <c r="AT83" s="9">
        <f t="shared" si="55"/>
        <v>0</v>
      </c>
      <c r="AU83" s="12">
        <f t="shared" si="56"/>
        <v>0</v>
      </c>
      <c r="AV83" s="12">
        <f t="shared" si="57"/>
        <v>0</v>
      </c>
      <c r="AW83" s="12">
        <f t="shared" si="58"/>
        <v>0</v>
      </c>
      <c r="AX83" s="12">
        <f t="shared" si="59"/>
        <v>0</v>
      </c>
      <c r="AY83" s="9" t="s">
        <v>323</v>
      </c>
      <c r="AZ83" s="9">
        <f t="shared" si="60"/>
        <v>0</v>
      </c>
      <c r="BA83" s="12">
        <f t="shared" si="61"/>
        <v>0</v>
      </c>
      <c r="BB83" s="12">
        <f t="shared" si="62"/>
        <v>0</v>
      </c>
      <c r="BC83" s="12">
        <f t="shared" si="63"/>
        <v>0</v>
      </c>
      <c r="BD83" s="12">
        <f t="shared" si="64"/>
        <v>0</v>
      </c>
      <c r="BE83" s="9">
        <f t="shared" si="65"/>
        <v>1</v>
      </c>
      <c r="BF83" s="9">
        <f t="shared" si="66"/>
        <v>1</v>
      </c>
      <c r="BG83" s="12">
        <f t="shared" si="67"/>
        <v>59240</v>
      </c>
      <c r="BH83" s="12">
        <f t="shared" si="68"/>
        <v>59240</v>
      </c>
      <c r="BI83" s="12">
        <f t="shared" si="69"/>
        <v>1084.32896</v>
      </c>
      <c r="BJ83" s="12">
        <f t="shared" si="70"/>
        <v>1084.32896</v>
      </c>
      <c r="BK83" s="9"/>
      <c r="BL83" s="12" t="str">
        <f t="shared" si="71"/>
        <v> </v>
      </c>
      <c r="BM83" s="12" t="str">
        <f t="shared" si="72"/>
        <v> </v>
      </c>
      <c r="BN83" s="9" t="e">
        <f t="shared" si="73"/>
        <v>#VALUE!</v>
      </c>
      <c r="BO83" s="12" t="e">
        <f t="shared" si="74"/>
        <v>#VALUE!</v>
      </c>
      <c r="BP83" s="12" t="e">
        <f t="shared" si="75"/>
        <v>#VALUE!</v>
      </c>
      <c r="BQ83" s="9" t="e">
        <f t="shared" si="76"/>
        <v>#VALUE!</v>
      </c>
      <c r="BR83" s="12" t="e">
        <f t="shared" si="77"/>
        <v>#VALUE!</v>
      </c>
      <c r="BS83" s="12" t="e">
        <f t="shared" si="78"/>
        <v>#VALUE!</v>
      </c>
      <c r="BT83" s="9"/>
      <c r="BU83" s="9"/>
      <c r="BV83" s="12" t="str">
        <f t="shared" si="79"/>
        <v> </v>
      </c>
      <c r="BW83" s="12" t="str">
        <f t="shared" si="80"/>
        <v> </v>
      </c>
      <c r="BX83" s="9"/>
      <c r="BY83" s="9"/>
      <c r="BZ83" s="12" t="str">
        <f t="shared" si="81"/>
        <v> </v>
      </c>
      <c r="CA83" s="12" t="str">
        <f t="shared" si="82"/>
        <v> </v>
      </c>
    </row>
    <row r="84" spans="2:79" s="148" customFormat="1" ht="12.75">
      <c r="B84" s="149"/>
      <c r="C84" s="149"/>
      <c r="D84" s="149"/>
      <c r="E84" s="149"/>
      <c r="F84" s="150"/>
      <c r="G84" s="149"/>
      <c r="H84" s="150"/>
      <c r="I84" s="149"/>
      <c r="J84" s="151"/>
      <c r="K84" s="151"/>
      <c r="L84" s="151"/>
      <c r="M84" s="151"/>
      <c r="N84" s="149"/>
      <c r="O84" s="149"/>
      <c r="P84" s="149"/>
      <c r="Q84" s="149"/>
      <c r="R84" s="149"/>
      <c r="S84" s="152">
        <f t="shared" si="43"/>
        <v>0</v>
      </c>
      <c r="T84" s="149">
        <v>0</v>
      </c>
      <c r="U84" s="149"/>
      <c r="V84" s="149"/>
      <c r="W84" s="149"/>
      <c r="X84" s="149"/>
      <c r="Y84" s="149"/>
      <c r="Z84" s="149"/>
      <c r="AA84" s="149"/>
      <c r="AB84" s="149"/>
      <c r="AC84" s="153"/>
      <c r="AD84" s="153"/>
      <c r="AE84" s="153"/>
      <c r="AF84" s="153"/>
      <c r="AG84" s="154"/>
      <c r="AH84" s="151"/>
      <c r="AI84" s="151"/>
      <c r="AJ84" s="154"/>
      <c r="AK84" s="151"/>
      <c r="AL84" s="151"/>
      <c r="AM84" s="155"/>
      <c r="AN84" s="154"/>
      <c r="AO84" s="151"/>
      <c r="AP84" s="151"/>
      <c r="AQ84" s="151"/>
      <c r="AR84" s="151"/>
      <c r="AS84" s="155"/>
      <c r="AT84" s="154"/>
      <c r="AU84" s="151"/>
      <c r="AV84" s="151"/>
      <c r="AW84" s="151"/>
      <c r="AX84" s="151"/>
      <c r="AY84" s="151"/>
      <c r="AZ84" s="151"/>
      <c r="BA84" s="151"/>
      <c r="BB84" s="151"/>
      <c r="BC84" s="151"/>
      <c r="BD84" s="151"/>
      <c r="BE84" s="151"/>
      <c r="BF84" s="151"/>
      <c r="BG84" s="151"/>
      <c r="BH84" s="151"/>
      <c r="BI84" s="151"/>
      <c r="BJ84" s="151"/>
      <c r="BK84" s="155"/>
      <c r="BL84" s="151"/>
      <c r="BM84" s="151"/>
      <c r="BN84" s="154"/>
      <c r="BO84" s="151"/>
      <c r="BP84" s="151"/>
      <c r="BQ84" s="154"/>
      <c r="BR84" s="151"/>
      <c r="BS84" s="151"/>
      <c r="BT84" s="155"/>
      <c r="BU84" s="155"/>
      <c r="BV84" s="151"/>
      <c r="BW84" s="151"/>
      <c r="BX84" s="155"/>
      <c r="BY84" s="155"/>
      <c r="BZ84" s="151"/>
      <c r="CA84" s="151"/>
    </row>
    <row r="85" spans="2:79" ht="58.5" customHeight="1">
      <c r="B85" s="51"/>
      <c r="C85" s="51"/>
      <c r="D85" s="51"/>
      <c r="E85" s="51"/>
      <c r="F85" s="56"/>
      <c r="G85" s="51"/>
      <c r="H85" s="58"/>
      <c r="I85" s="59" t="s">
        <v>60</v>
      </c>
      <c r="J85" s="50">
        <f>SUM(H5:H83)</f>
        <v>375153285</v>
      </c>
      <c r="K85" s="50"/>
      <c r="L85" s="60" t="s">
        <v>7</v>
      </c>
      <c r="M85" s="50"/>
      <c r="N85" s="51"/>
      <c r="O85" s="51"/>
      <c r="P85" s="51"/>
      <c r="Q85" s="51"/>
      <c r="R85" s="51"/>
      <c r="S85" s="99">
        <f t="shared" si="43"/>
        <v>0</v>
      </c>
      <c r="T85" s="136">
        <v>0</v>
      </c>
      <c r="U85" s="51"/>
      <c r="V85" s="51"/>
      <c r="W85" s="51"/>
      <c r="X85" s="51"/>
      <c r="Y85" s="51"/>
      <c r="Z85" s="51"/>
      <c r="AA85" s="51"/>
      <c r="AB85" s="51"/>
      <c r="AF85" s="44" t="s">
        <v>44</v>
      </c>
      <c r="AH85" s="138">
        <f>SUM(AH5:AH83)</f>
        <v>0</v>
      </c>
      <c r="AI85" s="138">
        <f>SUM(AI5:AI83)</f>
        <v>0</v>
      </c>
      <c r="AJ85" s="138"/>
      <c r="AK85" s="138">
        <f>SUM(AK5:AK83)</f>
        <v>0</v>
      </c>
      <c r="AL85" s="138">
        <f>SUM(AL5:AL83)</f>
        <v>0</v>
      </c>
      <c r="AM85" s="9"/>
      <c r="AN85" s="145"/>
      <c r="AO85" s="138">
        <f>SUM(AO5:AO83)</f>
        <v>312690625</v>
      </c>
      <c r="AP85" s="138">
        <f>SUM(AP5:AP83)</f>
        <v>358365385</v>
      </c>
      <c r="AQ85" s="138">
        <f>SUM(AQ5:AQ83)</f>
        <v>3400475.7180999997</v>
      </c>
      <c r="AR85" s="138">
        <f>SUM(AR5:AR83)</f>
        <v>4091480.2580999997</v>
      </c>
      <c r="AS85" s="9"/>
      <c r="AT85" s="145"/>
      <c r="AU85" s="138">
        <f>SUM(AU5:AU83)</f>
        <v>258162400</v>
      </c>
      <c r="AV85" s="138">
        <f>SUM(AV5:AV83)</f>
        <v>258162400</v>
      </c>
      <c r="AW85" s="138">
        <f>SUM(AW5:AW83)</f>
        <v>2731373.4</v>
      </c>
      <c r="AX85" s="138">
        <f>SUM(AX5:AX83)</f>
        <v>2731373.4</v>
      </c>
      <c r="AY85" s="9"/>
      <c r="AZ85" s="145"/>
      <c r="BA85" s="138">
        <f>SUM(BA5:BA83)</f>
        <v>255162400</v>
      </c>
      <c r="BB85" s="138">
        <f>SUM(BB5:BB83)</f>
        <v>327465385</v>
      </c>
      <c r="BC85" s="138">
        <f>SUM(BC5:BC83)</f>
        <v>2701373.4</v>
      </c>
      <c r="BD85" s="138">
        <f>SUM(BD5:BD83)</f>
        <v>3621863.3181</v>
      </c>
      <c r="BE85" s="9">
        <f aca="true" t="shared" si="85" ref="BE85:BE109">IF(I85&lt;8000,0,1)</f>
        <v>1</v>
      </c>
      <c r="BF85" s="145"/>
      <c r="BG85" s="138">
        <f>SUM(BG5:BG83)</f>
        <v>343988342</v>
      </c>
      <c r="BH85" s="138">
        <f>SUM(BH5:BH83)</f>
        <v>375153285</v>
      </c>
      <c r="BI85" s="138">
        <f>SUM(BI5:BI83)</f>
        <v>4053211.8726800005</v>
      </c>
      <c r="BJ85" s="138">
        <f>SUM(BJ5:BJ83)</f>
        <v>4256098.94518</v>
      </c>
      <c r="BK85" s="9"/>
      <c r="BL85" s="138">
        <f>SUM(BL5:BL83)</f>
        <v>21000000</v>
      </c>
      <c r="BM85" s="138">
        <f>SUM(BM5:BM83)</f>
        <v>170690</v>
      </c>
      <c r="BO85" s="138" t="e">
        <f>SUM(BO5:BO83)</f>
        <v>#VALUE!</v>
      </c>
      <c r="BP85" s="138" t="e">
        <f>SUM(BP5:BP83)</f>
        <v>#VALUE!</v>
      </c>
      <c r="BR85" s="138" t="e">
        <f>SUM(BR5:BR83)</f>
        <v>#VALUE!</v>
      </c>
      <c r="BS85" s="138" t="e">
        <f>SUM(BS5:BS83)</f>
        <v>#VALUE!</v>
      </c>
      <c r="BT85" s="9"/>
      <c r="BU85" s="9"/>
      <c r="BV85" s="138">
        <f>SUM(BV5:BV83)</f>
        <v>0</v>
      </c>
      <c r="BW85" s="138">
        <f>SUM(BW5:BW83)</f>
        <v>0</v>
      </c>
      <c r="BX85" s="9"/>
      <c r="BY85" s="9"/>
      <c r="BZ85" s="138">
        <f>SUM(BZ5:BZ83)</f>
        <v>0</v>
      </c>
      <c r="CA85" s="138">
        <f>SUM(CA5:CA83)</f>
        <v>0</v>
      </c>
    </row>
    <row r="86" spans="2:79" ht="69.75" customHeight="1">
      <c r="B86" s="51"/>
      <c r="C86" s="51"/>
      <c r="D86" s="51"/>
      <c r="E86" s="51"/>
      <c r="F86" s="56"/>
      <c r="G86" s="57"/>
      <c r="H86" s="58"/>
      <c r="I86" s="59" t="s">
        <v>589</v>
      </c>
      <c r="J86" s="60">
        <f>SUM(J5:J83)</f>
        <v>4256098.94518</v>
      </c>
      <c r="K86" s="60"/>
      <c r="L86" s="110">
        <f>SUM(L5:L85)</f>
        <v>87762000</v>
      </c>
      <c r="M86" s="60">
        <f>SUM(M5:M83)</f>
        <v>991256.1399999999</v>
      </c>
      <c r="N86" s="66">
        <f>M86/J86</f>
        <v>0.23290251302136433</v>
      </c>
      <c r="S86" s="99">
        <f aca="true" t="shared" si="86" ref="S86:S108">SUM(P86:R86)</f>
        <v>0</v>
      </c>
      <c r="T86" s="136">
        <v>0</v>
      </c>
      <c r="U86" s="51"/>
      <c r="W86" s="51"/>
      <c r="X86" s="51"/>
      <c r="Y86" s="51"/>
      <c r="Z86" s="51"/>
      <c r="AA86" s="51"/>
      <c r="AB86" s="51"/>
      <c r="AF86" s="44" t="s">
        <v>69</v>
      </c>
      <c r="AH86" s="139">
        <f>AH85/$J$85</f>
        <v>0</v>
      </c>
      <c r="AI86" s="139">
        <f>AI85/$J$86</f>
        <v>0</v>
      </c>
      <c r="AJ86" s="139"/>
      <c r="AK86" s="139">
        <f>AK85/$J$85</f>
        <v>0</v>
      </c>
      <c r="AL86" s="139">
        <f>AL85/$J$86</f>
        <v>0</v>
      </c>
      <c r="AM86" s="9"/>
      <c r="AN86" s="145"/>
      <c r="AO86" s="139">
        <f>AO85/AP85</f>
        <v>0.8725469537187583</v>
      </c>
      <c r="AP86" s="139"/>
      <c r="AQ86" s="139">
        <f>AQ85/AR85</f>
        <v>0.8311113591145889</v>
      </c>
      <c r="AR86" s="139"/>
      <c r="AS86" s="9"/>
      <c r="AT86" s="145"/>
      <c r="AU86" s="139">
        <f>AU85/AV85</f>
        <v>1</v>
      </c>
      <c r="AV86" s="139"/>
      <c r="AW86" s="139">
        <f>AW85/AX85</f>
        <v>1</v>
      </c>
      <c r="AX86" s="139"/>
      <c r="AY86" s="9"/>
      <c r="AZ86" s="145"/>
      <c r="BA86" s="139">
        <f>BA85/BB85</f>
        <v>0.779204189780242</v>
      </c>
      <c r="BB86" s="139"/>
      <c r="BC86" s="139">
        <f>BC85/BD85</f>
        <v>0.7458518344687614</v>
      </c>
      <c r="BD86" s="139"/>
      <c r="BE86" s="9">
        <f t="shared" si="85"/>
        <v>1</v>
      </c>
      <c r="BF86" s="145"/>
      <c r="BG86" s="139">
        <f>BG85/BH85</f>
        <v>0.916927442072112</v>
      </c>
      <c r="BH86" s="139"/>
      <c r="BI86" s="139">
        <f>BI85/BJ85</f>
        <v>0.9523302735408049</v>
      </c>
      <c r="BJ86" s="139"/>
      <c r="BK86" s="9"/>
      <c r="BL86" s="139">
        <f>BL85/$J$85</f>
        <v>0.055977118792922206</v>
      </c>
      <c r="BM86" s="139">
        <f>BM85/$J$86</f>
        <v>0.04010480071035594</v>
      </c>
      <c r="BN86" s="140"/>
      <c r="BO86" s="139" t="e">
        <f>BO85/$J$85</f>
        <v>#VALUE!</v>
      </c>
      <c r="BP86" s="139" t="e">
        <f>BP85/$J$86</f>
        <v>#VALUE!</v>
      </c>
      <c r="BQ86" s="140"/>
      <c r="BR86" s="139" t="e">
        <f>BR85/$J$85</f>
        <v>#VALUE!</v>
      </c>
      <c r="BS86" s="139" t="e">
        <f>BS85/$J$86</f>
        <v>#VALUE!</v>
      </c>
      <c r="BT86" s="9"/>
      <c r="BU86" s="9"/>
      <c r="BV86" s="139">
        <f>BV85/$J$85</f>
        <v>0</v>
      </c>
      <c r="BW86" s="139">
        <f>BW85/$J$86</f>
        <v>0</v>
      </c>
      <c r="BX86" s="9"/>
      <c r="BY86" s="9"/>
      <c r="BZ86" s="139">
        <f>BZ85/$J$85</f>
        <v>0</v>
      </c>
      <c r="CA86" s="139">
        <f>CA85/$J$86</f>
        <v>0</v>
      </c>
    </row>
    <row r="87" spans="2:79" ht="69.75" customHeight="1">
      <c r="B87" s="51"/>
      <c r="C87" s="51"/>
      <c r="D87" s="51"/>
      <c r="E87" s="51"/>
      <c r="F87" s="56"/>
      <c r="G87" s="57"/>
      <c r="H87" s="58"/>
      <c r="I87" s="59"/>
      <c r="J87" s="60"/>
      <c r="K87" s="60"/>
      <c r="L87" s="110"/>
      <c r="M87" s="60"/>
      <c r="N87" s="66"/>
      <c r="S87" s="99"/>
      <c r="T87" s="136"/>
      <c r="U87" s="51"/>
      <c r="W87" s="51"/>
      <c r="X87" s="51"/>
      <c r="Y87" s="51"/>
      <c r="Z87" s="51"/>
      <c r="AA87" s="51"/>
      <c r="AB87" s="51"/>
      <c r="AF87" s="44" t="s">
        <v>68</v>
      </c>
      <c r="AH87" s="139"/>
      <c r="AI87" s="139"/>
      <c r="AJ87" s="139"/>
      <c r="AK87" s="139"/>
      <c r="AL87" s="139"/>
      <c r="AM87" s="9"/>
      <c r="AN87" s="145"/>
      <c r="AO87" s="139">
        <f>AO85/$J$85</f>
        <v>0.83350096481229</v>
      </c>
      <c r="AP87" s="139"/>
      <c r="AQ87" s="139">
        <f>AQ85/$J$86</f>
        <v>0.7989653816556621</v>
      </c>
      <c r="AR87" s="139"/>
      <c r="AS87" s="9"/>
      <c r="AT87" s="145"/>
      <c r="AU87" s="139">
        <f>AU85/$J$85</f>
        <v>0.6881517777459952</v>
      </c>
      <c r="AV87" s="139"/>
      <c r="AW87" s="139">
        <f>AW85/$J$86</f>
        <v>0.6417551460107054</v>
      </c>
      <c r="AX87" s="139"/>
      <c r="AY87" s="9"/>
      <c r="AZ87" s="145"/>
      <c r="BA87" s="139">
        <f>BA85/$J$85</f>
        <v>0.6801550464898635</v>
      </c>
      <c r="BB87" s="139"/>
      <c r="BC87" s="139">
        <f>BC85/$J$86</f>
        <v>0.6347064377014273</v>
      </c>
      <c r="BD87" s="139"/>
      <c r="BE87" s="9"/>
      <c r="BF87" s="145"/>
      <c r="BG87" s="139">
        <f>BG85/$J$85</f>
        <v>0.916927442072112</v>
      </c>
      <c r="BH87" s="139"/>
      <c r="BI87" s="139">
        <f>BI85/$J$86</f>
        <v>0.9523302735408049</v>
      </c>
      <c r="BJ87" s="139"/>
      <c r="BK87" s="9"/>
      <c r="BL87" s="139"/>
      <c r="BM87" s="139"/>
      <c r="BN87" s="140"/>
      <c r="BO87" s="139"/>
      <c r="BP87" s="139"/>
      <c r="BQ87" s="140"/>
      <c r="BR87" s="139"/>
      <c r="BS87" s="139"/>
      <c r="BT87" s="9"/>
      <c r="BU87" s="9"/>
      <c r="BV87" s="139"/>
      <c r="BW87" s="139"/>
      <c r="BX87" s="9"/>
      <c r="BY87" s="9"/>
      <c r="BZ87" s="139"/>
      <c r="CA87" s="139"/>
    </row>
    <row r="88" spans="2:79" ht="26.25">
      <c r="B88" s="51"/>
      <c r="C88" s="51"/>
      <c r="D88" s="51"/>
      <c r="E88" s="51"/>
      <c r="F88" s="56"/>
      <c r="G88" s="57"/>
      <c r="H88" s="58"/>
      <c r="I88" s="59" t="s">
        <v>590</v>
      </c>
      <c r="J88" s="60">
        <f>J86*1000000/SUM(H5:H83)</f>
        <v>11344.959821370083</v>
      </c>
      <c r="K88" s="60"/>
      <c r="L88" s="109">
        <f>SUM(M5:M83)/L86*1000000</f>
        <v>11294.82167680773</v>
      </c>
      <c r="M88" s="60"/>
      <c r="N88" s="51"/>
      <c r="O88" s="51"/>
      <c r="P88" s="51"/>
      <c r="Q88" s="51"/>
      <c r="R88" s="51"/>
      <c r="S88" s="99">
        <f t="shared" si="86"/>
        <v>0</v>
      </c>
      <c r="T88" s="136">
        <v>0</v>
      </c>
      <c r="U88" s="51"/>
      <c r="V88" s="51"/>
      <c r="W88" s="51"/>
      <c r="X88" s="51"/>
      <c r="Y88" s="51"/>
      <c r="Z88" s="51"/>
      <c r="AA88" s="51"/>
      <c r="AB88" s="51"/>
      <c r="AF88" s="44" t="s">
        <v>42</v>
      </c>
      <c r="AH88" s="37">
        <f>COUNTIF(AG5:AG83,"Y")</f>
        <v>0</v>
      </c>
      <c r="AI88" s="37"/>
      <c r="AJ88" s="37"/>
      <c r="AK88" s="37">
        <f>COUNTIF(AJ5:AJ83,"Y")</f>
        <v>0</v>
      </c>
      <c r="AL88" s="37"/>
      <c r="AM88" s="9"/>
      <c r="AN88" s="145"/>
      <c r="AO88" s="37">
        <f>COUNTIF(AM5:AM83,"1")</f>
        <v>31</v>
      </c>
      <c r="AP88" s="37"/>
      <c r="AQ88" s="37"/>
      <c r="AR88" s="37"/>
      <c r="AS88" s="9"/>
      <c r="AT88" s="145"/>
      <c r="AU88" s="37">
        <f>COUNTIF(AS5:AS83,"1")</f>
        <v>30</v>
      </c>
      <c r="AV88" s="37"/>
      <c r="AW88" s="37"/>
      <c r="AX88" s="37"/>
      <c r="AY88" s="9"/>
      <c r="AZ88" s="145"/>
      <c r="BA88" s="37">
        <f>COUNTIF(AY5:AY83,"1")</f>
        <v>29</v>
      </c>
      <c r="BB88" s="37"/>
      <c r="BC88" s="37"/>
      <c r="BD88" s="37"/>
      <c r="BE88" s="9">
        <f t="shared" si="85"/>
        <v>1</v>
      </c>
      <c r="BF88" s="145"/>
      <c r="BG88" s="37">
        <f>COUNTIF(BE5:BE83,"1")</f>
        <v>74</v>
      </c>
      <c r="BH88" s="37"/>
      <c r="BI88" s="37"/>
      <c r="BJ88" s="37"/>
      <c r="BK88" s="9"/>
      <c r="BL88" s="37">
        <f>COUNTIF(BK5:BK83,"1")</f>
        <v>7</v>
      </c>
      <c r="BM88" s="37"/>
      <c r="BO88" s="37">
        <f>COUNTIF(BN5:BN83,"5")</f>
        <v>3</v>
      </c>
      <c r="BP88" s="37"/>
      <c r="BR88" s="37">
        <f>COUNTIF(BQ5:BQ83,"y")</f>
        <v>0</v>
      </c>
      <c r="BS88" s="37"/>
      <c r="BT88" s="9"/>
      <c r="BU88" s="9"/>
      <c r="BV88" s="37">
        <f>COUNTIF(BT5:BT83,"Y")</f>
        <v>0</v>
      </c>
      <c r="BW88" s="37"/>
      <c r="BX88" s="9"/>
      <c r="BY88" s="9"/>
      <c r="BZ88" s="37">
        <f>COUNTIF(BX5:BX83,"Y")</f>
        <v>0</v>
      </c>
      <c r="CA88" s="37"/>
    </row>
    <row r="89" spans="2:79" ht="12.75">
      <c r="B89" s="51"/>
      <c r="C89" s="51"/>
      <c r="D89" s="51"/>
      <c r="E89" s="51"/>
      <c r="F89" s="56"/>
      <c r="G89" s="57"/>
      <c r="H89" s="58"/>
      <c r="I89" s="59"/>
      <c r="J89" s="60"/>
      <c r="K89" s="60"/>
      <c r="L89" s="109"/>
      <c r="M89" s="60"/>
      <c r="N89" s="51"/>
      <c r="O89" s="51"/>
      <c r="P89" s="51"/>
      <c r="Q89" s="51"/>
      <c r="R89" s="51"/>
      <c r="S89" s="99"/>
      <c r="T89" s="136"/>
      <c r="U89" s="51"/>
      <c r="V89" s="51"/>
      <c r="W89" s="51"/>
      <c r="X89" s="51"/>
      <c r="Y89" s="51"/>
      <c r="Z89" s="51"/>
      <c r="AA89" s="51"/>
      <c r="AB89" s="51"/>
      <c r="AF89" s="44"/>
      <c r="AH89" s="139"/>
      <c r="AI89" s="141"/>
      <c r="AJ89" s="139"/>
      <c r="AK89" s="139"/>
      <c r="AL89" s="141"/>
      <c r="AM89" s="9"/>
      <c r="AN89" s="145"/>
      <c r="AO89" s="37">
        <f>COUNTIF(AN5:AN83,"1")</f>
        <v>67</v>
      </c>
      <c r="AP89" s="139"/>
      <c r="AQ89" s="141"/>
      <c r="AR89" s="141"/>
      <c r="AS89" s="9"/>
      <c r="AT89" s="145"/>
      <c r="AU89" s="37">
        <f>COUNTIF(AT5:AT83,"1")</f>
        <v>30</v>
      </c>
      <c r="AV89" s="139"/>
      <c r="AW89" s="141"/>
      <c r="AX89" s="141"/>
      <c r="AY89" s="9"/>
      <c r="AZ89" s="145"/>
      <c r="BA89" s="37">
        <f>COUNTIF(AZ5:AZ83,"1")</f>
        <v>39</v>
      </c>
      <c r="BB89" s="139"/>
      <c r="BC89" s="141"/>
      <c r="BD89" s="141"/>
      <c r="BE89" s="9">
        <f>IF(I90&lt;8000,0,1)</f>
        <v>1</v>
      </c>
      <c r="BF89" s="145"/>
      <c r="BG89" s="37">
        <f>COUNTIF(BF5:BF83,"1")</f>
        <v>79</v>
      </c>
      <c r="BH89" s="139"/>
      <c r="BI89" s="141"/>
      <c r="BJ89" s="141"/>
      <c r="BK89" s="9"/>
      <c r="BL89" s="139">
        <f>BL88/COUNT($J$5:$J$83)</f>
        <v>0.08860759493670886</v>
      </c>
      <c r="BM89" s="141"/>
      <c r="BN89" s="140"/>
      <c r="BO89" s="139">
        <f>BO88/COUNT($J$5:$J$83)</f>
        <v>0.0379746835443038</v>
      </c>
      <c r="BP89" s="141"/>
      <c r="BQ89" s="140"/>
      <c r="BR89" s="139">
        <f>BR88/COUNT($J$5:$J$83)</f>
        <v>0</v>
      </c>
      <c r="BS89" s="37"/>
      <c r="BT89" s="9"/>
      <c r="BU89" s="9"/>
      <c r="BV89" s="37"/>
      <c r="BW89" s="37"/>
      <c r="BX89" s="9"/>
      <c r="BY89" s="9"/>
      <c r="BZ89" s="37"/>
      <c r="CA89" s="37"/>
    </row>
    <row r="90" spans="2:79" ht="26.25">
      <c r="B90" s="51"/>
      <c r="C90" s="51"/>
      <c r="D90" s="51"/>
      <c r="E90" s="51"/>
      <c r="F90" s="56"/>
      <c r="G90" s="57"/>
      <c r="H90" s="58"/>
      <c r="I90" s="59" t="s">
        <v>591</v>
      </c>
      <c r="J90" s="60">
        <f>J86*1000000/139600</f>
        <v>30487814.79355301</v>
      </c>
      <c r="K90" s="60"/>
      <c r="L90" s="60"/>
      <c r="M90" s="60">
        <f>M86*1000000/139600</f>
        <v>7100688.681948423</v>
      </c>
      <c r="N90" s="51"/>
      <c r="O90" s="51"/>
      <c r="P90" s="51"/>
      <c r="Q90" s="51"/>
      <c r="R90" s="51"/>
      <c r="S90" s="99">
        <f t="shared" si="86"/>
        <v>0</v>
      </c>
      <c r="T90" s="136">
        <v>0</v>
      </c>
      <c r="U90" s="51"/>
      <c r="V90" s="51"/>
      <c r="W90" s="51"/>
      <c r="X90" s="51"/>
      <c r="Y90" s="51"/>
      <c r="Z90" s="51"/>
      <c r="AA90" s="51"/>
      <c r="AB90" s="51"/>
      <c r="AF90" s="44" t="s">
        <v>43</v>
      </c>
      <c r="BS90" s="141"/>
      <c r="BT90" s="9"/>
      <c r="BU90" s="9"/>
      <c r="BV90" s="139">
        <f>BV88/COUNT($J$5:$J$83)</f>
        <v>0</v>
      </c>
      <c r="BW90" s="141"/>
      <c r="BX90" s="9"/>
      <c r="BY90" s="9"/>
      <c r="BZ90" s="139">
        <f>BZ88/COUNT($J$5:$J$83)</f>
        <v>0</v>
      </c>
      <c r="CA90" s="141"/>
    </row>
    <row r="91" spans="2:79" ht="12.75">
      <c r="B91" s="51"/>
      <c r="C91" s="51"/>
      <c r="D91" s="51"/>
      <c r="E91" s="51"/>
      <c r="F91" s="56"/>
      <c r="G91" s="57"/>
      <c r="H91" s="58"/>
      <c r="I91" s="59" t="s">
        <v>9</v>
      </c>
      <c r="J91" s="50">
        <f>AVERAGE(I5:I83)</f>
        <v>13749.26582278481</v>
      </c>
      <c r="K91" s="50"/>
      <c r="L91" s="50"/>
      <c r="M91" s="50"/>
      <c r="N91" s="51" t="s">
        <v>570</v>
      </c>
      <c r="O91" s="51"/>
      <c r="P91" s="51"/>
      <c r="Q91" s="51"/>
      <c r="R91" s="51"/>
      <c r="S91" s="99">
        <f t="shared" si="86"/>
        <v>0</v>
      </c>
      <c r="T91" s="136">
        <v>0</v>
      </c>
      <c r="U91" s="51"/>
      <c r="V91" s="51"/>
      <c r="W91" s="51"/>
      <c r="X91" s="51"/>
      <c r="Y91" s="51"/>
      <c r="Z91" s="51"/>
      <c r="AA91" s="51"/>
      <c r="AB91" s="51"/>
      <c r="AG91" s="145"/>
      <c r="AH91" s="50"/>
      <c r="AI91" s="50"/>
      <c r="AJ91" s="145"/>
      <c r="AK91" s="50"/>
      <c r="AL91" s="50"/>
      <c r="AM91" s="9"/>
      <c r="AN91" s="145"/>
      <c r="AO91" s="50"/>
      <c r="AP91" s="50"/>
      <c r="AQ91" s="50"/>
      <c r="AR91" s="50"/>
      <c r="AS91" s="9"/>
      <c r="AT91" s="145"/>
      <c r="AU91" s="50"/>
      <c r="AV91" s="50"/>
      <c r="AW91" s="50"/>
      <c r="AX91" s="50"/>
      <c r="AY91" s="9"/>
      <c r="AZ91" s="145"/>
      <c r="BA91" s="50"/>
      <c r="BB91" s="50"/>
      <c r="BC91" s="50"/>
      <c r="BD91" s="50"/>
      <c r="BE91" s="9">
        <f t="shared" si="85"/>
        <v>1</v>
      </c>
      <c r="BF91" s="145"/>
      <c r="BG91" s="50"/>
      <c r="BH91" s="50"/>
      <c r="BI91" s="50"/>
      <c r="BJ91" s="50"/>
      <c r="BK91" s="9"/>
      <c r="BL91" s="50"/>
      <c r="BM91" s="50"/>
      <c r="BN91" s="145"/>
      <c r="BO91" s="50"/>
      <c r="BP91" s="50"/>
      <c r="BQ91" s="145"/>
      <c r="BR91" s="50"/>
      <c r="BS91" s="50"/>
      <c r="BT91" s="9"/>
      <c r="BU91" s="9"/>
      <c r="BV91" s="50"/>
      <c r="BW91" s="50"/>
      <c r="BX91" s="9"/>
      <c r="BY91" s="9"/>
      <c r="BZ91" s="50"/>
      <c r="CA91" s="50"/>
    </row>
    <row r="92" spans="2:79" ht="12.75">
      <c r="B92" s="49" t="s">
        <v>588</v>
      </c>
      <c r="C92" s="48"/>
      <c r="D92" s="55"/>
      <c r="E92" s="55"/>
      <c r="F92" s="55"/>
      <c r="H92" s="12">
        <v>25000</v>
      </c>
      <c r="S92" s="99">
        <f t="shared" si="86"/>
        <v>0</v>
      </c>
      <c r="T92" s="136">
        <v>0</v>
      </c>
      <c r="AG92" s="145"/>
      <c r="AH92" s="50"/>
      <c r="AI92" s="50"/>
      <c r="AJ92" s="145"/>
      <c r="AK92" s="50"/>
      <c r="AL92" s="50"/>
      <c r="AM92" s="9"/>
      <c r="AN92" s="145"/>
      <c r="AO92" s="50"/>
      <c r="AP92" s="50"/>
      <c r="AQ92" s="50"/>
      <c r="AR92" s="50"/>
      <c r="AS92" s="9"/>
      <c r="AT92" s="145"/>
      <c r="AU92" s="50"/>
      <c r="AV92" s="50"/>
      <c r="AW92" s="50"/>
      <c r="AX92" s="50"/>
      <c r="AY92" s="9"/>
      <c r="AZ92" s="145"/>
      <c r="BA92" s="50"/>
      <c r="BB92" s="50"/>
      <c r="BC92" s="50"/>
      <c r="BD92" s="50"/>
      <c r="BE92" s="9">
        <f t="shared" si="85"/>
        <v>0</v>
      </c>
      <c r="BF92" s="145"/>
      <c r="BG92" s="50"/>
      <c r="BH92" s="50"/>
      <c r="BI92" s="50"/>
      <c r="BJ92" s="50"/>
      <c r="BK92" s="9"/>
      <c r="BL92" s="50"/>
      <c r="BM92" s="50"/>
      <c r="BN92" s="145"/>
      <c r="BO92" s="50"/>
      <c r="BP92" s="50"/>
      <c r="BQ92" s="145"/>
      <c r="BR92" s="50"/>
      <c r="BS92" s="50"/>
      <c r="BT92" s="9"/>
      <c r="BU92" s="9"/>
      <c r="BV92" s="50"/>
      <c r="BW92" s="50"/>
      <c r="BX92" s="9"/>
      <c r="BY92" s="9"/>
      <c r="BZ92" s="50"/>
      <c r="CA92" s="50"/>
    </row>
    <row r="93" spans="2:79" ht="39">
      <c r="B93" s="6"/>
      <c r="C93" s="6"/>
      <c r="D93" s="6" t="s">
        <v>317</v>
      </c>
      <c r="E93" s="6" t="s">
        <v>142</v>
      </c>
      <c r="F93" s="18" t="s">
        <v>336</v>
      </c>
      <c r="G93" s="18" t="s">
        <v>323</v>
      </c>
      <c r="H93" s="12">
        <f aca="true" t="shared" si="87" ref="H93:H106">F94</f>
        <v>0</v>
      </c>
      <c r="I93" s="12">
        <v>0</v>
      </c>
      <c r="J93" s="12">
        <f aca="true" t="shared" si="88" ref="J93:J107">I93*H92/1000000</f>
        <v>0</v>
      </c>
      <c r="K93" s="12"/>
      <c r="L93" s="12"/>
      <c r="M93" s="12"/>
      <c r="N93" s="6"/>
      <c r="O93" s="6" t="s">
        <v>326</v>
      </c>
      <c r="P93" s="6"/>
      <c r="Q93" s="6">
        <v>1</v>
      </c>
      <c r="R93" s="6"/>
      <c r="S93" s="99">
        <f t="shared" si="86"/>
        <v>1</v>
      </c>
      <c r="T93" s="99"/>
      <c r="U93" s="20">
        <v>70000</v>
      </c>
      <c r="V93" s="6" t="s">
        <v>236</v>
      </c>
      <c r="W93" s="6"/>
      <c r="X93" s="6"/>
      <c r="Y93" s="6"/>
      <c r="Z93" s="6"/>
      <c r="AA93" s="6"/>
      <c r="AB93" s="6"/>
      <c r="AC93" s="69"/>
      <c r="AD93" s="69"/>
      <c r="AE93" s="69"/>
      <c r="AF93" s="69"/>
      <c r="AG93" s="143"/>
      <c r="AH93" s="144" t="str">
        <f t="shared" si="46"/>
        <v> </v>
      </c>
      <c r="AI93" s="144" t="str">
        <f t="shared" si="47"/>
        <v> </v>
      </c>
      <c r="AJ93" s="143"/>
      <c r="AK93" s="144" t="str">
        <f t="shared" si="48"/>
        <v> </v>
      </c>
      <c r="AL93" s="144" t="str">
        <f t="shared" si="49"/>
        <v> </v>
      </c>
      <c r="AM93" s="9"/>
      <c r="AN93" s="143"/>
      <c r="AO93" s="144" t="str">
        <f aca="true" t="shared" si="89" ref="AO93:AO109">IF(AM93=1,$H93," ")</f>
        <v> </v>
      </c>
      <c r="AP93" s="144"/>
      <c r="AQ93" s="144" t="str">
        <f aca="true" t="shared" si="90" ref="AQ93:AQ109">IF(AM93=1,$J93," ")</f>
        <v> </v>
      </c>
      <c r="AR93" s="144"/>
      <c r="AS93" s="9"/>
      <c r="AT93" s="143"/>
      <c r="AU93" s="144" t="str">
        <f aca="true" t="shared" si="91" ref="AU93:AU109">IF(AS93=1,$H93," ")</f>
        <v> </v>
      </c>
      <c r="AV93" s="144"/>
      <c r="AW93" s="144" t="str">
        <f aca="true" t="shared" si="92" ref="AW93:AW109">IF(AS93=1,$J93," ")</f>
        <v> </v>
      </c>
      <c r="AX93" s="144"/>
      <c r="AY93" s="9"/>
      <c r="AZ93" s="143"/>
      <c r="BA93" s="144" t="str">
        <f aca="true" t="shared" si="93" ref="BA93:BA109">IF(AY93=1,$H93," ")</f>
        <v> </v>
      </c>
      <c r="BB93" s="144"/>
      <c r="BC93" s="144" t="str">
        <f aca="true" t="shared" si="94" ref="BC93:BC109">IF(AY93=1,$J93," ")</f>
        <v> </v>
      </c>
      <c r="BD93" s="144"/>
      <c r="BE93" s="9">
        <f t="shared" si="85"/>
        <v>0</v>
      </c>
      <c r="BF93" s="143"/>
      <c r="BG93" s="144" t="str">
        <f aca="true" t="shared" si="95" ref="BG93:BG109">IF(BE93=1,$H93," ")</f>
        <v> </v>
      </c>
      <c r="BH93" s="144"/>
      <c r="BI93" s="144" t="str">
        <f aca="true" t="shared" si="96" ref="BI93:BI109">IF(BE93=1,$J93," ")</f>
        <v> </v>
      </c>
      <c r="BJ93" s="144"/>
      <c r="BK93" s="9"/>
      <c r="BL93" s="144" t="str">
        <f t="shared" si="71"/>
        <v> </v>
      </c>
      <c r="BM93" s="144" t="str">
        <f t="shared" si="72"/>
        <v> </v>
      </c>
      <c r="BN93" s="143">
        <f t="shared" si="73"/>
        <v>0</v>
      </c>
      <c r="BO93" s="144" t="str">
        <f t="shared" si="74"/>
        <v> </v>
      </c>
      <c r="BP93" s="144" t="str">
        <f t="shared" si="75"/>
        <v> </v>
      </c>
      <c r="BQ93" s="143" t="str">
        <f t="shared" si="76"/>
        <v> </v>
      </c>
      <c r="BR93" s="144" t="str">
        <f t="shared" si="77"/>
        <v> </v>
      </c>
      <c r="BS93" s="144" t="str">
        <f t="shared" si="78"/>
        <v> </v>
      </c>
      <c r="BT93" s="9"/>
      <c r="BU93" s="9"/>
      <c r="BV93" s="144" t="str">
        <f t="shared" si="79"/>
        <v> </v>
      </c>
      <c r="BW93" s="144" t="str">
        <f t="shared" si="80"/>
        <v> </v>
      </c>
      <c r="BX93" s="9"/>
      <c r="BY93" s="9"/>
      <c r="BZ93" s="144" t="str">
        <f t="shared" si="81"/>
        <v> </v>
      </c>
      <c r="CA93" s="144" t="str">
        <f t="shared" si="82"/>
        <v> </v>
      </c>
    </row>
    <row r="94" spans="2:79" ht="26.25">
      <c r="B94" s="6"/>
      <c r="C94" s="6"/>
      <c r="D94" s="6" t="s">
        <v>403</v>
      </c>
      <c r="E94" s="6" t="s">
        <v>142</v>
      </c>
      <c r="F94" s="6"/>
      <c r="G94" s="6"/>
      <c r="H94" s="12">
        <f t="shared" si="87"/>
        <v>0</v>
      </c>
      <c r="I94" s="12">
        <f aca="true" t="shared" si="97" ref="I94:I107">G94</f>
        <v>0</v>
      </c>
      <c r="J94" s="12">
        <f t="shared" si="88"/>
        <v>0</v>
      </c>
      <c r="K94" s="12"/>
      <c r="L94" s="12"/>
      <c r="M94" s="12"/>
      <c r="N94" s="6" t="s">
        <v>427</v>
      </c>
      <c r="O94" s="6" t="s">
        <v>423</v>
      </c>
      <c r="P94" s="6"/>
      <c r="Q94" s="6">
        <v>1</v>
      </c>
      <c r="R94" s="6"/>
      <c r="S94" s="99">
        <f t="shared" si="86"/>
        <v>1</v>
      </c>
      <c r="T94" s="99"/>
      <c r="U94" s="6"/>
      <c r="V94" s="6"/>
      <c r="W94" s="6" t="s">
        <v>234</v>
      </c>
      <c r="X94" s="6" t="s">
        <v>424</v>
      </c>
      <c r="Y94" s="6"/>
      <c r="Z94" s="6" t="s">
        <v>425</v>
      </c>
      <c r="AA94" s="6" t="s">
        <v>399</v>
      </c>
      <c r="AB94" s="6" t="s">
        <v>426</v>
      </c>
      <c r="AC94" s="69"/>
      <c r="AD94" s="69"/>
      <c r="AE94" s="69"/>
      <c r="AF94" s="69"/>
      <c r="AG94" s="9"/>
      <c r="AH94" s="12" t="str">
        <f t="shared" si="46"/>
        <v> </v>
      </c>
      <c r="AI94" s="12" t="str">
        <f t="shared" si="47"/>
        <v> </v>
      </c>
      <c r="AJ94" s="9"/>
      <c r="AK94" s="12" t="str">
        <f t="shared" si="48"/>
        <v> </v>
      </c>
      <c r="AL94" s="12" t="str">
        <f t="shared" si="49"/>
        <v> </v>
      </c>
      <c r="AM94" s="9"/>
      <c r="AN94" s="9"/>
      <c r="AO94" s="12" t="str">
        <f t="shared" si="89"/>
        <v> </v>
      </c>
      <c r="AP94" s="12"/>
      <c r="AQ94" s="12" t="str">
        <f t="shared" si="90"/>
        <v> </v>
      </c>
      <c r="AR94" s="12"/>
      <c r="AS94" s="9">
        <v>1</v>
      </c>
      <c r="AT94" s="9"/>
      <c r="AU94" s="12">
        <f t="shared" si="91"/>
        <v>0</v>
      </c>
      <c r="AV94" s="12"/>
      <c r="AW94" s="12">
        <f t="shared" si="92"/>
        <v>0</v>
      </c>
      <c r="AX94" s="12"/>
      <c r="AY94" s="9"/>
      <c r="AZ94" s="9"/>
      <c r="BA94" s="12" t="str">
        <f t="shared" si="93"/>
        <v> </v>
      </c>
      <c r="BB94" s="12"/>
      <c r="BC94" s="12" t="str">
        <f t="shared" si="94"/>
        <v> </v>
      </c>
      <c r="BD94" s="12"/>
      <c r="BE94" s="9">
        <f t="shared" si="85"/>
        <v>0</v>
      </c>
      <c r="BF94" s="9"/>
      <c r="BG94" s="12" t="str">
        <f t="shared" si="95"/>
        <v> </v>
      </c>
      <c r="BH94" s="12"/>
      <c r="BI94" s="12" t="str">
        <f t="shared" si="96"/>
        <v> </v>
      </c>
      <c r="BJ94" s="12"/>
      <c r="BK94" s="146">
        <v>1</v>
      </c>
      <c r="BL94" s="12">
        <f t="shared" si="71"/>
        <v>0</v>
      </c>
      <c r="BM94" s="12">
        <f t="shared" si="72"/>
        <v>0</v>
      </c>
      <c r="BN94" s="9">
        <f t="shared" si="73"/>
        <v>2</v>
      </c>
      <c r="BO94" s="12" t="str">
        <f t="shared" si="74"/>
        <v> </v>
      </c>
      <c r="BP94" s="12" t="str">
        <f t="shared" si="75"/>
        <v> </v>
      </c>
      <c r="BQ94" s="9" t="str">
        <f t="shared" si="76"/>
        <v> </v>
      </c>
      <c r="BR94" s="12" t="str">
        <f t="shared" si="77"/>
        <v> </v>
      </c>
      <c r="BS94" s="12" t="str">
        <f t="shared" si="78"/>
        <v> </v>
      </c>
      <c r="BT94" s="9"/>
      <c r="BU94" s="9"/>
      <c r="BV94" s="12" t="str">
        <f t="shared" si="79"/>
        <v> </v>
      </c>
      <c r="BW94" s="12" t="str">
        <f t="shared" si="80"/>
        <v> </v>
      </c>
      <c r="BX94" s="9"/>
      <c r="BY94" s="9"/>
      <c r="BZ94" s="12" t="str">
        <f t="shared" si="81"/>
        <v> </v>
      </c>
      <c r="CA94" s="12" t="str">
        <f t="shared" si="82"/>
        <v> </v>
      </c>
    </row>
    <row r="95" spans="2:79" ht="26.25">
      <c r="B95" s="6"/>
      <c r="C95" s="6"/>
      <c r="D95" s="6" t="s">
        <v>420</v>
      </c>
      <c r="E95" s="6" t="s">
        <v>142</v>
      </c>
      <c r="F95" s="6"/>
      <c r="G95" s="6"/>
      <c r="H95" s="12">
        <f t="shared" si="87"/>
        <v>0</v>
      </c>
      <c r="I95" s="12">
        <f t="shared" si="97"/>
        <v>0</v>
      </c>
      <c r="J95" s="12">
        <f t="shared" si="88"/>
        <v>0</v>
      </c>
      <c r="K95" s="12"/>
      <c r="L95" s="12"/>
      <c r="M95" s="12"/>
      <c r="N95" s="6" t="s">
        <v>428</v>
      </c>
      <c r="O95" s="6" t="s">
        <v>423</v>
      </c>
      <c r="P95" s="6"/>
      <c r="Q95" s="6">
        <v>1</v>
      </c>
      <c r="R95" s="6"/>
      <c r="S95" s="99">
        <f t="shared" si="86"/>
        <v>1</v>
      </c>
      <c r="T95" s="99"/>
      <c r="U95" s="6"/>
      <c r="V95" s="6"/>
      <c r="W95" s="6" t="s">
        <v>234</v>
      </c>
      <c r="X95" s="6" t="s">
        <v>424</v>
      </c>
      <c r="Y95" s="6"/>
      <c r="Z95" s="6" t="s">
        <v>425</v>
      </c>
      <c r="AA95" s="6" t="s">
        <v>399</v>
      </c>
      <c r="AB95" s="6" t="s">
        <v>426</v>
      </c>
      <c r="AC95" s="69"/>
      <c r="AD95" s="69"/>
      <c r="AE95" s="69"/>
      <c r="AF95" s="69"/>
      <c r="AG95" s="9"/>
      <c r="AH95" s="12" t="str">
        <f t="shared" si="46"/>
        <v> </v>
      </c>
      <c r="AI95" s="12" t="str">
        <f t="shared" si="47"/>
        <v> </v>
      </c>
      <c r="AJ95" s="9"/>
      <c r="AK95" s="12" t="str">
        <f t="shared" si="48"/>
        <v> </v>
      </c>
      <c r="AL95" s="12" t="str">
        <f t="shared" si="49"/>
        <v> </v>
      </c>
      <c r="AM95" s="9"/>
      <c r="AN95" s="9"/>
      <c r="AO95" s="12" t="str">
        <f t="shared" si="89"/>
        <v> </v>
      </c>
      <c r="AP95" s="12"/>
      <c r="AQ95" s="12" t="str">
        <f t="shared" si="90"/>
        <v> </v>
      </c>
      <c r="AR95" s="12"/>
      <c r="AS95" s="9">
        <v>1</v>
      </c>
      <c r="AT95" s="9"/>
      <c r="AU95" s="12">
        <f t="shared" si="91"/>
        <v>0</v>
      </c>
      <c r="AV95" s="12"/>
      <c r="AW95" s="12">
        <f t="shared" si="92"/>
        <v>0</v>
      </c>
      <c r="AX95" s="12"/>
      <c r="AY95" s="9"/>
      <c r="AZ95" s="9"/>
      <c r="BA95" s="12" t="str">
        <f t="shared" si="93"/>
        <v> </v>
      </c>
      <c r="BB95" s="12"/>
      <c r="BC95" s="12" t="str">
        <f t="shared" si="94"/>
        <v> </v>
      </c>
      <c r="BD95" s="12"/>
      <c r="BE95" s="9">
        <f t="shared" si="85"/>
        <v>0</v>
      </c>
      <c r="BF95" s="9"/>
      <c r="BG95" s="12" t="str">
        <f t="shared" si="95"/>
        <v> </v>
      </c>
      <c r="BH95" s="12"/>
      <c r="BI95" s="12" t="str">
        <f t="shared" si="96"/>
        <v> </v>
      </c>
      <c r="BJ95" s="12"/>
      <c r="BK95" s="146">
        <v>1</v>
      </c>
      <c r="BL95" s="12">
        <f t="shared" si="71"/>
        <v>0</v>
      </c>
      <c r="BM95" s="12">
        <f t="shared" si="72"/>
        <v>0</v>
      </c>
      <c r="BN95" s="9">
        <f t="shared" si="73"/>
        <v>2</v>
      </c>
      <c r="BO95" s="12" t="str">
        <f t="shared" si="74"/>
        <v> </v>
      </c>
      <c r="BP95" s="12" t="str">
        <f t="shared" si="75"/>
        <v> </v>
      </c>
      <c r="BQ95" s="9" t="str">
        <f t="shared" si="76"/>
        <v> </v>
      </c>
      <c r="BR95" s="12" t="str">
        <f t="shared" si="77"/>
        <v> </v>
      </c>
      <c r="BS95" s="12" t="str">
        <f t="shared" si="78"/>
        <v> </v>
      </c>
      <c r="BT95" s="9"/>
      <c r="BU95" s="9"/>
      <c r="BV95" s="12" t="str">
        <f t="shared" si="79"/>
        <v> </v>
      </c>
      <c r="BW95" s="12" t="str">
        <f t="shared" si="80"/>
        <v> </v>
      </c>
      <c r="BX95" s="9"/>
      <c r="BY95" s="9"/>
      <c r="BZ95" s="12" t="str">
        <f t="shared" si="81"/>
        <v> </v>
      </c>
      <c r="CA95" s="12" t="str">
        <f t="shared" si="82"/>
        <v> </v>
      </c>
    </row>
    <row r="96" spans="2:79" ht="26.25">
      <c r="B96" s="6"/>
      <c r="C96" s="6"/>
      <c r="D96" s="6" t="s">
        <v>420</v>
      </c>
      <c r="E96" s="6" t="s">
        <v>142</v>
      </c>
      <c r="F96" s="6"/>
      <c r="G96" s="6"/>
      <c r="H96" s="12">
        <f t="shared" si="87"/>
        <v>0</v>
      </c>
      <c r="I96" s="12">
        <f t="shared" si="97"/>
        <v>0</v>
      </c>
      <c r="J96" s="12">
        <f t="shared" si="88"/>
        <v>0</v>
      </c>
      <c r="K96" s="12"/>
      <c r="L96" s="12"/>
      <c r="M96" s="12"/>
      <c r="N96" s="6" t="s">
        <v>429</v>
      </c>
      <c r="O96" s="6" t="s">
        <v>423</v>
      </c>
      <c r="P96" s="6"/>
      <c r="Q96" s="6">
        <v>1</v>
      </c>
      <c r="R96" s="6"/>
      <c r="S96" s="99">
        <f t="shared" si="86"/>
        <v>1</v>
      </c>
      <c r="T96" s="99"/>
      <c r="U96" s="6"/>
      <c r="V96" s="6"/>
      <c r="W96" s="6" t="s">
        <v>234</v>
      </c>
      <c r="X96" s="6" t="s">
        <v>424</v>
      </c>
      <c r="Y96" s="6"/>
      <c r="Z96" s="6" t="s">
        <v>425</v>
      </c>
      <c r="AA96" s="6" t="s">
        <v>399</v>
      </c>
      <c r="AB96" s="6" t="s">
        <v>426</v>
      </c>
      <c r="AC96" s="69"/>
      <c r="AD96" s="69"/>
      <c r="AE96" s="69"/>
      <c r="AF96" s="69"/>
      <c r="AG96" s="9"/>
      <c r="AH96" s="12" t="str">
        <f t="shared" si="46"/>
        <v> </v>
      </c>
      <c r="AI96" s="12" t="str">
        <f t="shared" si="47"/>
        <v> </v>
      </c>
      <c r="AJ96" s="9"/>
      <c r="AK96" s="12" t="str">
        <f t="shared" si="48"/>
        <v> </v>
      </c>
      <c r="AL96" s="12" t="str">
        <f t="shared" si="49"/>
        <v> </v>
      </c>
      <c r="AM96" s="9"/>
      <c r="AN96" s="9"/>
      <c r="AO96" s="12" t="str">
        <f t="shared" si="89"/>
        <v> </v>
      </c>
      <c r="AP96" s="12"/>
      <c r="AQ96" s="12" t="str">
        <f t="shared" si="90"/>
        <v> </v>
      </c>
      <c r="AR96" s="12"/>
      <c r="AS96" s="9">
        <v>1</v>
      </c>
      <c r="AT96" s="9"/>
      <c r="AU96" s="12">
        <f t="shared" si="91"/>
        <v>0</v>
      </c>
      <c r="AV96" s="12"/>
      <c r="AW96" s="12">
        <f t="shared" si="92"/>
        <v>0</v>
      </c>
      <c r="AX96" s="12"/>
      <c r="AY96" s="9"/>
      <c r="AZ96" s="9"/>
      <c r="BA96" s="12" t="str">
        <f t="shared" si="93"/>
        <v> </v>
      </c>
      <c r="BB96" s="12"/>
      <c r="BC96" s="12" t="str">
        <f t="shared" si="94"/>
        <v> </v>
      </c>
      <c r="BD96" s="12"/>
      <c r="BE96" s="9">
        <f t="shared" si="85"/>
        <v>0</v>
      </c>
      <c r="BF96" s="9"/>
      <c r="BG96" s="12" t="str">
        <f t="shared" si="95"/>
        <v> </v>
      </c>
      <c r="BH96" s="12"/>
      <c r="BI96" s="12" t="str">
        <f t="shared" si="96"/>
        <v> </v>
      </c>
      <c r="BJ96" s="12"/>
      <c r="BK96" s="146">
        <v>1</v>
      </c>
      <c r="BL96" s="12">
        <f t="shared" si="71"/>
        <v>0</v>
      </c>
      <c r="BM96" s="12">
        <f t="shared" si="72"/>
        <v>0</v>
      </c>
      <c r="BN96" s="9">
        <f t="shared" si="73"/>
        <v>2</v>
      </c>
      <c r="BO96" s="12" t="str">
        <f t="shared" si="74"/>
        <v> </v>
      </c>
      <c r="BP96" s="12" t="str">
        <f t="shared" si="75"/>
        <v> </v>
      </c>
      <c r="BQ96" s="9" t="str">
        <f t="shared" si="76"/>
        <v> </v>
      </c>
      <c r="BR96" s="12" t="str">
        <f t="shared" si="77"/>
        <v> </v>
      </c>
      <c r="BS96" s="12" t="str">
        <f t="shared" si="78"/>
        <v> </v>
      </c>
      <c r="BT96" s="9"/>
      <c r="BU96" s="9"/>
      <c r="BV96" s="12" t="str">
        <f t="shared" si="79"/>
        <v> </v>
      </c>
      <c r="BW96" s="12" t="str">
        <f t="shared" si="80"/>
        <v> </v>
      </c>
      <c r="BX96" s="9"/>
      <c r="BY96" s="9"/>
      <c r="BZ96" s="12" t="str">
        <f t="shared" si="81"/>
        <v> </v>
      </c>
      <c r="CA96" s="12" t="str">
        <f t="shared" si="82"/>
        <v> </v>
      </c>
    </row>
    <row r="97" spans="2:79" ht="26.25">
      <c r="B97" s="6"/>
      <c r="C97" s="6"/>
      <c r="D97" s="6" t="s">
        <v>403</v>
      </c>
      <c r="E97" s="6" t="s">
        <v>142</v>
      </c>
      <c r="F97" s="6"/>
      <c r="G97" s="6"/>
      <c r="H97" s="12">
        <f t="shared" si="87"/>
        <v>0</v>
      </c>
      <c r="I97" s="12">
        <f t="shared" si="97"/>
        <v>0</v>
      </c>
      <c r="J97" s="12">
        <f t="shared" si="88"/>
        <v>0</v>
      </c>
      <c r="K97" s="12"/>
      <c r="L97" s="12"/>
      <c r="M97" s="12"/>
      <c r="N97" s="6" t="s">
        <v>430</v>
      </c>
      <c r="O97" s="6" t="s">
        <v>423</v>
      </c>
      <c r="P97" s="6"/>
      <c r="Q97" s="6">
        <v>1</v>
      </c>
      <c r="R97" s="6"/>
      <c r="S97" s="99">
        <f t="shared" si="86"/>
        <v>1</v>
      </c>
      <c r="T97" s="99"/>
      <c r="U97" s="6"/>
      <c r="V97" s="6"/>
      <c r="W97" s="6" t="s">
        <v>234</v>
      </c>
      <c r="X97" s="6" t="s">
        <v>424</v>
      </c>
      <c r="Y97" s="6"/>
      <c r="Z97" s="6" t="s">
        <v>425</v>
      </c>
      <c r="AA97" s="6" t="s">
        <v>399</v>
      </c>
      <c r="AB97" s="6" t="s">
        <v>426</v>
      </c>
      <c r="AC97" s="69"/>
      <c r="AD97" s="69"/>
      <c r="AE97" s="69"/>
      <c r="AF97" s="69"/>
      <c r="AG97" s="9"/>
      <c r="AH97" s="12" t="str">
        <f t="shared" si="46"/>
        <v> </v>
      </c>
      <c r="AI97" s="12" t="str">
        <f t="shared" si="47"/>
        <v> </v>
      </c>
      <c r="AJ97" s="9"/>
      <c r="AK97" s="12" t="str">
        <f t="shared" si="48"/>
        <v> </v>
      </c>
      <c r="AL97" s="12" t="str">
        <f t="shared" si="49"/>
        <v> </v>
      </c>
      <c r="AM97" s="9"/>
      <c r="AN97" s="9"/>
      <c r="AO97" s="12" t="str">
        <f t="shared" si="89"/>
        <v> </v>
      </c>
      <c r="AP97" s="12"/>
      <c r="AQ97" s="12" t="str">
        <f t="shared" si="90"/>
        <v> </v>
      </c>
      <c r="AR97" s="12"/>
      <c r="AS97" s="9">
        <v>1</v>
      </c>
      <c r="AT97" s="9"/>
      <c r="AU97" s="12">
        <f t="shared" si="91"/>
        <v>0</v>
      </c>
      <c r="AV97" s="12"/>
      <c r="AW97" s="12">
        <f t="shared" si="92"/>
        <v>0</v>
      </c>
      <c r="AX97" s="12"/>
      <c r="AY97" s="9"/>
      <c r="AZ97" s="9"/>
      <c r="BA97" s="12" t="str">
        <f t="shared" si="93"/>
        <v> </v>
      </c>
      <c r="BB97" s="12"/>
      <c r="BC97" s="12" t="str">
        <f t="shared" si="94"/>
        <v> </v>
      </c>
      <c r="BD97" s="12"/>
      <c r="BE97" s="9">
        <f t="shared" si="85"/>
        <v>0</v>
      </c>
      <c r="BF97" s="9"/>
      <c r="BG97" s="12" t="str">
        <f t="shared" si="95"/>
        <v> </v>
      </c>
      <c r="BH97" s="12"/>
      <c r="BI97" s="12" t="str">
        <f t="shared" si="96"/>
        <v> </v>
      </c>
      <c r="BJ97" s="12"/>
      <c r="BK97" s="146">
        <v>1</v>
      </c>
      <c r="BL97" s="12">
        <f t="shared" si="71"/>
        <v>0</v>
      </c>
      <c r="BM97" s="12">
        <f t="shared" si="72"/>
        <v>0</v>
      </c>
      <c r="BN97" s="9">
        <f t="shared" si="73"/>
        <v>2</v>
      </c>
      <c r="BO97" s="12" t="str">
        <f t="shared" si="74"/>
        <v> </v>
      </c>
      <c r="BP97" s="12" t="str">
        <f t="shared" si="75"/>
        <v> </v>
      </c>
      <c r="BQ97" s="9" t="str">
        <f t="shared" si="76"/>
        <v> </v>
      </c>
      <c r="BR97" s="12" t="str">
        <f t="shared" si="77"/>
        <v> </v>
      </c>
      <c r="BS97" s="12" t="str">
        <f t="shared" si="78"/>
        <v> </v>
      </c>
      <c r="BT97" s="9"/>
      <c r="BU97" s="9"/>
      <c r="BV97" s="12" t="str">
        <f t="shared" si="79"/>
        <v> </v>
      </c>
      <c r="BW97" s="12" t="str">
        <f t="shared" si="80"/>
        <v> </v>
      </c>
      <c r="BX97" s="9"/>
      <c r="BY97" s="9"/>
      <c r="BZ97" s="12" t="str">
        <f t="shared" si="81"/>
        <v> </v>
      </c>
      <c r="CA97" s="12" t="str">
        <f t="shared" si="82"/>
        <v> </v>
      </c>
    </row>
    <row r="98" spans="2:79" ht="26.25">
      <c r="B98" s="6"/>
      <c r="C98" s="6"/>
      <c r="D98" s="6" t="s">
        <v>403</v>
      </c>
      <c r="E98" s="6" t="s">
        <v>142</v>
      </c>
      <c r="F98" s="6"/>
      <c r="G98" s="6"/>
      <c r="H98" s="12">
        <f t="shared" si="87"/>
        <v>0</v>
      </c>
      <c r="I98" s="12">
        <f t="shared" si="97"/>
        <v>0</v>
      </c>
      <c r="J98" s="12">
        <f t="shared" si="88"/>
        <v>0</v>
      </c>
      <c r="K98" s="12"/>
      <c r="L98" s="12"/>
      <c r="M98" s="12"/>
      <c r="N98" s="6" t="s">
        <v>431</v>
      </c>
      <c r="O98" s="6" t="s">
        <v>423</v>
      </c>
      <c r="P98" s="6"/>
      <c r="Q98" s="6">
        <v>1</v>
      </c>
      <c r="R98" s="6"/>
      <c r="S98" s="99">
        <f t="shared" si="86"/>
        <v>1</v>
      </c>
      <c r="T98" s="99"/>
      <c r="U98" s="6"/>
      <c r="V98" s="6"/>
      <c r="W98" s="6" t="s">
        <v>234</v>
      </c>
      <c r="X98" s="6" t="s">
        <v>424</v>
      </c>
      <c r="Y98" s="6"/>
      <c r="Z98" s="6" t="s">
        <v>425</v>
      </c>
      <c r="AA98" s="6" t="s">
        <v>399</v>
      </c>
      <c r="AB98" s="6" t="s">
        <v>426</v>
      </c>
      <c r="AC98" s="69"/>
      <c r="AD98" s="69"/>
      <c r="AE98" s="69"/>
      <c r="AF98" s="69"/>
      <c r="AG98" s="9"/>
      <c r="AH98" s="12" t="str">
        <f t="shared" si="46"/>
        <v> </v>
      </c>
      <c r="AI98" s="12" t="str">
        <f t="shared" si="47"/>
        <v> </v>
      </c>
      <c r="AJ98" s="9"/>
      <c r="AK98" s="12" t="str">
        <f t="shared" si="48"/>
        <v> </v>
      </c>
      <c r="AL98" s="12" t="str">
        <f t="shared" si="49"/>
        <v> </v>
      </c>
      <c r="AM98" s="9"/>
      <c r="AN98" s="9"/>
      <c r="AO98" s="12" t="str">
        <f t="shared" si="89"/>
        <v> </v>
      </c>
      <c r="AP98" s="12"/>
      <c r="AQ98" s="12" t="str">
        <f t="shared" si="90"/>
        <v> </v>
      </c>
      <c r="AR98" s="12"/>
      <c r="AS98" s="9">
        <v>1</v>
      </c>
      <c r="AT98" s="9"/>
      <c r="AU98" s="12">
        <f t="shared" si="91"/>
        <v>0</v>
      </c>
      <c r="AV98" s="12"/>
      <c r="AW98" s="12">
        <f t="shared" si="92"/>
        <v>0</v>
      </c>
      <c r="AX98" s="12"/>
      <c r="AY98" s="9"/>
      <c r="AZ98" s="9"/>
      <c r="BA98" s="12" t="str">
        <f t="shared" si="93"/>
        <v> </v>
      </c>
      <c r="BB98" s="12"/>
      <c r="BC98" s="12" t="str">
        <f t="shared" si="94"/>
        <v> </v>
      </c>
      <c r="BD98" s="12"/>
      <c r="BE98" s="9">
        <f t="shared" si="85"/>
        <v>0</v>
      </c>
      <c r="BF98" s="9"/>
      <c r="BG98" s="12" t="str">
        <f t="shared" si="95"/>
        <v> </v>
      </c>
      <c r="BH98" s="12"/>
      <c r="BI98" s="12" t="str">
        <f t="shared" si="96"/>
        <v> </v>
      </c>
      <c r="BJ98" s="12"/>
      <c r="BK98" s="146">
        <v>1</v>
      </c>
      <c r="BL98" s="12">
        <f t="shared" si="71"/>
        <v>0</v>
      </c>
      <c r="BM98" s="12">
        <f t="shared" si="72"/>
        <v>0</v>
      </c>
      <c r="BN98" s="9">
        <f t="shared" si="73"/>
        <v>2</v>
      </c>
      <c r="BO98" s="12" t="str">
        <f t="shared" si="74"/>
        <v> </v>
      </c>
      <c r="BP98" s="12" t="str">
        <f t="shared" si="75"/>
        <v> </v>
      </c>
      <c r="BQ98" s="9" t="str">
        <f t="shared" si="76"/>
        <v> </v>
      </c>
      <c r="BR98" s="12" t="str">
        <f t="shared" si="77"/>
        <v> </v>
      </c>
      <c r="BS98" s="12" t="str">
        <f t="shared" si="78"/>
        <v> </v>
      </c>
      <c r="BT98" s="9"/>
      <c r="BU98" s="9"/>
      <c r="BV98" s="12" t="str">
        <f t="shared" si="79"/>
        <v> </v>
      </c>
      <c r="BW98" s="12" t="str">
        <f t="shared" si="80"/>
        <v> </v>
      </c>
      <c r="BX98" s="9"/>
      <c r="BY98" s="9"/>
      <c r="BZ98" s="12" t="str">
        <f t="shared" si="81"/>
        <v> </v>
      </c>
      <c r="CA98" s="12" t="str">
        <f t="shared" si="82"/>
        <v> </v>
      </c>
    </row>
    <row r="99" spans="2:79" ht="26.25">
      <c r="B99" s="6"/>
      <c r="C99" s="6"/>
      <c r="D99" s="6" t="s">
        <v>403</v>
      </c>
      <c r="E99" s="6" t="s">
        <v>142</v>
      </c>
      <c r="F99" s="6"/>
      <c r="G99" s="6"/>
      <c r="H99" s="12">
        <f t="shared" si="87"/>
        <v>0</v>
      </c>
      <c r="I99" s="12">
        <f t="shared" si="97"/>
        <v>0</v>
      </c>
      <c r="J99" s="12">
        <f t="shared" si="88"/>
        <v>0</v>
      </c>
      <c r="K99" s="12"/>
      <c r="L99" s="12"/>
      <c r="M99" s="12"/>
      <c r="N99" s="6" t="s">
        <v>432</v>
      </c>
      <c r="O99" s="6" t="s">
        <v>423</v>
      </c>
      <c r="P99" s="6"/>
      <c r="Q99" s="6">
        <v>1</v>
      </c>
      <c r="R99" s="6"/>
      <c r="S99" s="99">
        <f t="shared" si="86"/>
        <v>1</v>
      </c>
      <c r="T99" s="99"/>
      <c r="U99" s="6"/>
      <c r="V99" s="6"/>
      <c r="W99" s="6" t="s">
        <v>234</v>
      </c>
      <c r="X99" s="6" t="s">
        <v>424</v>
      </c>
      <c r="Y99" s="6"/>
      <c r="Z99" s="6" t="s">
        <v>425</v>
      </c>
      <c r="AA99" s="6" t="s">
        <v>399</v>
      </c>
      <c r="AB99" s="6" t="s">
        <v>426</v>
      </c>
      <c r="AC99" s="69"/>
      <c r="AD99" s="69"/>
      <c r="AE99" s="69"/>
      <c r="AF99" s="69"/>
      <c r="AG99" s="9"/>
      <c r="AH99" s="12" t="str">
        <f t="shared" si="46"/>
        <v> </v>
      </c>
      <c r="AI99" s="12" t="str">
        <f t="shared" si="47"/>
        <v> </v>
      </c>
      <c r="AJ99" s="9"/>
      <c r="AK99" s="12" t="str">
        <f t="shared" si="48"/>
        <v> </v>
      </c>
      <c r="AL99" s="12" t="str">
        <f t="shared" si="49"/>
        <v> </v>
      </c>
      <c r="AM99" s="9"/>
      <c r="AN99" s="9"/>
      <c r="AO99" s="12" t="str">
        <f t="shared" si="89"/>
        <v> </v>
      </c>
      <c r="AP99" s="12"/>
      <c r="AQ99" s="12" t="str">
        <f t="shared" si="90"/>
        <v> </v>
      </c>
      <c r="AR99" s="12"/>
      <c r="AS99" s="9">
        <v>1</v>
      </c>
      <c r="AT99" s="9"/>
      <c r="AU99" s="12">
        <f t="shared" si="91"/>
        <v>0</v>
      </c>
      <c r="AV99" s="12"/>
      <c r="AW99" s="12">
        <f t="shared" si="92"/>
        <v>0</v>
      </c>
      <c r="AX99" s="12"/>
      <c r="AY99" s="9"/>
      <c r="AZ99" s="9"/>
      <c r="BA99" s="12" t="str">
        <f t="shared" si="93"/>
        <v> </v>
      </c>
      <c r="BB99" s="12"/>
      <c r="BC99" s="12" t="str">
        <f t="shared" si="94"/>
        <v> </v>
      </c>
      <c r="BD99" s="12"/>
      <c r="BE99" s="9">
        <f t="shared" si="85"/>
        <v>0</v>
      </c>
      <c r="BF99" s="9"/>
      <c r="BG99" s="12" t="str">
        <f t="shared" si="95"/>
        <v> </v>
      </c>
      <c r="BH99" s="12"/>
      <c r="BI99" s="12" t="str">
        <f t="shared" si="96"/>
        <v> </v>
      </c>
      <c r="BJ99" s="12"/>
      <c r="BK99" s="146">
        <v>1</v>
      </c>
      <c r="BL99" s="12">
        <f t="shared" si="71"/>
        <v>0</v>
      </c>
      <c r="BM99" s="12">
        <f t="shared" si="72"/>
        <v>0</v>
      </c>
      <c r="BN99" s="9">
        <f t="shared" si="73"/>
        <v>2</v>
      </c>
      <c r="BO99" s="12" t="str">
        <f t="shared" si="74"/>
        <v> </v>
      </c>
      <c r="BP99" s="12" t="str">
        <f t="shared" si="75"/>
        <v> </v>
      </c>
      <c r="BQ99" s="9" t="str">
        <f t="shared" si="76"/>
        <v> </v>
      </c>
      <c r="BR99" s="12" t="str">
        <f t="shared" si="77"/>
        <v> </v>
      </c>
      <c r="BS99" s="12" t="str">
        <f t="shared" si="78"/>
        <v> </v>
      </c>
      <c r="BT99" s="9"/>
      <c r="BU99" s="9"/>
      <c r="BV99" s="12" t="str">
        <f t="shared" si="79"/>
        <v> </v>
      </c>
      <c r="BW99" s="12" t="str">
        <f t="shared" si="80"/>
        <v> </v>
      </c>
      <c r="BX99" s="9"/>
      <c r="BY99" s="9"/>
      <c r="BZ99" s="12" t="str">
        <f t="shared" si="81"/>
        <v> </v>
      </c>
      <c r="CA99" s="12" t="str">
        <f t="shared" si="82"/>
        <v> </v>
      </c>
    </row>
    <row r="100" spans="2:79" ht="26.25">
      <c r="B100" s="6"/>
      <c r="C100" s="6"/>
      <c r="D100" s="6" t="s">
        <v>421</v>
      </c>
      <c r="E100" s="6" t="s">
        <v>142</v>
      </c>
      <c r="F100" s="6"/>
      <c r="G100" s="6"/>
      <c r="H100" s="12">
        <f t="shared" si="87"/>
        <v>0</v>
      </c>
      <c r="I100" s="12">
        <f t="shared" si="97"/>
        <v>0</v>
      </c>
      <c r="J100" s="12">
        <f t="shared" si="88"/>
        <v>0</v>
      </c>
      <c r="K100" s="12"/>
      <c r="L100" s="12"/>
      <c r="M100" s="12"/>
      <c r="N100" s="6" t="s">
        <v>433</v>
      </c>
      <c r="O100" s="6" t="s">
        <v>423</v>
      </c>
      <c r="P100" s="6"/>
      <c r="Q100" s="6">
        <v>1</v>
      </c>
      <c r="R100" s="6"/>
      <c r="S100" s="99">
        <f t="shared" si="86"/>
        <v>1</v>
      </c>
      <c r="T100" s="99"/>
      <c r="U100" s="6"/>
      <c r="V100" s="6"/>
      <c r="W100" s="6" t="s">
        <v>234</v>
      </c>
      <c r="X100" s="6" t="s">
        <v>424</v>
      </c>
      <c r="Y100" s="6"/>
      <c r="Z100" s="6" t="s">
        <v>425</v>
      </c>
      <c r="AA100" s="6" t="s">
        <v>399</v>
      </c>
      <c r="AB100" s="6" t="s">
        <v>426</v>
      </c>
      <c r="AC100" s="69"/>
      <c r="AD100" s="69"/>
      <c r="AE100" s="69"/>
      <c r="AF100" s="69"/>
      <c r="AG100" s="9"/>
      <c r="AH100" s="12" t="str">
        <f t="shared" si="46"/>
        <v> </v>
      </c>
      <c r="AI100" s="12" t="str">
        <f t="shared" si="47"/>
        <v> </v>
      </c>
      <c r="AJ100" s="9"/>
      <c r="AK100" s="12" t="str">
        <f t="shared" si="48"/>
        <v> </v>
      </c>
      <c r="AL100" s="12" t="str">
        <f t="shared" si="49"/>
        <v> </v>
      </c>
      <c r="AM100" s="9"/>
      <c r="AN100" s="9"/>
      <c r="AO100" s="12" t="str">
        <f t="shared" si="89"/>
        <v> </v>
      </c>
      <c r="AP100" s="12"/>
      <c r="AQ100" s="12" t="str">
        <f t="shared" si="90"/>
        <v> </v>
      </c>
      <c r="AR100" s="12"/>
      <c r="AS100" s="9">
        <v>1</v>
      </c>
      <c r="AT100" s="9"/>
      <c r="AU100" s="12">
        <f t="shared" si="91"/>
        <v>0</v>
      </c>
      <c r="AV100" s="12"/>
      <c r="AW100" s="12">
        <f t="shared" si="92"/>
        <v>0</v>
      </c>
      <c r="AX100" s="12"/>
      <c r="AY100" s="9"/>
      <c r="AZ100" s="9"/>
      <c r="BA100" s="12" t="str">
        <f t="shared" si="93"/>
        <v> </v>
      </c>
      <c r="BB100" s="12"/>
      <c r="BC100" s="12" t="str">
        <f t="shared" si="94"/>
        <v> </v>
      </c>
      <c r="BD100" s="12"/>
      <c r="BE100" s="9">
        <f t="shared" si="85"/>
        <v>0</v>
      </c>
      <c r="BF100" s="9"/>
      <c r="BG100" s="12" t="str">
        <f t="shared" si="95"/>
        <v> </v>
      </c>
      <c r="BH100" s="12"/>
      <c r="BI100" s="12" t="str">
        <f t="shared" si="96"/>
        <v> </v>
      </c>
      <c r="BJ100" s="12"/>
      <c r="BK100" s="146">
        <v>1</v>
      </c>
      <c r="BL100" s="12">
        <f t="shared" si="71"/>
        <v>0</v>
      </c>
      <c r="BM100" s="12">
        <f t="shared" si="72"/>
        <v>0</v>
      </c>
      <c r="BN100" s="9">
        <f t="shared" si="73"/>
        <v>2</v>
      </c>
      <c r="BO100" s="12" t="str">
        <f t="shared" si="74"/>
        <v> </v>
      </c>
      <c r="BP100" s="12" t="str">
        <f t="shared" si="75"/>
        <v> </v>
      </c>
      <c r="BQ100" s="9" t="str">
        <f t="shared" si="76"/>
        <v> </v>
      </c>
      <c r="BR100" s="12" t="str">
        <f t="shared" si="77"/>
        <v> </v>
      </c>
      <c r="BS100" s="12" t="str">
        <f t="shared" si="78"/>
        <v> </v>
      </c>
      <c r="BT100" s="9"/>
      <c r="BU100" s="9"/>
      <c r="BV100" s="12" t="str">
        <f t="shared" si="79"/>
        <v> </v>
      </c>
      <c r="BW100" s="12" t="str">
        <f t="shared" si="80"/>
        <v> </v>
      </c>
      <c r="BX100" s="9"/>
      <c r="BY100" s="9"/>
      <c r="BZ100" s="12" t="str">
        <f t="shared" si="81"/>
        <v> </v>
      </c>
      <c r="CA100" s="12" t="str">
        <f t="shared" si="82"/>
        <v> </v>
      </c>
    </row>
    <row r="101" spans="2:79" ht="26.25">
      <c r="B101" s="6"/>
      <c r="C101" s="6"/>
      <c r="D101" s="6" t="s">
        <v>403</v>
      </c>
      <c r="E101" s="6" t="s">
        <v>142</v>
      </c>
      <c r="F101" s="6"/>
      <c r="G101" s="6"/>
      <c r="H101" s="12">
        <f t="shared" si="87"/>
        <v>0</v>
      </c>
      <c r="I101" s="12">
        <f t="shared" si="97"/>
        <v>0</v>
      </c>
      <c r="J101" s="12">
        <f t="shared" si="88"/>
        <v>0</v>
      </c>
      <c r="K101" s="12"/>
      <c r="L101" s="12"/>
      <c r="M101" s="12"/>
      <c r="N101" s="6" t="s">
        <v>434</v>
      </c>
      <c r="O101" s="6" t="s">
        <v>422</v>
      </c>
      <c r="P101" s="6"/>
      <c r="Q101" s="6"/>
      <c r="R101" s="6"/>
      <c r="S101" s="99">
        <f t="shared" si="86"/>
        <v>0</v>
      </c>
      <c r="T101" s="99"/>
      <c r="U101" s="6"/>
      <c r="V101" s="6"/>
      <c r="W101" s="6" t="s">
        <v>234</v>
      </c>
      <c r="X101" s="6" t="s">
        <v>424</v>
      </c>
      <c r="Y101" s="6"/>
      <c r="Z101" s="6" t="s">
        <v>425</v>
      </c>
      <c r="AA101" s="6" t="s">
        <v>399</v>
      </c>
      <c r="AB101" s="6" t="s">
        <v>426</v>
      </c>
      <c r="AC101" s="69"/>
      <c r="AD101" s="69"/>
      <c r="AE101" s="69"/>
      <c r="AF101" s="69"/>
      <c r="AG101" s="9"/>
      <c r="AH101" s="12" t="str">
        <f t="shared" si="46"/>
        <v> </v>
      </c>
      <c r="AI101" s="12" t="str">
        <f t="shared" si="47"/>
        <v> </v>
      </c>
      <c r="AJ101" s="9"/>
      <c r="AK101" s="12" t="str">
        <f t="shared" si="48"/>
        <v> </v>
      </c>
      <c r="AL101" s="12" t="str">
        <f t="shared" si="49"/>
        <v> </v>
      </c>
      <c r="AM101" s="9"/>
      <c r="AN101" s="9"/>
      <c r="AO101" s="12" t="str">
        <f t="shared" si="89"/>
        <v> </v>
      </c>
      <c r="AP101" s="12"/>
      <c r="AQ101" s="12" t="str">
        <f t="shared" si="90"/>
        <v> </v>
      </c>
      <c r="AR101" s="12"/>
      <c r="AS101" s="9">
        <v>1</v>
      </c>
      <c r="AT101" s="9"/>
      <c r="AU101" s="12">
        <f t="shared" si="91"/>
        <v>0</v>
      </c>
      <c r="AV101" s="12"/>
      <c r="AW101" s="12">
        <f t="shared" si="92"/>
        <v>0</v>
      </c>
      <c r="AX101" s="12"/>
      <c r="AY101" s="9"/>
      <c r="AZ101" s="9"/>
      <c r="BA101" s="12" t="str">
        <f t="shared" si="93"/>
        <v> </v>
      </c>
      <c r="BB101" s="12"/>
      <c r="BC101" s="12" t="str">
        <f t="shared" si="94"/>
        <v> </v>
      </c>
      <c r="BD101" s="12"/>
      <c r="BE101" s="9">
        <f t="shared" si="85"/>
        <v>0</v>
      </c>
      <c r="BF101" s="9"/>
      <c r="BG101" s="12" t="str">
        <f t="shared" si="95"/>
        <v> </v>
      </c>
      <c r="BH101" s="12"/>
      <c r="BI101" s="12" t="str">
        <f t="shared" si="96"/>
        <v> </v>
      </c>
      <c r="BJ101" s="12"/>
      <c r="BK101" s="9"/>
      <c r="BL101" s="12" t="str">
        <f t="shared" si="71"/>
        <v> </v>
      </c>
      <c r="BM101" s="12" t="str">
        <f t="shared" si="72"/>
        <v> </v>
      </c>
      <c r="BN101" s="9">
        <f t="shared" si="73"/>
        <v>1</v>
      </c>
      <c r="BO101" s="12" t="str">
        <f t="shared" si="74"/>
        <v> </v>
      </c>
      <c r="BP101" s="12" t="str">
        <f t="shared" si="75"/>
        <v> </v>
      </c>
      <c r="BQ101" s="9" t="str">
        <f t="shared" si="76"/>
        <v> </v>
      </c>
      <c r="BR101" s="12" t="str">
        <f t="shared" si="77"/>
        <v> </v>
      </c>
      <c r="BS101" s="12" t="str">
        <f t="shared" si="78"/>
        <v> </v>
      </c>
      <c r="BT101" s="9"/>
      <c r="BU101" s="9"/>
      <c r="BV101" s="12" t="str">
        <f t="shared" si="79"/>
        <v> </v>
      </c>
      <c r="BW101" s="12" t="str">
        <f t="shared" si="80"/>
        <v> </v>
      </c>
      <c r="BX101" s="9"/>
      <c r="BY101" s="9"/>
      <c r="BZ101" s="12" t="str">
        <f t="shared" si="81"/>
        <v> </v>
      </c>
      <c r="CA101" s="12" t="str">
        <f t="shared" si="82"/>
        <v> </v>
      </c>
    </row>
    <row r="102" spans="2:79" ht="26.25">
      <c r="B102" s="6"/>
      <c r="C102" s="6"/>
      <c r="D102" s="6" t="s">
        <v>420</v>
      </c>
      <c r="E102" s="6" t="s">
        <v>142</v>
      </c>
      <c r="F102" s="6"/>
      <c r="G102" s="6"/>
      <c r="H102" s="12">
        <f t="shared" si="87"/>
        <v>0</v>
      </c>
      <c r="I102" s="12">
        <f t="shared" si="97"/>
        <v>0</v>
      </c>
      <c r="J102" s="12">
        <f t="shared" si="88"/>
        <v>0</v>
      </c>
      <c r="K102" s="12"/>
      <c r="L102" s="12"/>
      <c r="M102" s="12"/>
      <c r="N102" s="6" t="s">
        <v>435</v>
      </c>
      <c r="O102" s="6" t="s">
        <v>422</v>
      </c>
      <c r="P102" s="6"/>
      <c r="Q102" s="6"/>
      <c r="R102" s="6"/>
      <c r="S102" s="99">
        <f t="shared" si="86"/>
        <v>0</v>
      </c>
      <c r="T102" s="99"/>
      <c r="U102" s="6"/>
      <c r="V102" s="6"/>
      <c r="W102" s="6" t="s">
        <v>234</v>
      </c>
      <c r="X102" s="6" t="s">
        <v>424</v>
      </c>
      <c r="Y102" s="6"/>
      <c r="Z102" s="6" t="s">
        <v>425</v>
      </c>
      <c r="AA102" s="6" t="s">
        <v>399</v>
      </c>
      <c r="AB102" s="6" t="s">
        <v>426</v>
      </c>
      <c r="AC102" s="69"/>
      <c r="AD102" s="69"/>
      <c r="AE102" s="69"/>
      <c r="AF102" s="69"/>
      <c r="AG102" s="9"/>
      <c r="AH102" s="12" t="str">
        <f t="shared" si="46"/>
        <v> </v>
      </c>
      <c r="AI102" s="12" t="str">
        <f t="shared" si="47"/>
        <v> </v>
      </c>
      <c r="AJ102" s="9"/>
      <c r="AK102" s="12" t="str">
        <f t="shared" si="48"/>
        <v> </v>
      </c>
      <c r="AL102" s="12" t="str">
        <f t="shared" si="49"/>
        <v> </v>
      </c>
      <c r="AM102" s="9"/>
      <c r="AN102" s="9"/>
      <c r="AO102" s="12" t="str">
        <f t="shared" si="89"/>
        <v> </v>
      </c>
      <c r="AP102" s="12"/>
      <c r="AQ102" s="12" t="str">
        <f t="shared" si="90"/>
        <v> </v>
      </c>
      <c r="AR102" s="12"/>
      <c r="AS102" s="9">
        <v>1</v>
      </c>
      <c r="AT102" s="9"/>
      <c r="AU102" s="12">
        <f t="shared" si="91"/>
        <v>0</v>
      </c>
      <c r="AV102" s="12"/>
      <c r="AW102" s="12">
        <f t="shared" si="92"/>
        <v>0</v>
      </c>
      <c r="AX102" s="12"/>
      <c r="AY102" s="9"/>
      <c r="AZ102" s="9"/>
      <c r="BA102" s="12" t="str">
        <f t="shared" si="93"/>
        <v> </v>
      </c>
      <c r="BB102" s="12"/>
      <c r="BC102" s="12" t="str">
        <f t="shared" si="94"/>
        <v> </v>
      </c>
      <c r="BD102" s="12"/>
      <c r="BE102" s="9">
        <f t="shared" si="85"/>
        <v>0</v>
      </c>
      <c r="BF102" s="9"/>
      <c r="BG102" s="12" t="str">
        <f t="shared" si="95"/>
        <v> </v>
      </c>
      <c r="BH102" s="12"/>
      <c r="BI102" s="12" t="str">
        <f t="shared" si="96"/>
        <v> </v>
      </c>
      <c r="BJ102" s="12"/>
      <c r="BK102" s="9"/>
      <c r="BL102" s="12" t="str">
        <f t="shared" si="71"/>
        <v> </v>
      </c>
      <c r="BM102" s="12" t="str">
        <f t="shared" si="72"/>
        <v> </v>
      </c>
      <c r="BN102" s="9">
        <f t="shared" si="73"/>
        <v>1</v>
      </c>
      <c r="BO102" s="12" t="str">
        <f t="shared" si="74"/>
        <v> </v>
      </c>
      <c r="BP102" s="12" t="str">
        <f t="shared" si="75"/>
        <v> </v>
      </c>
      <c r="BQ102" s="9" t="str">
        <f t="shared" si="76"/>
        <v> </v>
      </c>
      <c r="BR102" s="12" t="str">
        <f t="shared" si="77"/>
        <v> </v>
      </c>
      <c r="BS102" s="12" t="str">
        <f t="shared" si="78"/>
        <v> </v>
      </c>
      <c r="BT102" s="9"/>
      <c r="BU102" s="9"/>
      <c r="BV102" s="12" t="str">
        <f t="shared" si="79"/>
        <v> </v>
      </c>
      <c r="BW102" s="12" t="str">
        <f t="shared" si="80"/>
        <v> </v>
      </c>
      <c r="BX102" s="9"/>
      <c r="BY102" s="9"/>
      <c r="BZ102" s="12" t="str">
        <f t="shared" si="81"/>
        <v> </v>
      </c>
      <c r="CA102" s="12" t="str">
        <f t="shared" si="82"/>
        <v> </v>
      </c>
    </row>
    <row r="103" spans="2:79" ht="26.25">
      <c r="B103" s="6"/>
      <c r="C103" s="6"/>
      <c r="D103" s="6" t="s">
        <v>403</v>
      </c>
      <c r="E103" s="6" t="s">
        <v>142</v>
      </c>
      <c r="F103" s="6"/>
      <c r="G103" s="6"/>
      <c r="H103" s="12">
        <f t="shared" si="87"/>
        <v>0</v>
      </c>
      <c r="I103" s="12">
        <f t="shared" si="97"/>
        <v>0</v>
      </c>
      <c r="J103" s="12">
        <f t="shared" si="88"/>
        <v>0</v>
      </c>
      <c r="K103" s="12"/>
      <c r="L103" s="12"/>
      <c r="M103" s="12"/>
      <c r="N103" s="6" t="s">
        <v>436</v>
      </c>
      <c r="O103" s="6" t="s">
        <v>422</v>
      </c>
      <c r="P103" s="6"/>
      <c r="Q103" s="6"/>
      <c r="R103" s="6"/>
      <c r="S103" s="99">
        <f t="shared" si="86"/>
        <v>0</v>
      </c>
      <c r="T103" s="99"/>
      <c r="U103" s="6"/>
      <c r="V103" s="6"/>
      <c r="W103" s="6" t="s">
        <v>234</v>
      </c>
      <c r="X103" s="6" t="s">
        <v>424</v>
      </c>
      <c r="Y103" s="6"/>
      <c r="Z103" s="6" t="s">
        <v>425</v>
      </c>
      <c r="AA103" s="6" t="s">
        <v>399</v>
      </c>
      <c r="AB103" s="6" t="s">
        <v>426</v>
      </c>
      <c r="AC103" s="69"/>
      <c r="AD103" s="69"/>
      <c r="AE103" s="69"/>
      <c r="AF103" s="69"/>
      <c r="AG103" s="9"/>
      <c r="AH103" s="12" t="str">
        <f t="shared" si="46"/>
        <v> </v>
      </c>
      <c r="AI103" s="12" t="str">
        <f t="shared" si="47"/>
        <v> </v>
      </c>
      <c r="AJ103" s="9"/>
      <c r="AK103" s="12" t="str">
        <f t="shared" si="48"/>
        <v> </v>
      </c>
      <c r="AL103" s="12" t="str">
        <f t="shared" si="49"/>
        <v> </v>
      </c>
      <c r="AM103" s="9"/>
      <c r="AN103" s="9"/>
      <c r="AO103" s="12" t="str">
        <f t="shared" si="89"/>
        <v> </v>
      </c>
      <c r="AP103" s="12"/>
      <c r="AQ103" s="12" t="str">
        <f t="shared" si="90"/>
        <v> </v>
      </c>
      <c r="AR103" s="12"/>
      <c r="AS103" s="9">
        <v>1</v>
      </c>
      <c r="AT103" s="9"/>
      <c r="AU103" s="12">
        <f t="shared" si="91"/>
        <v>0</v>
      </c>
      <c r="AV103" s="12"/>
      <c r="AW103" s="12">
        <f t="shared" si="92"/>
        <v>0</v>
      </c>
      <c r="AX103" s="12"/>
      <c r="AY103" s="9"/>
      <c r="AZ103" s="9"/>
      <c r="BA103" s="12" t="str">
        <f t="shared" si="93"/>
        <v> </v>
      </c>
      <c r="BB103" s="12"/>
      <c r="BC103" s="12" t="str">
        <f t="shared" si="94"/>
        <v> </v>
      </c>
      <c r="BD103" s="12"/>
      <c r="BE103" s="9">
        <f t="shared" si="85"/>
        <v>0</v>
      </c>
      <c r="BF103" s="9"/>
      <c r="BG103" s="12" t="str">
        <f t="shared" si="95"/>
        <v> </v>
      </c>
      <c r="BH103" s="12"/>
      <c r="BI103" s="12" t="str">
        <f t="shared" si="96"/>
        <v> </v>
      </c>
      <c r="BJ103" s="12"/>
      <c r="BK103" s="9"/>
      <c r="BL103" s="12" t="str">
        <f t="shared" si="71"/>
        <v> </v>
      </c>
      <c r="BM103" s="12" t="str">
        <f t="shared" si="72"/>
        <v> </v>
      </c>
      <c r="BN103" s="9">
        <f t="shared" si="73"/>
        <v>1</v>
      </c>
      <c r="BO103" s="12" t="str">
        <f t="shared" si="74"/>
        <v> </v>
      </c>
      <c r="BP103" s="12" t="str">
        <f t="shared" si="75"/>
        <v> </v>
      </c>
      <c r="BQ103" s="9" t="str">
        <f t="shared" si="76"/>
        <v> </v>
      </c>
      <c r="BR103" s="12" t="str">
        <f t="shared" si="77"/>
        <v> </v>
      </c>
      <c r="BS103" s="12" t="str">
        <f t="shared" si="78"/>
        <v> </v>
      </c>
      <c r="BT103" s="9"/>
      <c r="BU103" s="9"/>
      <c r="BV103" s="12" t="str">
        <f t="shared" si="79"/>
        <v> </v>
      </c>
      <c r="BW103" s="12" t="str">
        <f t="shared" si="80"/>
        <v> </v>
      </c>
      <c r="BX103" s="9"/>
      <c r="BY103" s="9"/>
      <c r="BZ103" s="12" t="str">
        <f t="shared" si="81"/>
        <v> </v>
      </c>
      <c r="CA103" s="12" t="str">
        <f t="shared" si="82"/>
        <v> </v>
      </c>
    </row>
    <row r="104" spans="2:79" ht="52.5">
      <c r="B104" s="6"/>
      <c r="C104" s="6"/>
      <c r="D104" s="6"/>
      <c r="E104" s="6"/>
      <c r="F104" s="6"/>
      <c r="G104" s="6"/>
      <c r="H104" s="12">
        <f t="shared" si="87"/>
        <v>0</v>
      </c>
      <c r="I104" s="12">
        <f t="shared" si="97"/>
        <v>0</v>
      </c>
      <c r="J104" s="12">
        <f t="shared" si="88"/>
        <v>0</v>
      </c>
      <c r="K104" s="12"/>
      <c r="L104" s="12"/>
      <c r="M104" s="12"/>
      <c r="N104" s="6"/>
      <c r="O104" s="6"/>
      <c r="P104" s="6"/>
      <c r="Q104" s="6"/>
      <c r="R104" s="6"/>
      <c r="S104" s="99">
        <f t="shared" si="86"/>
        <v>0</v>
      </c>
      <c r="T104" s="99"/>
      <c r="U104" s="6"/>
      <c r="V104" s="6"/>
      <c r="W104" s="6" t="s">
        <v>438</v>
      </c>
      <c r="X104" s="6" t="s">
        <v>439</v>
      </c>
      <c r="Y104" s="6"/>
      <c r="Z104" s="6" t="s">
        <v>440</v>
      </c>
      <c r="AA104" s="6" t="s">
        <v>399</v>
      </c>
      <c r="AB104" s="6" t="s">
        <v>441</v>
      </c>
      <c r="AC104" s="69"/>
      <c r="AD104" s="69"/>
      <c r="AE104" s="69"/>
      <c r="AF104" s="69"/>
      <c r="AG104" s="9"/>
      <c r="AH104" s="12" t="str">
        <f t="shared" si="46"/>
        <v> </v>
      </c>
      <c r="AI104" s="12" t="str">
        <f t="shared" si="47"/>
        <v> </v>
      </c>
      <c r="AJ104" s="9"/>
      <c r="AK104" s="12" t="str">
        <f t="shared" si="48"/>
        <v> </v>
      </c>
      <c r="AL104" s="12" t="str">
        <f t="shared" si="49"/>
        <v> </v>
      </c>
      <c r="AM104" s="9">
        <v>1</v>
      </c>
      <c r="AN104" s="9"/>
      <c r="AO104" s="12">
        <f t="shared" si="89"/>
        <v>0</v>
      </c>
      <c r="AP104" s="12"/>
      <c r="AQ104" s="12">
        <f t="shared" si="90"/>
        <v>0</v>
      </c>
      <c r="AR104" s="12"/>
      <c r="AS104" s="9">
        <v>1</v>
      </c>
      <c r="AT104" s="9"/>
      <c r="AU104" s="12">
        <f t="shared" si="91"/>
        <v>0</v>
      </c>
      <c r="AV104" s="12"/>
      <c r="AW104" s="12">
        <f t="shared" si="92"/>
        <v>0</v>
      </c>
      <c r="AX104" s="12"/>
      <c r="AY104" s="9"/>
      <c r="AZ104" s="9"/>
      <c r="BA104" s="12" t="str">
        <f t="shared" si="93"/>
        <v> </v>
      </c>
      <c r="BB104" s="12"/>
      <c r="BC104" s="12" t="str">
        <f t="shared" si="94"/>
        <v> </v>
      </c>
      <c r="BD104" s="12"/>
      <c r="BE104" s="9">
        <f t="shared" si="85"/>
        <v>0</v>
      </c>
      <c r="BF104" s="9"/>
      <c r="BG104" s="12" t="str">
        <f t="shared" si="95"/>
        <v> </v>
      </c>
      <c r="BH104" s="12"/>
      <c r="BI104" s="12" t="str">
        <f t="shared" si="96"/>
        <v> </v>
      </c>
      <c r="BJ104" s="12"/>
      <c r="BK104" s="9"/>
      <c r="BL104" s="12" t="str">
        <f t="shared" si="71"/>
        <v> </v>
      </c>
      <c r="BM104" s="12" t="str">
        <f t="shared" si="72"/>
        <v> </v>
      </c>
      <c r="BN104" s="9">
        <f t="shared" si="73"/>
        <v>2</v>
      </c>
      <c r="BO104" s="12" t="str">
        <f t="shared" si="74"/>
        <v> </v>
      </c>
      <c r="BP104" s="12" t="str">
        <f t="shared" si="75"/>
        <v> </v>
      </c>
      <c r="BQ104" s="9" t="str">
        <f t="shared" si="76"/>
        <v> </v>
      </c>
      <c r="BR104" s="12" t="str">
        <f t="shared" si="77"/>
        <v> </v>
      </c>
      <c r="BS104" s="12" t="str">
        <f t="shared" si="78"/>
        <v> </v>
      </c>
      <c r="BT104" s="9"/>
      <c r="BU104" s="9"/>
      <c r="BV104" s="12" t="str">
        <f t="shared" si="79"/>
        <v> </v>
      </c>
      <c r="BW104" s="12" t="str">
        <f t="shared" si="80"/>
        <v> </v>
      </c>
      <c r="BX104" s="9"/>
      <c r="BY104" s="9"/>
      <c r="BZ104" s="12" t="str">
        <f t="shared" si="81"/>
        <v> </v>
      </c>
      <c r="CA104" s="12" t="str">
        <f t="shared" si="82"/>
        <v> </v>
      </c>
    </row>
    <row r="105" spans="2:79" ht="12.75">
      <c r="B105" s="6"/>
      <c r="C105" s="6"/>
      <c r="D105" s="6"/>
      <c r="E105" s="6"/>
      <c r="F105" s="6"/>
      <c r="G105" s="6"/>
      <c r="H105" s="12">
        <v>4000</v>
      </c>
      <c r="I105" s="12">
        <f t="shared" si="97"/>
        <v>0</v>
      </c>
      <c r="J105" s="12">
        <f t="shared" si="88"/>
        <v>0</v>
      </c>
      <c r="K105" s="12"/>
      <c r="L105" s="12"/>
      <c r="M105" s="12"/>
      <c r="N105" s="6"/>
      <c r="O105" s="6"/>
      <c r="P105" s="6"/>
      <c r="Q105" s="6"/>
      <c r="R105" s="6"/>
      <c r="S105" s="99">
        <f t="shared" si="86"/>
        <v>0</v>
      </c>
      <c r="T105" s="99"/>
      <c r="U105" s="6"/>
      <c r="V105" s="6"/>
      <c r="W105" s="6" t="s">
        <v>234</v>
      </c>
      <c r="X105" s="6"/>
      <c r="Y105" s="6"/>
      <c r="Z105" s="6"/>
      <c r="AA105" s="6"/>
      <c r="AB105" s="6"/>
      <c r="AC105" s="69"/>
      <c r="AD105" s="69"/>
      <c r="AE105" s="69"/>
      <c r="AF105" s="69"/>
      <c r="AG105" s="9"/>
      <c r="AH105" s="12" t="str">
        <f t="shared" si="46"/>
        <v> </v>
      </c>
      <c r="AI105" s="12" t="str">
        <f t="shared" si="47"/>
        <v> </v>
      </c>
      <c r="AJ105" s="9"/>
      <c r="AK105" s="12" t="str">
        <f t="shared" si="48"/>
        <v> </v>
      </c>
      <c r="AL105" s="12" t="str">
        <f t="shared" si="49"/>
        <v> </v>
      </c>
      <c r="AM105" s="9"/>
      <c r="AN105" s="9"/>
      <c r="AO105" s="12" t="str">
        <f t="shared" si="89"/>
        <v> </v>
      </c>
      <c r="AP105" s="12"/>
      <c r="AQ105" s="12" t="str">
        <f t="shared" si="90"/>
        <v> </v>
      </c>
      <c r="AR105" s="12"/>
      <c r="AS105" s="9"/>
      <c r="AT105" s="9"/>
      <c r="AU105" s="12" t="str">
        <f t="shared" si="91"/>
        <v> </v>
      </c>
      <c r="AV105" s="12"/>
      <c r="AW105" s="12" t="str">
        <f t="shared" si="92"/>
        <v> </v>
      </c>
      <c r="AX105" s="12"/>
      <c r="AY105" s="9"/>
      <c r="AZ105" s="9"/>
      <c r="BA105" s="12" t="str">
        <f t="shared" si="93"/>
        <v> </v>
      </c>
      <c r="BB105" s="12"/>
      <c r="BC105" s="12" t="str">
        <f t="shared" si="94"/>
        <v> </v>
      </c>
      <c r="BD105" s="12"/>
      <c r="BE105" s="9">
        <f t="shared" si="85"/>
        <v>0</v>
      </c>
      <c r="BF105" s="9"/>
      <c r="BG105" s="12" t="str">
        <f t="shared" si="95"/>
        <v> </v>
      </c>
      <c r="BH105" s="12"/>
      <c r="BI105" s="12" t="str">
        <f t="shared" si="96"/>
        <v> </v>
      </c>
      <c r="BJ105" s="12"/>
      <c r="BK105" s="9"/>
      <c r="BL105" s="12" t="str">
        <f t="shared" si="71"/>
        <v> </v>
      </c>
      <c r="BM105" s="12" t="str">
        <f t="shared" si="72"/>
        <v> </v>
      </c>
      <c r="BN105" s="9">
        <f t="shared" si="73"/>
        <v>0</v>
      </c>
      <c r="BO105" s="12" t="str">
        <f t="shared" si="74"/>
        <v> </v>
      </c>
      <c r="BP105" s="12" t="str">
        <f t="shared" si="75"/>
        <v> </v>
      </c>
      <c r="BQ105" s="9" t="str">
        <f t="shared" si="76"/>
        <v> </v>
      </c>
      <c r="BR105" s="12" t="str">
        <f t="shared" si="77"/>
        <v> </v>
      </c>
      <c r="BS105" s="12" t="str">
        <f t="shared" si="78"/>
        <v> </v>
      </c>
      <c r="BT105" s="9"/>
      <c r="BU105" s="9"/>
      <c r="BV105" s="12" t="str">
        <f t="shared" si="79"/>
        <v> </v>
      </c>
      <c r="BW105" s="12" t="str">
        <f t="shared" si="80"/>
        <v> </v>
      </c>
      <c r="BX105" s="9"/>
      <c r="BY105" s="9"/>
      <c r="BZ105" s="12" t="str">
        <f t="shared" si="81"/>
        <v> </v>
      </c>
      <c r="CA105" s="12" t="str">
        <f t="shared" si="82"/>
        <v> </v>
      </c>
    </row>
    <row r="106" spans="2:79" ht="39">
      <c r="B106" s="6"/>
      <c r="C106" s="6"/>
      <c r="D106" s="6" t="s">
        <v>500</v>
      </c>
      <c r="E106" s="6" t="s">
        <v>142</v>
      </c>
      <c r="F106" s="18" t="s">
        <v>501</v>
      </c>
      <c r="G106" s="6"/>
      <c r="H106" s="12">
        <f t="shared" si="87"/>
        <v>7000000</v>
      </c>
      <c r="I106" s="12">
        <f t="shared" si="97"/>
        <v>0</v>
      </c>
      <c r="J106" s="12">
        <f t="shared" si="88"/>
        <v>0</v>
      </c>
      <c r="K106" s="12"/>
      <c r="L106" s="12"/>
      <c r="M106" s="12"/>
      <c r="N106" s="6" t="s">
        <v>502</v>
      </c>
      <c r="O106" s="6"/>
      <c r="P106" s="6"/>
      <c r="Q106" s="6"/>
      <c r="R106" s="6"/>
      <c r="S106" s="99">
        <f t="shared" si="86"/>
        <v>0</v>
      </c>
      <c r="T106" s="99"/>
      <c r="U106" s="6"/>
      <c r="V106" s="6" t="s">
        <v>206</v>
      </c>
      <c r="W106" s="6"/>
      <c r="X106" s="6"/>
      <c r="Y106" s="6"/>
      <c r="Z106" s="6"/>
      <c r="AA106" s="6"/>
      <c r="AB106" s="6"/>
      <c r="AC106" s="69"/>
      <c r="AD106" s="69"/>
      <c r="AE106" s="69"/>
      <c r="AF106" s="69"/>
      <c r="AG106" s="9"/>
      <c r="AH106" s="12" t="str">
        <f t="shared" si="46"/>
        <v> </v>
      </c>
      <c r="AI106" s="12" t="str">
        <f t="shared" si="47"/>
        <v> </v>
      </c>
      <c r="AJ106" s="9"/>
      <c r="AK106" s="12" t="str">
        <f t="shared" si="48"/>
        <v> </v>
      </c>
      <c r="AL106" s="12" t="str">
        <f t="shared" si="49"/>
        <v> </v>
      </c>
      <c r="AM106" s="9"/>
      <c r="AN106" s="9"/>
      <c r="AO106" s="12" t="str">
        <f t="shared" si="89"/>
        <v> </v>
      </c>
      <c r="AP106" s="12"/>
      <c r="AQ106" s="12" t="str">
        <f t="shared" si="90"/>
        <v> </v>
      </c>
      <c r="AR106" s="12"/>
      <c r="AS106" s="9"/>
      <c r="AT106" s="9"/>
      <c r="AU106" s="12" t="str">
        <f t="shared" si="91"/>
        <v> </v>
      </c>
      <c r="AV106" s="12"/>
      <c r="AW106" s="12" t="str">
        <f t="shared" si="92"/>
        <v> </v>
      </c>
      <c r="AX106" s="12"/>
      <c r="AY106" s="9"/>
      <c r="AZ106" s="9"/>
      <c r="BA106" s="12" t="str">
        <f t="shared" si="93"/>
        <v> </v>
      </c>
      <c r="BB106" s="12"/>
      <c r="BC106" s="12" t="str">
        <f t="shared" si="94"/>
        <v> </v>
      </c>
      <c r="BD106" s="12"/>
      <c r="BE106" s="9">
        <f t="shared" si="85"/>
        <v>0</v>
      </c>
      <c r="BF106" s="9"/>
      <c r="BG106" s="12" t="str">
        <f t="shared" si="95"/>
        <v> </v>
      </c>
      <c r="BH106" s="12"/>
      <c r="BI106" s="12" t="str">
        <f t="shared" si="96"/>
        <v> </v>
      </c>
      <c r="BJ106" s="12"/>
      <c r="BK106" s="9"/>
      <c r="BL106" s="12" t="str">
        <f t="shared" si="71"/>
        <v> </v>
      </c>
      <c r="BM106" s="12" t="str">
        <f t="shared" si="72"/>
        <v> </v>
      </c>
      <c r="BN106" s="9">
        <f t="shared" si="73"/>
        <v>0</v>
      </c>
      <c r="BO106" s="12" t="str">
        <f t="shared" si="74"/>
        <v> </v>
      </c>
      <c r="BP106" s="12" t="str">
        <f t="shared" si="75"/>
        <v> </v>
      </c>
      <c r="BQ106" s="9" t="str">
        <f t="shared" si="76"/>
        <v> </v>
      </c>
      <c r="BR106" s="12" t="str">
        <f t="shared" si="77"/>
        <v> </v>
      </c>
      <c r="BS106" s="12" t="str">
        <f t="shared" si="78"/>
        <v> </v>
      </c>
      <c r="BT106" s="9"/>
      <c r="BU106" s="9"/>
      <c r="BV106" s="12" t="str">
        <f t="shared" si="79"/>
        <v> </v>
      </c>
      <c r="BW106" s="12" t="str">
        <f t="shared" si="80"/>
        <v> </v>
      </c>
      <c r="BX106" s="9"/>
      <c r="BY106" s="9"/>
      <c r="BZ106" s="12" t="str">
        <f t="shared" si="81"/>
        <v> </v>
      </c>
      <c r="CA106" s="12" t="str">
        <f t="shared" si="82"/>
        <v> </v>
      </c>
    </row>
    <row r="107" spans="2:79" ht="132">
      <c r="B107" s="6"/>
      <c r="C107" s="6"/>
      <c r="D107" s="6" t="s">
        <v>339</v>
      </c>
      <c r="E107" s="6" t="s">
        <v>528</v>
      </c>
      <c r="F107" s="12">
        <v>7000000</v>
      </c>
      <c r="G107" s="6"/>
      <c r="H107" s="12">
        <v>1364341</v>
      </c>
      <c r="I107" s="12">
        <f t="shared" si="97"/>
        <v>0</v>
      </c>
      <c r="J107" s="12">
        <f t="shared" si="88"/>
        <v>0</v>
      </c>
      <c r="K107" s="12"/>
      <c r="L107" s="12"/>
      <c r="M107" s="12"/>
      <c r="N107" s="6" t="s">
        <v>535</v>
      </c>
      <c r="O107" s="6" t="s">
        <v>530</v>
      </c>
      <c r="P107" s="6"/>
      <c r="Q107" s="6">
        <v>1</v>
      </c>
      <c r="R107" s="6"/>
      <c r="S107" s="99">
        <f t="shared" si="86"/>
        <v>1</v>
      </c>
      <c r="T107" s="99"/>
      <c r="U107" s="6" t="s">
        <v>531</v>
      </c>
      <c r="V107" s="6" t="s">
        <v>532</v>
      </c>
      <c r="W107" s="6" t="s">
        <v>265</v>
      </c>
      <c r="X107" s="6" t="s">
        <v>533</v>
      </c>
      <c r="Y107" s="6"/>
      <c r="Z107" s="6" t="s">
        <v>250</v>
      </c>
      <c r="AA107" s="6" t="s">
        <v>534</v>
      </c>
      <c r="AB107" s="6" t="s">
        <v>606</v>
      </c>
      <c r="AC107" s="69"/>
      <c r="AD107" s="69">
        <v>300000</v>
      </c>
      <c r="AE107" s="69">
        <v>2100000</v>
      </c>
      <c r="AF107" s="69"/>
      <c r="AG107" s="9"/>
      <c r="AH107" s="12" t="str">
        <f t="shared" si="46"/>
        <v> </v>
      </c>
      <c r="AI107" s="12" t="str">
        <f t="shared" si="47"/>
        <v> </v>
      </c>
      <c r="AJ107" s="9"/>
      <c r="AK107" s="12" t="str">
        <f t="shared" si="48"/>
        <v> </v>
      </c>
      <c r="AL107" s="12" t="str">
        <f t="shared" si="49"/>
        <v> </v>
      </c>
      <c r="AM107" s="9">
        <v>1</v>
      </c>
      <c r="AN107" s="9"/>
      <c r="AO107" s="12">
        <f t="shared" si="89"/>
        <v>1364341</v>
      </c>
      <c r="AP107" s="12"/>
      <c r="AQ107" s="12">
        <f t="shared" si="90"/>
        <v>0</v>
      </c>
      <c r="AR107" s="12"/>
      <c r="AS107" s="9">
        <v>1</v>
      </c>
      <c r="AT107" s="9"/>
      <c r="AU107" s="12">
        <f t="shared" si="91"/>
        <v>1364341</v>
      </c>
      <c r="AV107" s="12"/>
      <c r="AW107" s="12">
        <f t="shared" si="92"/>
        <v>0</v>
      </c>
      <c r="AX107" s="12"/>
      <c r="AY107" s="9">
        <v>1</v>
      </c>
      <c r="AZ107" s="9"/>
      <c r="BA107" s="12">
        <f t="shared" si="93"/>
        <v>1364341</v>
      </c>
      <c r="BB107" s="12"/>
      <c r="BC107" s="12">
        <f t="shared" si="94"/>
        <v>0</v>
      </c>
      <c r="BD107" s="12"/>
      <c r="BE107" s="9">
        <f t="shared" si="85"/>
        <v>0</v>
      </c>
      <c r="BF107" s="9"/>
      <c r="BG107" s="12" t="str">
        <f t="shared" si="95"/>
        <v> </v>
      </c>
      <c r="BH107" s="12"/>
      <c r="BI107" s="12" t="str">
        <f t="shared" si="96"/>
        <v> </v>
      </c>
      <c r="BJ107" s="12"/>
      <c r="BK107" s="9"/>
      <c r="BL107" s="12" t="str">
        <f t="shared" si="71"/>
        <v> </v>
      </c>
      <c r="BM107" s="12" t="str">
        <f t="shared" si="72"/>
        <v> </v>
      </c>
      <c r="BN107" s="9">
        <f t="shared" si="73"/>
        <v>3</v>
      </c>
      <c r="BO107" s="12" t="str">
        <f t="shared" si="74"/>
        <v> </v>
      </c>
      <c r="BP107" s="12" t="str">
        <f t="shared" si="75"/>
        <v> </v>
      </c>
      <c r="BQ107" s="9" t="str">
        <f t="shared" si="76"/>
        <v> </v>
      </c>
      <c r="BR107" s="12" t="str">
        <f t="shared" si="77"/>
        <v> </v>
      </c>
      <c r="BS107" s="12" t="str">
        <f t="shared" si="78"/>
        <v> </v>
      </c>
      <c r="BT107" s="9"/>
      <c r="BU107" s="9"/>
      <c r="BV107" s="12" t="str">
        <f t="shared" si="79"/>
        <v> </v>
      </c>
      <c r="BW107" s="12" t="str">
        <f t="shared" si="80"/>
        <v> </v>
      </c>
      <c r="BX107" s="9"/>
      <c r="BY107" s="9"/>
      <c r="BZ107" s="12" t="str">
        <f t="shared" si="81"/>
        <v> </v>
      </c>
      <c r="CA107" s="12" t="str">
        <f t="shared" si="82"/>
        <v> </v>
      </c>
    </row>
    <row r="108" spans="1:79" ht="39">
      <c r="A108" s="98"/>
      <c r="B108" s="6"/>
      <c r="C108" s="6"/>
      <c r="D108" s="6" t="s">
        <v>352</v>
      </c>
      <c r="E108" s="6" t="s">
        <v>725</v>
      </c>
      <c r="F108" s="53">
        <v>1364341</v>
      </c>
      <c r="G108" s="12" t="s">
        <v>739</v>
      </c>
      <c r="H108" s="12">
        <v>356227</v>
      </c>
      <c r="I108" s="12"/>
      <c r="J108" s="12"/>
      <c r="K108" s="103"/>
      <c r="L108" s="103"/>
      <c r="M108" s="12">
        <f>(1-K108)*J108</f>
        <v>0</v>
      </c>
      <c r="N108" s="6" t="s">
        <v>759</v>
      </c>
      <c r="O108" s="6"/>
      <c r="P108" s="99"/>
      <c r="Q108" s="99" t="s">
        <v>570</v>
      </c>
      <c r="R108" s="99"/>
      <c r="S108" s="99">
        <f t="shared" si="86"/>
        <v>0</v>
      </c>
      <c r="T108" s="99"/>
      <c r="U108" s="6"/>
      <c r="V108" s="6" t="s">
        <v>763</v>
      </c>
      <c r="W108" s="6"/>
      <c r="X108" s="6"/>
      <c r="Y108" s="6"/>
      <c r="Z108" s="6"/>
      <c r="AA108" s="6"/>
      <c r="AB108" s="6"/>
      <c r="AC108" s="69"/>
      <c r="AD108" s="69"/>
      <c r="AE108" s="69"/>
      <c r="AF108" s="69"/>
      <c r="AG108" s="9"/>
      <c r="AH108" s="12" t="str">
        <f t="shared" si="46"/>
        <v> </v>
      </c>
      <c r="AI108" s="12" t="str">
        <f t="shared" si="47"/>
        <v> </v>
      </c>
      <c r="AJ108" s="9"/>
      <c r="AK108" s="12" t="str">
        <f t="shared" si="48"/>
        <v> </v>
      </c>
      <c r="AL108" s="12" t="str">
        <f t="shared" si="49"/>
        <v> </v>
      </c>
      <c r="AM108" s="9"/>
      <c r="AN108" s="9"/>
      <c r="AO108" s="12" t="str">
        <f t="shared" si="89"/>
        <v> </v>
      </c>
      <c r="AP108" s="12"/>
      <c r="AQ108" s="12" t="str">
        <f t="shared" si="90"/>
        <v> </v>
      </c>
      <c r="AR108" s="12"/>
      <c r="AS108" s="9"/>
      <c r="AT108" s="9"/>
      <c r="AU108" s="12" t="str">
        <f t="shared" si="91"/>
        <v> </v>
      </c>
      <c r="AV108" s="12"/>
      <c r="AW108" s="12" t="str">
        <f t="shared" si="92"/>
        <v> </v>
      </c>
      <c r="AX108" s="12"/>
      <c r="AY108" s="9"/>
      <c r="AZ108" s="9"/>
      <c r="BA108" s="12" t="str">
        <f t="shared" si="93"/>
        <v> </v>
      </c>
      <c r="BB108" s="12"/>
      <c r="BC108" s="12" t="str">
        <f t="shared" si="94"/>
        <v> </v>
      </c>
      <c r="BD108" s="12"/>
      <c r="BE108" s="9">
        <f t="shared" si="85"/>
        <v>0</v>
      </c>
      <c r="BF108" s="9"/>
      <c r="BG108" s="12" t="str">
        <f t="shared" si="95"/>
        <v> </v>
      </c>
      <c r="BH108" s="12"/>
      <c r="BI108" s="12" t="str">
        <f t="shared" si="96"/>
        <v> </v>
      </c>
      <c r="BJ108" s="12"/>
      <c r="BK108" s="9"/>
      <c r="BL108" s="12" t="str">
        <f t="shared" si="71"/>
        <v> </v>
      </c>
      <c r="BM108" s="12" t="str">
        <f t="shared" si="72"/>
        <v> </v>
      </c>
      <c r="BN108" s="9">
        <f t="shared" si="73"/>
        <v>0</v>
      </c>
      <c r="BO108" s="12" t="str">
        <f t="shared" si="74"/>
        <v> </v>
      </c>
      <c r="BP108" s="12" t="str">
        <f t="shared" si="75"/>
        <v> </v>
      </c>
      <c r="BQ108" s="9" t="str">
        <f t="shared" si="76"/>
        <v> </v>
      </c>
      <c r="BR108" s="12" t="str">
        <f t="shared" si="77"/>
        <v> </v>
      </c>
      <c r="BS108" s="12" t="str">
        <f t="shared" si="78"/>
        <v> </v>
      </c>
      <c r="BT108" s="9"/>
      <c r="BU108" s="9"/>
      <c r="BV108" s="12" t="str">
        <f t="shared" si="79"/>
        <v> </v>
      </c>
      <c r="BW108" s="12" t="str">
        <f t="shared" si="80"/>
        <v> </v>
      </c>
      <c r="BX108" s="9"/>
      <c r="BY108" s="9"/>
      <c r="BZ108" s="12" t="str">
        <f t="shared" si="81"/>
        <v> </v>
      </c>
      <c r="CA108" s="12" t="str">
        <f t="shared" si="82"/>
        <v> </v>
      </c>
    </row>
    <row r="109" spans="1:79" ht="26.25">
      <c r="A109" s="98"/>
      <c r="B109" s="6"/>
      <c r="C109" s="6"/>
      <c r="D109" s="6" t="s">
        <v>736</v>
      </c>
      <c r="E109" s="6" t="s">
        <v>142</v>
      </c>
      <c r="F109" s="53">
        <v>356227</v>
      </c>
      <c r="G109" s="12" t="s">
        <v>739</v>
      </c>
      <c r="H109" s="1"/>
      <c r="I109" s="12"/>
      <c r="J109" s="12"/>
      <c r="K109" s="103"/>
      <c r="L109" s="103"/>
      <c r="M109" s="12">
        <f>(1-K109)*J109</f>
        <v>0</v>
      </c>
      <c r="N109" s="6" t="s">
        <v>760</v>
      </c>
      <c r="O109" s="6"/>
      <c r="P109" s="99"/>
      <c r="Q109" s="99" t="s">
        <v>570</v>
      </c>
      <c r="R109" s="99"/>
      <c r="S109" s="99">
        <f>SUM(P109:R109)</f>
        <v>0</v>
      </c>
      <c r="T109" s="99"/>
      <c r="U109" s="6"/>
      <c r="V109" s="6" t="s">
        <v>764</v>
      </c>
      <c r="W109" s="6"/>
      <c r="X109" s="6"/>
      <c r="Y109" s="6"/>
      <c r="Z109" s="6"/>
      <c r="AA109" s="6"/>
      <c r="AB109" s="6"/>
      <c r="AC109" s="69"/>
      <c r="AD109" s="69"/>
      <c r="AE109" s="69"/>
      <c r="AF109" s="69"/>
      <c r="AG109" s="9"/>
      <c r="AH109" s="12" t="str">
        <f t="shared" si="46"/>
        <v> </v>
      </c>
      <c r="AI109" s="12" t="str">
        <f t="shared" si="47"/>
        <v> </v>
      </c>
      <c r="AJ109" s="9"/>
      <c r="AK109" s="12" t="str">
        <f t="shared" si="48"/>
        <v> </v>
      </c>
      <c r="AL109" s="12" t="str">
        <f t="shared" si="49"/>
        <v> </v>
      </c>
      <c r="AM109" s="9"/>
      <c r="AN109" s="9"/>
      <c r="AO109" s="12" t="str">
        <f t="shared" si="89"/>
        <v> </v>
      </c>
      <c r="AP109" s="12"/>
      <c r="AQ109" s="12" t="str">
        <f t="shared" si="90"/>
        <v> </v>
      </c>
      <c r="AR109" s="12"/>
      <c r="AS109" s="9"/>
      <c r="AT109" s="9"/>
      <c r="AU109" s="12" t="str">
        <f t="shared" si="91"/>
        <v> </v>
      </c>
      <c r="AV109" s="12"/>
      <c r="AW109" s="12" t="str">
        <f t="shared" si="92"/>
        <v> </v>
      </c>
      <c r="AX109" s="12"/>
      <c r="AY109" s="9"/>
      <c r="AZ109" s="9"/>
      <c r="BA109" s="12" t="str">
        <f t="shared" si="93"/>
        <v> </v>
      </c>
      <c r="BB109" s="12"/>
      <c r="BC109" s="12" t="str">
        <f t="shared" si="94"/>
        <v> </v>
      </c>
      <c r="BD109" s="12"/>
      <c r="BE109" s="9">
        <f t="shared" si="85"/>
        <v>0</v>
      </c>
      <c r="BF109" s="9"/>
      <c r="BG109" s="12" t="str">
        <f t="shared" si="95"/>
        <v> </v>
      </c>
      <c r="BH109" s="12"/>
      <c r="BI109" s="12" t="str">
        <f t="shared" si="96"/>
        <v> </v>
      </c>
      <c r="BJ109" s="12"/>
      <c r="BK109" s="9"/>
      <c r="BL109" s="12" t="str">
        <f t="shared" si="71"/>
        <v> </v>
      </c>
      <c r="BM109" s="12" t="str">
        <f t="shared" si="72"/>
        <v> </v>
      </c>
      <c r="BN109" s="9">
        <f t="shared" si="73"/>
        <v>0</v>
      </c>
      <c r="BO109" s="12" t="str">
        <f t="shared" si="74"/>
        <v> </v>
      </c>
      <c r="BP109" s="12" t="str">
        <f t="shared" si="75"/>
        <v> </v>
      </c>
      <c r="BQ109" s="9" t="str">
        <f t="shared" si="76"/>
        <v> </v>
      </c>
      <c r="BR109" s="12" t="str">
        <f t="shared" si="77"/>
        <v> </v>
      </c>
      <c r="BS109" s="12" t="str">
        <f t="shared" si="78"/>
        <v> </v>
      </c>
      <c r="BT109" s="9"/>
      <c r="BU109" s="9"/>
      <c r="BV109" s="12" t="str">
        <f t="shared" si="79"/>
        <v> </v>
      </c>
      <c r="BW109" s="12" t="str">
        <f t="shared" si="80"/>
        <v> </v>
      </c>
      <c r="BX109" s="9"/>
      <c r="BY109" s="9"/>
      <c r="BZ109" s="12" t="str">
        <f t="shared" si="81"/>
        <v> </v>
      </c>
      <c r="CA109" s="12" t="str">
        <f t="shared" si="82"/>
        <v> </v>
      </c>
    </row>
    <row r="110" spans="4:77" ht="12.75">
      <c r="D110" s="1"/>
      <c r="E110" s="1"/>
      <c r="F110" s="1"/>
      <c r="G110" s="1"/>
      <c r="H110" s="97">
        <f>SUM(H5:H108)</f>
        <v>383902853</v>
      </c>
      <c r="I110" s="1"/>
      <c r="J110" s="97">
        <f>SUM(J5:J108)</f>
        <v>414178391.9095571</v>
      </c>
      <c r="K110" s="1"/>
      <c r="L110" s="1"/>
      <c r="M110" s="1"/>
      <c r="N110" s="1"/>
      <c r="O110" s="1"/>
      <c r="P110" s="1"/>
      <c r="Q110" s="1"/>
      <c r="R110" s="1"/>
      <c r="S110" s="1"/>
      <c r="T110" s="1"/>
      <c r="U110" s="1"/>
      <c r="V110" s="1"/>
      <c r="W110" s="1"/>
      <c r="X110" s="1"/>
      <c r="Y110" s="1"/>
      <c r="Z110" s="1"/>
      <c r="AA110" s="1"/>
      <c r="AB110" s="1"/>
      <c r="AM110" s="9"/>
      <c r="AN110" s="145"/>
      <c r="AS110" s="9"/>
      <c r="AT110" s="145"/>
      <c r="AY110" s="9"/>
      <c r="AZ110" s="145"/>
      <c r="BE110" s="9"/>
      <c r="BF110" s="145"/>
      <c r="BK110" s="9"/>
      <c r="BT110" s="9"/>
      <c r="BU110" s="9"/>
      <c r="BX110" s="9"/>
      <c r="BY110" s="9"/>
    </row>
    <row r="111" spans="4:77" ht="12.75">
      <c r="D111" s="14" t="s">
        <v>570</v>
      </c>
      <c r="G111" s="14" t="s">
        <v>652</v>
      </c>
      <c r="AD111" s="1" t="s">
        <v>570</v>
      </c>
      <c r="AM111" s="9"/>
      <c r="AN111" s="145"/>
      <c r="AS111" s="9"/>
      <c r="AT111" s="145"/>
      <c r="AY111" s="9"/>
      <c r="AZ111" s="145"/>
      <c r="BE111" s="9"/>
      <c r="BF111" s="145"/>
      <c r="BK111" s="9"/>
      <c r="BT111" s="9"/>
      <c r="BU111" s="9"/>
      <c r="BX111" s="9"/>
      <c r="BY111" s="9"/>
    </row>
    <row r="112" spans="2:77" ht="12.75">
      <c r="B112" s="1" t="s">
        <v>570</v>
      </c>
      <c r="C112" s="1" t="s">
        <v>6</v>
      </c>
      <c r="D112" s="14" t="s">
        <v>602</v>
      </c>
      <c r="O112" s="57" t="s">
        <v>593</v>
      </c>
      <c r="P112" s="57">
        <f>SUM(P5:P109)</f>
        <v>16</v>
      </c>
      <c r="Q112" s="57">
        <f>SUM(Q5:Q109)</f>
        <v>52</v>
      </c>
      <c r="R112" s="57">
        <f>SUM(R5:R109)</f>
        <v>10</v>
      </c>
      <c r="S112" s="57"/>
      <c r="T112" s="57">
        <f>SUM(T5:T109)</f>
        <v>7</v>
      </c>
      <c r="AD112" s="47">
        <f>MEDIAN(AD4:AD109)</f>
        <v>175000</v>
      </c>
      <c r="AM112" s="9"/>
      <c r="AN112" s="145"/>
      <c r="AS112" s="9"/>
      <c r="AT112" s="145"/>
      <c r="AY112" s="9"/>
      <c r="AZ112" s="145"/>
      <c r="BE112" s="9"/>
      <c r="BF112" s="145"/>
      <c r="BK112" s="9"/>
      <c r="BT112" s="9"/>
      <c r="BU112" s="9"/>
      <c r="BX112" s="9"/>
      <c r="BY112" s="9"/>
    </row>
    <row r="113" spans="4:77" ht="12.75">
      <c r="D113" s="14" t="s">
        <v>601</v>
      </c>
      <c r="H113" s="97">
        <f>SUM(H5:H83)</f>
        <v>375153285</v>
      </c>
      <c r="AD113" s="47">
        <f>COUNT(AD4:AD109)</f>
        <v>33</v>
      </c>
      <c r="AM113" s="9"/>
      <c r="AN113" s="145"/>
      <c r="AS113" s="9"/>
      <c r="AT113" s="145"/>
      <c r="AY113" s="9"/>
      <c r="AZ113" s="145"/>
      <c r="BE113" s="9"/>
      <c r="BF113" s="145"/>
      <c r="BK113" s="9"/>
      <c r="BT113" s="9"/>
      <c r="BU113" s="9"/>
      <c r="BX113" s="9"/>
      <c r="BY113" s="9"/>
    </row>
    <row r="114" spans="4:77" ht="12.75">
      <c r="D114" s="14" t="s">
        <v>604</v>
      </c>
      <c r="N114" s="14" t="s">
        <v>771</v>
      </c>
      <c r="O114" s="14" t="s">
        <v>772</v>
      </c>
      <c r="P114" s="14">
        <v>71</v>
      </c>
      <c r="AD114" s="47">
        <f>SUM(AD5:AD111)</f>
        <v>6335066</v>
      </c>
      <c r="AM114" s="9"/>
      <c r="AN114" s="145"/>
      <c r="AS114" s="9"/>
      <c r="AT114" s="145"/>
      <c r="AY114" s="9"/>
      <c r="AZ114" s="145"/>
      <c r="BE114" s="9"/>
      <c r="BF114" s="145"/>
      <c r="BK114" s="9"/>
      <c r="BT114" s="9"/>
      <c r="BU114" s="9"/>
      <c r="BX114" s="9"/>
      <c r="BY114" s="9"/>
    </row>
    <row r="115" spans="4:77" ht="12.75">
      <c r="D115" s="14" t="s">
        <v>603</v>
      </c>
      <c r="Q115" s="14" t="s">
        <v>570</v>
      </c>
      <c r="AD115" s="47">
        <f>AD114/AD113</f>
        <v>191971.69696969696</v>
      </c>
      <c r="AM115" s="9"/>
      <c r="AN115" s="145"/>
      <c r="AS115" s="9"/>
      <c r="AT115" s="145"/>
      <c r="AY115" s="9"/>
      <c r="AZ115" s="145"/>
      <c r="BE115" s="9"/>
      <c r="BF115" s="145"/>
      <c r="BK115" s="9"/>
      <c r="BT115" s="9"/>
      <c r="BU115" s="9"/>
      <c r="BX115" s="9"/>
      <c r="BY115" s="9"/>
    </row>
    <row r="116" spans="4:77" ht="12.75">
      <c r="D116" s="14" t="s">
        <v>8</v>
      </c>
      <c r="O116" s="14" t="s">
        <v>0</v>
      </c>
      <c r="P116" s="14">
        <v>95</v>
      </c>
      <c r="AD116" s="47">
        <f>MAX(AD8:AD113)</f>
        <v>1280000</v>
      </c>
      <c r="AM116" s="9"/>
      <c r="AN116" s="145"/>
      <c r="AS116" s="9"/>
      <c r="AT116" s="145"/>
      <c r="AY116" s="9"/>
      <c r="AZ116" s="145"/>
      <c r="BE116" s="9"/>
      <c r="BF116" s="145"/>
      <c r="BK116" s="9"/>
      <c r="BT116" s="9"/>
      <c r="BU116" s="9"/>
      <c r="BX116" s="9"/>
      <c r="BY116" s="9"/>
    </row>
    <row r="117" spans="39:77" ht="12.75">
      <c r="AM117" s="9"/>
      <c r="AN117" s="145"/>
      <c r="AS117" s="9"/>
      <c r="AT117" s="145"/>
      <c r="AY117" s="9"/>
      <c r="AZ117" s="145"/>
      <c r="BE117" s="9"/>
      <c r="BF117" s="145"/>
      <c r="BK117" s="9"/>
      <c r="BT117" s="9"/>
      <c r="BU117" s="9"/>
      <c r="BX117" s="9"/>
      <c r="BY117" s="9"/>
    </row>
    <row r="118" spans="15:77" ht="12.75">
      <c r="O118" s="55" t="s">
        <v>2</v>
      </c>
      <c r="P118" s="108">
        <f>P112/P114</f>
        <v>0.22535211267605634</v>
      </c>
      <c r="Q118" s="108">
        <f>Q112/P114</f>
        <v>0.7323943661971831</v>
      </c>
      <c r="R118" s="108">
        <f>R112/P114</f>
        <v>0.14084507042253522</v>
      </c>
      <c r="S118" s="108"/>
      <c r="T118" s="108">
        <f>T112/P114</f>
        <v>0.09859154929577464</v>
      </c>
      <c r="AM118" s="9"/>
      <c r="AN118" s="145"/>
      <c r="AS118" s="9"/>
      <c r="AT118" s="145"/>
      <c r="AY118" s="9"/>
      <c r="AZ118" s="145"/>
      <c r="BE118" s="9"/>
      <c r="BF118" s="145"/>
      <c r="BK118" s="9"/>
      <c r="BT118" s="9"/>
      <c r="BU118" s="9"/>
      <c r="BX118" s="9"/>
      <c r="BY118" s="9"/>
    </row>
    <row r="119" spans="39:77" ht="12.75">
      <c r="AM119" s="9"/>
      <c r="AN119" s="145"/>
      <c r="AS119" s="9"/>
      <c r="AT119" s="145"/>
      <c r="AY119" s="9"/>
      <c r="AZ119" s="145"/>
      <c r="BE119" s="9"/>
      <c r="BF119" s="145"/>
      <c r="BK119" s="9"/>
      <c r="BT119" s="9"/>
      <c r="BU119" s="9"/>
      <c r="BX119" s="9"/>
      <c r="BY119" s="9"/>
    </row>
    <row r="120" spans="15:77" ht="12.75">
      <c r="O120" s="14" t="s">
        <v>1</v>
      </c>
      <c r="P120" s="14">
        <v>6</v>
      </c>
      <c r="Q120" s="14" t="s">
        <v>3</v>
      </c>
      <c r="AM120" s="9"/>
      <c r="AN120" s="145"/>
      <c r="AS120" s="9"/>
      <c r="AT120" s="145"/>
      <c r="AY120" s="9"/>
      <c r="AZ120" s="145"/>
      <c r="BE120" s="9"/>
      <c r="BF120" s="145"/>
      <c r="BK120" s="9"/>
      <c r="BT120" s="9"/>
      <c r="BU120" s="9"/>
      <c r="BX120" s="9"/>
      <c r="BY120" s="9"/>
    </row>
    <row r="121" spans="9:77" ht="66">
      <c r="I121" s="52" t="s">
        <v>125</v>
      </c>
      <c r="J121" s="52" t="s">
        <v>587</v>
      </c>
      <c r="K121" s="52" t="s">
        <v>597</v>
      </c>
      <c r="L121" s="14" t="s">
        <v>20</v>
      </c>
      <c r="AM121" s="9"/>
      <c r="AN121" s="145"/>
      <c r="AS121" s="9"/>
      <c r="AT121" s="145"/>
      <c r="AY121" s="9"/>
      <c r="AZ121" s="145"/>
      <c r="BE121" s="9"/>
      <c r="BF121" s="145"/>
      <c r="BK121" s="9"/>
      <c r="BT121" s="9"/>
      <c r="BU121" s="9"/>
      <c r="BX121" s="9"/>
      <c r="BY121" s="9"/>
    </row>
    <row r="122" spans="9:77" ht="12.75">
      <c r="I122" s="12">
        <v>15500</v>
      </c>
      <c r="J122" s="12">
        <v>23250</v>
      </c>
      <c r="K122" s="12"/>
      <c r="L122" s="97">
        <f>AVERAGE(I122:I149)</f>
        <v>15065.214285714286</v>
      </c>
      <c r="AM122" s="9"/>
      <c r="AN122" s="145"/>
      <c r="AS122" s="9"/>
      <c r="AT122" s="145"/>
      <c r="AY122" s="9"/>
      <c r="AZ122" s="145"/>
      <c r="BE122" s="9"/>
      <c r="BF122" s="145"/>
      <c r="BK122" s="9"/>
      <c r="BT122" s="9"/>
      <c r="BU122" s="9"/>
      <c r="BX122" s="9"/>
      <c r="BY122" s="9"/>
    </row>
    <row r="123" spans="9:77" ht="12.75">
      <c r="I123" s="12">
        <v>9100</v>
      </c>
      <c r="J123" s="12">
        <v>18200</v>
      </c>
      <c r="K123" s="12"/>
      <c r="AM123" s="9"/>
      <c r="AN123" s="145"/>
      <c r="AS123" s="9"/>
      <c r="AT123" s="145"/>
      <c r="AY123" s="9"/>
      <c r="AZ123" s="145"/>
      <c r="BE123" s="9"/>
      <c r="BF123" s="145"/>
      <c r="BK123" s="9"/>
      <c r="BT123" s="9"/>
      <c r="BU123" s="9"/>
      <c r="BX123" s="9"/>
      <c r="BY123" s="9"/>
    </row>
    <row r="124" spans="9:77" ht="12.75">
      <c r="I124" s="12">
        <v>18000</v>
      </c>
      <c r="J124" s="12">
        <v>21600</v>
      </c>
      <c r="K124" s="12"/>
      <c r="AM124" s="9"/>
      <c r="AN124" s="145"/>
      <c r="AS124" s="9"/>
      <c r="AT124" s="145"/>
      <c r="AY124" s="9"/>
      <c r="AZ124" s="145"/>
      <c r="BE124" s="9"/>
      <c r="BF124" s="145"/>
      <c r="BK124" s="9"/>
      <c r="BT124" s="9"/>
      <c r="BU124" s="9"/>
      <c r="BX124" s="9"/>
      <c r="BY124" s="9"/>
    </row>
    <row r="125" spans="9:77" ht="12.75">
      <c r="I125" s="12">
        <v>18000</v>
      </c>
      <c r="J125" s="12">
        <v>46800</v>
      </c>
      <c r="K125" s="12"/>
      <c r="AM125" s="9"/>
      <c r="AN125" s="145"/>
      <c r="AS125" s="9"/>
      <c r="AT125" s="145"/>
      <c r="AY125" s="9"/>
      <c r="AZ125" s="145"/>
      <c r="BE125" s="9"/>
      <c r="BF125" s="145"/>
      <c r="BK125" s="9"/>
      <c r="BT125" s="9"/>
      <c r="BU125" s="9"/>
      <c r="BX125" s="9"/>
      <c r="BY125" s="9"/>
    </row>
    <row r="126" spans="9:77" ht="12.75">
      <c r="I126" s="12">
        <v>18000</v>
      </c>
      <c r="J126" s="12">
        <v>34200</v>
      </c>
      <c r="K126" s="12"/>
      <c r="AM126" s="9"/>
      <c r="AN126" s="145"/>
      <c r="AS126" s="9"/>
      <c r="AT126" s="145"/>
      <c r="AY126" s="9"/>
      <c r="AZ126" s="145"/>
      <c r="BE126" s="9"/>
      <c r="BF126" s="145"/>
      <c r="BK126" s="9"/>
      <c r="BT126" s="9"/>
      <c r="BU126" s="9"/>
      <c r="BX126" s="9"/>
      <c r="BY126" s="9"/>
    </row>
    <row r="127" spans="9:77" ht="12.75">
      <c r="I127" s="12">
        <v>18000</v>
      </c>
      <c r="J127" s="12">
        <v>9000</v>
      </c>
      <c r="K127" s="12"/>
      <c r="AM127" s="9"/>
      <c r="AN127" s="145"/>
      <c r="AS127" s="9"/>
      <c r="AT127" s="145"/>
      <c r="AY127" s="9"/>
      <c r="AZ127" s="145"/>
      <c r="BE127" s="9"/>
      <c r="BF127" s="145"/>
      <c r="BK127" s="9"/>
      <c r="BT127" s="9"/>
      <c r="BU127" s="9"/>
      <c r="BX127" s="9"/>
      <c r="BY127" s="9"/>
    </row>
    <row r="128" spans="9:77" ht="12.75">
      <c r="I128" s="12">
        <v>20000</v>
      </c>
      <c r="J128" s="12">
        <v>10000</v>
      </c>
      <c r="K128" s="12"/>
      <c r="AM128" s="9"/>
      <c r="AN128" s="145"/>
      <c r="AS128" s="9"/>
      <c r="AT128" s="145"/>
      <c r="AY128" s="9"/>
      <c r="AZ128" s="145"/>
      <c r="BE128" s="9"/>
      <c r="BF128" s="145"/>
      <c r="BK128" s="9"/>
      <c r="BT128" s="9"/>
      <c r="BU128" s="9"/>
      <c r="BX128" s="9"/>
      <c r="BY128" s="9"/>
    </row>
    <row r="129" spans="9:77" ht="12.75">
      <c r="I129" s="12">
        <v>19500</v>
      </c>
      <c r="J129" s="12">
        <v>23400</v>
      </c>
      <c r="K129" s="12"/>
      <c r="AM129" s="9"/>
      <c r="AN129" s="145"/>
      <c r="AS129" s="9"/>
      <c r="AT129" s="145"/>
      <c r="AY129" s="9"/>
      <c r="AZ129" s="145"/>
      <c r="BE129" s="9"/>
      <c r="BF129" s="145"/>
      <c r="BK129" s="9"/>
      <c r="BT129" s="9"/>
      <c r="BU129" s="9"/>
      <c r="BX129" s="9"/>
      <c r="BY129" s="9"/>
    </row>
    <row r="130" spans="9:77" ht="12.75">
      <c r="I130" s="12">
        <v>19500</v>
      </c>
      <c r="J130" s="12">
        <v>117000</v>
      </c>
      <c r="K130" s="12"/>
      <c r="AM130" s="9"/>
      <c r="AN130" s="145"/>
      <c r="AS130" s="9"/>
      <c r="AT130" s="145"/>
      <c r="AY130" s="9"/>
      <c r="AZ130" s="145"/>
      <c r="BE130" s="9"/>
      <c r="BF130" s="145"/>
      <c r="BK130" s="9"/>
      <c r="BT130" s="9"/>
      <c r="BU130" s="9"/>
      <c r="BX130" s="9"/>
      <c r="BY130" s="9"/>
    </row>
    <row r="131" spans="9:77" ht="12.75">
      <c r="I131" s="12">
        <v>19500</v>
      </c>
      <c r="J131" s="12">
        <v>19500</v>
      </c>
      <c r="K131" s="12"/>
      <c r="AM131" s="9"/>
      <c r="AN131" s="145"/>
      <c r="AS131" s="9"/>
      <c r="AT131" s="145"/>
      <c r="AY131" s="9"/>
      <c r="AZ131" s="145"/>
      <c r="BE131" s="9"/>
      <c r="BF131" s="145"/>
      <c r="BK131" s="9"/>
      <c r="BT131" s="9"/>
      <c r="BU131" s="9"/>
      <c r="BX131" s="9"/>
      <c r="BY131" s="9"/>
    </row>
    <row r="132" spans="9:77" ht="12.75">
      <c r="I132" s="12">
        <v>12500</v>
      </c>
      <c r="J132" s="12">
        <v>31250</v>
      </c>
      <c r="K132" s="12"/>
      <c r="AM132" s="9"/>
      <c r="AN132" s="145"/>
      <c r="AS132" s="9"/>
      <c r="AT132" s="145"/>
      <c r="AY132" s="9"/>
      <c r="AZ132" s="145"/>
      <c r="BE132" s="9"/>
      <c r="BF132" s="145"/>
      <c r="BK132" s="9"/>
      <c r="BT132" s="9"/>
      <c r="BU132" s="9"/>
      <c r="BX132" s="9"/>
      <c r="BY132" s="9"/>
    </row>
    <row r="133" spans="9:77" ht="12.75">
      <c r="I133" s="12">
        <v>18000</v>
      </c>
      <c r="J133" s="12">
        <v>18000</v>
      </c>
      <c r="K133" s="12"/>
      <c r="AM133" s="9"/>
      <c r="AN133" s="145"/>
      <c r="AS133" s="9"/>
      <c r="AT133" s="145"/>
      <c r="AY133" s="9"/>
      <c r="AZ133" s="145"/>
      <c r="BE133" s="9"/>
      <c r="BF133" s="145"/>
      <c r="BK133" s="9"/>
      <c r="BT133" s="9"/>
      <c r="BU133" s="9"/>
      <c r="BX133" s="9"/>
      <c r="BY133" s="9"/>
    </row>
    <row r="134" spans="9:77" ht="12.75">
      <c r="I134" s="103">
        <v>9200</v>
      </c>
      <c r="J134" s="12">
        <v>285200</v>
      </c>
      <c r="K134" s="107"/>
      <c r="AM134" s="9"/>
      <c r="AN134" s="145"/>
      <c r="AS134" s="9"/>
      <c r="AT134" s="145"/>
      <c r="AY134" s="9"/>
      <c r="AZ134" s="145"/>
      <c r="BE134" s="9"/>
      <c r="BF134" s="145"/>
      <c r="BK134" s="9"/>
      <c r="BT134" s="9"/>
      <c r="BU134" s="9"/>
      <c r="BX134" s="9"/>
      <c r="BY134" s="9"/>
    </row>
    <row r="135" spans="9:77" ht="12.75">
      <c r="I135" s="12">
        <v>12226</v>
      </c>
      <c r="J135" s="12">
        <v>2322.94</v>
      </c>
      <c r="K135" s="12"/>
      <c r="AM135" s="9"/>
      <c r="AN135" s="145"/>
      <c r="AS135" s="9"/>
      <c r="AT135" s="145"/>
      <c r="AY135" s="9"/>
      <c r="AZ135" s="145"/>
      <c r="BE135" s="9"/>
      <c r="BF135" s="145"/>
      <c r="BK135" s="9"/>
      <c r="BT135" s="9"/>
      <c r="BU135" s="9"/>
      <c r="BX135" s="9"/>
      <c r="BY135" s="9"/>
    </row>
    <row r="136" spans="9:77" ht="12.75">
      <c r="I136" s="12">
        <v>15000</v>
      </c>
      <c r="J136" s="12">
        <v>16380</v>
      </c>
      <c r="K136" s="12"/>
      <c r="AM136" s="9"/>
      <c r="AN136" s="145"/>
      <c r="AS136" s="9"/>
      <c r="AT136" s="145"/>
      <c r="AY136" s="9"/>
      <c r="AZ136" s="145"/>
      <c r="BE136" s="9"/>
      <c r="BF136" s="145"/>
      <c r="BK136" s="9"/>
      <c r="BT136" s="9"/>
      <c r="BU136" s="9"/>
      <c r="BX136" s="9"/>
      <c r="BY136" s="9"/>
    </row>
    <row r="137" spans="9:77" ht="12.75">
      <c r="I137" s="12">
        <v>12000</v>
      </c>
      <c r="J137" s="12">
        <v>456</v>
      </c>
      <c r="K137" s="12"/>
      <c r="AM137" s="9"/>
      <c r="AN137" s="145"/>
      <c r="AS137" s="9"/>
      <c r="AT137" s="145"/>
      <c r="AY137" s="9"/>
      <c r="AZ137" s="145"/>
      <c r="BE137" s="9"/>
      <c r="BF137" s="145"/>
      <c r="BK137" s="9"/>
      <c r="BT137" s="9"/>
      <c r="BU137" s="9"/>
      <c r="BX137" s="9"/>
      <c r="BY137" s="9"/>
    </row>
    <row r="138" spans="9:77" ht="12.75">
      <c r="I138" s="12">
        <v>9400</v>
      </c>
      <c r="J138" s="12">
        <v>5076</v>
      </c>
      <c r="K138" s="12"/>
      <c r="AM138" s="9"/>
      <c r="AN138" s="145"/>
      <c r="AS138" s="9"/>
      <c r="AT138" s="145"/>
      <c r="AY138" s="9"/>
      <c r="AZ138" s="145"/>
      <c r="BE138" s="9"/>
      <c r="BF138" s="145"/>
      <c r="BK138" s="9"/>
      <c r="BT138" s="9"/>
      <c r="BU138" s="9"/>
      <c r="BX138" s="9"/>
      <c r="BY138" s="9"/>
    </row>
    <row r="139" spans="9:77" ht="12.75">
      <c r="I139" s="12">
        <v>9000</v>
      </c>
      <c r="J139" s="12">
        <v>45000</v>
      </c>
      <c r="K139" s="12"/>
      <c r="AM139" s="9"/>
      <c r="AN139" s="145"/>
      <c r="AS139" s="9"/>
      <c r="AT139" s="145"/>
      <c r="AY139" s="9"/>
      <c r="AZ139" s="145"/>
      <c r="BE139" s="9"/>
      <c r="BF139" s="145"/>
      <c r="BK139" s="9"/>
      <c r="BT139" s="9"/>
      <c r="BU139" s="9"/>
      <c r="BX139" s="9"/>
      <c r="BY139" s="9"/>
    </row>
    <row r="140" spans="9:77" ht="12.75">
      <c r="I140" s="12">
        <v>9000</v>
      </c>
      <c r="J140" s="12">
        <v>27000</v>
      </c>
      <c r="K140" s="12"/>
      <c r="AM140" s="9"/>
      <c r="AN140" s="145"/>
      <c r="AS140" s="9"/>
      <c r="AT140" s="145"/>
      <c r="AY140" s="9"/>
      <c r="AZ140" s="145"/>
      <c r="BE140" s="9"/>
      <c r="BF140" s="145"/>
      <c r="BK140" s="9"/>
      <c r="BT140" s="9"/>
      <c r="BU140" s="9"/>
      <c r="BX140" s="9"/>
      <c r="BY140" s="9"/>
    </row>
    <row r="141" spans="9:77" ht="12.75">
      <c r="I141" s="12">
        <v>7000</v>
      </c>
      <c r="J141" s="12">
        <v>119000</v>
      </c>
      <c r="K141" s="12"/>
      <c r="AM141" s="9"/>
      <c r="AN141" s="145"/>
      <c r="AS141" s="9"/>
      <c r="AT141" s="145"/>
      <c r="AY141" s="9"/>
      <c r="AZ141" s="145"/>
      <c r="BE141" s="9"/>
      <c r="BF141" s="145"/>
      <c r="BK141" s="9"/>
      <c r="BT141" s="9"/>
      <c r="BU141" s="9"/>
      <c r="BX141" s="9"/>
      <c r="BY141" s="9"/>
    </row>
    <row r="142" spans="9:77" ht="12.75">
      <c r="I142" s="12">
        <v>17200</v>
      </c>
      <c r="J142" s="12">
        <v>361.2</v>
      </c>
      <c r="K142" s="12"/>
      <c r="AM142" s="9"/>
      <c r="AN142" s="145"/>
      <c r="AS142" s="9"/>
      <c r="AT142" s="145"/>
      <c r="AY142" s="9"/>
      <c r="AZ142" s="145"/>
      <c r="BE142" s="9"/>
      <c r="BF142" s="145"/>
      <c r="BK142" s="9"/>
      <c r="BT142" s="9"/>
      <c r="BU142" s="9"/>
      <c r="BX142" s="9"/>
      <c r="BY142" s="9"/>
    </row>
    <row r="143" spans="9:77" ht="12.75">
      <c r="I143" s="12">
        <v>10000</v>
      </c>
      <c r="J143" s="12">
        <v>30000</v>
      </c>
      <c r="K143" s="12"/>
      <c r="AM143" s="9"/>
      <c r="AN143" s="145"/>
      <c r="AS143" s="9"/>
      <c r="AT143" s="145"/>
      <c r="AY143" s="9"/>
      <c r="AZ143" s="145"/>
      <c r="BE143" s="9"/>
      <c r="BF143" s="145"/>
      <c r="BK143" s="9"/>
      <c r="BT143" s="9"/>
      <c r="BU143" s="9"/>
      <c r="BX143" s="9"/>
      <c r="BY143" s="9"/>
    </row>
    <row r="144" spans="9:77" ht="12.75">
      <c r="I144" s="12">
        <v>18000</v>
      </c>
      <c r="J144" s="12">
        <v>10260</v>
      </c>
      <c r="K144" s="103"/>
      <c r="AM144" s="9"/>
      <c r="AN144" s="145"/>
      <c r="AS144" s="9"/>
      <c r="AT144" s="145"/>
      <c r="AY144" s="9"/>
      <c r="AZ144" s="145"/>
      <c r="BE144" s="9"/>
      <c r="BF144" s="145"/>
      <c r="BK144" s="9"/>
      <c r="BT144" s="9"/>
      <c r="BU144" s="9"/>
      <c r="BX144" s="9"/>
      <c r="BY144" s="9"/>
    </row>
    <row r="145" spans="9:77" ht="12.75">
      <c r="I145" s="12">
        <v>18000</v>
      </c>
      <c r="J145" s="12">
        <v>9900</v>
      </c>
      <c r="K145" s="103"/>
      <c r="AM145" s="9"/>
      <c r="AN145" s="145"/>
      <c r="AS145" s="9"/>
      <c r="AT145" s="145"/>
      <c r="AY145" s="9"/>
      <c r="AZ145" s="145"/>
      <c r="BE145" s="9"/>
      <c r="BF145" s="145"/>
      <c r="BK145" s="9"/>
      <c r="BT145" s="9"/>
      <c r="BU145" s="9"/>
      <c r="BX145" s="9"/>
      <c r="BY145" s="9"/>
    </row>
    <row r="146" spans="9:77" ht="12.75">
      <c r="I146" s="12">
        <v>18000</v>
      </c>
      <c r="J146" s="12">
        <v>30960</v>
      </c>
      <c r="K146" s="103"/>
      <c r="AM146" s="9"/>
      <c r="AN146" s="145"/>
      <c r="AS146" s="9"/>
      <c r="AT146" s="145"/>
      <c r="AY146" s="9"/>
      <c r="AZ146" s="145"/>
      <c r="BE146" s="9"/>
      <c r="BF146" s="145"/>
      <c r="BK146" s="9"/>
      <c r="BT146" s="9"/>
      <c r="BU146" s="9"/>
      <c r="BX146" s="9"/>
      <c r="BY146" s="9"/>
    </row>
    <row r="147" spans="9:77" ht="12.75">
      <c r="I147" s="12">
        <v>17000</v>
      </c>
      <c r="J147" s="12">
        <v>17340</v>
      </c>
      <c r="K147" s="103"/>
      <c r="AM147" s="9"/>
      <c r="AN147" s="145"/>
      <c r="AS147" s="9"/>
      <c r="AT147" s="145"/>
      <c r="AY147" s="9"/>
      <c r="AZ147" s="145"/>
      <c r="BE147" s="9"/>
      <c r="BF147" s="145"/>
      <c r="BK147" s="9"/>
      <c r="BT147" s="9"/>
      <c r="BU147" s="9"/>
      <c r="BX147" s="9"/>
      <c r="BY147" s="9"/>
    </row>
    <row r="148" spans="9:77" ht="12.75">
      <c r="I148" s="12">
        <v>18000</v>
      </c>
      <c r="J148" s="12">
        <v>19800</v>
      </c>
      <c r="K148" s="103">
        <v>0</v>
      </c>
      <c r="AM148" s="9"/>
      <c r="AN148" s="145"/>
      <c r="AS148" s="9"/>
      <c r="AT148" s="145"/>
      <c r="AY148" s="9"/>
      <c r="AZ148" s="145"/>
      <c r="BE148" s="9"/>
      <c r="BF148" s="145"/>
      <c r="BK148" s="9"/>
      <c r="BT148" s="9"/>
      <c r="BU148" s="9"/>
      <c r="BX148" s="9"/>
      <c r="BY148" s="9"/>
    </row>
    <row r="149" spans="9:77" ht="12.75">
      <c r="I149" s="12">
        <v>17200</v>
      </c>
      <c r="J149" s="12">
        <v>361.2</v>
      </c>
      <c r="K149" s="12">
        <v>0</v>
      </c>
      <c r="AM149" s="9"/>
      <c r="AN149" s="145"/>
      <c r="AS149" s="9"/>
      <c r="AT149" s="145"/>
      <c r="AY149" s="9"/>
      <c r="AZ149" s="145"/>
      <c r="BE149" s="9"/>
      <c r="BF149" s="145"/>
      <c r="BK149" s="9"/>
      <c r="BT149" s="9"/>
      <c r="BU149" s="9"/>
      <c r="BX149" s="9"/>
      <c r="BY149" s="9"/>
    </row>
    <row r="150" spans="9:77" ht="12.75">
      <c r="I150" s="12">
        <v>11200</v>
      </c>
      <c r="J150" s="12">
        <v>11200</v>
      </c>
      <c r="K150" s="12">
        <v>1</v>
      </c>
      <c r="AM150" s="9"/>
      <c r="AN150" s="145"/>
      <c r="AS150" s="9"/>
      <c r="AT150" s="145"/>
      <c r="AY150" s="9"/>
      <c r="AZ150" s="145"/>
      <c r="BE150" s="9"/>
      <c r="BF150" s="145"/>
      <c r="BK150" s="9"/>
      <c r="BT150" s="9"/>
      <c r="BU150" s="9"/>
      <c r="BX150" s="9"/>
      <c r="BY150" s="9"/>
    </row>
    <row r="151" spans="9:77" ht="12.75">
      <c r="I151" s="12">
        <v>11000</v>
      </c>
      <c r="J151" s="12">
        <v>176055</v>
      </c>
      <c r="K151" s="12">
        <v>1</v>
      </c>
      <c r="AM151" s="9"/>
      <c r="AN151" s="145"/>
      <c r="AS151" s="9"/>
      <c r="AT151" s="145"/>
      <c r="AY151" s="9"/>
      <c r="AZ151" s="145"/>
      <c r="BE151" s="9"/>
      <c r="BF151" s="145"/>
      <c r="BK151" s="9"/>
      <c r="BT151" s="9"/>
      <c r="BU151" s="9"/>
      <c r="BX151" s="9"/>
      <c r="BY151" s="9"/>
    </row>
    <row r="152" spans="9:77" ht="12.75">
      <c r="I152" s="12">
        <v>11200</v>
      </c>
      <c r="J152" s="12">
        <v>20720</v>
      </c>
      <c r="K152" s="12">
        <v>1</v>
      </c>
      <c r="AM152" s="9"/>
      <c r="AN152" s="145"/>
      <c r="AS152" s="9"/>
      <c r="AT152" s="145"/>
      <c r="AY152" s="9"/>
      <c r="AZ152" s="145"/>
      <c r="BE152" s="9"/>
      <c r="BF152" s="145"/>
      <c r="BK152" s="9"/>
      <c r="BT152" s="9"/>
      <c r="BU152" s="9"/>
      <c r="BX152" s="9"/>
      <c r="BY152" s="9"/>
    </row>
    <row r="153" spans="9:77" ht="12.75">
      <c r="I153" s="12">
        <v>11200</v>
      </c>
      <c r="J153" s="12">
        <v>178752</v>
      </c>
      <c r="K153" s="12">
        <v>1</v>
      </c>
      <c r="AM153" s="9"/>
      <c r="AN153" s="145"/>
      <c r="AS153" s="9"/>
      <c r="AT153" s="145"/>
      <c r="AY153" s="9"/>
      <c r="AZ153" s="145"/>
      <c r="BE153" s="9"/>
      <c r="BF153" s="145"/>
      <c r="BK153" s="9"/>
      <c r="BT153" s="9"/>
      <c r="BU153" s="9"/>
      <c r="BX153" s="9"/>
      <c r="BY153" s="9"/>
    </row>
    <row r="154" spans="9:77" ht="12.75">
      <c r="I154" s="12">
        <v>11000</v>
      </c>
      <c r="J154" s="12">
        <v>1298411.4</v>
      </c>
      <c r="K154" s="12">
        <v>1</v>
      </c>
      <c r="AM154" s="142"/>
      <c r="AN154" s="145"/>
      <c r="AS154" s="142"/>
      <c r="AT154" s="145"/>
      <c r="AY154" s="142"/>
      <c r="AZ154" s="145"/>
      <c r="BE154" s="142"/>
      <c r="BF154" s="145"/>
      <c r="BK154" s="142"/>
      <c r="BT154" s="142"/>
      <c r="BU154" s="142"/>
      <c r="BX154" s="142"/>
      <c r="BY154" s="142"/>
    </row>
    <row r="155" spans="9:11" ht="12.75">
      <c r="I155" s="12">
        <v>18000</v>
      </c>
      <c r="J155" s="12">
        <v>41400</v>
      </c>
      <c r="K155" s="12">
        <v>1</v>
      </c>
    </row>
    <row r="156" spans="9:11" ht="12.75">
      <c r="I156" s="12">
        <v>10000</v>
      </c>
      <c r="J156" s="12">
        <v>29747.6</v>
      </c>
      <c r="K156" s="12">
        <v>1</v>
      </c>
    </row>
    <row r="157" spans="9:11" ht="12.75">
      <c r="I157" s="12">
        <v>12000</v>
      </c>
      <c r="J157" s="12">
        <v>674112</v>
      </c>
      <c r="K157" s="12">
        <v>1</v>
      </c>
    </row>
    <row r="158" spans="9:11" ht="12.75">
      <c r="I158" s="12">
        <v>17700</v>
      </c>
      <c r="J158" s="12">
        <v>6619.8</v>
      </c>
      <c r="K158" s="12">
        <v>1</v>
      </c>
    </row>
    <row r="159" spans="9:11" ht="12.75">
      <c r="I159" s="12">
        <v>10800</v>
      </c>
      <c r="J159" s="12">
        <v>6623.4456</v>
      </c>
      <c r="K159" s="12">
        <v>1</v>
      </c>
    </row>
    <row r="160" spans="9:11" ht="12.75">
      <c r="I160" s="12">
        <v>7500</v>
      </c>
      <c r="J160" s="12">
        <v>3487.0725</v>
      </c>
      <c r="K160" s="12">
        <v>1</v>
      </c>
    </row>
    <row r="161" spans="9:11" ht="12.75">
      <c r="I161" s="12">
        <v>11000</v>
      </c>
      <c r="J161" s="12">
        <v>11000</v>
      </c>
      <c r="K161" s="12">
        <v>1</v>
      </c>
    </row>
    <row r="162" spans="9:11" ht="12.75">
      <c r="I162" s="12">
        <v>14500</v>
      </c>
      <c r="J162" s="12">
        <v>14500</v>
      </c>
      <c r="K162" s="12">
        <v>1</v>
      </c>
    </row>
    <row r="163" spans="9:11" ht="12.75">
      <c r="I163" s="12">
        <v>12000</v>
      </c>
      <c r="J163" s="12">
        <v>8808</v>
      </c>
      <c r="K163" s="12">
        <v>1</v>
      </c>
    </row>
    <row r="164" spans="9:11" ht="12.75">
      <c r="I164" s="12">
        <v>5800</v>
      </c>
      <c r="J164" s="12">
        <v>40600</v>
      </c>
      <c r="K164" s="12">
        <v>1</v>
      </c>
    </row>
    <row r="165" spans="9:11" ht="12.75">
      <c r="I165" s="12">
        <v>9880</v>
      </c>
      <c r="J165" s="12">
        <v>1185.6</v>
      </c>
      <c r="K165" s="12">
        <v>1</v>
      </c>
    </row>
    <row r="166" spans="9:11" ht="12.75">
      <c r="I166" s="12">
        <v>11250</v>
      </c>
      <c r="J166" s="12">
        <v>15750</v>
      </c>
      <c r="K166" s="50">
        <v>1</v>
      </c>
    </row>
    <row r="167" spans="9:11" ht="12.75">
      <c r="I167" s="12">
        <v>13000</v>
      </c>
      <c r="J167" s="12">
        <v>6500</v>
      </c>
      <c r="K167" s="12">
        <v>1</v>
      </c>
    </row>
    <row r="168" spans="9:11" ht="12.75">
      <c r="I168" s="12">
        <v>13000</v>
      </c>
      <c r="J168" s="12">
        <v>650</v>
      </c>
      <c r="K168" s="12">
        <v>1</v>
      </c>
    </row>
    <row r="169" spans="9:11" ht="12.75">
      <c r="I169" s="12">
        <v>6500</v>
      </c>
      <c r="J169" s="12">
        <v>11050</v>
      </c>
      <c r="K169" s="12">
        <v>1</v>
      </c>
    </row>
    <row r="170" spans="9:11" ht="12.75">
      <c r="I170" s="12">
        <v>18000</v>
      </c>
      <c r="J170" s="12">
        <v>27000</v>
      </c>
      <c r="K170" s="50">
        <v>1</v>
      </c>
    </row>
    <row r="171" spans="9:11" ht="12.75">
      <c r="I171" s="12">
        <v>12500</v>
      </c>
      <c r="J171" s="12">
        <v>7500</v>
      </c>
      <c r="K171" s="12">
        <v>1</v>
      </c>
    </row>
    <row r="172" spans="9:11" ht="12.75">
      <c r="I172" s="12">
        <v>16900</v>
      </c>
      <c r="J172" s="12">
        <v>5070</v>
      </c>
      <c r="K172" s="12">
        <v>1</v>
      </c>
    </row>
    <row r="173" spans="9:11" ht="12.75">
      <c r="I173" s="12">
        <v>19800</v>
      </c>
      <c r="J173" s="12">
        <v>7920</v>
      </c>
      <c r="K173" s="12">
        <v>1</v>
      </c>
    </row>
    <row r="174" spans="9:11" ht="12.75">
      <c r="I174" s="12">
        <v>12500</v>
      </c>
      <c r="J174" s="12">
        <v>18750</v>
      </c>
      <c r="K174" s="12">
        <v>1</v>
      </c>
    </row>
    <row r="175" spans="9:11" ht="12.75">
      <c r="I175" s="12">
        <v>14300</v>
      </c>
      <c r="J175" s="12">
        <v>10725</v>
      </c>
      <c r="K175" s="12">
        <v>1</v>
      </c>
    </row>
    <row r="176" spans="9:11" ht="12.75">
      <c r="I176" s="12">
        <v>9400</v>
      </c>
      <c r="J176" s="12">
        <v>13160</v>
      </c>
      <c r="K176" s="12">
        <v>1</v>
      </c>
    </row>
    <row r="177" spans="9:11" ht="12.75">
      <c r="I177" s="12">
        <v>11000</v>
      </c>
      <c r="J177" s="12">
        <v>110000</v>
      </c>
      <c r="K177" s="12">
        <v>1</v>
      </c>
    </row>
    <row r="178" spans="9:11" ht="12.75">
      <c r="I178" s="12">
        <v>18000</v>
      </c>
      <c r="J178" s="12">
        <v>27000</v>
      </c>
      <c r="K178" s="12">
        <v>1</v>
      </c>
    </row>
    <row r="179" spans="9:11" ht="12.75">
      <c r="I179" s="53">
        <v>17000</v>
      </c>
      <c r="J179" s="12">
        <v>102000</v>
      </c>
      <c r="K179" s="12">
        <v>1</v>
      </c>
    </row>
    <row r="180" spans="9:11" ht="12.75">
      <c r="I180" s="53">
        <v>8500</v>
      </c>
      <c r="J180" s="12">
        <v>5950</v>
      </c>
      <c r="K180" s="12">
        <v>1</v>
      </c>
    </row>
    <row r="181" spans="9:11" ht="12.75">
      <c r="I181" s="12">
        <v>14000</v>
      </c>
      <c r="J181" s="12">
        <v>26600</v>
      </c>
      <c r="K181" s="12">
        <v>1</v>
      </c>
    </row>
    <row r="182" spans="9:11" ht="12.75">
      <c r="I182" s="12">
        <v>14000</v>
      </c>
      <c r="J182" s="12">
        <v>16800</v>
      </c>
      <c r="K182" s="12">
        <v>1</v>
      </c>
    </row>
    <row r="183" spans="9:11" ht="12.75">
      <c r="I183" s="12">
        <v>5750</v>
      </c>
      <c r="J183" s="12">
        <v>28750</v>
      </c>
      <c r="K183" s="12">
        <v>1</v>
      </c>
    </row>
    <row r="184" spans="9:11" ht="12.75">
      <c r="I184" s="12">
        <v>8000</v>
      </c>
      <c r="J184" s="12">
        <v>37600</v>
      </c>
      <c r="K184" s="12">
        <v>1</v>
      </c>
    </row>
    <row r="185" spans="9:11" ht="12.75">
      <c r="I185" s="12">
        <v>18500</v>
      </c>
      <c r="J185" s="12">
        <v>55500</v>
      </c>
      <c r="K185" s="12">
        <v>1</v>
      </c>
    </row>
    <row r="186" spans="9:11" ht="12.75">
      <c r="I186" s="12">
        <v>15600</v>
      </c>
      <c r="J186" s="12">
        <v>3120</v>
      </c>
      <c r="K186" s="103">
        <v>1</v>
      </c>
    </row>
    <row r="187" spans="9:11" ht="12.75">
      <c r="I187" s="12">
        <v>15000</v>
      </c>
      <c r="J187" s="12">
        <v>70500</v>
      </c>
      <c r="K187" s="103">
        <v>1</v>
      </c>
    </row>
    <row r="188" spans="9:11" ht="12.75">
      <c r="I188" s="12">
        <v>11500</v>
      </c>
      <c r="J188" s="12">
        <v>14950</v>
      </c>
      <c r="K188" s="103">
        <v>1</v>
      </c>
    </row>
    <row r="189" spans="9:11" ht="12.75">
      <c r="I189" s="12">
        <v>16000</v>
      </c>
      <c r="J189" s="12">
        <v>16000</v>
      </c>
      <c r="K189" s="103">
        <v>1</v>
      </c>
    </row>
    <row r="190" spans="9:11" ht="12.75">
      <c r="I190" s="12">
        <v>10000</v>
      </c>
      <c r="J190" s="12">
        <v>10300</v>
      </c>
      <c r="K190" s="103">
        <v>1</v>
      </c>
    </row>
    <row r="191" spans="9:11" ht="12.75">
      <c r="I191" s="12">
        <v>18000</v>
      </c>
      <c r="J191" s="12">
        <v>12870</v>
      </c>
      <c r="K191" s="103">
        <v>1</v>
      </c>
    </row>
    <row r="192" spans="9:11" ht="12.75">
      <c r="I192" s="12">
        <v>18000</v>
      </c>
      <c r="J192" s="12">
        <v>1530</v>
      </c>
      <c r="K192" s="103">
        <v>1</v>
      </c>
    </row>
    <row r="193" spans="9:11" ht="12.75">
      <c r="I193" s="12">
        <v>18000</v>
      </c>
      <c r="J193" s="12">
        <v>1494</v>
      </c>
      <c r="K193" s="103">
        <v>1</v>
      </c>
    </row>
    <row r="194" spans="9:11" ht="12.75">
      <c r="I194" s="12">
        <v>12500</v>
      </c>
      <c r="J194" s="12">
        <v>450</v>
      </c>
      <c r="K194" s="103">
        <v>1</v>
      </c>
    </row>
    <row r="195" spans="9:11" ht="12.75">
      <c r="I195" s="12">
        <v>13500</v>
      </c>
      <c r="J195" s="12">
        <v>4725</v>
      </c>
      <c r="K195" s="103">
        <v>1</v>
      </c>
    </row>
    <row r="196" spans="9:11" ht="12.75">
      <c r="I196" s="12">
        <v>12000</v>
      </c>
      <c r="J196" s="12">
        <v>480</v>
      </c>
      <c r="K196" s="103">
        <v>1</v>
      </c>
    </row>
    <row r="197" spans="9:11" ht="12.75">
      <c r="I197" s="12">
        <v>15000</v>
      </c>
      <c r="J197" s="12">
        <v>255</v>
      </c>
      <c r="K197" s="103">
        <v>1</v>
      </c>
    </row>
    <row r="198" spans="9:11" ht="12.75">
      <c r="I198" s="12">
        <v>8000</v>
      </c>
      <c r="J198" s="12">
        <v>60000</v>
      </c>
      <c r="K198" s="103">
        <v>1</v>
      </c>
    </row>
    <row r="199" spans="9:11" ht="12.75">
      <c r="I199" s="12">
        <v>16282</v>
      </c>
      <c r="J199" s="12">
        <v>9226.35812</v>
      </c>
      <c r="K199" s="103">
        <v>1</v>
      </c>
    </row>
    <row r="200" spans="9:11" ht="12.75">
      <c r="I200" s="6">
        <v>18304</v>
      </c>
      <c r="J200" s="12">
        <v>1084.32896</v>
      </c>
      <c r="K200" s="12">
        <v>1</v>
      </c>
    </row>
  </sheetData>
  <mergeCells count="15">
    <mergeCell ref="BE3:BJ3"/>
    <mergeCell ref="AG2:CA2"/>
    <mergeCell ref="BK3:BM3"/>
    <mergeCell ref="BT3:BW3"/>
    <mergeCell ref="BX3:CA3"/>
    <mergeCell ref="BN3:BP3"/>
    <mergeCell ref="BQ3:BS3"/>
    <mergeCell ref="AJ3:AL3"/>
    <mergeCell ref="AS3:AX3"/>
    <mergeCell ref="AY3:BD3"/>
    <mergeCell ref="AM3:AR3"/>
    <mergeCell ref="B3:E3"/>
    <mergeCell ref="H3:J3"/>
    <mergeCell ref="P3:R3"/>
    <mergeCell ref="AG3:AI3"/>
  </mergeCells>
  <printOptions/>
  <pageMargins left="0.75" right="0.75" top="1" bottom="1" header="0.5" footer="0.5"/>
  <pageSetup fitToHeight="0" fitToWidth="1" horizontalDpi="600" verticalDpi="600" orientation="landscape" scale="29" r:id="rId1"/>
  <headerFooter alignWithMargins="0">
    <oddFooter>&amp;CPage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H17"/>
  <sheetViews>
    <sheetView zoomScale="75" zoomScaleNormal="75" workbookViewId="0" topLeftCell="A1">
      <pane ySplit="5" topLeftCell="BM6" activePane="bottomLeft" state="frozen"/>
      <selection pane="topLeft" activeCell="A1" sqref="A1"/>
      <selection pane="bottomLeft" activeCell="D16" sqref="D16"/>
    </sheetView>
  </sheetViews>
  <sheetFormatPr defaultColWidth="9.140625" defaultRowHeight="12.75"/>
  <cols>
    <col min="1" max="1" width="9.140625" style="156" customWidth="1"/>
    <col min="2" max="2" width="12.7109375" style="156" customWidth="1"/>
    <col min="3" max="3" width="20.140625" style="156" customWidth="1"/>
    <col min="4" max="7" width="33.00390625" style="156" customWidth="1"/>
    <col min="8" max="8" width="28.140625" style="156" customWidth="1"/>
    <col min="9" max="16384" width="9.140625" style="156" customWidth="1"/>
  </cols>
  <sheetData>
    <row r="1" ht="17.25">
      <c r="B1" s="165" t="s">
        <v>54</v>
      </c>
    </row>
    <row r="2" ht="17.25">
      <c r="B2" s="165"/>
    </row>
    <row r="5" spans="4:8" ht="75" customHeight="1">
      <c r="D5" s="164" t="s">
        <v>70</v>
      </c>
      <c r="E5" s="164" t="s">
        <v>83</v>
      </c>
      <c r="F5" s="164" t="s">
        <v>50</v>
      </c>
      <c r="G5" s="164" t="s">
        <v>51</v>
      </c>
      <c r="H5" s="164" t="s">
        <v>53</v>
      </c>
    </row>
    <row r="6" spans="2:8" ht="26.25">
      <c r="B6" s="176" t="s">
        <v>79</v>
      </c>
      <c r="C6" s="163" t="s">
        <v>82</v>
      </c>
      <c r="D6" s="159">
        <v>79</v>
      </c>
      <c r="E6" s="159">
        <v>79</v>
      </c>
      <c r="F6" s="159">
        <v>79</v>
      </c>
      <c r="G6" s="159">
        <v>79</v>
      </c>
      <c r="H6" s="177" t="s">
        <v>81</v>
      </c>
    </row>
    <row r="7" spans="2:8" ht="12.75">
      <c r="B7" s="176"/>
      <c r="C7" s="158" t="s">
        <v>71</v>
      </c>
      <c r="D7" s="159">
        <f>'Tbls 4&amp;5 - Fuels not Qualified'!AO89</f>
        <v>67</v>
      </c>
      <c r="E7" s="159">
        <f>'Tbls 4&amp;5 - Fuels not Qualified'!AU88</f>
        <v>30</v>
      </c>
      <c r="F7" s="159">
        <f>'Tbls 4&amp;5 - Fuels not Qualified'!BA89</f>
        <v>39</v>
      </c>
      <c r="G7" s="159">
        <f>'Tbls 4&amp;5 - Fuels not Qualified'!BG89</f>
        <v>79</v>
      </c>
      <c r="H7" s="177"/>
    </row>
    <row r="8" spans="2:8" ht="12.75">
      <c r="B8" s="176"/>
      <c r="C8" s="163" t="s">
        <v>80</v>
      </c>
      <c r="D8" s="159">
        <f>'Tbls 4&amp;5 - Fuels not Qualified'!AO88</f>
        <v>31</v>
      </c>
      <c r="E8" s="159">
        <f>'Tbls 4&amp;5 - Fuels not Qualified'!AU88</f>
        <v>30</v>
      </c>
      <c r="F8" s="159">
        <f>'Tbls 4&amp;5 - Fuels not Qualified'!BA88</f>
        <v>29</v>
      </c>
      <c r="G8" s="159">
        <f>'Tbls 4&amp;5 - Fuels not Qualified'!BG88</f>
        <v>74</v>
      </c>
      <c r="H8" s="177"/>
    </row>
    <row r="9" spans="2:8" ht="12.75">
      <c r="B9" s="176"/>
      <c r="C9" s="163" t="s">
        <v>76</v>
      </c>
      <c r="D9" s="160">
        <f>D8/D7</f>
        <v>0.4626865671641791</v>
      </c>
      <c r="E9" s="160">
        <f>E8/E7</f>
        <v>1</v>
      </c>
      <c r="F9" s="160">
        <f>F8/F7</f>
        <v>0.7435897435897436</v>
      </c>
      <c r="G9" s="160">
        <f>G8/G7</f>
        <v>0.9367088607594937</v>
      </c>
      <c r="H9" s="177"/>
    </row>
    <row r="10" spans="2:8" ht="26.25">
      <c r="B10" s="176" t="s">
        <v>73</v>
      </c>
      <c r="C10" s="163" t="s">
        <v>77</v>
      </c>
      <c r="D10" s="161">
        <f>'Tbls 4&amp;5 - Fuels not Qualified'!AP85</f>
        <v>358365385</v>
      </c>
      <c r="E10" s="161">
        <f>'Tbls 4&amp;5 - Fuels not Qualified'!AV85</f>
        <v>258162400</v>
      </c>
      <c r="F10" s="161">
        <f>'Tbls 4&amp;5 - Fuels not Qualified'!BB85</f>
        <v>327465385</v>
      </c>
      <c r="G10" s="161">
        <f>'Tbls 4&amp;5 - Fuels not Qualified'!BH85</f>
        <v>375153285</v>
      </c>
      <c r="H10" s="177"/>
    </row>
    <row r="11" spans="2:8" ht="12.75">
      <c r="B11" s="176"/>
      <c r="C11" s="163" t="s">
        <v>78</v>
      </c>
      <c r="D11" s="161">
        <f>'Tbls 4&amp;5 - Fuels not Qualified'!AO85</f>
        <v>312690625</v>
      </c>
      <c r="E11" s="161">
        <f>'Tbls 4&amp;5 - Fuels not Qualified'!AU85</f>
        <v>258162400</v>
      </c>
      <c r="F11" s="161">
        <f>'Tbls 4&amp;5 - Fuels not Qualified'!BA85</f>
        <v>255162400</v>
      </c>
      <c r="G11" s="161">
        <f>'Tbls 4&amp;5 - Fuels not Qualified'!BG85</f>
        <v>343988342</v>
      </c>
      <c r="H11" s="177"/>
    </row>
    <row r="12" spans="2:8" ht="12.75">
      <c r="B12" s="176"/>
      <c r="C12" s="163" t="s">
        <v>76</v>
      </c>
      <c r="D12" s="162">
        <f>D11/D10</f>
        <v>0.8725469537187583</v>
      </c>
      <c r="E12" s="162">
        <f>E11/E10</f>
        <v>1</v>
      </c>
      <c r="F12" s="162">
        <f>F11/F10</f>
        <v>0.779204189780242</v>
      </c>
      <c r="G12" s="162">
        <f>G11/G10</f>
        <v>0.916927442072112</v>
      </c>
      <c r="H12" s="177"/>
    </row>
    <row r="13" spans="2:8" ht="39">
      <c r="B13" s="176" t="s">
        <v>72</v>
      </c>
      <c r="C13" s="163" t="s">
        <v>74</v>
      </c>
      <c r="D13" s="161">
        <f>'Tbls 4&amp;5 - Fuels not Qualified'!AR85</f>
        <v>4091480.2580999997</v>
      </c>
      <c r="E13" s="161">
        <f>'Tbls 4&amp;5 - Fuels not Qualified'!AW85</f>
        <v>2731373.4</v>
      </c>
      <c r="F13" s="161">
        <f>'Tbls 4&amp;5 - Fuels not Qualified'!BD85</f>
        <v>3621863.3181</v>
      </c>
      <c r="G13" s="161">
        <f>'Tbls 4&amp;5 - Fuels not Qualified'!BJ85</f>
        <v>4256098.94518</v>
      </c>
      <c r="H13" s="177"/>
    </row>
    <row r="14" spans="2:8" ht="12.75">
      <c r="B14" s="176"/>
      <c r="C14" s="163" t="s">
        <v>75</v>
      </c>
      <c r="D14" s="161">
        <f>'Tbls 4&amp;5 - Fuels not Qualified'!AQ85</f>
        <v>3400475.7180999997</v>
      </c>
      <c r="E14" s="161">
        <f>'Tbls 4&amp;5 - Fuels not Qualified'!AX85</f>
        <v>2731373.4</v>
      </c>
      <c r="F14" s="161">
        <f>'Tbls 4&amp;5 - Fuels not Qualified'!BC85</f>
        <v>2701373.4</v>
      </c>
      <c r="G14" s="161">
        <f>'Tbls 4&amp;5 - Fuels not Qualified'!BI85</f>
        <v>4053211.8726800005</v>
      </c>
      <c r="H14" s="177"/>
    </row>
    <row r="15" spans="2:8" ht="12.75">
      <c r="B15" s="176"/>
      <c r="C15" s="163" t="s">
        <v>76</v>
      </c>
      <c r="D15" s="162">
        <f>D14/D13</f>
        <v>0.8311113591145889</v>
      </c>
      <c r="E15" s="162">
        <f>E14/E13</f>
        <v>1</v>
      </c>
      <c r="F15" s="162">
        <f>F14/F13</f>
        <v>0.7458518344687614</v>
      </c>
      <c r="G15" s="162">
        <f>G14/G13</f>
        <v>0.9523302735408049</v>
      </c>
      <c r="H15" s="177"/>
    </row>
    <row r="16" spans="3:8" ht="132">
      <c r="C16" s="158" t="s">
        <v>577</v>
      </c>
      <c r="D16" s="163" t="s">
        <v>55</v>
      </c>
      <c r="E16" s="163" t="s">
        <v>56</v>
      </c>
      <c r="F16" s="163" t="s">
        <v>57</v>
      </c>
      <c r="G16" s="163" t="s">
        <v>67</v>
      </c>
      <c r="H16" s="163" t="s">
        <v>84</v>
      </c>
    </row>
    <row r="17" spans="4:7" ht="12.75">
      <c r="D17" s="157"/>
      <c r="E17" s="157"/>
      <c r="F17" s="157"/>
      <c r="G17" s="157"/>
    </row>
  </sheetData>
  <mergeCells count="4">
    <mergeCell ref="B13:B15"/>
    <mergeCell ref="B10:B12"/>
    <mergeCell ref="B6:B9"/>
    <mergeCell ref="H6:H15"/>
  </mergeCells>
  <printOptions/>
  <pageMargins left="0.75" right="0.75" top="1" bottom="1" header="0.5" footer="0.5"/>
  <pageSetup fitToHeight="1" fitToWidth="1" horizontalDpi="600" verticalDpi="600" orientation="landscape" scale="64" r:id="rId1"/>
</worksheet>
</file>

<file path=xl/worksheets/sheet5.xml><?xml version="1.0" encoding="utf-8"?>
<worksheet xmlns="http://schemas.openxmlformats.org/spreadsheetml/2006/main" xmlns:r="http://schemas.openxmlformats.org/officeDocument/2006/relationships">
  <dimension ref="A1:K91"/>
  <sheetViews>
    <sheetView workbookViewId="0" topLeftCell="A1">
      <selection activeCell="B16" sqref="B16"/>
    </sheetView>
  </sheetViews>
  <sheetFormatPr defaultColWidth="9.140625" defaultRowHeight="12.75"/>
  <cols>
    <col min="1" max="1" width="70.140625" style="0" customWidth="1"/>
    <col min="2" max="2" width="12.8515625" style="0" bestFit="1" customWidth="1"/>
    <col min="3" max="3" width="12.8515625" style="0" customWidth="1"/>
    <col min="4" max="4" width="14.00390625" style="0" bestFit="1" customWidth="1"/>
    <col min="5" max="5" width="10.8515625" style="0" customWidth="1"/>
    <col min="6" max="6" width="12.7109375" style="0" bestFit="1" customWidth="1"/>
  </cols>
  <sheetData>
    <row r="1" ht="15">
      <c r="A1" s="25" t="s">
        <v>567</v>
      </c>
    </row>
    <row r="2" spans="2:3" ht="15">
      <c r="B2" s="25"/>
      <c r="C2" s="25"/>
    </row>
    <row r="3" spans="1:3" ht="12.75">
      <c r="A3" s="32" t="s">
        <v>29</v>
      </c>
      <c r="B3" s="32" t="s">
        <v>570</v>
      </c>
      <c r="C3" s="32"/>
    </row>
    <row r="4" spans="1:3" ht="12.75">
      <c r="A4" s="32" t="s">
        <v>765</v>
      </c>
      <c r="B4" s="32" t="s">
        <v>570</v>
      </c>
      <c r="C4" s="32"/>
    </row>
    <row r="5" ht="13.5" thickBot="1"/>
    <row r="6" spans="1:3" ht="13.5" thickTop="1">
      <c r="A6" s="33" t="s">
        <v>566</v>
      </c>
      <c r="B6" s="34"/>
      <c r="C6" s="134"/>
    </row>
    <row r="7" spans="1:3" ht="13.5" thickBot="1">
      <c r="A7" s="35" t="s">
        <v>568</v>
      </c>
      <c r="B7" s="36" t="s">
        <v>569</v>
      </c>
      <c r="C7" s="135"/>
    </row>
    <row r="8" spans="1:3" ht="30" customHeight="1" thickTop="1">
      <c r="A8" s="26" t="s">
        <v>98</v>
      </c>
      <c r="B8" s="29">
        <v>82</v>
      </c>
      <c r="C8" s="125"/>
    </row>
    <row r="9" spans="1:3" ht="30.75" customHeight="1">
      <c r="A9" s="27" t="s">
        <v>99</v>
      </c>
      <c r="B9" s="30">
        <v>73</v>
      </c>
      <c r="C9" s="125"/>
    </row>
    <row r="10" spans="1:3" ht="22.5" customHeight="1">
      <c r="A10" s="27" t="s">
        <v>106</v>
      </c>
      <c r="B10" s="30">
        <v>73</v>
      </c>
      <c r="C10" s="125"/>
    </row>
    <row r="11" spans="1:3" ht="29.25" customHeight="1">
      <c r="A11" s="27" t="s">
        <v>105</v>
      </c>
      <c r="B11" s="30">
        <v>73</v>
      </c>
      <c r="C11" s="125"/>
    </row>
    <row r="12" spans="1:3" ht="30" customHeight="1">
      <c r="A12" s="27" t="s">
        <v>109</v>
      </c>
      <c r="B12" s="30">
        <v>73</v>
      </c>
      <c r="C12" s="125"/>
    </row>
    <row r="13" spans="1:3" ht="18" customHeight="1">
      <c r="A13" s="27" t="s">
        <v>101</v>
      </c>
      <c r="B13" s="30">
        <v>73</v>
      </c>
      <c r="C13" s="125"/>
    </row>
    <row r="14" spans="1:3" ht="31.5" customHeight="1">
      <c r="A14" s="27" t="s">
        <v>108</v>
      </c>
      <c r="B14" s="30">
        <v>71</v>
      </c>
      <c r="C14" s="125"/>
    </row>
    <row r="15" spans="1:3" ht="29.25" customHeight="1">
      <c r="A15" s="27" t="s">
        <v>100</v>
      </c>
      <c r="B15" s="30">
        <v>69</v>
      </c>
      <c r="C15" s="125"/>
    </row>
    <row r="16" spans="1:3" ht="32.25" customHeight="1">
      <c r="A16" s="27" t="s">
        <v>110</v>
      </c>
      <c r="B16" s="30">
        <v>67</v>
      </c>
      <c r="C16" s="125"/>
    </row>
    <row r="17" spans="1:3" ht="29.25" customHeight="1">
      <c r="A17" s="27" t="s">
        <v>103</v>
      </c>
      <c r="B17" s="30">
        <v>64</v>
      </c>
      <c r="C17" s="125"/>
    </row>
    <row r="18" spans="1:3" ht="30.75" customHeight="1">
      <c r="A18" s="27" t="s">
        <v>102</v>
      </c>
      <c r="B18" s="30">
        <v>64</v>
      </c>
      <c r="C18" s="125"/>
    </row>
    <row r="19" spans="1:3" ht="21" customHeight="1">
      <c r="A19" s="27" t="s">
        <v>104</v>
      </c>
      <c r="B19" s="30">
        <v>62</v>
      </c>
      <c r="C19" s="125"/>
    </row>
    <row r="20" spans="1:3" ht="30.75" customHeight="1" thickBot="1">
      <c r="A20" s="28" t="s">
        <v>107</v>
      </c>
      <c r="B20" s="31">
        <v>62</v>
      </c>
      <c r="C20" s="125"/>
    </row>
    <row r="21" ht="14.25" thickBot="1" thickTop="1"/>
    <row r="22" ht="13.5" thickTop="1">
      <c r="A22" s="41" t="s">
        <v>571</v>
      </c>
    </row>
    <row r="23" ht="13.5" thickBot="1">
      <c r="A23" s="42"/>
    </row>
    <row r="24" ht="13.5" thickTop="1">
      <c r="A24" s="38" t="s">
        <v>766</v>
      </c>
    </row>
    <row r="25" ht="12.75">
      <c r="A25" s="39" t="s">
        <v>767</v>
      </c>
    </row>
    <row r="26" spans="1:4" ht="12.75">
      <c r="A26" s="39" t="s">
        <v>573</v>
      </c>
      <c r="D26" s="115">
        <f>'Table 3 - Qualifying Fuels'!H37</f>
        <v>13418.583333333334</v>
      </c>
    </row>
    <row r="27" ht="12.75">
      <c r="A27" s="39"/>
    </row>
    <row r="28" ht="12.75">
      <c r="A28" s="39" t="s">
        <v>768</v>
      </c>
    </row>
    <row r="29" ht="12.75">
      <c r="A29" s="73">
        <f>'Table 3 - Qualifying Fuels'!F32</f>
        <v>46176993</v>
      </c>
    </row>
    <row r="30" ht="12.75">
      <c r="A30" s="61">
        <f>'Table 3 - Qualifying Fuels'!H35</f>
        <v>509245.84322</v>
      </c>
    </row>
    <row r="31" spans="1:4" ht="12.75">
      <c r="A31" s="63">
        <f>A30*1000000/139600</f>
        <v>3647892.8597421204</v>
      </c>
      <c r="D31" s="116">
        <f>1000000/139600</f>
        <v>7.163323782234957</v>
      </c>
    </row>
    <row r="32" ht="12.75">
      <c r="A32" s="39"/>
    </row>
    <row r="33" ht="12.75">
      <c r="A33" s="39" t="s">
        <v>570</v>
      </c>
    </row>
    <row r="34" ht="12.75">
      <c r="A34" s="39" t="s">
        <v>570</v>
      </c>
    </row>
    <row r="35" ht="13.5" thickBot="1">
      <c r="A35" s="67"/>
    </row>
    <row r="36" ht="14.25" thickBot="1" thickTop="1"/>
    <row r="37" ht="13.5" thickTop="1">
      <c r="A37" s="41" t="s">
        <v>595</v>
      </c>
    </row>
    <row r="38" ht="13.5" thickBot="1">
      <c r="A38" s="42"/>
    </row>
    <row r="39" ht="13.5" thickTop="1">
      <c r="A39" s="39"/>
    </row>
    <row r="40" ht="12.75">
      <c r="A40" s="39" t="s">
        <v>31</v>
      </c>
    </row>
    <row r="41" ht="12.75">
      <c r="A41" s="73">
        <f>'Tbls 4&amp;5 - Fuels not Qualified'!L86</f>
        <v>87762000</v>
      </c>
    </row>
    <row r="42" spans="1:4" ht="12.75">
      <c r="A42" s="61">
        <f>'Tbls 4&amp;5 - Fuels not Qualified'!J86</f>
        <v>4256098.94518</v>
      </c>
      <c r="D42" t="s">
        <v>10</v>
      </c>
    </row>
    <row r="43" spans="1:4" ht="12.75">
      <c r="A43" s="62">
        <f>'Tbls 4&amp;5 - Fuels not Qualified'!J88</f>
        <v>11344.959821370083</v>
      </c>
      <c r="D43" s="115">
        <f>'Tbls 4&amp;5 - Fuels not Qualified'!J91</f>
        <v>13749.26582278481</v>
      </c>
    </row>
    <row r="44" ht="12.75">
      <c r="A44" s="63">
        <f>'Tbls 4&amp;5 - Fuels not Qualified'!J90</f>
        <v>30487814.79355301</v>
      </c>
    </row>
    <row r="45" ht="12.75">
      <c r="A45" s="39"/>
    </row>
    <row r="46" ht="12.75">
      <c r="A46" s="39" t="s">
        <v>570</v>
      </c>
    </row>
    <row r="47" ht="12.75">
      <c r="A47" s="39" t="s">
        <v>570</v>
      </c>
    </row>
    <row r="48" ht="13.5" thickBot="1">
      <c r="A48" s="40"/>
    </row>
    <row r="49" ht="13.5" thickTop="1"/>
    <row r="54" ht="12.75">
      <c r="B54" t="s">
        <v>570</v>
      </c>
    </row>
    <row r="56" spans="1:6" ht="12.75">
      <c r="A56" s="121"/>
      <c r="B56" s="122" t="s">
        <v>11</v>
      </c>
      <c r="C56" s="122" t="s">
        <v>25</v>
      </c>
      <c r="D56" s="122" t="s">
        <v>12</v>
      </c>
      <c r="E56" s="122" t="s">
        <v>30</v>
      </c>
      <c r="F56" s="122" t="s">
        <v>19</v>
      </c>
    </row>
    <row r="57" spans="1:6" ht="12.75">
      <c r="A57" s="123" t="s">
        <v>13</v>
      </c>
      <c r="B57" s="117">
        <v>24</v>
      </c>
      <c r="C57" s="117">
        <v>12</v>
      </c>
      <c r="D57" s="117">
        <v>79</v>
      </c>
      <c r="E57" s="117">
        <v>17</v>
      </c>
      <c r="F57" s="117">
        <v>45</v>
      </c>
    </row>
    <row r="58" spans="1:6" ht="12.75">
      <c r="A58" s="123" t="s">
        <v>14</v>
      </c>
      <c r="B58" s="118">
        <f>'Table 3 - Qualifying Fuels'!H37</f>
        <v>13418.583333333334</v>
      </c>
      <c r="C58" s="118">
        <f>'Table 3 - Qualifying Fuels'!L37</f>
        <v>13392.5</v>
      </c>
      <c r="D58" s="118">
        <f>'Tbls 4&amp;5 - Fuels not Qualified'!J91</f>
        <v>13749.26582278481</v>
      </c>
      <c r="E58" s="119" t="s">
        <v>580</v>
      </c>
      <c r="F58" s="118">
        <f>'Tbls 4&amp;5 - Fuels not Qualified'!L122</f>
        <v>15065.214285714286</v>
      </c>
    </row>
    <row r="59" spans="1:6" ht="12.75">
      <c r="A59" s="123" t="s">
        <v>15</v>
      </c>
      <c r="B59" s="118">
        <f>'Table 3 - Qualifying Fuels'!G39</f>
        <v>11028.129164235532</v>
      </c>
      <c r="C59" s="118">
        <f>'Table 3 - Qualifying Fuels'!L39</f>
        <v>11178.555942850579</v>
      </c>
      <c r="D59" s="118">
        <f>'Tbls 4&amp;5 - Fuels not Qualified'!J88</f>
        <v>11344.959821370083</v>
      </c>
      <c r="E59" s="119" t="s">
        <v>580</v>
      </c>
      <c r="F59" s="118">
        <f>'Tbls 4&amp;5 - Fuels not Qualified'!L88</f>
        <v>11294.82167680773</v>
      </c>
    </row>
    <row r="60" spans="1:6" ht="12.75">
      <c r="A60" s="123" t="s">
        <v>16</v>
      </c>
      <c r="B60" s="120">
        <f>'Table 3 - Qualifying Fuels'!F32/1000000</f>
        <v>46.176993</v>
      </c>
      <c r="C60" s="120">
        <f>'Table 3 - Qualifying Fuels'!J32/1000000</f>
        <v>26.107</v>
      </c>
      <c r="D60" s="120">
        <f>'Tbls 4&amp;5 - Fuels not Qualified'!J85/1000000</f>
        <v>375.153285</v>
      </c>
      <c r="E60" s="118">
        <f>SUM('Tbls 4&amp;5 - Fuels not Qualified'!H93:H109)/1000000</f>
        <v>8.724568</v>
      </c>
      <c r="F60" s="120">
        <f>'Tbls 4&amp;5 - Fuels not Qualified'!L86/1000000</f>
        <v>87.762</v>
      </c>
    </row>
    <row r="61" spans="1:6" ht="12.75">
      <c r="A61" s="123" t="s">
        <v>17</v>
      </c>
      <c r="B61" s="118">
        <f>'Table 3 - Qualifying Fuels'!H35</f>
        <v>509245.84322</v>
      </c>
      <c r="C61" s="118">
        <f>'Table 3 - Qualifying Fuels'!L35</f>
        <v>291838.56000000006</v>
      </c>
      <c r="D61" s="118">
        <f>'Tbls 4&amp;5 - Fuels not Qualified'!J86</f>
        <v>4256098.94518</v>
      </c>
      <c r="E61" s="119" t="s">
        <v>580</v>
      </c>
      <c r="F61" s="118">
        <f>'Tbls 4&amp;5 - Fuels not Qualified'!M86</f>
        <v>991256.1399999999</v>
      </c>
    </row>
    <row r="62" spans="1:6" ht="12.75">
      <c r="A62" s="123" t="s">
        <v>18</v>
      </c>
      <c r="B62" s="118">
        <f>B61*1000000/139600</f>
        <v>3647892.8597421204</v>
      </c>
      <c r="C62" s="118">
        <f>C61*1000000/139600</f>
        <v>2090534.097421204</v>
      </c>
      <c r="D62" s="118">
        <f>D61*1000000/139600</f>
        <v>30487814.79355301</v>
      </c>
      <c r="E62" s="117"/>
      <c r="F62" s="118">
        <f>F61*1000000/139600</f>
        <v>7100688.681948423</v>
      </c>
    </row>
    <row r="91" ht="12.75">
      <c r="K91" s="114">
        <f>SUM('Tbls 4&amp;5 - Fuels not Qualified'!N124:N140)</f>
        <v>0</v>
      </c>
    </row>
  </sheetData>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F49"/>
  <sheetViews>
    <sheetView tabSelected="1" workbookViewId="0" topLeftCell="A1">
      <selection activeCell="A13" sqref="A13"/>
    </sheetView>
  </sheetViews>
  <sheetFormatPr defaultColWidth="9.140625" defaultRowHeight="12.75"/>
  <cols>
    <col min="1" max="1" width="72.28125" style="0" customWidth="1"/>
    <col min="2" max="2" width="14.140625" style="0" customWidth="1"/>
    <col min="3" max="3" width="13.00390625" style="0" customWidth="1"/>
    <col min="4" max="4" width="12.7109375" style="0" customWidth="1"/>
    <col min="6" max="6" width="13.8515625" style="0" customWidth="1"/>
  </cols>
  <sheetData>
    <row r="1" ht="12.75">
      <c r="F1" s="74"/>
    </row>
    <row r="2" ht="13.5" thickBot="1">
      <c r="F2" s="74"/>
    </row>
    <row r="3" spans="1:6" ht="54" thickBot="1" thickTop="1">
      <c r="A3" s="75" t="s">
        <v>608</v>
      </c>
      <c r="B3" s="76" t="s">
        <v>609</v>
      </c>
      <c r="C3" s="76" t="s">
        <v>610</v>
      </c>
      <c r="D3" s="77" t="s">
        <v>611</v>
      </c>
      <c r="F3" s="78" t="s">
        <v>612</v>
      </c>
    </row>
    <row r="4" spans="1:6" ht="13.5" thickTop="1">
      <c r="A4" s="79" t="s">
        <v>613</v>
      </c>
      <c r="B4" s="80"/>
      <c r="C4" s="80"/>
      <c r="D4" s="81"/>
      <c r="F4" s="74"/>
    </row>
    <row r="5" spans="1:6" ht="26.25">
      <c r="A5" s="82" t="s">
        <v>614</v>
      </c>
      <c r="B5" s="83">
        <v>15000</v>
      </c>
      <c r="C5" s="83">
        <v>60000</v>
      </c>
      <c r="D5" s="84"/>
      <c r="E5" s="85"/>
      <c r="F5" s="74" t="s">
        <v>615</v>
      </c>
    </row>
    <row r="6" spans="1:6" ht="12.75">
      <c r="A6" s="82" t="s">
        <v>616</v>
      </c>
      <c r="B6" s="83"/>
      <c r="C6" s="83">
        <v>50000</v>
      </c>
      <c r="D6" s="84"/>
      <c r="E6" s="85"/>
      <c r="F6" s="74" t="s">
        <v>615</v>
      </c>
    </row>
    <row r="7" spans="1:6" ht="12.75">
      <c r="A7" s="86" t="s">
        <v>617</v>
      </c>
      <c r="B7" s="87">
        <v>45000</v>
      </c>
      <c r="C7" s="87">
        <v>32000</v>
      </c>
      <c r="D7" s="88"/>
      <c r="F7" s="74" t="s">
        <v>615</v>
      </c>
    </row>
    <row r="8" spans="1:6" ht="12.75">
      <c r="A8" s="86" t="s">
        <v>618</v>
      </c>
      <c r="B8" s="87"/>
      <c r="C8" s="87">
        <v>35000</v>
      </c>
      <c r="D8" s="88"/>
      <c r="F8" s="74" t="s">
        <v>615</v>
      </c>
    </row>
    <row r="9" spans="1:6" ht="13.5" thickBot="1">
      <c r="A9" s="86" t="s">
        <v>619</v>
      </c>
      <c r="B9" s="89"/>
      <c r="C9" s="89"/>
      <c r="D9" s="88"/>
      <c r="F9" s="74"/>
    </row>
    <row r="10" spans="1:6" ht="13.5" thickTop="1">
      <c r="A10" s="90" t="s">
        <v>620</v>
      </c>
      <c r="B10" s="87">
        <f>SUM(B4:B9)</f>
        <v>60000</v>
      </c>
      <c r="C10" s="87">
        <f>SUM(C4:C9)</f>
        <v>177000</v>
      </c>
      <c r="D10" s="88">
        <f>SUM(B10:C10)</f>
        <v>237000</v>
      </c>
      <c r="F10" s="74"/>
    </row>
    <row r="11" spans="1:6" ht="12.75">
      <c r="A11" s="86"/>
      <c r="B11" s="87"/>
      <c r="C11" s="87"/>
      <c r="D11" s="88"/>
      <c r="F11" s="74"/>
    </row>
    <row r="12" spans="1:6" ht="12.75">
      <c r="A12" s="91" t="s">
        <v>621</v>
      </c>
      <c r="B12" s="87"/>
      <c r="C12" s="87"/>
      <c r="D12" s="88"/>
      <c r="F12" s="74"/>
    </row>
    <row r="13" spans="1:6" ht="26.25">
      <c r="A13" s="92" t="s">
        <v>622</v>
      </c>
      <c r="B13" s="83">
        <v>60000</v>
      </c>
      <c r="C13" s="83">
        <v>44000</v>
      </c>
      <c r="D13" s="84"/>
      <c r="E13" s="85"/>
      <c r="F13" s="93" t="s">
        <v>615</v>
      </c>
    </row>
    <row r="14" spans="1:6" ht="12.75">
      <c r="A14" s="86" t="s">
        <v>623</v>
      </c>
      <c r="B14" s="87">
        <v>0</v>
      </c>
      <c r="C14" s="87">
        <v>14000</v>
      </c>
      <c r="D14" s="88"/>
      <c r="F14" s="74" t="s">
        <v>615</v>
      </c>
    </row>
    <row r="15" spans="1:6" ht="12.75">
      <c r="A15" s="86" t="s">
        <v>624</v>
      </c>
      <c r="B15" s="87">
        <v>7000</v>
      </c>
      <c r="C15" s="87">
        <v>12000</v>
      </c>
      <c r="D15" s="88"/>
      <c r="F15" s="74"/>
    </row>
    <row r="16" spans="1:6" ht="12.75">
      <c r="A16" s="86" t="s">
        <v>625</v>
      </c>
      <c r="B16" s="87">
        <v>1600</v>
      </c>
      <c r="C16" s="87">
        <v>700</v>
      </c>
      <c r="D16" s="88"/>
      <c r="F16" s="74" t="s">
        <v>615</v>
      </c>
    </row>
    <row r="17" spans="1:6" ht="13.5" thickBot="1">
      <c r="A17" s="86" t="s">
        <v>626</v>
      </c>
      <c r="B17" s="89">
        <v>26500</v>
      </c>
      <c r="C17" s="89">
        <v>45000</v>
      </c>
      <c r="D17" s="88"/>
      <c r="F17" s="74" t="s">
        <v>615</v>
      </c>
    </row>
    <row r="18" spans="1:6" ht="13.5" thickTop="1">
      <c r="A18" s="90" t="s">
        <v>627</v>
      </c>
      <c r="B18" s="87">
        <f>SUM(B13:B17)</f>
        <v>95100</v>
      </c>
      <c r="C18" s="87">
        <f>SUM(C13:C17)</f>
        <v>115700</v>
      </c>
      <c r="D18" s="88">
        <f>SUM(B18:C18)</f>
        <v>210800</v>
      </c>
      <c r="F18" s="74"/>
    </row>
    <row r="19" spans="1:6" ht="12.75">
      <c r="A19" s="86"/>
      <c r="B19" s="87"/>
      <c r="C19" s="87"/>
      <c r="D19" s="88"/>
      <c r="F19" s="74"/>
    </row>
    <row r="20" spans="1:6" ht="12.75">
      <c r="A20" s="91" t="s">
        <v>628</v>
      </c>
      <c r="B20" s="87"/>
      <c r="C20" s="87"/>
      <c r="D20" s="88"/>
      <c r="F20" s="74"/>
    </row>
    <row r="21" spans="1:6" ht="12.75">
      <c r="A21" s="86" t="s">
        <v>629</v>
      </c>
      <c r="B21" s="87"/>
      <c r="C21" s="87">
        <v>174395</v>
      </c>
      <c r="D21" s="88"/>
      <c r="F21" s="74"/>
    </row>
    <row r="22" spans="1:6" ht="12.75">
      <c r="A22" s="86" t="s">
        <v>630</v>
      </c>
      <c r="B22" s="87"/>
      <c r="C22" s="87">
        <v>83970</v>
      </c>
      <c r="D22" s="88"/>
      <c r="F22" s="74"/>
    </row>
    <row r="23" spans="1:6" ht="13.5" thickBot="1">
      <c r="A23" s="86" t="s">
        <v>631</v>
      </c>
      <c r="B23" s="89"/>
      <c r="C23" s="89">
        <v>132000</v>
      </c>
      <c r="D23" s="88"/>
      <c r="F23" s="74"/>
    </row>
    <row r="24" spans="1:6" ht="13.5" thickTop="1">
      <c r="A24" s="90" t="s">
        <v>632</v>
      </c>
      <c r="B24" s="87"/>
      <c r="C24" s="87">
        <f>SUM(C21:C23)</f>
        <v>390365</v>
      </c>
      <c r="D24" s="88">
        <f>SUM(B24:C24)</f>
        <v>390365</v>
      </c>
      <c r="F24" s="74"/>
    </row>
    <row r="25" spans="1:6" ht="12.75">
      <c r="A25" s="86"/>
      <c r="B25" s="87"/>
      <c r="C25" s="87"/>
      <c r="D25" s="88"/>
      <c r="F25" s="74"/>
    </row>
    <row r="26" spans="1:6" ht="12.75">
      <c r="A26" s="91" t="s">
        <v>633</v>
      </c>
      <c r="B26" s="87"/>
      <c r="C26" s="87"/>
      <c r="D26" s="88"/>
      <c r="F26" s="74"/>
    </row>
    <row r="27" spans="1:6" ht="12.75">
      <c r="A27" s="86" t="s">
        <v>634</v>
      </c>
      <c r="B27" s="87">
        <v>150000</v>
      </c>
      <c r="C27" s="87">
        <v>52143</v>
      </c>
      <c r="D27" s="88"/>
      <c r="F27" s="74" t="s">
        <v>615</v>
      </c>
    </row>
    <row r="28" spans="1:6" ht="12.75">
      <c r="A28" s="86" t="s">
        <v>635</v>
      </c>
      <c r="B28" s="87"/>
      <c r="C28" s="87">
        <v>56785</v>
      </c>
      <c r="D28" s="88"/>
      <c r="F28" s="74"/>
    </row>
    <row r="29" spans="1:6" ht="12.75">
      <c r="A29" s="86" t="s">
        <v>636</v>
      </c>
      <c r="B29" s="87"/>
      <c r="C29" s="87">
        <v>64617</v>
      </c>
      <c r="D29" s="88"/>
      <c r="F29" s="74"/>
    </row>
    <row r="30" spans="1:6" ht="13.5" thickBot="1">
      <c r="A30" s="86" t="s">
        <v>637</v>
      </c>
      <c r="B30" s="89"/>
      <c r="C30" s="89">
        <v>12760</v>
      </c>
      <c r="D30" s="88"/>
      <c r="F30" s="74"/>
    </row>
    <row r="31" spans="1:6" ht="13.5" thickTop="1">
      <c r="A31" s="90" t="s">
        <v>638</v>
      </c>
      <c r="B31" s="87">
        <f>SUM(B27:B30)</f>
        <v>150000</v>
      </c>
      <c r="C31" s="87">
        <f>SUM(C27:C30)</f>
        <v>186305</v>
      </c>
      <c r="D31" s="88">
        <f>SUM(B31:C31)</f>
        <v>336305</v>
      </c>
      <c r="F31" s="74"/>
    </row>
    <row r="32" spans="1:6" ht="12.75">
      <c r="A32" s="86"/>
      <c r="B32" s="87"/>
      <c r="C32" s="87"/>
      <c r="D32" s="88"/>
      <c r="F32" s="74"/>
    </row>
    <row r="33" spans="1:6" ht="12.75">
      <c r="A33" s="91" t="s">
        <v>639</v>
      </c>
      <c r="B33" s="87"/>
      <c r="C33" s="87"/>
      <c r="D33" s="88"/>
      <c r="F33" s="74"/>
    </row>
    <row r="34" spans="1:6" ht="26.25">
      <c r="A34" s="92" t="s">
        <v>640</v>
      </c>
      <c r="B34" s="83">
        <v>18000</v>
      </c>
      <c r="C34" s="83">
        <v>6000</v>
      </c>
      <c r="D34" s="84"/>
      <c r="E34" s="85"/>
      <c r="F34" s="93" t="s">
        <v>615</v>
      </c>
    </row>
    <row r="35" spans="1:6" ht="12.75">
      <c r="A35" s="86" t="s">
        <v>641</v>
      </c>
      <c r="B35" s="87">
        <v>400</v>
      </c>
      <c r="C35" s="87">
        <v>3000</v>
      </c>
      <c r="D35" s="88"/>
      <c r="F35" s="74" t="s">
        <v>615</v>
      </c>
    </row>
    <row r="36" spans="1:6" ht="12.75">
      <c r="A36" s="86" t="s">
        <v>642</v>
      </c>
      <c r="B36" s="87">
        <v>0</v>
      </c>
      <c r="C36" s="87">
        <v>13000</v>
      </c>
      <c r="D36" s="88"/>
      <c r="F36" s="74"/>
    </row>
    <row r="37" spans="1:6" ht="12.75">
      <c r="A37" s="86" t="s">
        <v>643</v>
      </c>
      <c r="B37" s="87">
        <v>12000</v>
      </c>
      <c r="C37" s="87">
        <v>16000</v>
      </c>
      <c r="D37" s="88"/>
      <c r="F37" s="74" t="s">
        <v>615</v>
      </c>
    </row>
    <row r="38" spans="1:6" ht="12.75">
      <c r="A38" s="86" t="s">
        <v>644</v>
      </c>
      <c r="B38" s="87">
        <v>0</v>
      </c>
      <c r="C38" s="87">
        <v>7600</v>
      </c>
      <c r="D38" s="88"/>
      <c r="F38" s="74" t="s">
        <v>615</v>
      </c>
    </row>
    <row r="39" spans="1:6" ht="12.75">
      <c r="A39" s="86" t="s">
        <v>645</v>
      </c>
      <c r="B39" s="87">
        <v>0</v>
      </c>
      <c r="C39" s="87">
        <v>5000</v>
      </c>
      <c r="D39" s="88"/>
      <c r="F39" s="74" t="s">
        <v>615</v>
      </c>
    </row>
    <row r="40" spans="1:6" ht="12.75">
      <c r="A40" s="86" t="s">
        <v>646</v>
      </c>
      <c r="B40" s="87">
        <v>16500</v>
      </c>
      <c r="C40" s="87">
        <v>6000</v>
      </c>
      <c r="D40" s="88"/>
      <c r="F40" s="74" t="s">
        <v>615</v>
      </c>
    </row>
    <row r="41" spans="1:6" ht="12.75">
      <c r="A41" s="86" t="s">
        <v>647</v>
      </c>
      <c r="B41" s="87">
        <v>0</v>
      </c>
      <c r="C41" s="87">
        <v>2000</v>
      </c>
      <c r="D41" s="88"/>
      <c r="F41" s="74" t="s">
        <v>615</v>
      </c>
    </row>
    <row r="42" spans="1:6" ht="13.5" thickBot="1">
      <c r="A42" s="86" t="s">
        <v>648</v>
      </c>
      <c r="B42" s="89">
        <v>0</v>
      </c>
      <c r="C42" s="89">
        <v>4300</v>
      </c>
      <c r="D42" s="88"/>
      <c r="F42" s="74" t="s">
        <v>615</v>
      </c>
    </row>
    <row r="43" spans="1:6" ht="13.5" thickTop="1">
      <c r="A43" s="90" t="s">
        <v>649</v>
      </c>
      <c r="B43" s="87">
        <f>SUM(B34:B42)</f>
        <v>46900</v>
      </c>
      <c r="C43" s="87">
        <f>SUM(C34:C42)</f>
        <v>62900</v>
      </c>
      <c r="D43" s="88">
        <f>SUM(B43:C43)</f>
        <v>109800</v>
      </c>
      <c r="F43" s="74"/>
    </row>
    <row r="44" spans="1:6" ht="12.75">
      <c r="A44" s="86"/>
      <c r="B44" s="87"/>
      <c r="C44" s="87"/>
      <c r="D44" s="88"/>
      <c r="F44" s="74"/>
    </row>
    <row r="45" spans="1:6" ht="12.75">
      <c r="A45" s="90" t="s">
        <v>650</v>
      </c>
      <c r="B45" s="87">
        <v>1000</v>
      </c>
      <c r="C45" s="87">
        <v>12400</v>
      </c>
      <c r="D45" s="88">
        <f>SUM(B45:C45)</f>
        <v>13400</v>
      </c>
      <c r="F45" s="74" t="s">
        <v>615</v>
      </c>
    </row>
    <row r="46" spans="1:6" ht="13.5" thickBot="1">
      <c r="A46" s="86"/>
      <c r="B46" s="87"/>
      <c r="C46" s="87"/>
      <c r="D46" s="94"/>
      <c r="F46" s="74"/>
    </row>
    <row r="47" spans="1:6" ht="14.25" thickBot="1" thickTop="1">
      <c r="A47" s="95" t="s">
        <v>651</v>
      </c>
      <c r="B47" s="89"/>
      <c r="C47" s="89"/>
      <c r="D47" s="94">
        <f>SUM(D18:D45)</f>
        <v>1060670</v>
      </c>
      <c r="F47" s="74"/>
    </row>
    <row r="48" spans="2:6" ht="13.5" thickTop="1">
      <c r="B48" s="96"/>
      <c r="C48" s="96"/>
      <c r="D48" s="96"/>
      <c r="F48" s="74"/>
    </row>
    <row r="49" spans="2:6" ht="12.75">
      <c r="B49" s="96"/>
      <c r="C49" s="96"/>
      <c r="D49" s="96"/>
      <c r="F49" s="74"/>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ch2m hill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tnilan</dc:creator>
  <cp:keywords/>
  <dc:description/>
  <cp:lastModifiedBy>relam</cp:lastModifiedBy>
  <cp:lastPrinted>2005-09-30T05:51:40Z</cp:lastPrinted>
  <dcterms:created xsi:type="dcterms:W3CDTF">2003-08-04T23:44:46Z</dcterms:created>
  <dcterms:modified xsi:type="dcterms:W3CDTF">2006-03-22T14:52:59Z</dcterms:modified>
  <cp:category/>
  <cp:version/>
  <cp:contentType/>
  <cp:contentStatus/>
</cp:coreProperties>
</file>