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00" windowHeight="6570" activeTab="1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<sst xmlns="http://schemas.openxmlformats.org/spreadsheetml/2006/main" count="316" uniqueCount="139">
  <si>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</si>
  <si>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</si>
  <si>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</si>
  <si>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</si>
  <si>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</si>
  <si>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</si>
  <si>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</si>
  <si>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</si>
  <si>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</si>
  <si>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</si>
  <si>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</si>
  <si>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</si>
  <si>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 xml:space="preserve">    Report Name/Date</t>
  </si>
  <si>
    <t xml:space="preserve">    Report Prepare</t>
  </si>
  <si>
    <t xml:space="preserve">    Testing Firm</t>
  </si>
  <si>
    <t xml:space="preserve">    Condition Descr</t>
  </si>
  <si>
    <t xml:space="preserve">    Content</t>
  </si>
  <si>
    <t>Units</t>
  </si>
  <si>
    <t>PM</t>
  </si>
  <si>
    <t>gr/dscf</t>
  </si>
  <si>
    <t>y</t>
  </si>
  <si>
    <t>ppmv</t>
  </si>
  <si>
    <t>dscfm</t>
  </si>
  <si>
    <t>%</t>
  </si>
  <si>
    <t>°F</t>
  </si>
  <si>
    <t>nd</t>
  </si>
  <si>
    <t>Feedstream Description</t>
  </si>
  <si>
    <t>Heating Value</t>
  </si>
  <si>
    <t>Btu/lb</t>
  </si>
  <si>
    <t>Ash</t>
  </si>
  <si>
    <t>Chlorine</t>
  </si>
  <si>
    <t>lb/hr</t>
  </si>
  <si>
    <t>Density</t>
  </si>
  <si>
    <t>None</t>
  </si>
  <si>
    <r>
      <t>o</t>
    </r>
    <r>
      <rPr>
        <sz val="10"/>
        <rFont val="Arial"/>
        <family val="2"/>
      </rPr>
      <t>F</t>
    </r>
  </si>
  <si>
    <t>Dow Chemical U.S.A. Allyn's Point Facility</t>
  </si>
  <si>
    <t>Gales Ferry</t>
  </si>
  <si>
    <t>CT</t>
  </si>
  <si>
    <t>N/A</t>
  </si>
  <si>
    <t>Compliance Recertification for Boiler A Pursuant to the BIF Regulations, August 1998</t>
  </si>
  <si>
    <t>ENSR Corporation</t>
  </si>
  <si>
    <t>729C1 CoC testing</t>
  </si>
  <si>
    <t>PM, CO</t>
  </si>
  <si>
    <t>No. 2 Oil</t>
  </si>
  <si>
    <t>g/cc</t>
  </si>
  <si>
    <t>Stack Gas Emissions</t>
  </si>
  <si>
    <t>HW</t>
  </si>
  <si>
    <t>SVM</t>
  </si>
  <si>
    <t>LVM</t>
  </si>
  <si>
    <t>mg/dscm</t>
  </si>
  <si>
    <t>Stack Gas Flowrate</t>
  </si>
  <si>
    <t>Oxygen</t>
  </si>
  <si>
    <t>MMBtu/hr</t>
  </si>
  <si>
    <t>ug/dscm</t>
  </si>
  <si>
    <t>Liq wastes</t>
  </si>
  <si>
    <t>729C1</t>
  </si>
  <si>
    <t>No. 2 fuel oil</t>
  </si>
  <si>
    <t>Capacity (MMBtu/hr)</t>
  </si>
  <si>
    <t>Combustor Characteristics</t>
  </si>
  <si>
    <t>Hazardous Wastes</t>
  </si>
  <si>
    <t>Boiler Unit A</t>
  </si>
  <si>
    <t>Supplemental Fuel</t>
  </si>
  <si>
    <t>CoC, max waste feed rate</t>
  </si>
  <si>
    <t xml:space="preserve">    Testing Dates</t>
  </si>
  <si>
    <t>Liquid and solid wastes (polystyrene, recycle process products), mostly ignitable (D001)</t>
  </si>
  <si>
    <t>7% O2</t>
  </si>
  <si>
    <t>Process Information</t>
  </si>
  <si>
    <t>Feedstreams</t>
  </si>
  <si>
    <t>Cond Avg</t>
  </si>
  <si>
    <t>Comb Temp</t>
  </si>
  <si>
    <t>Feedrate MTEC Calculations</t>
  </si>
  <si>
    <t>g/s</t>
  </si>
  <si>
    <t>mg/kg</t>
  </si>
  <si>
    <t>% wt</t>
  </si>
  <si>
    <t xml:space="preserve">    Gas Velocity (ft/sec)</t>
  </si>
  <si>
    <t xml:space="preserve">    Gas Temperature (°F)</t>
  </si>
  <si>
    <t>Total</t>
  </si>
  <si>
    <t>Tier l for metals and chlorine</t>
  </si>
  <si>
    <t>Source Description</t>
  </si>
  <si>
    <t>Phase II ID No.</t>
  </si>
  <si>
    <t>Soot Blowing</t>
  </si>
  <si>
    <t>Haz Waste Description</t>
  </si>
  <si>
    <t xml:space="preserve">   Temperature</t>
  </si>
  <si>
    <t xml:space="preserve">   Stack Gas Flowrate</t>
  </si>
  <si>
    <t>Comments</t>
  </si>
  <si>
    <t xml:space="preserve">   O2</t>
  </si>
  <si>
    <t xml:space="preserve">   Moisture</t>
  </si>
  <si>
    <t>CO (RA)</t>
  </si>
  <si>
    <t>CO (MHRA)</t>
  </si>
  <si>
    <t>Sampling Train</t>
  </si>
  <si>
    <t>Arsenic</t>
  </si>
  <si>
    <t>Barium</t>
  </si>
  <si>
    <t>Beryllium</t>
  </si>
  <si>
    <t>Thallium</t>
  </si>
  <si>
    <t>Antimony</t>
  </si>
  <si>
    <t>Lead</t>
  </si>
  <si>
    <t>Cadmium</t>
  </si>
  <si>
    <t>Silver</t>
  </si>
  <si>
    <t>Chromium</t>
  </si>
  <si>
    <t>CoC testing</t>
  </si>
  <si>
    <t>BIF Feedrate Limits</t>
  </si>
  <si>
    <t>*</t>
  </si>
  <si>
    <t>Thermal Feedrate</t>
  </si>
  <si>
    <t>Mercury</t>
  </si>
  <si>
    <t>Feed Rate</t>
  </si>
  <si>
    <t>CTD001159730</t>
  </si>
  <si>
    <t>HWC Burn Status (Date if Terminated)</t>
  </si>
  <si>
    <t xml:space="preserve">    Cond Dates</t>
  </si>
  <si>
    <t>Cond Description</t>
  </si>
  <si>
    <t>Boiler -- Downtherm process heater. Vertically-fired cold boiler, Dowtherm liquid heat exchanger, capacity of 9.0 MMBtu/hr input (8.0 MMBtu/hr output)</t>
  </si>
  <si>
    <t>Liquid-fired boiler</t>
  </si>
  <si>
    <t>R1</t>
  </si>
  <si>
    <t>R2</t>
  </si>
  <si>
    <t>R3</t>
  </si>
  <si>
    <t>Number of Sister Facilities</t>
  </si>
  <si>
    <t>Combustor Type</t>
  </si>
  <si>
    <t>APCS Detailed Acronym</t>
  </si>
  <si>
    <t>APCS General Class</t>
  </si>
  <si>
    <t>Combustor Class</t>
  </si>
  <si>
    <t>E1</t>
  </si>
  <si>
    <t>COC</t>
  </si>
  <si>
    <t>Liq, solid</t>
  </si>
  <si>
    <t>oil</t>
  </si>
  <si>
    <t>source</t>
  </si>
  <si>
    <t>cond</t>
  </si>
  <si>
    <t>emiss</t>
  </si>
  <si>
    <t>feed</t>
  </si>
  <si>
    <t>process</t>
  </si>
  <si>
    <t>Liquid injection, process heater</t>
  </si>
  <si>
    <t>Feedstream Number</t>
  </si>
  <si>
    <t>Feed Class</t>
  </si>
  <si>
    <t>F1</t>
  </si>
  <si>
    <t>Liq HW</t>
  </si>
  <si>
    <t>Oil</t>
  </si>
  <si>
    <t>F2</t>
  </si>
  <si>
    <t>F3</t>
  </si>
  <si>
    <t>Feed Class 2</t>
  </si>
  <si>
    <t>MF</t>
  </si>
  <si>
    <t>Estimated Firing Rate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</si>
</sst>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E+00"/>
    <numFmt numFmtId="176" formatCode="0.0000000"/>
    <numFmt numFmtId="177" formatCode="0.00000000"/>
  </numFmts>
  <fonts count="7">
    <font>
      <sz val="10"/>
      <name val="Arial"/>
      <family val="0"/>
    </font>
    <font>
      <b/>
      <sz val="10"/>
      <name val="Helv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11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2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2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2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11" fontId="2" fillId="0" borderId="0" xfId="0" applyNumberFormat="1" applyFont="1" applyFill="1" applyBorder="1" applyAlignment="1">
      <alignment horizontal="right"/>
    </xf>
    <xf numFmtId="175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0" xfId="0" applyFont="1" applyBorder="1" applyAlignment="1">
      <alignment horizontal="left"/>
    </xf>
    <xf numFmtId="16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71" fontId="0" fillId="0" borderId="0" xfId="0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11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6" sqref="A6"/>
    </sheetView>
  </sheetViews>
  <sheetFormatPr defaultColWidth="9.140625" defaultRowHeight="12.75"/>
  <sheetData>
    <row r="1" ht="12.75">
      <c r="A1" t="s">
        <v>123</v>
      </c>
    </row>
    <row r="2" ht="12.75">
      <c r="A2" t="s">
        <v>124</v>
      </c>
    </row>
    <row r="3" ht="12.75">
      <c r="A3" t="s">
        <v>125</v>
      </c>
    </row>
    <row r="4" ht="12.75">
      <c r="A4" t="s">
        <v>126</v>
      </c>
    </row>
    <row r="5" ht="12.75">
      <c r="A5" t="s">
        <v>127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60"/>
  <sheetViews>
    <sheetView tabSelected="1" workbookViewId="0" topLeftCell="B1">
      <selection activeCell="B2" sqref="B2"/>
    </sheetView>
  </sheetViews>
  <sheetFormatPr defaultColWidth="9.140625" defaultRowHeight="12.75"/>
  <cols>
    <col min="1" max="1" width="9.140625" style="1" hidden="1" customWidth="1"/>
    <col min="2" max="2" width="23.8515625" style="1" customWidth="1"/>
    <col min="3" max="3" width="54.421875" style="1" customWidth="1"/>
    <col min="4" max="16384" width="8.8515625" style="1" customWidth="1"/>
  </cols>
  <sheetData>
    <row r="1" spans="2:9" ht="12.75">
      <c r="B1" s="18" t="s">
        <v>78</v>
      </c>
      <c r="C1" s="50"/>
      <c r="D1" s="50"/>
      <c r="E1" s="50"/>
      <c r="F1" s="50"/>
      <c r="G1" s="50"/>
      <c r="H1" s="50"/>
      <c r="I1" s="50"/>
    </row>
    <row r="2" spans="2:9" ht="12.75">
      <c r="B2" s="50"/>
      <c r="C2" s="50"/>
      <c r="D2" s="50"/>
      <c r="E2" s="50"/>
      <c r="F2" s="50"/>
      <c r="G2" s="50"/>
      <c r="H2" s="50"/>
      <c r="I2" s="50"/>
    </row>
    <row r="3" spans="2:9" ht="12.75">
      <c r="B3" s="50" t="s">
        <v>79</v>
      </c>
      <c r="C3" s="60">
        <v>729</v>
      </c>
      <c r="D3" s="50"/>
      <c r="E3" s="50"/>
      <c r="F3" s="50"/>
      <c r="G3" s="50"/>
      <c r="H3" s="50"/>
      <c r="I3" s="50"/>
    </row>
    <row r="4" spans="2:9" ht="12.75">
      <c r="B4" s="50" t="s">
        <v>0</v>
      </c>
      <c r="C4" s="60" t="s">
        <v>105</v>
      </c>
      <c r="D4" s="50"/>
      <c r="E4" s="50"/>
      <c r="F4" s="50"/>
      <c r="G4" s="50"/>
      <c r="H4" s="50"/>
      <c r="I4" s="50"/>
    </row>
    <row r="5" spans="2:9" ht="12.75">
      <c r="B5" s="50" t="s">
        <v>1</v>
      </c>
      <c r="C5" s="50" t="s">
        <v>35</v>
      </c>
      <c r="D5" s="50"/>
      <c r="E5" s="50"/>
      <c r="F5" s="50"/>
      <c r="G5" s="50"/>
      <c r="H5" s="50"/>
      <c r="I5" s="50"/>
    </row>
    <row r="6" spans="2:9" ht="12.75">
      <c r="B6" s="50" t="s">
        <v>2</v>
      </c>
      <c r="C6" s="50"/>
      <c r="D6" s="50"/>
      <c r="E6" s="50"/>
      <c r="F6" s="50"/>
      <c r="G6" s="50"/>
      <c r="H6" s="50"/>
      <c r="I6" s="50"/>
    </row>
    <row r="7" spans="2:9" ht="12.75">
      <c r="B7" s="50" t="s">
        <v>3</v>
      </c>
      <c r="C7" s="50" t="s">
        <v>36</v>
      </c>
      <c r="D7" s="50"/>
      <c r="E7" s="50"/>
      <c r="F7" s="50"/>
      <c r="G7" s="50"/>
      <c r="H7" s="50"/>
      <c r="I7" s="50"/>
    </row>
    <row r="8" spans="2:9" ht="12.75">
      <c r="B8" s="50" t="s">
        <v>4</v>
      </c>
      <c r="C8" s="50" t="s">
        <v>37</v>
      </c>
      <c r="D8" s="50"/>
      <c r="E8" s="50"/>
      <c r="F8" s="50"/>
      <c r="G8" s="50"/>
      <c r="H8" s="50"/>
      <c r="I8" s="50"/>
    </row>
    <row r="9" spans="2:9" ht="12.75">
      <c r="B9" s="50" t="s">
        <v>5</v>
      </c>
      <c r="C9" s="50" t="s">
        <v>60</v>
      </c>
      <c r="D9" s="50"/>
      <c r="E9" s="50"/>
      <c r="F9" s="50"/>
      <c r="G9" s="50"/>
      <c r="H9" s="50"/>
      <c r="I9" s="50"/>
    </row>
    <row r="10" spans="2:9" ht="12.75">
      <c r="B10" s="50" t="s">
        <v>6</v>
      </c>
      <c r="C10" s="50" t="s">
        <v>33</v>
      </c>
      <c r="D10" s="50"/>
      <c r="E10" s="50"/>
      <c r="F10" s="50"/>
      <c r="G10" s="50"/>
      <c r="H10" s="50"/>
      <c r="I10" s="50"/>
    </row>
    <row r="11" spans="2:9" ht="12.75">
      <c r="B11" s="50" t="s">
        <v>114</v>
      </c>
      <c r="C11" s="60">
        <v>0</v>
      </c>
      <c r="D11" s="50"/>
      <c r="E11" s="50"/>
      <c r="F11" s="50"/>
      <c r="G11" s="50"/>
      <c r="H11" s="50"/>
      <c r="I11" s="50"/>
    </row>
    <row r="12" spans="2:9" ht="12.75">
      <c r="B12" s="50" t="s">
        <v>118</v>
      </c>
      <c r="C12" s="50" t="s">
        <v>110</v>
      </c>
      <c r="D12" s="50"/>
      <c r="E12" s="50"/>
      <c r="F12" s="50"/>
      <c r="G12" s="50"/>
      <c r="H12" s="50"/>
      <c r="I12" s="50"/>
    </row>
    <row r="13" spans="2:9" ht="12.75">
      <c r="B13" s="50" t="s">
        <v>115</v>
      </c>
      <c r="C13" s="50" t="s">
        <v>128</v>
      </c>
      <c r="D13" s="50"/>
      <c r="E13" s="50"/>
      <c r="F13" s="50"/>
      <c r="G13" s="50"/>
      <c r="H13" s="50"/>
      <c r="I13" s="50"/>
    </row>
    <row r="14" spans="2:9" s="64" customFormat="1" ht="38.25">
      <c r="B14" s="63" t="s">
        <v>58</v>
      </c>
      <c r="C14" s="63" t="s">
        <v>109</v>
      </c>
      <c r="D14" s="63"/>
      <c r="E14" s="63"/>
      <c r="F14" s="63"/>
      <c r="G14" s="63"/>
      <c r="H14" s="63"/>
      <c r="I14" s="63"/>
    </row>
    <row r="15" spans="2:9" ht="12.75">
      <c r="B15" s="50" t="s">
        <v>57</v>
      </c>
      <c r="C15" s="60">
        <v>9</v>
      </c>
      <c r="D15" s="50"/>
      <c r="E15" s="50"/>
      <c r="F15" s="50"/>
      <c r="G15" s="50"/>
      <c r="H15" s="50"/>
      <c r="I15" s="50"/>
    </row>
    <row r="16" spans="2:9" ht="12.75">
      <c r="B16" s="50" t="s">
        <v>80</v>
      </c>
      <c r="C16" s="50" t="s">
        <v>33</v>
      </c>
      <c r="F16" s="50"/>
      <c r="G16" s="50"/>
      <c r="H16" s="50"/>
      <c r="I16" s="50"/>
    </row>
    <row r="17" spans="2:9" ht="12.75">
      <c r="B17" s="50" t="s">
        <v>116</v>
      </c>
      <c r="C17" s="50" t="s">
        <v>33</v>
      </c>
      <c r="D17" s="50"/>
      <c r="E17" s="50"/>
      <c r="F17" s="50"/>
      <c r="G17" s="50"/>
      <c r="H17" s="50"/>
      <c r="I17" s="50"/>
    </row>
    <row r="18" spans="2:9" ht="12.75">
      <c r="B18" s="50" t="s">
        <v>117</v>
      </c>
      <c r="C18" s="50"/>
      <c r="D18" s="50"/>
      <c r="E18" s="50"/>
      <c r="F18" s="50"/>
      <c r="G18" s="50"/>
      <c r="H18" s="50"/>
      <c r="I18" s="50"/>
    </row>
    <row r="19" spans="2:9" ht="12.75">
      <c r="B19" s="50" t="s">
        <v>7</v>
      </c>
      <c r="C19" s="50" t="s">
        <v>38</v>
      </c>
      <c r="D19" s="50"/>
      <c r="E19" s="50"/>
      <c r="F19" s="50"/>
      <c r="G19" s="50"/>
      <c r="H19" s="50"/>
      <c r="I19" s="50"/>
    </row>
    <row r="20" spans="2:9" ht="12.75">
      <c r="B20" s="50" t="s">
        <v>59</v>
      </c>
      <c r="C20" s="50" t="s">
        <v>121</v>
      </c>
      <c r="D20" s="50"/>
      <c r="E20" s="50"/>
      <c r="F20" s="50"/>
      <c r="G20" s="50"/>
      <c r="H20" s="50"/>
      <c r="I20" s="50"/>
    </row>
    <row r="21" spans="2:9" s="64" customFormat="1" ht="25.5">
      <c r="B21" s="63" t="s">
        <v>81</v>
      </c>
      <c r="C21" s="63" t="s">
        <v>64</v>
      </c>
      <c r="D21" s="63"/>
      <c r="E21" s="63"/>
      <c r="F21" s="63"/>
      <c r="G21" s="63"/>
      <c r="H21" s="63"/>
      <c r="I21" s="63"/>
    </row>
    <row r="22" spans="2:9" ht="12.75">
      <c r="B22" s="50" t="s">
        <v>61</v>
      </c>
      <c r="C22" s="50" t="s">
        <v>122</v>
      </c>
      <c r="D22" s="50"/>
      <c r="E22" s="50"/>
      <c r="F22" s="50"/>
      <c r="G22" s="50"/>
      <c r="H22" s="50"/>
      <c r="I22" s="50"/>
    </row>
    <row r="23" spans="2:9" ht="12.75">
      <c r="B23" s="50"/>
      <c r="C23" s="50" t="s">
        <v>56</v>
      </c>
      <c r="D23" s="50"/>
      <c r="E23" s="50"/>
      <c r="F23" s="50"/>
      <c r="G23" s="50"/>
      <c r="H23" s="50"/>
      <c r="I23" s="50"/>
    </row>
    <row r="24" spans="2:9" ht="12.75">
      <c r="B24" s="50" t="s">
        <v>8</v>
      </c>
      <c r="C24" s="60"/>
      <c r="D24" s="50"/>
      <c r="E24" s="50"/>
      <c r="F24" s="50"/>
      <c r="G24" s="50"/>
      <c r="H24" s="50"/>
      <c r="I24" s="50"/>
    </row>
    <row r="25" spans="2:9" ht="12.75">
      <c r="B25" s="50" t="s">
        <v>9</v>
      </c>
      <c r="C25" s="60">
        <v>2</v>
      </c>
      <c r="D25" s="50"/>
      <c r="E25" s="50"/>
      <c r="F25" s="50"/>
      <c r="G25" s="50"/>
      <c r="H25" s="50"/>
      <c r="I25" s="50"/>
    </row>
    <row r="26" spans="2:9" ht="12.75">
      <c r="B26" s="50" t="s">
        <v>10</v>
      </c>
      <c r="C26" s="60"/>
      <c r="D26" s="50"/>
      <c r="E26" s="50"/>
      <c r="F26" s="50"/>
      <c r="G26" s="50"/>
      <c r="H26" s="50"/>
      <c r="I26" s="50"/>
    </row>
    <row r="27" spans="2:9" ht="12.75">
      <c r="B27" s="50" t="s">
        <v>74</v>
      </c>
      <c r="C27" s="61">
        <f>2301/(1*3.14*60)</f>
        <v>12.213375796178344</v>
      </c>
      <c r="D27" s="50"/>
      <c r="E27" s="50"/>
      <c r="F27" s="50"/>
      <c r="G27" s="50"/>
      <c r="H27" s="50"/>
      <c r="I27" s="50"/>
    </row>
    <row r="28" spans="2:9" ht="12.75">
      <c r="B28" s="50" t="s">
        <v>75</v>
      </c>
      <c r="C28" s="60">
        <v>399.5</v>
      </c>
      <c r="D28" s="50"/>
      <c r="E28" s="50"/>
      <c r="F28" s="50"/>
      <c r="G28" s="50"/>
      <c r="H28" s="50"/>
      <c r="I28" s="50"/>
    </row>
    <row r="29" spans="2:9" ht="12.75">
      <c r="B29" s="50"/>
      <c r="C29" s="50"/>
      <c r="D29" s="50"/>
      <c r="E29" s="50"/>
      <c r="F29" s="50"/>
      <c r="G29" s="50"/>
      <c r="H29" s="50"/>
      <c r="I29" s="50"/>
    </row>
    <row r="30" spans="2:9" ht="12.75">
      <c r="B30" s="50" t="s">
        <v>11</v>
      </c>
      <c r="C30" s="50" t="s">
        <v>77</v>
      </c>
      <c r="D30" s="50"/>
      <c r="E30" s="50"/>
      <c r="F30" s="50"/>
      <c r="G30" s="50"/>
      <c r="H30" s="50"/>
      <c r="I30" s="50"/>
    </row>
    <row r="31" spans="2:9" s="74" customFormat="1" ht="25.5">
      <c r="B31" s="73" t="s">
        <v>106</v>
      </c>
      <c r="C31" s="73"/>
      <c r="D31" s="73"/>
      <c r="E31" s="73"/>
      <c r="F31" s="73"/>
      <c r="G31" s="73"/>
      <c r="H31" s="73"/>
      <c r="I31" s="73"/>
    </row>
    <row r="32" spans="2:9" ht="12.75">
      <c r="B32" s="50"/>
      <c r="C32" s="50"/>
      <c r="D32" s="50"/>
      <c r="E32" s="50"/>
      <c r="F32" s="50"/>
      <c r="G32" s="50"/>
      <c r="H32" s="50"/>
      <c r="I32" s="50"/>
    </row>
    <row r="41" spans="2:9" ht="12.75">
      <c r="B41" s="50"/>
      <c r="C41" s="50"/>
      <c r="D41" s="50"/>
      <c r="E41" s="50"/>
      <c r="F41" s="50"/>
      <c r="G41" s="50"/>
      <c r="H41" s="50"/>
      <c r="I41" s="50"/>
    </row>
    <row r="42" spans="2:9" ht="12.75">
      <c r="B42" s="50"/>
      <c r="C42" s="62"/>
      <c r="D42" s="50"/>
      <c r="E42" s="50"/>
      <c r="F42" s="50"/>
      <c r="G42" s="50"/>
      <c r="H42" s="50"/>
      <c r="I42" s="50"/>
    </row>
    <row r="43" spans="2:9" ht="12.75">
      <c r="B43" s="50"/>
      <c r="C43" s="62"/>
      <c r="D43" s="50"/>
      <c r="E43" s="50"/>
      <c r="F43" s="50"/>
      <c r="G43" s="50"/>
      <c r="H43" s="50"/>
      <c r="I43" s="50"/>
    </row>
    <row r="44" spans="2:9" ht="12.75">
      <c r="B44" s="50"/>
      <c r="C44" s="62"/>
      <c r="D44" s="50"/>
      <c r="E44" s="50"/>
      <c r="F44" s="50"/>
      <c r="G44" s="50"/>
      <c r="H44" s="50"/>
      <c r="I44" s="50"/>
    </row>
    <row r="45" spans="2:9" ht="12.75">
      <c r="B45" s="50"/>
      <c r="C45" s="50"/>
      <c r="D45" s="50"/>
      <c r="E45" s="50"/>
      <c r="F45" s="50"/>
      <c r="G45" s="50"/>
      <c r="H45" s="50"/>
      <c r="I45" s="50"/>
    </row>
    <row r="46" spans="2:9" ht="12.75">
      <c r="B46" s="50"/>
      <c r="C46" s="50"/>
      <c r="D46" s="50"/>
      <c r="E46" s="50"/>
      <c r="F46" s="50"/>
      <c r="G46" s="50"/>
      <c r="H46" s="50"/>
      <c r="I46" s="50"/>
    </row>
    <row r="47" ht="12.75">
      <c r="C47" s="10"/>
    </row>
    <row r="52" ht="12.75">
      <c r="C52" s="10"/>
    </row>
    <row r="56" ht="12.75">
      <c r="C56" s="10"/>
    </row>
    <row r="59" ht="12.75">
      <c r="C59" s="10"/>
    </row>
    <row r="60" ht="12.75">
      <c r="C60" s="10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11"/>
  <sheetViews>
    <sheetView workbookViewId="0" topLeftCell="B1">
      <selection activeCell="B2" sqref="B2"/>
    </sheetView>
  </sheetViews>
  <sheetFormatPr defaultColWidth="9.140625" defaultRowHeight="12.75"/>
  <cols>
    <col min="1" max="1" width="9.140625" style="50" hidden="1" customWidth="1"/>
    <col min="2" max="2" width="21.421875" style="50" customWidth="1"/>
    <col min="3" max="3" width="48.00390625" style="50" customWidth="1"/>
    <col min="4" max="16384" width="9.140625" style="50" customWidth="1"/>
  </cols>
  <sheetData>
    <row r="1" ht="12.75">
      <c r="B1" s="18" t="s">
        <v>108</v>
      </c>
    </row>
    <row r="3" ht="12.75">
      <c r="B3" s="75" t="s">
        <v>55</v>
      </c>
    </row>
    <row r="4" ht="12.75">
      <c r="B4" s="75"/>
    </row>
    <row r="5" spans="2:3" s="63" customFormat="1" ht="25.5">
      <c r="B5" s="63" t="s">
        <v>12</v>
      </c>
      <c r="C5" s="63" t="s">
        <v>39</v>
      </c>
    </row>
    <row r="6" spans="2:3" ht="12.75">
      <c r="B6" s="50" t="s">
        <v>13</v>
      </c>
      <c r="C6" s="50" t="s">
        <v>40</v>
      </c>
    </row>
    <row r="7" spans="2:3" ht="12.75">
      <c r="B7" s="50" t="s">
        <v>14</v>
      </c>
      <c r="C7" s="50" t="s">
        <v>40</v>
      </c>
    </row>
    <row r="8" spans="2:3" ht="12.75">
      <c r="B8" s="50" t="s">
        <v>63</v>
      </c>
      <c r="C8" s="62">
        <v>35956</v>
      </c>
    </row>
    <row r="9" spans="2:3" ht="12.75">
      <c r="B9" s="50" t="s">
        <v>107</v>
      </c>
      <c r="C9" s="72">
        <v>35947</v>
      </c>
    </row>
    <row r="10" spans="2:3" ht="12.75">
      <c r="B10" s="50" t="s">
        <v>15</v>
      </c>
      <c r="C10" s="50" t="s">
        <v>62</v>
      </c>
    </row>
    <row r="11" spans="2:3" ht="12.75">
      <c r="B11" s="50" t="s">
        <v>16</v>
      </c>
      <c r="C11" s="62" t="s">
        <v>42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28"/>
  <sheetViews>
    <sheetView workbookViewId="0" topLeftCell="B1">
      <selection activeCell="B4" sqref="B4"/>
    </sheetView>
  </sheetViews>
  <sheetFormatPr defaultColWidth="9.140625" defaultRowHeight="12.75"/>
  <cols>
    <col min="1" max="1" width="0.2890625" style="3" hidden="1" customWidth="1"/>
    <col min="2" max="2" width="21.140625" style="3" customWidth="1"/>
    <col min="3" max="3" width="6.421875" style="3" customWidth="1"/>
    <col min="4" max="4" width="8.8515625" style="5" customWidth="1"/>
    <col min="5" max="5" width="5.00390625" style="5" customWidth="1"/>
    <col min="6" max="6" width="3.140625" style="5" customWidth="1"/>
    <col min="7" max="7" width="9.140625" style="3" customWidth="1"/>
    <col min="8" max="8" width="2.7109375" style="3" customWidth="1"/>
    <col min="9" max="9" width="9.57421875" style="14" customWidth="1"/>
    <col min="10" max="10" width="2.8515625" style="3" customWidth="1"/>
    <col min="11" max="11" width="10.00390625" style="3" customWidth="1"/>
    <col min="12" max="12" width="3.140625" style="3" customWidth="1"/>
    <col min="13" max="13" width="8.28125" style="3" customWidth="1"/>
    <col min="14" max="14" width="2.8515625" style="3" customWidth="1"/>
    <col min="15" max="16384" width="8.8515625" style="3" customWidth="1"/>
  </cols>
  <sheetData>
    <row r="1" spans="2:14" ht="12.75">
      <c r="B1" s="44" t="s">
        <v>45</v>
      </c>
      <c r="C1" s="44"/>
      <c r="D1" s="45"/>
      <c r="E1" s="45"/>
      <c r="F1" s="45"/>
      <c r="G1" s="46"/>
      <c r="H1" s="46"/>
      <c r="I1" s="47"/>
      <c r="J1" s="46"/>
      <c r="K1" s="46"/>
      <c r="L1" s="46"/>
      <c r="M1" s="46"/>
      <c r="N1" s="46"/>
    </row>
    <row r="2" spans="2:14" ht="12.75">
      <c r="B2" s="48"/>
      <c r="C2" s="48"/>
      <c r="D2" s="45"/>
      <c r="E2" s="45"/>
      <c r="F2" s="45"/>
      <c r="G2" s="48"/>
      <c r="H2" s="48"/>
      <c r="I2" s="49"/>
      <c r="J2" s="48"/>
      <c r="K2" s="48"/>
      <c r="L2" s="48"/>
      <c r="M2" s="46"/>
      <c r="N2" s="46"/>
    </row>
    <row r="3" spans="2:15" ht="12.75">
      <c r="B3" s="50"/>
      <c r="C3" s="50" t="s">
        <v>84</v>
      </c>
      <c r="D3" s="45" t="s">
        <v>17</v>
      </c>
      <c r="E3" s="45" t="s">
        <v>65</v>
      </c>
      <c r="F3" s="45"/>
      <c r="N3" s="46"/>
      <c r="O3" s="4"/>
    </row>
    <row r="4" spans="2:14" ht="12.75">
      <c r="B4" s="50"/>
      <c r="C4" s="50"/>
      <c r="D4" s="45"/>
      <c r="E4" s="45"/>
      <c r="F4" s="45"/>
      <c r="G4" s="48"/>
      <c r="H4" s="48"/>
      <c r="I4" s="49"/>
      <c r="J4" s="48"/>
      <c r="K4" s="46"/>
      <c r="L4" s="48"/>
      <c r="M4" s="46"/>
      <c r="N4" s="46"/>
    </row>
    <row r="5" spans="2:14" ht="12.75">
      <c r="B5" s="50"/>
      <c r="C5" s="50"/>
      <c r="D5" s="45"/>
      <c r="E5" s="45"/>
      <c r="F5" s="45"/>
      <c r="G5" s="48"/>
      <c r="H5" s="48"/>
      <c r="I5" s="49"/>
      <c r="J5" s="48"/>
      <c r="K5" s="46"/>
      <c r="L5" s="48"/>
      <c r="M5" s="46"/>
      <c r="N5" s="46"/>
    </row>
    <row r="6" spans="1:14" ht="12.75">
      <c r="A6" s="3">
        <v>1</v>
      </c>
      <c r="B6" s="51" t="s">
        <v>55</v>
      </c>
      <c r="C6" s="51" t="s">
        <v>120</v>
      </c>
      <c r="D6" s="45"/>
      <c r="E6" s="45"/>
      <c r="F6" s="45"/>
      <c r="G6" s="48" t="s">
        <v>111</v>
      </c>
      <c r="H6" s="48"/>
      <c r="I6" s="49" t="s">
        <v>112</v>
      </c>
      <c r="J6" s="48"/>
      <c r="K6" s="48" t="s">
        <v>113</v>
      </c>
      <c r="L6" s="48"/>
      <c r="M6" s="48" t="s">
        <v>68</v>
      </c>
      <c r="N6" s="46"/>
    </row>
    <row r="7" spans="2:14" ht="12.75">
      <c r="B7" s="45"/>
      <c r="C7" s="45"/>
      <c r="D7" s="50"/>
      <c r="E7" s="50"/>
      <c r="F7" s="50"/>
      <c r="G7" s="50"/>
      <c r="H7" s="50"/>
      <c r="I7" s="52"/>
      <c r="J7" s="50"/>
      <c r="K7" s="46"/>
      <c r="L7" s="48"/>
      <c r="M7" s="46"/>
      <c r="N7" s="46"/>
    </row>
    <row r="8" spans="2:15" ht="12.75">
      <c r="B8" s="45" t="s">
        <v>18</v>
      </c>
      <c r="C8" s="45" t="s">
        <v>119</v>
      </c>
      <c r="D8" s="45" t="s">
        <v>19</v>
      </c>
      <c r="E8" s="45" t="s">
        <v>20</v>
      </c>
      <c r="F8" s="45"/>
      <c r="G8" s="50">
        <v>0.0058</v>
      </c>
      <c r="H8" s="50"/>
      <c r="I8" s="52">
        <v>0.0048</v>
      </c>
      <c r="J8" s="50"/>
      <c r="K8" s="53">
        <v>0.004</v>
      </c>
      <c r="L8" s="48"/>
      <c r="M8" s="53">
        <v>0.0049</v>
      </c>
      <c r="N8" s="46"/>
      <c r="O8" s="25"/>
    </row>
    <row r="9" spans="2:15" ht="12.75">
      <c r="B9" s="45" t="s">
        <v>88</v>
      </c>
      <c r="C9" s="45" t="s">
        <v>119</v>
      </c>
      <c r="D9" s="45" t="s">
        <v>21</v>
      </c>
      <c r="E9" s="45" t="s">
        <v>20</v>
      </c>
      <c r="F9" s="45"/>
      <c r="G9" s="50">
        <v>23.2</v>
      </c>
      <c r="H9" s="50"/>
      <c r="I9" s="52">
        <v>30.2</v>
      </c>
      <c r="J9" s="50"/>
      <c r="K9" s="54">
        <v>33.9</v>
      </c>
      <c r="L9" s="48"/>
      <c r="M9" s="54">
        <v>29.1</v>
      </c>
      <c r="N9" s="46"/>
      <c r="O9" s="26"/>
    </row>
    <row r="10" spans="2:15" ht="12.75">
      <c r="B10" s="45" t="s">
        <v>87</v>
      </c>
      <c r="C10" s="45" t="s">
        <v>119</v>
      </c>
      <c r="D10" s="45" t="s">
        <v>21</v>
      </c>
      <c r="E10" s="45" t="s">
        <v>20</v>
      </c>
      <c r="F10" s="45"/>
      <c r="G10" s="55">
        <v>22.5</v>
      </c>
      <c r="H10" s="55"/>
      <c r="I10" s="56">
        <v>26.8</v>
      </c>
      <c r="J10" s="55"/>
      <c r="K10" s="54">
        <v>32.8</v>
      </c>
      <c r="L10" s="48"/>
      <c r="M10" s="54">
        <v>27.4</v>
      </c>
      <c r="N10" s="46"/>
      <c r="O10" s="26"/>
    </row>
    <row r="11" spans="2:15" ht="12.75">
      <c r="B11" s="45"/>
      <c r="C11" s="45"/>
      <c r="D11" s="45"/>
      <c r="E11" s="45"/>
      <c r="F11" s="45"/>
      <c r="G11" s="46"/>
      <c r="H11" s="46"/>
      <c r="I11" s="47"/>
      <c r="J11" s="46"/>
      <c r="K11" s="57"/>
      <c r="L11" s="48"/>
      <c r="M11" s="54"/>
      <c r="N11" s="46"/>
      <c r="O11" s="23"/>
    </row>
    <row r="12" spans="2:15" ht="12.75">
      <c r="B12" s="45" t="s">
        <v>89</v>
      </c>
      <c r="C12" s="45" t="s">
        <v>18</v>
      </c>
      <c r="D12" s="45" t="s">
        <v>119</v>
      </c>
      <c r="E12" s="45"/>
      <c r="F12" s="45"/>
      <c r="G12" s="46"/>
      <c r="H12" s="46"/>
      <c r="I12" s="47"/>
      <c r="J12" s="46"/>
      <c r="K12" s="57"/>
      <c r="L12" s="48"/>
      <c r="M12" s="54"/>
      <c r="N12" s="46"/>
      <c r="O12" s="23"/>
    </row>
    <row r="13" spans="2:15" ht="12.75">
      <c r="B13" s="45" t="s">
        <v>83</v>
      </c>
      <c r="C13" s="45"/>
      <c r="D13" s="45" t="s">
        <v>22</v>
      </c>
      <c r="E13" s="45"/>
      <c r="F13" s="45"/>
      <c r="G13" s="55">
        <v>2263</v>
      </c>
      <c r="H13" s="55"/>
      <c r="I13" s="56">
        <v>2352</v>
      </c>
      <c r="J13" s="58"/>
      <c r="K13" s="59">
        <v>2290</v>
      </c>
      <c r="L13" s="48"/>
      <c r="M13" s="54">
        <v>2301</v>
      </c>
      <c r="N13" s="46"/>
      <c r="O13" s="24"/>
    </row>
    <row r="14" spans="2:15" ht="12.75">
      <c r="B14" s="45" t="s">
        <v>85</v>
      </c>
      <c r="C14" s="45"/>
      <c r="D14" s="45" t="s">
        <v>23</v>
      </c>
      <c r="E14" s="45"/>
      <c r="F14" s="45"/>
      <c r="G14" s="55">
        <v>14.7</v>
      </c>
      <c r="H14" s="55"/>
      <c r="I14" s="56">
        <v>14.1</v>
      </c>
      <c r="J14" s="55"/>
      <c r="K14" s="54">
        <v>14.4</v>
      </c>
      <c r="L14" s="46"/>
      <c r="M14" s="54">
        <v>14.4</v>
      </c>
      <c r="N14" s="46"/>
      <c r="O14" s="26"/>
    </row>
    <row r="15" spans="2:14" ht="12.75">
      <c r="B15" s="45" t="s">
        <v>86</v>
      </c>
      <c r="C15" s="45"/>
      <c r="D15" s="45" t="s">
        <v>23</v>
      </c>
      <c r="E15" s="45"/>
      <c r="F15" s="45"/>
      <c r="G15" s="55">
        <v>4.2</v>
      </c>
      <c r="H15" s="55"/>
      <c r="I15" s="56">
        <v>4</v>
      </c>
      <c r="J15" s="55"/>
      <c r="K15" s="55">
        <v>4.5</v>
      </c>
      <c r="L15" s="46"/>
      <c r="M15" s="54">
        <v>4.3</v>
      </c>
      <c r="N15" s="46"/>
    </row>
    <row r="16" spans="2:14" ht="12.75">
      <c r="B16" s="45" t="s">
        <v>82</v>
      </c>
      <c r="C16" s="45"/>
      <c r="D16" s="45" t="s">
        <v>24</v>
      </c>
      <c r="E16" s="45"/>
      <c r="F16" s="45"/>
      <c r="G16" s="55">
        <v>396.5</v>
      </c>
      <c r="H16" s="55"/>
      <c r="I16" s="56">
        <v>403.5</v>
      </c>
      <c r="J16" s="55"/>
      <c r="K16" s="55">
        <v>398.5</v>
      </c>
      <c r="L16" s="46"/>
      <c r="M16" s="54">
        <v>399.5</v>
      </c>
      <c r="N16" s="46"/>
    </row>
    <row r="17" spans="2:13" ht="14.25" customHeight="1">
      <c r="B17" s="5"/>
      <c r="C17" s="5"/>
      <c r="G17" s="7"/>
      <c r="H17" s="7"/>
      <c r="I17" s="13"/>
      <c r="J17" s="7"/>
      <c r="K17" s="7"/>
      <c r="M17" s="23"/>
    </row>
    <row r="18" spans="2:13" ht="15.75" customHeight="1">
      <c r="B18" s="5"/>
      <c r="C18" s="5"/>
      <c r="G18" s="7"/>
      <c r="H18" s="7"/>
      <c r="I18" s="13"/>
      <c r="J18" s="7"/>
      <c r="K18" s="7"/>
      <c r="M18" s="23"/>
    </row>
    <row r="19" spans="2:13" ht="14.25" customHeight="1">
      <c r="B19" s="5"/>
      <c r="C19" s="5"/>
      <c r="G19" s="7"/>
      <c r="H19" s="7"/>
      <c r="I19" s="13"/>
      <c r="J19" s="7"/>
      <c r="K19" s="7"/>
      <c r="M19" s="24"/>
    </row>
    <row r="20" spans="2:13" ht="14.25" customHeight="1">
      <c r="B20" s="5"/>
      <c r="C20" s="5"/>
      <c r="G20" s="7"/>
      <c r="H20" s="7"/>
      <c r="I20" s="13"/>
      <c r="J20" s="7"/>
      <c r="K20" s="7"/>
      <c r="M20" s="23"/>
    </row>
    <row r="21" spans="2:13" ht="13.5" customHeight="1">
      <c r="B21" s="5"/>
      <c r="C21" s="5"/>
      <c r="G21" s="7"/>
      <c r="H21" s="7"/>
      <c r="I21" s="13"/>
      <c r="J21" s="7"/>
      <c r="K21" s="7"/>
      <c r="M21" s="23"/>
    </row>
    <row r="22" spans="2:13" ht="15" customHeight="1">
      <c r="B22" s="5"/>
      <c r="C22" s="5"/>
      <c r="G22" s="7"/>
      <c r="H22" s="7"/>
      <c r="I22" s="13"/>
      <c r="J22" s="7"/>
      <c r="K22" s="7"/>
      <c r="M22" s="23"/>
    </row>
    <row r="23" spans="2:13" ht="14.25" customHeight="1">
      <c r="B23" s="5"/>
      <c r="C23" s="5"/>
      <c r="G23" s="7"/>
      <c r="H23" s="7"/>
      <c r="I23" s="13"/>
      <c r="J23" s="7"/>
      <c r="K23" s="7"/>
      <c r="M23" s="23"/>
    </row>
    <row r="24" spans="2:13" ht="18" customHeight="1">
      <c r="B24" s="6"/>
      <c r="C24" s="6"/>
      <c r="G24" s="4"/>
      <c r="H24" s="4"/>
      <c r="I24" s="15"/>
      <c r="J24" s="4"/>
      <c r="K24" s="4"/>
      <c r="L24" s="4"/>
      <c r="M24" s="30"/>
    </row>
    <row r="25" spans="2:13" ht="12.75">
      <c r="B25" s="5"/>
      <c r="C25" s="5"/>
      <c r="G25" s="7"/>
      <c r="H25" s="7"/>
      <c r="I25" s="13"/>
      <c r="J25" s="7"/>
      <c r="K25" s="7"/>
      <c r="M25" s="23"/>
    </row>
    <row r="26" spans="2:13" ht="12.75">
      <c r="B26" s="5"/>
      <c r="C26" s="5"/>
      <c r="G26" s="7"/>
      <c r="H26" s="7"/>
      <c r="I26" s="13"/>
      <c r="J26" s="7"/>
      <c r="K26" s="7"/>
      <c r="M26" s="26"/>
    </row>
    <row r="27" spans="2:13" ht="12.75">
      <c r="B27" s="5"/>
      <c r="C27" s="5"/>
      <c r="G27"/>
      <c r="H27"/>
      <c r="I27" s="16"/>
      <c r="J27"/>
      <c r="K27"/>
      <c r="M27" s="26"/>
    </row>
    <row r="28" spans="2:13" ht="12.75">
      <c r="B28" s="5"/>
      <c r="C28" s="5"/>
      <c r="G28" s="7"/>
      <c r="H28" s="7"/>
      <c r="I28" s="13"/>
      <c r="J28" s="7"/>
      <c r="K28" s="7"/>
      <c r="M28" s="26"/>
    </row>
    <row r="29" spans="2:13" ht="12.75">
      <c r="B29" s="5"/>
      <c r="C29" s="5"/>
      <c r="G29" s="7"/>
      <c r="H29" s="7"/>
      <c r="I29" s="13"/>
      <c r="J29" s="7"/>
      <c r="K29" s="7"/>
      <c r="M29" s="26"/>
    </row>
    <row r="30" spans="2:13" ht="12.75">
      <c r="B30" s="5"/>
      <c r="C30" s="5"/>
      <c r="G30" s="31"/>
      <c r="H30" s="7"/>
      <c r="I30" s="31"/>
      <c r="J30" s="7"/>
      <c r="K30" s="31"/>
      <c r="L30" s="4"/>
      <c r="M30" s="32"/>
    </row>
    <row r="31" spans="2:13" ht="12.75">
      <c r="B31" s="5"/>
      <c r="C31" s="5"/>
      <c r="G31" s="7"/>
      <c r="H31" s="7"/>
      <c r="I31" s="13"/>
      <c r="J31" s="7"/>
      <c r="K31" s="7"/>
      <c r="L31" s="4"/>
      <c r="M31" s="27"/>
    </row>
    <row r="32" spans="2:13" ht="12.75">
      <c r="B32" s="5"/>
      <c r="C32" s="5"/>
      <c r="G32" s="7"/>
      <c r="H32" s="7"/>
      <c r="I32" s="13"/>
      <c r="J32" s="7"/>
      <c r="K32" s="7"/>
      <c r="M32" s="23"/>
    </row>
    <row r="33" spans="2:13" ht="12.75">
      <c r="B33" s="5"/>
      <c r="C33" s="5"/>
      <c r="G33" s="7"/>
      <c r="H33" s="7"/>
      <c r="I33" s="13"/>
      <c r="J33" s="7"/>
      <c r="K33" s="7"/>
      <c r="M33" s="23"/>
    </row>
    <row r="34" spans="2:13" ht="12.75">
      <c r="B34" s="5"/>
      <c r="C34" s="5"/>
      <c r="G34" s="7"/>
      <c r="H34" s="7"/>
      <c r="I34" s="13"/>
      <c r="J34" s="7"/>
      <c r="K34" s="7"/>
      <c r="M34" s="24"/>
    </row>
    <row r="35" spans="2:13" ht="12.75">
      <c r="B35" s="5"/>
      <c r="C35" s="5"/>
      <c r="G35" s="7"/>
      <c r="H35" s="7"/>
      <c r="I35" s="13"/>
      <c r="J35" s="7"/>
      <c r="K35" s="7"/>
      <c r="M35" s="26"/>
    </row>
    <row r="36" spans="2:13" ht="12.75">
      <c r="B36" s="5"/>
      <c r="C36" s="5"/>
      <c r="G36" s="7"/>
      <c r="H36" s="7"/>
      <c r="I36" s="13"/>
      <c r="J36" s="7"/>
      <c r="K36" s="7"/>
      <c r="M36" s="26"/>
    </row>
    <row r="37" spans="2:13" ht="12.75">
      <c r="B37" s="5"/>
      <c r="C37" s="5"/>
      <c r="G37" s="7"/>
      <c r="H37" s="7"/>
      <c r="I37" s="13"/>
      <c r="J37" s="7"/>
      <c r="K37" s="7"/>
      <c r="M37" s="26"/>
    </row>
    <row r="38" spans="2:13" ht="12.75">
      <c r="B38" s="5"/>
      <c r="C38" s="5"/>
      <c r="G38" s="7"/>
      <c r="H38" s="7"/>
      <c r="I38" s="13"/>
      <c r="J38" s="7"/>
      <c r="K38" s="7"/>
      <c r="M38" s="23"/>
    </row>
    <row r="39" spans="2:13" ht="12.75">
      <c r="B39" s="5"/>
      <c r="C39" s="5"/>
      <c r="G39" s="7"/>
      <c r="H39" s="7"/>
      <c r="I39" s="13"/>
      <c r="J39" s="7"/>
      <c r="K39" s="7"/>
      <c r="M39" s="23"/>
    </row>
    <row r="40" spans="2:13" ht="12.75">
      <c r="B40" s="6"/>
      <c r="C40" s="6"/>
      <c r="G40" s="4"/>
      <c r="H40" s="4"/>
      <c r="I40" s="15"/>
      <c r="J40" s="4"/>
      <c r="K40" s="4"/>
      <c r="L40" s="4"/>
      <c r="M40" s="23"/>
    </row>
    <row r="41" spans="2:13" ht="12.75">
      <c r="B41" s="5"/>
      <c r="C41" s="5"/>
      <c r="D41"/>
      <c r="E41"/>
      <c r="F41"/>
      <c r="G41"/>
      <c r="H41"/>
      <c r="I41" s="16"/>
      <c r="J41"/>
      <c r="K41"/>
      <c r="L41" s="4"/>
      <c r="M41" s="23"/>
    </row>
    <row r="42" spans="2:13" ht="12.75">
      <c r="B42" s="5"/>
      <c r="C42" s="5"/>
      <c r="G42" s="7"/>
      <c r="H42" s="7"/>
      <c r="I42" s="13"/>
      <c r="J42" s="7"/>
      <c r="K42" s="7"/>
      <c r="L42" s="4"/>
      <c r="M42" s="23"/>
    </row>
    <row r="43" spans="2:13" ht="12.75">
      <c r="B43" s="5"/>
      <c r="C43" s="5"/>
      <c r="G43" s="7"/>
      <c r="H43" s="7"/>
      <c r="I43" s="13"/>
      <c r="J43" s="7"/>
      <c r="K43" s="7"/>
      <c r="L43" s="4"/>
      <c r="M43" s="23"/>
    </row>
    <row r="44" spans="2:13" ht="12.75">
      <c r="B44" s="5"/>
      <c r="C44" s="5"/>
      <c r="G44" s="7"/>
      <c r="H44" s="7"/>
      <c r="I44" s="13"/>
      <c r="J44" s="7"/>
      <c r="K44" s="7"/>
      <c r="L44" s="7"/>
      <c r="M44" s="25"/>
    </row>
    <row r="45" spans="2:13" ht="12.75">
      <c r="B45" s="5"/>
      <c r="C45" s="5"/>
      <c r="H45" s="7"/>
      <c r="I45" s="13"/>
      <c r="J45" s="7"/>
      <c r="K45" s="7"/>
      <c r="L45" s="7"/>
      <c r="M45" s="29"/>
    </row>
    <row r="46" spans="2:13" ht="12.75">
      <c r="B46" s="5"/>
      <c r="C46" s="5"/>
      <c r="G46" s="8"/>
      <c r="M46" s="25"/>
    </row>
    <row r="47" spans="2:13" ht="12.75">
      <c r="B47" s="5"/>
      <c r="C47" s="5"/>
      <c r="G47" s="28"/>
      <c r="H47" s="7"/>
      <c r="I47" s="13"/>
      <c r="J47" s="7"/>
      <c r="K47" s="7"/>
      <c r="L47" s="7"/>
      <c r="M47" s="24"/>
    </row>
    <row r="48" spans="2:13" ht="12.75">
      <c r="B48" s="5"/>
      <c r="C48" s="5"/>
      <c r="G48" s="19"/>
      <c r="H48" s="7"/>
      <c r="I48" s="13"/>
      <c r="J48" s="7"/>
      <c r="K48" s="7"/>
      <c r="L48" s="7"/>
      <c r="M48" s="23"/>
    </row>
    <row r="49" spans="2:13" ht="12.75">
      <c r="B49" s="5"/>
      <c r="C49" s="5"/>
      <c r="G49" s="21"/>
      <c r="H49" s="7"/>
      <c r="I49" s="13"/>
      <c r="J49" s="7"/>
      <c r="K49" s="7"/>
      <c r="L49" s="7"/>
      <c r="M49" s="23"/>
    </row>
    <row r="50" spans="2:13" ht="12.75">
      <c r="B50" s="5"/>
      <c r="C50" s="5"/>
      <c r="G50" s="21"/>
      <c r="H50" s="7"/>
      <c r="I50" s="13"/>
      <c r="J50" s="7"/>
      <c r="K50" s="7"/>
      <c r="L50" s="7"/>
      <c r="M50" s="29"/>
    </row>
    <row r="51" spans="2:13" ht="12.75">
      <c r="B51" s="5"/>
      <c r="C51" s="5"/>
      <c r="G51" s="19"/>
      <c r="H51" s="7"/>
      <c r="I51" s="13"/>
      <c r="J51" s="7"/>
      <c r="K51" s="7"/>
      <c r="L51" s="7"/>
      <c r="M51" s="24"/>
    </row>
    <row r="52" spans="2:13" ht="12.75">
      <c r="B52" s="5"/>
      <c r="C52" s="5"/>
      <c r="G52" s="20"/>
      <c r="H52" s="7"/>
      <c r="I52" s="13"/>
      <c r="J52" s="7"/>
      <c r="K52" s="7"/>
      <c r="L52" s="7"/>
      <c r="M52" s="25"/>
    </row>
    <row r="53" spans="2:13" ht="12.75">
      <c r="B53" s="5"/>
      <c r="C53" s="5"/>
      <c r="G53" s="21"/>
      <c r="H53" s="7"/>
      <c r="I53" s="13"/>
      <c r="J53" s="7"/>
      <c r="K53" s="7"/>
      <c r="L53" s="7"/>
      <c r="M53" s="29"/>
    </row>
    <row r="54" spans="2:13" ht="12.75">
      <c r="B54" s="5"/>
      <c r="C54" s="5"/>
      <c r="G54" s="20"/>
      <c r="H54" s="7"/>
      <c r="I54" s="13"/>
      <c r="J54" s="7"/>
      <c r="K54" s="7"/>
      <c r="L54" s="7"/>
      <c r="M54" s="23"/>
    </row>
    <row r="55" spans="2:13" ht="12.75">
      <c r="B55" s="5"/>
      <c r="C55" s="5"/>
      <c r="G55" s="21"/>
      <c r="H55" s="7"/>
      <c r="I55" s="13"/>
      <c r="J55" s="7"/>
      <c r="K55" s="7"/>
      <c r="L55" s="7"/>
      <c r="M55" s="23"/>
    </row>
    <row r="56" spans="2:13" ht="12.75">
      <c r="B56" s="5"/>
      <c r="C56" s="5"/>
      <c r="G56" s="21"/>
      <c r="H56" s="7"/>
      <c r="I56" s="13"/>
      <c r="J56" s="7"/>
      <c r="K56" s="7"/>
      <c r="L56" s="7"/>
      <c r="M56" s="29"/>
    </row>
    <row r="57" spans="2:13" ht="12.75">
      <c r="B57" s="5"/>
      <c r="C57" s="5"/>
      <c r="G57" s="20"/>
      <c r="H57" s="7"/>
      <c r="I57" s="13"/>
      <c r="J57" s="7"/>
      <c r="K57" s="7"/>
      <c r="L57" s="7"/>
      <c r="M57" s="29"/>
    </row>
    <row r="58" spans="2:13" ht="12.75">
      <c r="B58" s="5"/>
      <c r="C58" s="5"/>
      <c r="G58" s="20"/>
      <c r="H58" s="7"/>
      <c r="I58" s="13"/>
      <c r="J58" s="7"/>
      <c r="K58" s="7"/>
      <c r="L58" s="7"/>
      <c r="M58" s="29"/>
    </row>
    <row r="59" spans="2:13" ht="12.75">
      <c r="B59" s="5"/>
      <c r="C59" s="5"/>
      <c r="I59" s="13"/>
      <c r="M59" s="29"/>
    </row>
    <row r="60" spans="2:13" ht="12.75">
      <c r="B60" s="5"/>
      <c r="C60" s="5"/>
      <c r="G60" s="20"/>
      <c r="H60" s="4"/>
      <c r="J60" s="4"/>
      <c r="K60" s="7"/>
      <c r="L60" s="4"/>
      <c r="M60" s="29"/>
    </row>
    <row r="61" spans="2:13" ht="12.75">
      <c r="B61" s="5"/>
      <c r="C61" s="5"/>
      <c r="G61" s="7"/>
      <c r="H61" s="7"/>
      <c r="I61" s="13"/>
      <c r="J61" s="7"/>
      <c r="K61" s="7"/>
      <c r="M61" s="23"/>
    </row>
    <row r="62" spans="2:13" ht="12.75">
      <c r="B62" s="5"/>
      <c r="C62" s="5"/>
      <c r="G62" s="9"/>
      <c r="H62" s="9"/>
      <c r="I62" s="17"/>
      <c r="J62" s="9"/>
      <c r="K62" s="9"/>
      <c r="M62" s="23"/>
    </row>
    <row r="63" spans="2:13" ht="12.75">
      <c r="B63" s="5"/>
      <c r="C63" s="5"/>
      <c r="G63" s="9"/>
      <c r="H63" s="9"/>
      <c r="I63" s="17"/>
      <c r="J63" s="9"/>
      <c r="K63" s="9"/>
      <c r="M63" s="26"/>
    </row>
    <row r="64" spans="2:13" ht="12.75">
      <c r="B64" s="5"/>
      <c r="C64" s="5"/>
      <c r="G64" s="9"/>
      <c r="H64" s="9"/>
      <c r="I64" s="17"/>
      <c r="J64" s="9"/>
      <c r="K64" s="9"/>
      <c r="M64" s="23"/>
    </row>
    <row r="65" spans="2:13" ht="12.75">
      <c r="B65" s="5"/>
      <c r="C65" s="5"/>
      <c r="G65" s="7"/>
      <c r="H65" s="7"/>
      <c r="I65" s="13"/>
      <c r="J65" s="7"/>
      <c r="K65" s="7"/>
      <c r="M65" s="23"/>
    </row>
    <row r="66" spans="2:13" ht="12.75">
      <c r="B66" s="5"/>
      <c r="C66" s="5"/>
      <c r="G66" s="7"/>
      <c r="H66" s="7"/>
      <c r="I66" s="13"/>
      <c r="J66" s="7"/>
      <c r="K66" s="7"/>
      <c r="M66" s="23"/>
    </row>
    <row r="67" spans="2:13" ht="12.75">
      <c r="B67" s="5"/>
      <c r="C67" s="5"/>
      <c r="G67" s="7"/>
      <c r="H67" s="7"/>
      <c r="I67" s="13"/>
      <c r="J67" s="7"/>
      <c r="K67" s="7"/>
      <c r="M67" s="23"/>
    </row>
    <row r="68" spans="2:13" ht="12.75">
      <c r="B68" s="5"/>
      <c r="C68" s="5"/>
      <c r="G68" s="7"/>
      <c r="H68" s="7"/>
      <c r="I68" s="13"/>
      <c r="J68" s="7"/>
      <c r="K68" s="7"/>
      <c r="M68" s="23"/>
    </row>
    <row r="69" spans="2:13" ht="12.75">
      <c r="B69" s="5"/>
      <c r="C69" s="5"/>
      <c r="G69" s="7"/>
      <c r="H69" s="7"/>
      <c r="I69" s="13"/>
      <c r="J69" s="7"/>
      <c r="K69" s="7"/>
      <c r="M69" s="26"/>
    </row>
    <row r="70" spans="2:13" ht="12.75">
      <c r="B70" s="5"/>
      <c r="C70" s="5"/>
      <c r="G70" s="7"/>
      <c r="H70" s="7"/>
      <c r="I70" s="13"/>
      <c r="J70" s="7"/>
      <c r="K70" s="7"/>
      <c r="M70" s="26"/>
    </row>
    <row r="71" spans="2:11" ht="12.75">
      <c r="B71" s="5"/>
      <c r="C71" s="5"/>
      <c r="G71" s="7"/>
      <c r="H71" s="7"/>
      <c r="I71" s="13"/>
      <c r="J71" s="8"/>
      <c r="K71" s="7"/>
    </row>
    <row r="72" spans="2:11" ht="12.75">
      <c r="B72" s="5"/>
      <c r="C72" s="5"/>
      <c r="G72" s="7"/>
      <c r="H72" s="7"/>
      <c r="I72" s="13"/>
      <c r="J72" s="7"/>
      <c r="K72" s="7"/>
    </row>
    <row r="73" spans="2:11" ht="12.75">
      <c r="B73" s="5"/>
      <c r="C73" s="5"/>
      <c r="G73" s="7"/>
      <c r="H73" s="7"/>
      <c r="I73" s="13"/>
      <c r="J73" s="7"/>
      <c r="K73" s="7"/>
    </row>
    <row r="74" spans="2:11" ht="12.75">
      <c r="B74" s="5"/>
      <c r="C74" s="5"/>
      <c r="G74" s="7"/>
      <c r="H74" s="7"/>
      <c r="I74" s="13"/>
      <c r="J74" s="7"/>
      <c r="K74" s="7"/>
    </row>
    <row r="75" spans="2:3" ht="12.75">
      <c r="B75" s="5"/>
      <c r="C75" s="5"/>
    </row>
    <row r="76" spans="2:11" ht="12.75">
      <c r="B76" s="6"/>
      <c r="C76" s="6"/>
      <c r="G76" s="4"/>
      <c r="H76" s="4"/>
      <c r="I76" s="15"/>
      <c r="J76" s="4"/>
      <c r="K76" s="4"/>
    </row>
    <row r="77" spans="2:11" ht="12.75">
      <c r="B77" s="5"/>
      <c r="C77" s="5"/>
      <c r="D77"/>
      <c r="E77"/>
      <c r="F77"/>
      <c r="G77"/>
      <c r="H77"/>
      <c r="I77" s="16"/>
      <c r="J77"/>
      <c r="K77"/>
    </row>
    <row r="78" spans="2:11" ht="12.75">
      <c r="B78" s="5"/>
      <c r="C78" s="5"/>
      <c r="G78" s="7"/>
      <c r="H78" s="7"/>
      <c r="I78" s="13"/>
      <c r="J78" s="7"/>
      <c r="K78" s="7"/>
    </row>
    <row r="79" spans="2:11" ht="12.75">
      <c r="B79" s="5"/>
      <c r="C79" s="5"/>
      <c r="G79" s="7"/>
      <c r="H79" s="7"/>
      <c r="I79" s="13"/>
      <c r="J79" s="7"/>
      <c r="K79" s="7"/>
    </row>
    <row r="80" spans="2:11" ht="12.75">
      <c r="B80" s="5"/>
      <c r="C80" s="5"/>
      <c r="G80" s="7"/>
      <c r="H80" s="7"/>
      <c r="I80" s="13"/>
      <c r="J80" s="7"/>
      <c r="K80" s="7"/>
    </row>
    <row r="81" spans="2:11" ht="12.75">
      <c r="B81" s="5"/>
      <c r="C81" s="5"/>
      <c r="G81" s="7"/>
      <c r="H81" s="7"/>
      <c r="I81" s="13"/>
      <c r="J81" s="7"/>
      <c r="K81" s="7"/>
    </row>
    <row r="82" spans="2:11" ht="12.75">
      <c r="B82" s="5"/>
      <c r="C82" s="5"/>
      <c r="G82" s="7"/>
      <c r="H82" s="7"/>
      <c r="I82" s="13"/>
      <c r="J82" s="7"/>
      <c r="K82" s="7"/>
    </row>
    <row r="83" spans="2:11" ht="12.75">
      <c r="B83" s="5"/>
      <c r="C83" s="5"/>
      <c r="G83" s="7"/>
      <c r="H83" s="7"/>
      <c r="I83" s="13"/>
      <c r="J83" s="7"/>
      <c r="K83" s="7"/>
    </row>
    <row r="84" spans="2:11" ht="12.75">
      <c r="B84" s="5"/>
      <c r="C84" s="5"/>
      <c r="G84" s="7"/>
      <c r="H84" s="7"/>
      <c r="I84" s="13"/>
      <c r="J84" s="7"/>
      <c r="K84" s="7"/>
    </row>
    <row r="85" spans="2:11" ht="12.75">
      <c r="B85" s="5"/>
      <c r="C85" s="5"/>
      <c r="G85" s="7"/>
      <c r="H85" s="7"/>
      <c r="I85" s="13"/>
      <c r="J85" s="7"/>
      <c r="K85" s="7"/>
    </row>
    <row r="86" spans="2:11" ht="12.75">
      <c r="B86" s="5"/>
      <c r="C86" s="5"/>
      <c r="G86" s="7"/>
      <c r="H86" s="7"/>
      <c r="I86" s="13"/>
      <c r="J86" s="8"/>
      <c r="K86" s="7"/>
    </row>
    <row r="87" spans="2:11" ht="12.75">
      <c r="B87" s="5"/>
      <c r="C87" s="5"/>
      <c r="G87" s="7"/>
      <c r="H87" s="7"/>
      <c r="I87" s="13"/>
      <c r="J87" s="7"/>
      <c r="K87" s="7"/>
    </row>
    <row r="88" spans="2:11" ht="12.75">
      <c r="B88" s="5"/>
      <c r="C88" s="5"/>
      <c r="G88" s="7"/>
      <c r="H88" s="7"/>
      <c r="I88" s="13"/>
      <c r="J88" s="7"/>
      <c r="K88" s="7"/>
    </row>
    <row r="89" spans="2:11" ht="12.75">
      <c r="B89" s="5"/>
      <c r="C89" s="5"/>
      <c r="G89" s="7"/>
      <c r="H89" s="7"/>
      <c r="I89" s="13"/>
      <c r="J89" s="7"/>
      <c r="K89" s="7"/>
    </row>
    <row r="90" spans="2:3" ht="12.75">
      <c r="B90" s="5"/>
      <c r="C90" s="5"/>
    </row>
    <row r="91" spans="2:11" ht="12.75">
      <c r="B91" s="5"/>
      <c r="C91" s="5"/>
      <c r="G91" s="7"/>
      <c r="H91" s="7"/>
      <c r="I91" s="13"/>
      <c r="J91" s="7"/>
      <c r="K91" s="7"/>
    </row>
    <row r="92" spans="2:11" ht="12.75">
      <c r="B92" s="5"/>
      <c r="C92" s="5"/>
      <c r="G92" s="7"/>
      <c r="H92" s="7"/>
      <c r="I92" s="13"/>
      <c r="J92" s="8"/>
      <c r="K92" s="7"/>
    </row>
    <row r="93" spans="2:11" ht="12.75">
      <c r="B93" s="5"/>
      <c r="C93" s="5"/>
      <c r="G93" s="7"/>
      <c r="H93" s="7"/>
      <c r="I93" s="13"/>
      <c r="J93" s="7"/>
      <c r="K93" s="7"/>
    </row>
    <row r="94" spans="2:11" ht="12.75">
      <c r="B94" s="5"/>
      <c r="C94" s="5"/>
      <c r="G94" s="7"/>
      <c r="H94" s="7"/>
      <c r="I94" s="13"/>
      <c r="J94" s="7"/>
      <c r="K94" s="7"/>
    </row>
    <row r="95" spans="2:11" ht="12.75">
      <c r="B95" s="5"/>
      <c r="C95" s="5"/>
      <c r="G95" s="7"/>
      <c r="H95" s="7"/>
      <c r="I95" s="13"/>
      <c r="J95" s="7"/>
      <c r="K95" s="7"/>
    </row>
    <row r="96" spans="7:11" ht="12.75">
      <c r="G96" s="12"/>
      <c r="K96" s="12"/>
    </row>
    <row r="98" spans="2:3" ht="12.75">
      <c r="B98" s="2"/>
      <c r="C98" s="2"/>
    </row>
    <row r="99" spans="2:3" ht="12.75">
      <c r="B99" s="5"/>
      <c r="C99" s="5"/>
    </row>
    <row r="100" spans="2:3" ht="12.75">
      <c r="B100" s="6"/>
      <c r="C100" s="6"/>
    </row>
    <row r="101" spans="2:3" ht="12.75">
      <c r="B101" s="5"/>
      <c r="C101" s="5"/>
    </row>
    <row r="102" spans="2:9" ht="12.75">
      <c r="B102" s="5"/>
      <c r="C102" s="5"/>
      <c r="G102" s="7"/>
      <c r="I102" s="13"/>
    </row>
    <row r="103" spans="2:9" ht="12.75">
      <c r="B103" s="5"/>
      <c r="C103" s="5"/>
      <c r="G103" s="7"/>
      <c r="I103" s="13"/>
    </row>
    <row r="104" spans="7:9" ht="12.75">
      <c r="G104" s="7"/>
      <c r="I104" s="13"/>
    </row>
    <row r="105" spans="2:11" ht="12.75">
      <c r="B105" s="5"/>
      <c r="C105" s="5"/>
      <c r="G105" s="7"/>
      <c r="H105" s="4"/>
      <c r="I105" s="13"/>
      <c r="J105" s="4"/>
      <c r="K105" s="7"/>
    </row>
    <row r="106" spans="7:9" ht="12.75">
      <c r="G106" s="7"/>
      <c r="I106" s="13"/>
    </row>
    <row r="107" spans="2:9" ht="12.75">
      <c r="B107" s="5"/>
      <c r="C107" s="5"/>
      <c r="G107" s="7"/>
      <c r="I107" s="13"/>
    </row>
    <row r="108" spans="2:9" ht="12.75">
      <c r="B108" s="5"/>
      <c r="C108" s="5"/>
      <c r="G108" s="7"/>
      <c r="I108" s="13"/>
    </row>
    <row r="109" spans="2:9" ht="12.75">
      <c r="B109" s="5"/>
      <c r="C109" s="5"/>
      <c r="G109" s="7"/>
      <c r="I109" s="13"/>
    </row>
    <row r="110" spans="2:9" ht="12.75">
      <c r="B110" s="5"/>
      <c r="C110" s="5"/>
      <c r="G110" s="7"/>
      <c r="I110" s="13"/>
    </row>
    <row r="111" spans="7:9" ht="12.75">
      <c r="G111" s="7"/>
      <c r="I111" s="13"/>
    </row>
    <row r="112" spans="2:11" ht="12.75">
      <c r="B112" s="2"/>
      <c r="C112" s="2"/>
      <c r="G112" s="4"/>
      <c r="H112" s="4"/>
      <c r="I112" s="15"/>
      <c r="J112" s="4"/>
      <c r="K112" s="4"/>
    </row>
    <row r="115" spans="7:11" ht="12.75">
      <c r="G115" s="12"/>
      <c r="K115" s="12"/>
    </row>
    <row r="116" spans="7:11" ht="12.75">
      <c r="G116" s="12"/>
      <c r="K116" s="12"/>
    </row>
    <row r="117" spans="7:11" ht="12.75">
      <c r="G117" s="12"/>
      <c r="K117" s="12"/>
    </row>
    <row r="118" spans="7:11" ht="12.75">
      <c r="G118" s="12"/>
      <c r="K118" s="12"/>
    </row>
    <row r="119" spans="7:11" ht="12.75">
      <c r="G119" s="12"/>
      <c r="K119" s="12"/>
    </row>
    <row r="120" spans="7:11" ht="12.75">
      <c r="G120" s="12"/>
      <c r="K120" s="12"/>
    </row>
    <row r="121" spans="7:11" ht="12.75">
      <c r="G121" s="12"/>
      <c r="K121" s="12"/>
    </row>
    <row r="122" spans="7:11" ht="12.75">
      <c r="G122" s="12"/>
      <c r="K122" s="12"/>
    </row>
    <row r="123" spans="7:11" ht="12.75">
      <c r="G123" s="12"/>
      <c r="K123" s="12"/>
    </row>
    <row r="124" spans="7:11" ht="12.75">
      <c r="G124" s="12"/>
      <c r="K124" s="12"/>
    </row>
    <row r="125" spans="7:11" ht="12.75">
      <c r="G125" s="12"/>
      <c r="K125" s="12"/>
    </row>
    <row r="126" spans="7:11" ht="12.75">
      <c r="G126" s="12"/>
      <c r="K126" s="12"/>
    </row>
    <row r="128" spans="7:11" ht="12.75">
      <c r="G128" s="12"/>
      <c r="K128" s="12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72"/>
  <sheetViews>
    <sheetView zoomScale="75" zoomScaleNormal="75" workbookViewId="0" topLeftCell="B1">
      <selection activeCell="Q8" sqref="Q8"/>
    </sheetView>
  </sheetViews>
  <sheetFormatPr defaultColWidth="9.140625" defaultRowHeight="12.75"/>
  <cols>
    <col min="1" max="1" width="9.140625" style="37" hidden="1" customWidth="1"/>
    <col min="2" max="2" width="18.140625" style="33" customWidth="1"/>
    <col min="3" max="3" width="3.28125" style="33" customWidth="1"/>
    <col min="4" max="4" width="7.28125" style="33" customWidth="1"/>
    <col min="5" max="5" width="4.7109375" style="39" customWidth="1"/>
    <col min="6" max="6" width="10.00390625" style="39" bestFit="1" customWidth="1"/>
    <col min="7" max="7" width="4.140625" style="39" bestFit="1" customWidth="1"/>
    <col min="8" max="8" width="10.00390625" style="39" bestFit="1" customWidth="1"/>
    <col min="9" max="9" width="4.140625" style="39" bestFit="1" customWidth="1"/>
    <col min="10" max="10" width="10.00390625" style="39" bestFit="1" customWidth="1"/>
    <col min="11" max="11" width="4.140625" style="39" customWidth="1"/>
    <col min="12" max="12" width="10.00390625" style="38" bestFit="1" customWidth="1"/>
    <col min="13" max="13" width="4.140625" style="37" bestFit="1" customWidth="1"/>
    <col min="14" max="14" width="8.28125" style="37" bestFit="1" customWidth="1"/>
    <col min="15" max="15" width="4.140625" style="37" customWidth="1"/>
    <col min="16" max="16" width="8.28125" style="37" bestFit="1" customWidth="1"/>
    <col min="17" max="17" width="4.57421875" style="37" customWidth="1"/>
    <col min="18" max="18" width="8.28125" style="37" bestFit="1" customWidth="1"/>
    <col min="19" max="19" width="4.140625" style="37" bestFit="1" customWidth="1"/>
    <col min="20" max="20" width="9.28125" style="37" bestFit="1" customWidth="1"/>
    <col min="21" max="21" width="4.140625" style="37" customWidth="1"/>
    <col min="22" max="22" width="8.57421875" style="37" customWidth="1"/>
    <col min="23" max="23" width="4.140625" style="37" bestFit="1" customWidth="1"/>
    <col min="24" max="24" width="8.8515625" style="37" customWidth="1"/>
    <col min="25" max="25" width="4.140625" style="37" bestFit="1" customWidth="1"/>
    <col min="26" max="26" width="8.140625" style="37" customWidth="1"/>
    <col min="27" max="27" width="4.140625" style="37" bestFit="1" customWidth="1"/>
    <col min="28" max="28" width="9.28125" style="37" bestFit="1" customWidth="1"/>
    <col min="29" max="29" width="2.8515625" style="37" customWidth="1"/>
    <col min="30" max="30" width="12.8515625" style="37" customWidth="1"/>
    <col min="31" max="31" width="3.28125" style="37" customWidth="1"/>
    <col min="32" max="16384" width="8.8515625" style="37" customWidth="1"/>
  </cols>
  <sheetData>
    <row r="1" spans="2:3" ht="12.75">
      <c r="B1" s="36" t="s">
        <v>67</v>
      </c>
      <c r="C1" s="36"/>
    </row>
    <row r="4" spans="1:28" ht="12.75">
      <c r="A4" s="37" t="s">
        <v>101</v>
      </c>
      <c r="B4" s="36" t="s">
        <v>55</v>
      </c>
      <c r="C4" s="36" t="s">
        <v>99</v>
      </c>
      <c r="F4" s="39" t="s">
        <v>111</v>
      </c>
      <c r="H4" s="39" t="s">
        <v>112</v>
      </c>
      <c r="J4" s="39" t="s">
        <v>113</v>
      </c>
      <c r="L4" s="38" t="s">
        <v>68</v>
      </c>
      <c r="M4" s="39"/>
      <c r="N4" s="39" t="s">
        <v>111</v>
      </c>
      <c r="O4" s="39"/>
      <c r="P4" s="39" t="s">
        <v>112</v>
      </c>
      <c r="Q4" s="39"/>
      <c r="R4" s="39" t="s">
        <v>113</v>
      </c>
      <c r="S4" s="39"/>
      <c r="T4" s="38" t="s">
        <v>68</v>
      </c>
      <c r="U4" s="38"/>
      <c r="V4" s="39" t="s">
        <v>111</v>
      </c>
      <c r="W4" s="39"/>
      <c r="X4" s="39" t="s">
        <v>112</v>
      </c>
      <c r="Y4" s="39"/>
      <c r="Z4" s="39" t="s">
        <v>113</v>
      </c>
      <c r="AA4" s="39"/>
      <c r="AB4" s="38" t="s">
        <v>68</v>
      </c>
    </row>
    <row r="5" spans="13:27" ht="12.75">
      <c r="M5" s="39"/>
      <c r="N5" s="39"/>
      <c r="O5" s="39"/>
      <c r="P5" s="39"/>
      <c r="Q5" s="39"/>
      <c r="R5" s="39"/>
      <c r="S5" s="39"/>
      <c r="T5" s="38"/>
      <c r="U5" s="38"/>
      <c r="V5" s="38"/>
      <c r="W5" s="38"/>
      <c r="X5" s="38"/>
      <c r="Y5" s="38"/>
      <c r="Z5" s="38"/>
      <c r="AA5" s="38"/>
    </row>
    <row r="6" spans="2:28" ht="12.75">
      <c r="B6" s="33" t="s">
        <v>129</v>
      </c>
      <c r="F6" s="39" t="s">
        <v>131</v>
      </c>
      <c r="H6" s="39" t="s">
        <v>131</v>
      </c>
      <c r="J6" s="39" t="s">
        <v>131</v>
      </c>
      <c r="L6" s="39" t="s">
        <v>131</v>
      </c>
      <c r="M6" s="39"/>
      <c r="N6" s="39" t="s">
        <v>134</v>
      </c>
      <c r="O6" s="39"/>
      <c r="P6" s="39" t="s">
        <v>134</v>
      </c>
      <c r="Q6" s="39"/>
      <c r="R6" s="39" t="s">
        <v>134</v>
      </c>
      <c r="S6" s="39"/>
      <c r="T6" s="39" t="s">
        <v>134</v>
      </c>
      <c r="U6" s="38"/>
      <c r="V6" s="38" t="s">
        <v>135</v>
      </c>
      <c r="W6" s="38"/>
      <c r="X6" s="38" t="s">
        <v>135</v>
      </c>
      <c r="Y6" s="38"/>
      <c r="Z6" s="38" t="s">
        <v>135</v>
      </c>
      <c r="AA6" s="38"/>
      <c r="AB6" s="38" t="s">
        <v>135</v>
      </c>
    </row>
    <row r="7" spans="2:28" ht="12.75">
      <c r="B7" s="33" t="s">
        <v>130</v>
      </c>
      <c r="F7" s="39" t="s">
        <v>132</v>
      </c>
      <c r="H7" s="39" t="s">
        <v>132</v>
      </c>
      <c r="J7" s="39" t="s">
        <v>132</v>
      </c>
      <c r="L7" s="39" t="s">
        <v>132</v>
      </c>
      <c r="M7" s="39"/>
      <c r="N7" s="39" t="s">
        <v>133</v>
      </c>
      <c r="O7" s="39"/>
      <c r="P7" s="39" t="s">
        <v>133</v>
      </c>
      <c r="Q7" s="39"/>
      <c r="R7" s="39" t="s">
        <v>133</v>
      </c>
      <c r="S7" s="39"/>
      <c r="T7" s="39" t="s">
        <v>133</v>
      </c>
      <c r="U7" s="38"/>
      <c r="V7" s="38" t="s">
        <v>76</v>
      </c>
      <c r="W7" s="38"/>
      <c r="X7" s="38" t="s">
        <v>76</v>
      </c>
      <c r="Y7" s="38"/>
      <c r="Z7" s="38" t="s">
        <v>76</v>
      </c>
      <c r="AA7" s="38"/>
      <c r="AB7" s="38" t="s">
        <v>76</v>
      </c>
    </row>
    <row r="8" spans="2:28" ht="12.75">
      <c r="B8" s="33" t="s">
        <v>136</v>
      </c>
      <c r="F8" s="39" t="s">
        <v>46</v>
      </c>
      <c r="H8" s="39" t="s">
        <v>46</v>
      </c>
      <c r="J8" s="39" t="s">
        <v>46</v>
      </c>
      <c r="L8" s="39" t="s">
        <v>46</v>
      </c>
      <c r="M8" s="39"/>
      <c r="N8" s="39" t="s">
        <v>137</v>
      </c>
      <c r="O8" s="39"/>
      <c r="P8" s="39" t="s">
        <v>137</v>
      </c>
      <c r="Q8" s="39"/>
      <c r="R8" s="39" t="s">
        <v>137</v>
      </c>
      <c r="S8" s="39"/>
      <c r="T8" s="39" t="s">
        <v>137</v>
      </c>
      <c r="U8" s="38"/>
      <c r="V8" s="38" t="s">
        <v>76</v>
      </c>
      <c r="W8" s="38"/>
      <c r="X8" s="38" t="s">
        <v>76</v>
      </c>
      <c r="Y8" s="38"/>
      <c r="Z8" s="38" t="s">
        <v>76</v>
      </c>
      <c r="AA8" s="38"/>
      <c r="AB8" s="38" t="s">
        <v>76</v>
      </c>
    </row>
    <row r="9" spans="2:32" ht="12.75">
      <c r="B9" s="33" t="s">
        <v>26</v>
      </c>
      <c r="F9" s="39" t="s">
        <v>54</v>
      </c>
      <c r="H9" s="39" t="s">
        <v>54</v>
      </c>
      <c r="J9" s="39" t="s">
        <v>54</v>
      </c>
      <c r="L9" s="39" t="s">
        <v>54</v>
      </c>
      <c r="M9" s="39"/>
      <c r="N9" s="39" t="s">
        <v>43</v>
      </c>
      <c r="O9" s="39"/>
      <c r="P9" s="39" t="s">
        <v>43</v>
      </c>
      <c r="Q9" s="39"/>
      <c r="R9" s="39" t="s">
        <v>43</v>
      </c>
      <c r="S9" s="39"/>
      <c r="T9" s="39" t="s">
        <v>43</v>
      </c>
      <c r="U9" s="39"/>
      <c r="V9" s="39" t="s">
        <v>76</v>
      </c>
      <c r="W9" s="39"/>
      <c r="X9" s="39" t="s">
        <v>76</v>
      </c>
      <c r="Y9" s="39"/>
      <c r="Z9" s="39" t="s">
        <v>76</v>
      </c>
      <c r="AA9" s="39"/>
      <c r="AB9" s="39" t="s">
        <v>76</v>
      </c>
      <c r="AD9" s="38"/>
      <c r="AF9" s="38"/>
    </row>
    <row r="10" spans="2:30" ht="12.75">
      <c r="B10" s="33" t="s">
        <v>104</v>
      </c>
      <c r="D10" s="33" t="s">
        <v>31</v>
      </c>
      <c r="F10" s="38">
        <f>4.45*60</f>
        <v>267</v>
      </c>
      <c r="G10" s="38"/>
      <c r="H10" s="38">
        <f>4.45*60</f>
        <v>267</v>
      </c>
      <c r="I10" s="38"/>
      <c r="J10" s="38">
        <f>4.44*60</f>
        <v>266.40000000000003</v>
      </c>
      <c r="K10" s="38"/>
      <c r="L10" s="34">
        <f>4.45*60</f>
        <v>267</v>
      </c>
      <c r="M10" s="38"/>
      <c r="N10" s="38">
        <v>63.36</v>
      </c>
      <c r="O10" s="38"/>
      <c r="P10" s="38">
        <v>63.36</v>
      </c>
      <c r="Q10" s="38"/>
      <c r="R10" s="38">
        <v>63.37</v>
      </c>
      <c r="T10" s="37">
        <v>63.36</v>
      </c>
      <c r="AD10" s="42"/>
    </row>
    <row r="11" spans="2:20" ht="12.75">
      <c r="B11" s="33" t="s">
        <v>27</v>
      </c>
      <c r="D11" s="33" t="s">
        <v>28</v>
      </c>
      <c r="F11" s="76">
        <v>18000</v>
      </c>
      <c r="G11" s="38"/>
      <c r="H11" s="38">
        <v>17000</v>
      </c>
      <c r="I11" s="38"/>
      <c r="J11" s="38">
        <v>17000</v>
      </c>
      <c r="K11" s="38"/>
      <c r="L11" s="38">
        <v>17333</v>
      </c>
      <c r="M11" s="38"/>
      <c r="N11" s="38">
        <v>18000</v>
      </c>
      <c r="O11" s="38"/>
      <c r="P11" s="38">
        <v>18000</v>
      </c>
      <c r="Q11" s="38"/>
      <c r="R11" s="38">
        <v>19000</v>
      </c>
      <c r="T11" s="37">
        <v>18333</v>
      </c>
    </row>
    <row r="12" spans="2:20" ht="12.75">
      <c r="B12" s="33" t="s">
        <v>32</v>
      </c>
      <c r="D12" s="33" t="s">
        <v>44</v>
      </c>
      <c r="F12" s="38">
        <v>0.9</v>
      </c>
      <c r="G12" s="38"/>
      <c r="H12" s="38">
        <v>0.91</v>
      </c>
      <c r="I12" s="38"/>
      <c r="J12" s="38">
        <v>0.91</v>
      </c>
      <c r="K12" s="38"/>
      <c r="L12" s="38">
        <v>0.91</v>
      </c>
      <c r="M12" s="38"/>
      <c r="N12" s="38">
        <v>0.86</v>
      </c>
      <c r="O12" s="38"/>
      <c r="P12" s="38">
        <v>0.86</v>
      </c>
      <c r="Q12" s="38"/>
      <c r="R12" s="38">
        <v>0.86</v>
      </c>
      <c r="T12" s="37">
        <v>0.86</v>
      </c>
    </row>
    <row r="13" spans="2:32" ht="12.75">
      <c r="B13" s="33" t="s">
        <v>29</v>
      </c>
      <c r="D13" s="33" t="s">
        <v>73</v>
      </c>
      <c r="F13" s="38">
        <v>0.068</v>
      </c>
      <c r="G13" s="38"/>
      <c r="H13" s="38">
        <v>0</v>
      </c>
      <c r="I13" s="38"/>
      <c r="J13" s="38">
        <v>0</v>
      </c>
      <c r="K13" s="38"/>
      <c r="L13" s="40">
        <v>0.023</v>
      </c>
      <c r="M13" s="38"/>
      <c r="N13" s="55">
        <v>0</v>
      </c>
      <c r="O13" s="38"/>
      <c r="P13" s="55">
        <v>0.028</v>
      </c>
      <c r="Q13" s="38"/>
      <c r="R13" s="55">
        <v>0</v>
      </c>
      <c r="T13" s="38">
        <v>0.009</v>
      </c>
      <c r="U13" s="38"/>
      <c r="V13" s="38"/>
      <c r="W13" s="38"/>
      <c r="X13" s="38"/>
      <c r="Y13" s="38"/>
      <c r="Z13" s="38"/>
      <c r="AA13" s="38"/>
      <c r="AB13" s="38"/>
      <c r="AC13" s="39"/>
      <c r="AD13" s="38"/>
      <c r="AF13" s="38"/>
    </row>
    <row r="14" spans="2:32" ht="12.75">
      <c r="B14" s="33" t="s">
        <v>30</v>
      </c>
      <c r="D14" s="33" t="s">
        <v>72</v>
      </c>
      <c r="F14" s="38">
        <v>230</v>
      </c>
      <c r="G14" s="38"/>
      <c r="H14" s="38">
        <v>280</v>
      </c>
      <c r="I14" s="39" t="s">
        <v>25</v>
      </c>
      <c r="J14" s="38">
        <v>200</v>
      </c>
      <c r="K14" s="38"/>
      <c r="L14" s="35">
        <v>237</v>
      </c>
      <c r="M14" s="38"/>
      <c r="N14" s="55">
        <v>1100</v>
      </c>
      <c r="O14" s="39" t="s">
        <v>25</v>
      </c>
      <c r="P14" s="55">
        <v>200</v>
      </c>
      <c r="Q14" s="39" t="s">
        <v>25</v>
      </c>
      <c r="R14" s="55">
        <v>200</v>
      </c>
      <c r="T14" s="38">
        <v>500</v>
      </c>
      <c r="U14" s="38"/>
      <c r="V14" s="38"/>
      <c r="W14" s="38"/>
      <c r="X14" s="38"/>
      <c r="Y14" s="38"/>
      <c r="Z14" s="38"/>
      <c r="AA14" s="38"/>
      <c r="AB14" s="38"/>
      <c r="AC14" s="39"/>
      <c r="AD14" s="38"/>
      <c r="AF14" s="38"/>
    </row>
    <row r="15" spans="2:32" ht="12.75">
      <c r="B15" s="33" t="s">
        <v>94</v>
      </c>
      <c r="D15" s="33" t="s">
        <v>72</v>
      </c>
      <c r="E15" s="39" t="s">
        <v>25</v>
      </c>
      <c r="F15" s="41">
        <v>0.06</v>
      </c>
      <c r="G15" s="39" t="s">
        <v>25</v>
      </c>
      <c r="H15" s="41">
        <v>0.06</v>
      </c>
      <c r="I15" s="39" t="s">
        <v>25</v>
      </c>
      <c r="J15" s="41">
        <v>0.06</v>
      </c>
      <c r="L15" s="41">
        <v>0.06</v>
      </c>
      <c r="M15" s="39" t="s">
        <v>25</v>
      </c>
      <c r="N15" s="41">
        <v>0.06</v>
      </c>
      <c r="O15" s="39" t="s">
        <v>25</v>
      </c>
      <c r="P15" s="41">
        <v>0.06</v>
      </c>
      <c r="Q15" s="39" t="s">
        <v>25</v>
      </c>
      <c r="R15" s="41">
        <v>0.06</v>
      </c>
      <c r="S15" s="39"/>
      <c r="T15" s="41">
        <v>0.06</v>
      </c>
      <c r="U15" s="41"/>
      <c r="V15" s="41"/>
      <c r="W15" s="41"/>
      <c r="X15" s="41"/>
      <c r="Y15" s="41"/>
      <c r="Z15" s="41"/>
      <c r="AA15" s="41"/>
      <c r="AB15" s="38"/>
      <c r="AC15" s="39"/>
      <c r="AD15" s="38"/>
      <c r="AF15" s="38"/>
    </row>
    <row r="16" spans="2:29" ht="12.75">
      <c r="B16" s="33" t="s">
        <v>90</v>
      </c>
      <c r="D16" s="33" t="s">
        <v>72</v>
      </c>
      <c r="E16" s="39" t="s">
        <v>25</v>
      </c>
      <c r="F16" s="41">
        <v>0.15</v>
      </c>
      <c r="G16" s="39" t="s">
        <v>25</v>
      </c>
      <c r="H16" s="41">
        <v>0.15</v>
      </c>
      <c r="I16" s="39" t="s">
        <v>25</v>
      </c>
      <c r="J16" s="41">
        <v>0.15</v>
      </c>
      <c r="L16" s="41">
        <v>0.15</v>
      </c>
      <c r="M16" s="39" t="s">
        <v>25</v>
      </c>
      <c r="N16" s="41">
        <v>0.15</v>
      </c>
      <c r="O16" s="39" t="s">
        <v>25</v>
      </c>
      <c r="P16" s="41">
        <v>0.15</v>
      </c>
      <c r="Q16" s="39" t="s">
        <v>25</v>
      </c>
      <c r="R16" s="41">
        <v>0.15</v>
      </c>
      <c r="S16" s="39"/>
      <c r="T16" s="41">
        <v>0.15</v>
      </c>
      <c r="U16" s="41"/>
      <c r="V16" s="41"/>
      <c r="W16" s="41"/>
      <c r="X16" s="41"/>
      <c r="Y16" s="41"/>
      <c r="Z16" s="41"/>
      <c r="AA16" s="41"/>
      <c r="AC16" s="39"/>
    </row>
    <row r="17" spans="2:29" ht="12.75">
      <c r="B17" s="33" t="s">
        <v>91</v>
      </c>
      <c r="D17" s="33" t="s">
        <v>72</v>
      </c>
      <c r="E17" s="39" t="s">
        <v>25</v>
      </c>
      <c r="F17" s="41">
        <v>0.15</v>
      </c>
      <c r="G17" s="39" t="s">
        <v>25</v>
      </c>
      <c r="H17" s="41">
        <v>0.15</v>
      </c>
      <c r="I17" s="39" t="s">
        <v>25</v>
      </c>
      <c r="J17" s="41">
        <v>0.15</v>
      </c>
      <c r="L17" s="41">
        <v>0.15</v>
      </c>
      <c r="M17" s="39" t="s">
        <v>25</v>
      </c>
      <c r="N17" s="41">
        <v>0.15</v>
      </c>
      <c r="O17" s="39" t="s">
        <v>25</v>
      </c>
      <c r="P17" s="41">
        <v>0.15</v>
      </c>
      <c r="Q17" s="39" t="s">
        <v>25</v>
      </c>
      <c r="R17" s="41">
        <v>0.15</v>
      </c>
      <c r="S17" s="39"/>
      <c r="T17" s="41">
        <v>0.15</v>
      </c>
      <c r="U17" s="41"/>
      <c r="V17" s="41"/>
      <c r="W17" s="41"/>
      <c r="X17" s="41"/>
      <c r="Y17" s="41"/>
      <c r="Z17" s="41"/>
      <c r="AA17" s="41"/>
      <c r="AB17" s="38"/>
      <c r="AC17" s="39"/>
    </row>
    <row r="18" spans="2:29" ht="12.75">
      <c r="B18" s="33" t="s">
        <v>92</v>
      </c>
      <c r="D18" s="33" t="s">
        <v>72</v>
      </c>
      <c r="E18" s="39" t="s">
        <v>25</v>
      </c>
      <c r="F18" s="41">
        <v>0.06</v>
      </c>
      <c r="G18" s="39" t="s">
        <v>25</v>
      </c>
      <c r="H18" s="41">
        <v>0.06</v>
      </c>
      <c r="I18" s="39" t="s">
        <v>25</v>
      </c>
      <c r="J18" s="41">
        <v>0.06</v>
      </c>
      <c r="L18" s="41">
        <v>0.06</v>
      </c>
      <c r="M18" s="39" t="s">
        <v>25</v>
      </c>
      <c r="N18" s="41">
        <v>0.06</v>
      </c>
      <c r="O18" s="39" t="s">
        <v>25</v>
      </c>
      <c r="P18" s="41">
        <v>0.06</v>
      </c>
      <c r="Q18" s="39" t="s">
        <v>25</v>
      </c>
      <c r="R18" s="41">
        <v>0.06</v>
      </c>
      <c r="S18" s="39"/>
      <c r="T18" s="41">
        <v>0.06</v>
      </c>
      <c r="U18" s="41"/>
      <c r="V18" s="41"/>
      <c r="W18" s="41"/>
      <c r="X18" s="41"/>
      <c r="Y18" s="41"/>
      <c r="Z18" s="41"/>
      <c r="AA18" s="41"/>
      <c r="AB18" s="38"/>
      <c r="AC18" s="39"/>
    </row>
    <row r="19" spans="2:29" ht="12.75">
      <c r="B19" s="33" t="s">
        <v>96</v>
      </c>
      <c r="D19" s="33" t="s">
        <v>72</v>
      </c>
      <c r="E19" s="39" t="s">
        <v>25</v>
      </c>
      <c r="F19" s="41">
        <v>0.03</v>
      </c>
      <c r="G19" s="39" t="s">
        <v>25</v>
      </c>
      <c r="H19" s="41">
        <v>0.03</v>
      </c>
      <c r="I19" s="39" t="s">
        <v>25</v>
      </c>
      <c r="J19" s="41">
        <v>0.03</v>
      </c>
      <c r="L19" s="41">
        <v>0.03</v>
      </c>
      <c r="M19" s="39" t="s">
        <v>25</v>
      </c>
      <c r="N19" s="41">
        <v>0.03</v>
      </c>
      <c r="O19" s="39" t="s">
        <v>25</v>
      </c>
      <c r="P19" s="41">
        <v>0.03</v>
      </c>
      <c r="Q19" s="39" t="s">
        <v>25</v>
      </c>
      <c r="R19" s="41">
        <v>0.03</v>
      </c>
      <c r="S19" s="39"/>
      <c r="T19" s="41">
        <v>0.03</v>
      </c>
      <c r="U19" s="41"/>
      <c r="V19" s="41"/>
      <c r="W19" s="41"/>
      <c r="X19" s="41"/>
      <c r="Y19" s="41"/>
      <c r="Z19" s="41"/>
      <c r="AA19" s="41"/>
      <c r="AB19" s="38"/>
      <c r="AC19" s="39"/>
    </row>
    <row r="20" spans="2:29" ht="12.75">
      <c r="B20" s="33" t="s">
        <v>98</v>
      </c>
      <c r="D20" s="33" t="s">
        <v>72</v>
      </c>
      <c r="F20" s="34">
        <v>0.49</v>
      </c>
      <c r="H20" s="34">
        <v>0.54</v>
      </c>
      <c r="J20" s="34">
        <v>0.48</v>
      </c>
      <c r="L20" s="34">
        <v>0.5</v>
      </c>
      <c r="M20" s="39"/>
      <c r="N20" s="34">
        <v>0.44</v>
      </c>
      <c r="O20" s="39"/>
      <c r="P20" s="34">
        <v>0.37</v>
      </c>
      <c r="Q20" s="39"/>
      <c r="R20" s="34">
        <v>0.46</v>
      </c>
      <c r="S20" s="39"/>
      <c r="T20" s="34">
        <v>0.42</v>
      </c>
      <c r="U20" s="34"/>
      <c r="V20" s="34"/>
      <c r="W20" s="34"/>
      <c r="X20" s="34"/>
      <c r="Y20" s="34"/>
      <c r="Z20" s="34"/>
      <c r="AA20" s="34"/>
      <c r="AB20" s="38"/>
      <c r="AC20" s="39"/>
    </row>
    <row r="21" spans="2:29" ht="12.75">
      <c r="B21" s="33" t="s">
        <v>95</v>
      </c>
      <c r="D21" s="33" t="s">
        <v>72</v>
      </c>
      <c r="E21" s="39" t="s">
        <v>25</v>
      </c>
      <c r="F21" s="41">
        <v>0.09</v>
      </c>
      <c r="G21" s="39" t="s">
        <v>25</v>
      </c>
      <c r="H21" s="41">
        <v>0.09</v>
      </c>
      <c r="I21" s="39" t="s">
        <v>25</v>
      </c>
      <c r="J21" s="41">
        <v>0.09</v>
      </c>
      <c r="L21" s="41">
        <v>0.09</v>
      </c>
      <c r="M21" s="39" t="s">
        <v>25</v>
      </c>
      <c r="N21" s="41">
        <v>0.09</v>
      </c>
      <c r="O21" s="39" t="s">
        <v>25</v>
      </c>
      <c r="P21" s="41">
        <v>0.09</v>
      </c>
      <c r="Q21" s="39" t="s">
        <v>25</v>
      </c>
      <c r="R21" s="41">
        <v>0.09</v>
      </c>
      <c r="S21" s="39"/>
      <c r="T21" s="41">
        <v>0.09</v>
      </c>
      <c r="U21" s="41"/>
      <c r="V21" s="41"/>
      <c r="W21" s="41"/>
      <c r="X21" s="41"/>
      <c r="Y21" s="41"/>
      <c r="Z21" s="41"/>
      <c r="AA21" s="41"/>
      <c r="AB21" s="38"/>
      <c r="AC21" s="39"/>
    </row>
    <row r="22" spans="2:30" ht="12.75">
      <c r="B22" s="33" t="s">
        <v>103</v>
      </c>
      <c r="D22" s="33" t="s">
        <v>72</v>
      </c>
      <c r="E22" s="39" t="s">
        <v>25</v>
      </c>
      <c r="F22" s="41">
        <v>0.04</v>
      </c>
      <c r="G22" s="39" t="s">
        <v>25</v>
      </c>
      <c r="H22" s="41">
        <v>0.04</v>
      </c>
      <c r="I22" s="39" t="s">
        <v>25</v>
      </c>
      <c r="J22" s="41">
        <v>0.04</v>
      </c>
      <c r="L22" s="41">
        <v>0.04</v>
      </c>
      <c r="M22" s="39" t="s">
        <v>25</v>
      </c>
      <c r="N22" s="41">
        <v>0.04</v>
      </c>
      <c r="O22" s="39" t="s">
        <v>25</v>
      </c>
      <c r="P22" s="41">
        <v>0.04</v>
      </c>
      <c r="Q22" s="39" t="s">
        <v>25</v>
      </c>
      <c r="R22" s="41">
        <v>0.04</v>
      </c>
      <c r="S22" s="39"/>
      <c r="T22" s="41">
        <v>0.04</v>
      </c>
      <c r="U22" s="41"/>
      <c r="V22" s="41"/>
      <c r="W22" s="41"/>
      <c r="X22" s="41"/>
      <c r="Y22" s="41"/>
      <c r="Z22" s="41"/>
      <c r="AA22" s="41"/>
      <c r="AB22" s="38"/>
      <c r="AC22" s="39"/>
      <c r="AD22" s="38"/>
    </row>
    <row r="23" spans="2:28" ht="12.75">
      <c r="B23" s="33" t="s">
        <v>97</v>
      </c>
      <c r="D23" s="33" t="s">
        <v>72</v>
      </c>
      <c r="E23" s="39" t="s">
        <v>25</v>
      </c>
      <c r="F23" s="41">
        <v>0.03</v>
      </c>
      <c r="G23" s="39" t="s">
        <v>25</v>
      </c>
      <c r="H23" s="41">
        <v>0.03</v>
      </c>
      <c r="I23" s="39" t="s">
        <v>25</v>
      </c>
      <c r="J23" s="41">
        <v>0.03</v>
      </c>
      <c r="L23" s="41">
        <v>0.03</v>
      </c>
      <c r="M23" s="39" t="s">
        <v>25</v>
      </c>
      <c r="N23" s="41">
        <v>0.03</v>
      </c>
      <c r="O23" s="39" t="s">
        <v>25</v>
      </c>
      <c r="P23" s="41">
        <v>0.03</v>
      </c>
      <c r="Q23" s="39" t="s">
        <v>25</v>
      </c>
      <c r="R23" s="41">
        <v>0.03</v>
      </c>
      <c r="S23" s="39"/>
      <c r="T23" s="41">
        <v>0.03</v>
      </c>
      <c r="U23" s="41"/>
      <c r="V23" s="41"/>
      <c r="W23" s="41"/>
      <c r="X23" s="41"/>
      <c r="Y23" s="41"/>
      <c r="Z23" s="41"/>
      <c r="AA23" s="41"/>
      <c r="AB23" s="39"/>
    </row>
    <row r="24" spans="2:28" ht="12.75">
      <c r="B24" s="33" t="s">
        <v>93</v>
      </c>
      <c r="D24" s="33" t="s">
        <v>72</v>
      </c>
      <c r="E24" s="39" t="s">
        <v>25</v>
      </c>
      <c r="F24" s="41">
        <v>0.06</v>
      </c>
      <c r="G24" s="39" t="s">
        <v>25</v>
      </c>
      <c r="H24" s="41">
        <v>0.06</v>
      </c>
      <c r="I24" s="39" t="s">
        <v>25</v>
      </c>
      <c r="J24" s="41">
        <v>0.06</v>
      </c>
      <c r="L24" s="41">
        <v>0.06</v>
      </c>
      <c r="M24" s="39" t="s">
        <v>25</v>
      </c>
      <c r="N24" s="41">
        <v>0.06</v>
      </c>
      <c r="O24" s="39" t="s">
        <v>25</v>
      </c>
      <c r="P24" s="41">
        <v>0.06</v>
      </c>
      <c r="Q24" s="39" t="s">
        <v>25</v>
      </c>
      <c r="R24" s="41">
        <v>0.06</v>
      </c>
      <c r="S24" s="39"/>
      <c r="T24" s="41">
        <v>0.06</v>
      </c>
      <c r="U24" s="41"/>
      <c r="V24" s="41"/>
      <c r="W24" s="41"/>
      <c r="X24" s="41"/>
      <c r="Y24" s="41"/>
      <c r="Z24" s="41"/>
      <c r="AA24" s="41"/>
      <c r="AB24" s="39"/>
    </row>
    <row r="25" spans="13:28" ht="12.75">
      <c r="M25" s="39"/>
      <c r="N25" s="39"/>
      <c r="O25" s="39"/>
      <c r="P25" s="39"/>
      <c r="Q25" s="39"/>
      <c r="R25" s="39"/>
      <c r="S25" s="39"/>
      <c r="T25" s="38"/>
      <c r="U25" s="38"/>
      <c r="V25" s="38"/>
      <c r="W25" s="38"/>
      <c r="X25" s="38"/>
      <c r="Y25" s="38"/>
      <c r="Z25" s="38"/>
      <c r="AA25" s="38"/>
      <c r="AB25" s="39"/>
    </row>
    <row r="26" spans="2:20" ht="12.75">
      <c r="B26" s="33" t="s">
        <v>50</v>
      </c>
      <c r="D26" s="33" t="s">
        <v>22</v>
      </c>
      <c r="F26" s="38">
        <f>emiss!$G$13</f>
        <v>2263</v>
      </c>
      <c r="H26" s="38">
        <f>emiss!$I$13</f>
        <v>2352</v>
      </c>
      <c r="J26" s="35">
        <f>emiss!$K$13</f>
        <v>2290</v>
      </c>
      <c r="L26" s="38">
        <f>emiss!$M$13</f>
        <v>2301</v>
      </c>
      <c r="N26" s="38">
        <f>emiss!$G$13</f>
        <v>2263</v>
      </c>
      <c r="O26" s="39"/>
      <c r="P26" s="38">
        <f>emiss!$I$13</f>
        <v>2352</v>
      </c>
      <c r="Q26" s="39"/>
      <c r="R26" s="35">
        <f>emiss!$K$13</f>
        <v>2290</v>
      </c>
      <c r="S26" s="39"/>
      <c r="T26" s="38">
        <f>emiss!$M$13</f>
        <v>2301</v>
      </c>
    </row>
    <row r="27" spans="2:27" ht="12.75">
      <c r="B27" s="33" t="s">
        <v>51</v>
      </c>
      <c r="D27" s="33" t="s">
        <v>23</v>
      </c>
      <c r="F27" s="38">
        <f>emiss!$G$14</f>
        <v>14.7</v>
      </c>
      <c r="H27" s="38">
        <f>emiss!$I$14</f>
        <v>14.1</v>
      </c>
      <c r="J27" s="38">
        <f>emiss!$K$14</f>
        <v>14.4</v>
      </c>
      <c r="L27" s="38">
        <f>emiss!$M$14</f>
        <v>14.4</v>
      </c>
      <c r="N27" s="38">
        <f>emiss!$G$14</f>
        <v>14.7</v>
      </c>
      <c r="O27" s="39"/>
      <c r="P27" s="38">
        <f>emiss!$I$14</f>
        <v>14.1</v>
      </c>
      <c r="Q27" s="39"/>
      <c r="R27" s="38">
        <f>emiss!$K$14</f>
        <v>14.4</v>
      </c>
      <c r="S27" s="39"/>
      <c r="T27" s="38">
        <f>emiss!$M$14</f>
        <v>14.4</v>
      </c>
      <c r="U27" s="38"/>
      <c r="V27" s="38"/>
      <c r="W27" s="38"/>
      <c r="X27" s="38"/>
      <c r="Y27" s="38"/>
      <c r="Z27" s="38"/>
      <c r="AA27" s="38"/>
    </row>
    <row r="28" spans="6:10" ht="12.75">
      <c r="F28" s="38"/>
      <c r="H28" s="38"/>
      <c r="J28" s="38"/>
    </row>
    <row r="29" spans="2:28" ht="12.75">
      <c r="B29" s="33" t="s">
        <v>102</v>
      </c>
      <c r="D29" s="33" t="s">
        <v>52</v>
      </c>
      <c r="F29" s="34">
        <f>(F10*F11)/1000000</f>
        <v>4.806</v>
      </c>
      <c r="H29" s="34">
        <f>(H10*H11)/1000000</f>
        <v>4.539</v>
      </c>
      <c r="J29" s="34">
        <f>(J10*J11)/1000000</f>
        <v>4.528800000000001</v>
      </c>
      <c r="L29" s="34">
        <f>(L10*L11)/1000000</f>
        <v>4.627911</v>
      </c>
      <c r="M29" s="34"/>
      <c r="N29" s="34">
        <f>(N10*N11)/1000000</f>
        <v>1.14048</v>
      </c>
      <c r="O29" s="34"/>
      <c r="P29" s="34">
        <f>(P10*P11)/1000000</f>
        <v>1.14048</v>
      </c>
      <c r="Q29" s="34"/>
      <c r="R29" s="34">
        <f>(R10*R11)/1000000</f>
        <v>1.20403</v>
      </c>
      <c r="S29" s="34"/>
      <c r="T29" s="34">
        <f>(T10*T11)/1000000</f>
        <v>1.16157888</v>
      </c>
      <c r="U29" s="34"/>
      <c r="V29" s="42">
        <f>F29+N29</f>
        <v>5.94648</v>
      </c>
      <c r="W29" s="34"/>
      <c r="X29" s="42">
        <f>H29+P29</f>
        <v>5.67948</v>
      </c>
      <c r="Y29" s="34"/>
      <c r="Z29" s="42">
        <f>J29+R29</f>
        <v>5.732830000000002</v>
      </c>
      <c r="AA29" s="34"/>
      <c r="AB29" s="42">
        <f>L29+T29</f>
        <v>5.78948988</v>
      </c>
    </row>
    <row r="30" spans="2:28" ht="12.75">
      <c r="B30" s="33" t="s">
        <v>138</v>
      </c>
      <c r="D30" s="33" t="s">
        <v>52</v>
      </c>
      <c r="F30" s="38"/>
      <c r="H30" s="38"/>
      <c r="J30" s="38"/>
      <c r="N30" s="42"/>
      <c r="P30" s="42"/>
      <c r="R30" s="42"/>
      <c r="T30" s="42"/>
      <c r="U30" s="42"/>
      <c r="V30" s="34">
        <f>(F26/9000)*((21-F27)/21)*60</f>
        <v>4.526000000000002</v>
      </c>
      <c r="W30" s="42"/>
      <c r="X30" s="34">
        <f>(H26/9000)*((21-H27)/21)*60</f>
        <v>5.151999999999999</v>
      </c>
      <c r="Y30" s="42"/>
      <c r="Z30" s="34">
        <f>(J26/9000)*((21-J27)/21)*60</f>
        <v>4.798095238095237</v>
      </c>
      <c r="AA30" s="42"/>
      <c r="AB30" s="34">
        <f>(L26/9000)*((21-L27)/21)*60</f>
        <v>4.821142857142857</v>
      </c>
    </row>
    <row r="31" spans="6:28" ht="12.75">
      <c r="F31" s="38"/>
      <c r="H31" s="38"/>
      <c r="J31" s="38"/>
      <c r="N31" s="42"/>
      <c r="P31" s="42"/>
      <c r="R31" s="42"/>
      <c r="T31" s="42"/>
      <c r="U31" s="42"/>
      <c r="V31" s="42"/>
      <c r="W31" s="42"/>
      <c r="X31" s="42"/>
      <c r="Y31" s="42"/>
      <c r="Z31" s="42"/>
      <c r="AA31" s="42"/>
      <c r="AB31" s="34"/>
    </row>
    <row r="32" spans="2:28" ht="12.75">
      <c r="B32" s="65" t="s">
        <v>70</v>
      </c>
      <c r="C32" s="65"/>
      <c r="F32" s="38"/>
      <c r="H32" s="38"/>
      <c r="J32" s="38"/>
      <c r="L32" s="55"/>
      <c r="M32" s="46"/>
      <c r="N32" s="54"/>
      <c r="O32" s="46"/>
      <c r="P32" s="54"/>
      <c r="Q32" s="46"/>
      <c r="R32" s="54"/>
      <c r="S32" s="46"/>
      <c r="T32" s="54"/>
      <c r="U32" s="42"/>
      <c r="V32" s="42"/>
      <c r="W32" s="42"/>
      <c r="X32" s="42"/>
      <c r="Y32" s="42"/>
      <c r="Z32" s="42"/>
      <c r="AA32" s="42"/>
      <c r="AB32" s="34"/>
    </row>
    <row r="33" spans="2:28" ht="12.75">
      <c r="B33" s="33" t="s">
        <v>29</v>
      </c>
      <c r="D33" s="33" t="s">
        <v>49</v>
      </c>
      <c r="F33" s="34">
        <f>(F13*F10*454/100)/(F26*60*0.0283)*(14/(21-F27))*1000</f>
        <v>47.669574266277415</v>
      </c>
      <c r="H33" s="34">
        <f>(H13*H10*454/100)/(H26*60*0.0283)*(14/(21-H27))*1000</f>
        <v>0</v>
      </c>
      <c r="J33" s="34">
        <f>(J13*J10*454/100)/(J26*60*0.0283)*(14/(21-J27))*1000</f>
        <v>0</v>
      </c>
      <c r="L33" s="54">
        <f>AVERAGE(J33,H33,F33)</f>
        <v>15.889858088759139</v>
      </c>
      <c r="M33" s="77"/>
      <c r="N33" s="77">
        <f>(N13*454/(F26*60*0.0283))*(14/(21-F27))*1000</f>
        <v>0</v>
      </c>
      <c r="O33" s="77"/>
      <c r="P33" s="77">
        <f>(P13*454/(H26*60*0.0283))*(14/(21-H27))*1000</f>
        <v>6.458294213709791</v>
      </c>
      <c r="Q33" s="77"/>
      <c r="R33" s="77">
        <f>(R13*454/(J26*60*0.0283))*(14/(21-J27))*1000</f>
        <v>0</v>
      </c>
      <c r="S33" s="77"/>
      <c r="T33" s="54">
        <f>AVERAGE(R33,P33,N33)</f>
        <v>2.1527647379032637</v>
      </c>
      <c r="U33" s="35">
        <f aca="true" t="shared" si="0" ref="U33:U44">SUM(M33*N33,E33*F33)/V33</f>
        <v>0</v>
      </c>
      <c r="V33" s="34">
        <f>SUM(N33,F33)</f>
        <v>47.669574266277415</v>
      </c>
      <c r="W33" s="35">
        <f aca="true" t="shared" si="1" ref="W33:W44">SUM(O33*P33,G33*H33)/X33</f>
        <v>0</v>
      </c>
      <c r="X33" s="34">
        <f>SUM(P33,H33)</f>
        <v>6.458294213709791</v>
      </c>
      <c r="Y33" s="35"/>
      <c r="Z33" s="34">
        <f>SUM(R33,J33)</f>
        <v>0</v>
      </c>
      <c r="AA33" s="35">
        <f aca="true" t="shared" si="2" ref="AA33:AA44">SUM(S33*T33,K33*L33)/AB33</f>
        <v>0</v>
      </c>
      <c r="AB33" s="34">
        <f>SUM(T33,L33)</f>
        <v>18.042622826662402</v>
      </c>
    </row>
    <row r="34" spans="2:28" ht="12.75">
      <c r="B34" s="33" t="s">
        <v>30</v>
      </c>
      <c r="D34" s="33" t="s">
        <v>53</v>
      </c>
      <c r="E34" s="39">
        <v>100</v>
      </c>
      <c r="F34" s="35">
        <f aca="true" t="shared" si="3" ref="F34:F44">(F$10*F14*454/1000000)/(F$26*60*0.0283)*(14/(21-F$27))*1000000</f>
        <v>16123.532472417362</v>
      </c>
      <c r="G34" s="39">
        <v>100</v>
      </c>
      <c r="H34" s="35">
        <f aca="true" t="shared" si="4" ref="H34:H44">(H$10*H14*454/1000000)/(H$26*60*0.0283)*(14/(21-H$27))*1000000</f>
        <v>17243.645550605142</v>
      </c>
      <c r="I34" s="39">
        <v>100</v>
      </c>
      <c r="J34" s="35">
        <f aca="true" t="shared" si="5" ref="J34:J44">(J$10*J14*454/1000000)/(J$26*60*0.0283)*(14/(21-J$27))*1000000</f>
        <v>13195.656473697429</v>
      </c>
      <c r="K34" s="39">
        <v>100</v>
      </c>
      <c r="L34" s="54">
        <f>AVERAGE(J34,H34,F34)</f>
        <v>15520.944832239978</v>
      </c>
      <c r="M34" s="58"/>
      <c r="N34" s="58">
        <f aca="true" t="shared" si="6" ref="N34:N44">(N$10*N14*454/1000000)/(N$26*60*0.0283)*(14/(21-N$27))*1000000</f>
        <v>18299.067239824137</v>
      </c>
      <c r="O34" s="58"/>
      <c r="P34" s="58">
        <f aca="true" t="shared" si="7" ref="P34:P44">(P$10*P14*454/1000000)/(P$26*60*0.0283)*(14/(21-P$27))*1000000</f>
        <v>2922.839438433231</v>
      </c>
      <c r="Q34" s="58"/>
      <c r="R34" s="58">
        <f aca="true" t="shared" si="8" ref="R34:R44">(R$10*R14*454/1000000)/(R$26*60*0.0283)*(14/(21-R$27))*1000000</f>
        <v>3138.9217370052775</v>
      </c>
      <c r="S34" s="58"/>
      <c r="T34" s="54">
        <f>AVERAGE(R34,P34,N34)</f>
        <v>8120.276138420882</v>
      </c>
      <c r="U34" s="35">
        <f t="shared" si="0"/>
        <v>46.83996155782344</v>
      </c>
      <c r="V34" s="34">
        <f aca="true" t="shared" si="9" ref="V34:AB44">SUM(N34,F34)</f>
        <v>34422.5997122415</v>
      </c>
      <c r="W34" s="35">
        <f t="shared" si="1"/>
        <v>85.50645072742245</v>
      </c>
      <c r="X34" s="34">
        <f t="shared" si="9"/>
        <v>20166.484989038374</v>
      </c>
      <c r="Y34" s="35">
        <f aca="true" t="shared" si="10" ref="Y34:Y44">SUM(Q34*R34,I34*J34)/Z34</f>
        <v>80.78357643205871</v>
      </c>
      <c r="Z34" s="34">
        <f t="shared" si="9"/>
        <v>16334.578210702706</v>
      </c>
      <c r="AA34" s="35">
        <f t="shared" si="2"/>
        <v>65.65204416261632</v>
      </c>
      <c r="AB34" s="34">
        <f t="shared" si="9"/>
        <v>23641.22097066086</v>
      </c>
    </row>
    <row r="35" spans="2:28" ht="12.75">
      <c r="B35" s="33" t="s">
        <v>94</v>
      </c>
      <c r="D35" s="33" t="s">
        <v>53</v>
      </c>
      <c r="E35" s="39">
        <v>100</v>
      </c>
      <c r="F35" s="34">
        <f t="shared" si="3"/>
        <v>4.206138905848007</v>
      </c>
      <c r="G35" s="39">
        <v>100</v>
      </c>
      <c r="H35" s="34">
        <f t="shared" si="4"/>
        <v>3.695066903701102</v>
      </c>
      <c r="I35" s="39">
        <v>100</v>
      </c>
      <c r="J35" s="34">
        <f t="shared" si="5"/>
        <v>3.958696942109228</v>
      </c>
      <c r="K35" s="39">
        <v>100</v>
      </c>
      <c r="L35" s="54">
        <f aca="true" t="shared" si="11" ref="L35:L44">AVERAGE(J35,H35,F35)</f>
        <v>3.9533009172194458</v>
      </c>
      <c r="M35" s="48">
        <v>100</v>
      </c>
      <c r="N35" s="77">
        <f t="shared" si="6"/>
        <v>0.9981309403540437</v>
      </c>
      <c r="O35" s="48">
        <v>100</v>
      </c>
      <c r="P35" s="77">
        <f t="shared" si="7"/>
        <v>0.8768518315299693</v>
      </c>
      <c r="Q35" s="48">
        <v>100</v>
      </c>
      <c r="R35" s="77">
        <f t="shared" si="8"/>
        <v>0.9416765211015832</v>
      </c>
      <c r="S35" s="48">
        <v>100</v>
      </c>
      <c r="T35" s="54">
        <f aca="true" t="shared" si="12" ref="T35:T44">AVERAGE(R35,P35,N35)</f>
        <v>0.9388864309951988</v>
      </c>
      <c r="U35" s="35">
        <f t="shared" si="0"/>
        <v>100</v>
      </c>
      <c r="V35" s="34">
        <f t="shared" si="9"/>
        <v>5.204269846202051</v>
      </c>
      <c r="W35" s="35">
        <f t="shared" si="1"/>
        <v>99.99999999999999</v>
      </c>
      <c r="X35" s="34">
        <f t="shared" si="9"/>
        <v>4.571918735231072</v>
      </c>
      <c r="Y35" s="35">
        <f t="shared" si="10"/>
        <v>100</v>
      </c>
      <c r="Z35" s="34">
        <f t="shared" si="9"/>
        <v>4.900373463210811</v>
      </c>
      <c r="AA35" s="35">
        <f t="shared" si="2"/>
        <v>100</v>
      </c>
      <c r="AB35" s="34">
        <f t="shared" si="9"/>
        <v>4.8921873482146445</v>
      </c>
    </row>
    <row r="36" spans="2:28" ht="12.75">
      <c r="B36" s="33" t="s">
        <v>90</v>
      </c>
      <c r="D36" s="33" t="s">
        <v>53</v>
      </c>
      <c r="E36" s="39">
        <v>100</v>
      </c>
      <c r="F36" s="34">
        <f t="shared" si="3"/>
        <v>10.515347264620013</v>
      </c>
      <c r="G36" s="39">
        <v>100</v>
      </c>
      <c r="H36" s="34">
        <f t="shared" si="4"/>
        <v>9.237667259252754</v>
      </c>
      <c r="I36" s="39">
        <v>100</v>
      </c>
      <c r="J36" s="34">
        <f t="shared" si="5"/>
        <v>9.89674235527307</v>
      </c>
      <c r="K36" s="39">
        <v>100</v>
      </c>
      <c r="L36" s="54">
        <f t="shared" si="11"/>
        <v>9.883252293048612</v>
      </c>
      <c r="M36" s="48">
        <v>100</v>
      </c>
      <c r="N36" s="77">
        <f t="shared" si="6"/>
        <v>2.4953273508851095</v>
      </c>
      <c r="O36" s="48">
        <v>100</v>
      </c>
      <c r="P36" s="77">
        <f t="shared" si="7"/>
        <v>2.192129578824924</v>
      </c>
      <c r="Q36" s="48">
        <v>100</v>
      </c>
      <c r="R36" s="77">
        <f t="shared" si="8"/>
        <v>2.354191302753958</v>
      </c>
      <c r="S36" s="48">
        <v>100</v>
      </c>
      <c r="T36" s="54">
        <f t="shared" si="12"/>
        <v>2.3472160774879973</v>
      </c>
      <c r="U36" s="35">
        <f t="shared" si="0"/>
        <v>100</v>
      </c>
      <c r="V36" s="34">
        <f t="shared" si="9"/>
        <v>13.010674615505122</v>
      </c>
      <c r="W36" s="35">
        <f t="shared" si="1"/>
        <v>100</v>
      </c>
      <c r="X36" s="34">
        <f t="shared" si="9"/>
        <v>11.429796838077678</v>
      </c>
      <c r="Y36" s="35">
        <f t="shared" si="10"/>
        <v>100</v>
      </c>
      <c r="Z36" s="34">
        <f t="shared" si="9"/>
        <v>12.250933658027026</v>
      </c>
      <c r="AA36" s="35">
        <f t="shared" si="2"/>
        <v>100</v>
      </c>
      <c r="AB36" s="34">
        <f t="shared" si="9"/>
        <v>12.23046837053661</v>
      </c>
    </row>
    <row r="37" spans="2:28" ht="12.75">
      <c r="B37" s="33" t="s">
        <v>91</v>
      </c>
      <c r="D37" s="33" t="s">
        <v>53</v>
      </c>
      <c r="E37" s="39">
        <v>100</v>
      </c>
      <c r="F37" s="34">
        <f t="shared" si="3"/>
        <v>10.515347264620013</v>
      </c>
      <c r="G37" s="39">
        <v>100</v>
      </c>
      <c r="H37" s="34">
        <f t="shared" si="4"/>
        <v>9.237667259252754</v>
      </c>
      <c r="I37" s="39">
        <v>100</v>
      </c>
      <c r="J37" s="34">
        <f t="shared" si="5"/>
        <v>9.89674235527307</v>
      </c>
      <c r="K37" s="39">
        <v>100</v>
      </c>
      <c r="L37" s="54">
        <f t="shared" si="11"/>
        <v>9.883252293048612</v>
      </c>
      <c r="M37" s="48">
        <v>100</v>
      </c>
      <c r="N37" s="77">
        <f t="shared" si="6"/>
        <v>2.4953273508851095</v>
      </c>
      <c r="O37" s="48">
        <v>100</v>
      </c>
      <c r="P37" s="77">
        <f t="shared" si="7"/>
        <v>2.192129578824924</v>
      </c>
      <c r="Q37" s="48">
        <v>100</v>
      </c>
      <c r="R37" s="77">
        <f t="shared" si="8"/>
        <v>2.354191302753958</v>
      </c>
      <c r="S37" s="48">
        <v>100</v>
      </c>
      <c r="T37" s="54">
        <f t="shared" si="12"/>
        <v>2.3472160774879973</v>
      </c>
      <c r="U37" s="35">
        <f t="shared" si="0"/>
        <v>100</v>
      </c>
      <c r="V37" s="34">
        <f t="shared" si="9"/>
        <v>13.010674615505122</v>
      </c>
      <c r="W37" s="35">
        <f t="shared" si="1"/>
        <v>100</v>
      </c>
      <c r="X37" s="34">
        <f t="shared" si="9"/>
        <v>11.429796838077678</v>
      </c>
      <c r="Y37" s="35">
        <f t="shared" si="10"/>
        <v>100</v>
      </c>
      <c r="Z37" s="34">
        <f t="shared" si="9"/>
        <v>12.250933658027026</v>
      </c>
      <c r="AA37" s="35">
        <f t="shared" si="2"/>
        <v>100</v>
      </c>
      <c r="AB37" s="34">
        <f t="shared" si="9"/>
        <v>12.23046837053661</v>
      </c>
    </row>
    <row r="38" spans="2:28" ht="12.75">
      <c r="B38" s="33" t="s">
        <v>92</v>
      </c>
      <c r="D38" s="33" t="s">
        <v>53</v>
      </c>
      <c r="E38" s="39">
        <v>100</v>
      </c>
      <c r="F38" s="34">
        <f t="shared" si="3"/>
        <v>4.206138905848007</v>
      </c>
      <c r="G38" s="39">
        <v>100</v>
      </c>
      <c r="H38" s="34">
        <f t="shared" si="4"/>
        <v>3.695066903701102</v>
      </c>
      <c r="I38" s="39">
        <v>100</v>
      </c>
      <c r="J38" s="34">
        <f t="shared" si="5"/>
        <v>3.958696942109228</v>
      </c>
      <c r="K38" s="39">
        <v>100</v>
      </c>
      <c r="L38" s="54">
        <f t="shared" si="11"/>
        <v>3.9533009172194458</v>
      </c>
      <c r="M38" s="48">
        <v>100</v>
      </c>
      <c r="N38" s="77">
        <f t="shared" si="6"/>
        <v>0.9981309403540437</v>
      </c>
      <c r="O38" s="48">
        <v>100</v>
      </c>
      <c r="P38" s="77">
        <f t="shared" si="7"/>
        <v>0.8768518315299693</v>
      </c>
      <c r="Q38" s="48">
        <v>100</v>
      </c>
      <c r="R38" s="77">
        <f t="shared" si="8"/>
        <v>0.9416765211015832</v>
      </c>
      <c r="S38" s="48">
        <v>100</v>
      </c>
      <c r="T38" s="54">
        <f t="shared" si="12"/>
        <v>0.9388864309951988</v>
      </c>
      <c r="U38" s="35">
        <f t="shared" si="0"/>
        <v>100</v>
      </c>
      <c r="V38" s="34">
        <f t="shared" si="9"/>
        <v>5.204269846202051</v>
      </c>
      <c r="W38" s="35">
        <f t="shared" si="1"/>
        <v>99.99999999999999</v>
      </c>
      <c r="X38" s="34">
        <f t="shared" si="9"/>
        <v>4.571918735231072</v>
      </c>
      <c r="Y38" s="35">
        <f t="shared" si="10"/>
        <v>100</v>
      </c>
      <c r="Z38" s="34">
        <f t="shared" si="9"/>
        <v>4.900373463210811</v>
      </c>
      <c r="AA38" s="35">
        <f t="shared" si="2"/>
        <v>100</v>
      </c>
      <c r="AB38" s="34">
        <f t="shared" si="9"/>
        <v>4.8921873482146445</v>
      </c>
    </row>
    <row r="39" spans="2:28" ht="12.75">
      <c r="B39" s="33" t="s">
        <v>96</v>
      </c>
      <c r="D39" s="33" t="s">
        <v>53</v>
      </c>
      <c r="E39" s="39">
        <v>100</v>
      </c>
      <c r="F39" s="34">
        <f t="shared" si="3"/>
        <v>2.1030694529240037</v>
      </c>
      <c r="G39" s="39">
        <v>100</v>
      </c>
      <c r="H39" s="34">
        <f t="shared" si="4"/>
        <v>1.847533451850551</v>
      </c>
      <c r="I39" s="39">
        <v>100</v>
      </c>
      <c r="J39" s="34">
        <f t="shared" si="5"/>
        <v>1.979348471054614</v>
      </c>
      <c r="K39" s="39">
        <v>100</v>
      </c>
      <c r="L39" s="54">
        <f t="shared" si="11"/>
        <v>1.9766504586097229</v>
      </c>
      <c r="M39" s="48">
        <v>100</v>
      </c>
      <c r="N39" s="77">
        <f t="shared" si="6"/>
        <v>0.49906547017702185</v>
      </c>
      <c r="O39" s="48">
        <v>100</v>
      </c>
      <c r="P39" s="77">
        <f t="shared" si="7"/>
        <v>0.43842591576498463</v>
      </c>
      <c r="Q39" s="48">
        <v>100</v>
      </c>
      <c r="R39" s="77">
        <f t="shared" si="8"/>
        <v>0.4708382605507916</v>
      </c>
      <c r="S39" s="48">
        <v>100</v>
      </c>
      <c r="T39" s="54">
        <f t="shared" si="12"/>
        <v>0.4694432154975994</v>
      </c>
      <c r="U39" s="35">
        <f t="shared" si="0"/>
        <v>100</v>
      </c>
      <c r="V39" s="34">
        <f t="shared" si="9"/>
        <v>2.6021349231010253</v>
      </c>
      <c r="W39" s="35">
        <f t="shared" si="1"/>
        <v>99.99999999999999</v>
      </c>
      <c r="X39" s="34">
        <f t="shared" si="9"/>
        <v>2.285959367615536</v>
      </c>
      <c r="Y39" s="35">
        <f t="shared" si="10"/>
        <v>100</v>
      </c>
      <c r="Z39" s="34">
        <f t="shared" si="9"/>
        <v>2.4501867316054056</v>
      </c>
      <c r="AA39" s="35">
        <f t="shared" si="2"/>
        <v>100</v>
      </c>
      <c r="AB39" s="34">
        <f t="shared" si="9"/>
        <v>2.4460936741073223</v>
      </c>
    </row>
    <row r="40" spans="2:28" ht="12.75">
      <c r="B40" s="33" t="s">
        <v>98</v>
      </c>
      <c r="D40" s="33" t="s">
        <v>53</v>
      </c>
      <c r="F40" s="34">
        <f t="shared" si="3"/>
        <v>34.350134397758715</v>
      </c>
      <c r="H40" s="34">
        <f t="shared" si="4"/>
        <v>33.255602133309914</v>
      </c>
      <c r="J40" s="34">
        <f t="shared" si="5"/>
        <v>31.669575536873825</v>
      </c>
      <c r="L40" s="54">
        <f t="shared" si="11"/>
        <v>33.09177068931415</v>
      </c>
      <c r="M40" s="48"/>
      <c r="N40" s="77">
        <f t="shared" si="6"/>
        <v>7.319626895929654</v>
      </c>
      <c r="O40" s="48"/>
      <c r="P40" s="77">
        <f t="shared" si="7"/>
        <v>5.407252961101479</v>
      </c>
      <c r="Q40" s="48"/>
      <c r="R40" s="77">
        <f t="shared" si="8"/>
        <v>7.2195199951121385</v>
      </c>
      <c r="S40" s="48"/>
      <c r="T40" s="54">
        <f t="shared" si="12"/>
        <v>6.648799950714424</v>
      </c>
      <c r="U40" s="35">
        <f t="shared" si="0"/>
        <v>0</v>
      </c>
      <c r="V40" s="34">
        <f t="shared" si="9"/>
        <v>41.66976129368837</v>
      </c>
      <c r="W40" s="35">
        <f t="shared" si="1"/>
        <v>0</v>
      </c>
      <c r="X40" s="34">
        <f t="shared" si="9"/>
        <v>38.66285509441139</v>
      </c>
      <c r="Y40" s="35">
        <f t="shared" si="10"/>
        <v>0</v>
      </c>
      <c r="Z40" s="34">
        <f t="shared" si="9"/>
        <v>38.889095531985966</v>
      </c>
      <c r="AA40" s="35">
        <f t="shared" si="2"/>
        <v>0</v>
      </c>
      <c r="AB40" s="34">
        <f t="shared" si="9"/>
        <v>39.74057064002858</v>
      </c>
    </row>
    <row r="41" spans="2:28" ht="12.75">
      <c r="B41" s="33" t="s">
        <v>95</v>
      </c>
      <c r="D41" s="33" t="s">
        <v>53</v>
      </c>
      <c r="E41" s="39">
        <v>100</v>
      </c>
      <c r="F41" s="34">
        <f t="shared" si="3"/>
        <v>6.30920835877201</v>
      </c>
      <c r="G41" s="39">
        <v>100</v>
      </c>
      <c r="H41" s="34">
        <f t="shared" si="4"/>
        <v>5.542600355551653</v>
      </c>
      <c r="I41" s="39">
        <v>100</v>
      </c>
      <c r="J41" s="34">
        <f t="shared" si="5"/>
        <v>5.9380454131638425</v>
      </c>
      <c r="K41" s="39">
        <v>100</v>
      </c>
      <c r="L41" s="54">
        <f t="shared" si="11"/>
        <v>5.929951375829169</v>
      </c>
      <c r="M41" s="48">
        <v>100</v>
      </c>
      <c r="N41" s="77">
        <f t="shared" si="6"/>
        <v>1.4971964105310658</v>
      </c>
      <c r="O41" s="48">
        <v>100</v>
      </c>
      <c r="P41" s="77">
        <f t="shared" si="7"/>
        <v>1.315277747294954</v>
      </c>
      <c r="Q41" s="48">
        <v>100</v>
      </c>
      <c r="R41" s="77">
        <f t="shared" si="8"/>
        <v>1.4125147816523749</v>
      </c>
      <c r="S41" s="48">
        <v>100</v>
      </c>
      <c r="T41" s="54">
        <f t="shared" si="12"/>
        <v>1.4083296464927981</v>
      </c>
      <c r="U41" s="35">
        <f t="shared" si="0"/>
        <v>100</v>
      </c>
      <c r="V41" s="34">
        <f t="shared" si="9"/>
        <v>7.806404769303076</v>
      </c>
      <c r="W41" s="35">
        <f t="shared" si="1"/>
        <v>100</v>
      </c>
      <c r="X41" s="34">
        <f t="shared" si="9"/>
        <v>6.857878102846607</v>
      </c>
      <c r="Y41" s="35">
        <f t="shared" si="10"/>
        <v>100.00000000000001</v>
      </c>
      <c r="Z41" s="34">
        <f t="shared" si="9"/>
        <v>7.350560194816217</v>
      </c>
      <c r="AA41" s="35">
        <f t="shared" si="2"/>
        <v>100</v>
      </c>
      <c r="AB41" s="34">
        <f t="shared" si="9"/>
        <v>7.338281022321967</v>
      </c>
    </row>
    <row r="42" spans="2:28" ht="12.75">
      <c r="B42" s="33" t="s">
        <v>103</v>
      </c>
      <c r="D42" s="33" t="s">
        <v>53</v>
      </c>
      <c r="E42" s="39">
        <v>100</v>
      </c>
      <c r="F42" s="34">
        <f t="shared" si="3"/>
        <v>2.8040926038986713</v>
      </c>
      <c r="G42" s="39">
        <v>100</v>
      </c>
      <c r="H42" s="34">
        <f t="shared" si="4"/>
        <v>2.4633779358007346</v>
      </c>
      <c r="I42" s="39">
        <v>100</v>
      </c>
      <c r="J42" s="34">
        <f t="shared" si="5"/>
        <v>2.6391312947394865</v>
      </c>
      <c r="K42" s="39">
        <v>100</v>
      </c>
      <c r="L42" s="54">
        <f t="shared" si="11"/>
        <v>2.635533944812964</v>
      </c>
      <c r="M42" s="48">
        <v>100</v>
      </c>
      <c r="N42" s="77">
        <f t="shared" si="6"/>
        <v>0.6654206269026959</v>
      </c>
      <c r="O42" s="48">
        <v>100</v>
      </c>
      <c r="P42" s="77">
        <f t="shared" si="7"/>
        <v>0.5845678876866462</v>
      </c>
      <c r="Q42" s="48">
        <v>100</v>
      </c>
      <c r="R42" s="77">
        <f t="shared" si="8"/>
        <v>0.6277843474010556</v>
      </c>
      <c r="S42" s="48">
        <v>100</v>
      </c>
      <c r="T42" s="54">
        <f t="shared" si="12"/>
        <v>0.6259242873301326</v>
      </c>
      <c r="U42" s="35">
        <f t="shared" si="0"/>
        <v>99.99999999999999</v>
      </c>
      <c r="V42" s="34">
        <f t="shared" si="9"/>
        <v>3.4695132308013674</v>
      </c>
      <c r="W42" s="35">
        <f t="shared" si="1"/>
        <v>99.99999999999999</v>
      </c>
      <c r="X42" s="34">
        <f t="shared" si="9"/>
        <v>3.047945823487381</v>
      </c>
      <c r="Y42" s="35">
        <f t="shared" si="10"/>
        <v>100</v>
      </c>
      <c r="Z42" s="34">
        <f t="shared" si="9"/>
        <v>3.266915642140542</v>
      </c>
      <c r="AA42" s="35">
        <f t="shared" si="2"/>
        <v>100</v>
      </c>
      <c r="AB42" s="34">
        <f t="shared" si="9"/>
        <v>3.2614582321430965</v>
      </c>
    </row>
    <row r="43" spans="2:28" ht="12.75">
      <c r="B43" s="33" t="s">
        <v>97</v>
      </c>
      <c r="D43" s="33" t="s">
        <v>53</v>
      </c>
      <c r="E43" s="39">
        <v>100</v>
      </c>
      <c r="F43" s="34">
        <f t="shared" si="3"/>
        <v>2.1030694529240037</v>
      </c>
      <c r="G43" s="39">
        <v>100</v>
      </c>
      <c r="H43" s="34">
        <f t="shared" si="4"/>
        <v>1.847533451850551</v>
      </c>
      <c r="I43" s="39">
        <v>100</v>
      </c>
      <c r="J43" s="34">
        <f t="shared" si="5"/>
        <v>1.979348471054614</v>
      </c>
      <c r="K43" s="39">
        <v>100</v>
      </c>
      <c r="L43" s="54">
        <f t="shared" si="11"/>
        <v>1.9766504586097229</v>
      </c>
      <c r="M43" s="48">
        <v>100</v>
      </c>
      <c r="N43" s="77">
        <f t="shared" si="6"/>
        <v>0.49906547017702185</v>
      </c>
      <c r="O43" s="48">
        <v>100</v>
      </c>
      <c r="P43" s="77">
        <f t="shared" si="7"/>
        <v>0.43842591576498463</v>
      </c>
      <c r="Q43" s="48">
        <v>100</v>
      </c>
      <c r="R43" s="77">
        <f t="shared" si="8"/>
        <v>0.4708382605507916</v>
      </c>
      <c r="S43" s="48">
        <v>100</v>
      </c>
      <c r="T43" s="54">
        <f t="shared" si="12"/>
        <v>0.4694432154975994</v>
      </c>
      <c r="U43" s="35">
        <f t="shared" si="0"/>
        <v>100</v>
      </c>
      <c r="V43" s="34">
        <f t="shared" si="9"/>
        <v>2.6021349231010253</v>
      </c>
      <c r="W43" s="35">
        <f t="shared" si="1"/>
        <v>99.99999999999999</v>
      </c>
      <c r="X43" s="34">
        <f t="shared" si="9"/>
        <v>2.285959367615536</v>
      </c>
      <c r="Y43" s="35">
        <f t="shared" si="10"/>
        <v>100</v>
      </c>
      <c r="Z43" s="34">
        <f t="shared" si="9"/>
        <v>2.4501867316054056</v>
      </c>
      <c r="AA43" s="35">
        <f t="shared" si="2"/>
        <v>100</v>
      </c>
      <c r="AB43" s="34">
        <f t="shared" si="9"/>
        <v>2.4460936741073223</v>
      </c>
    </row>
    <row r="44" spans="2:28" ht="12.75">
      <c r="B44" s="33" t="s">
        <v>93</v>
      </c>
      <c r="D44" s="33" t="s">
        <v>53</v>
      </c>
      <c r="E44" s="39">
        <v>100</v>
      </c>
      <c r="F44" s="34">
        <f t="shared" si="3"/>
        <v>4.206138905848007</v>
      </c>
      <c r="G44" s="39">
        <v>100</v>
      </c>
      <c r="H44" s="34">
        <f t="shared" si="4"/>
        <v>3.695066903701102</v>
      </c>
      <c r="I44" s="39">
        <v>100</v>
      </c>
      <c r="J44" s="34">
        <f t="shared" si="5"/>
        <v>3.958696942109228</v>
      </c>
      <c r="K44" s="39">
        <v>100</v>
      </c>
      <c r="L44" s="54">
        <f t="shared" si="11"/>
        <v>3.9533009172194458</v>
      </c>
      <c r="M44" s="48">
        <v>100</v>
      </c>
      <c r="N44" s="77">
        <f t="shared" si="6"/>
        <v>0.9981309403540437</v>
      </c>
      <c r="O44" s="48">
        <v>100</v>
      </c>
      <c r="P44" s="77">
        <f t="shared" si="7"/>
        <v>0.8768518315299693</v>
      </c>
      <c r="Q44" s="48">
        <v>100</v>
      </c>
      <c r="R44" s="77">
        <f t="shared" si="8"/>
        <v>0.9416765211015832</v>
      </c>
      <c r="S44" s="48">
        <v>100</v>
      </c>
      <c r="T44" s="54">
        <f t="shared" si="12"/>
        <v>0.9388864309951988</v>
      </c>
      <c r="U44" s="35">
        <f t="shared" si="0"/>
        <v>100</v>
      </c>
      <c r="V44" s="34">
        <f t="shared" si="9"/>
        <v>5.204269846202051</v>
      </c>
      <c r="W44" s="35">
        <f t="shared" si="1"/>
        <v>99.99999999999999</v>
      </c>
      <c r="X44" s="34">
        <f t="shared" si="9"/>
        <v>4.571918735231072</v>
      </c>
      <c r="Y44" s="35">
        <f t="shared" si="10"/>
        <v>100</v>
      </c>
      <c r="Z44" s="34">
        <f t="shared" si="9"/>
        <v>4.900373463210811</v>
      </c>
      <c r="AA44" s="35">
        <f t="shared" si="2"/>
        <v>100</v>
      </c>
      <c r="AB44" s="34">
        <f t="shared" si="9"/>
        <v>4.8921873482146445</v>
      </c>
    </row>
    <row r="45" spans="6:28" ht="12.75">
      <c r="F45" s="34"/>
      <c r="H45" s="34"/>
      <c r="J45" s="34"/>
      <c r="L45" s="54"/>
      <c r="M45" s="48"/>
      <c r="N45" s="77"/>
      <c r="O45" s="48"/>
      <c r="P45" s="77"/>
      <c r="Q45" s="48"/>
      <c r="R45" s="77"/>
      <c r="S45" s="48"/>
      <c r="T45" s="54"/>
      <c r="U45" s="35"/>
      <c r="V45" s="34"/>
      <c r="W45" s="34"/>
      <c r="X45" s="34"/>
      <c r="Y45" s="34"/>
      <c r="Z45" s="34"/>
      <c r="AA45" s="34"/>
      <c r="AB45" s="34"/>
    </row>
    <row r="46" spans="2:28" ht="12.75">
      <c r="B46" s="33" t="s">
        <v>47</v>
      </c>
      <c r="D46" s="33" t="s">
        <v>53</v>
      </c>
      <c r="E46" s="38">
        <f>(E41*F41+E39*F39)/F46</f>
        <v>100</v>
      </c>
      <c r="F46" s="34">
        <f>(F39+F41)</f>
        <v>8.412277811696015</v>
      </c>
      <c r="G46" s="38">
        <f>(G41*H41+G39*H39)/H46</f>
        <v>100</v>
      </c>
      <c r="H46" s="34">
        <f>(H39+H41)</f>
        <v>7.390133807402204</v>
      </c>
      <c r="I46" s="38">
        <f>(I41*J41+I39*J39)/J46</f>
        <v>100</v>
      </c>
      <c r="J46" s="34">
        <f>(J39+J41)</f>
        <v>7.917393884218456</v>
      </c>
      <c r="K46" s="38">
        <f>(K41*L41+K39*L39)/L46</f>
        <v>100</v>
      </c>
      <c r="L46" s="54">
        <f>AVERAGE(J46,H46,F46)</f>
        <v>7.9066018344388915</v>
      </c>
      <c r="M46" s="55">
        <f>(M41*N41+M39*N39)/N46</f>
        <v>100.00000000000001</v>
      </c>
      <c r="N46" s="77">
        <f>(N39+N41)</f>
        <v>1.9962618807080876</v>
      </c>
      <c r="O46" s="55">
        <f>(O41*P41+O39*P39)/P46</f>
        <v>100</v>
      </c>
      <c r="P46" s="77">
        <f>(P39+P41)</f>
        <v>1.7537036630599385</v>
      </c>
      <c r="Q46" s="55">
        <f>(Q41*R41+Q39*R39)/R46</f>
        <v>100.00000000000001</v>
      </c>
      <c r="R46" s="77">
        <f>(R39+R41)</f>
        <v>1.8833530422031663</v>
      </c>
      <c r="S46" s="55">
        <f>(S41*T41+S39*T39)/T46</f>
        <v>99.99999999999999</v>
      </c>
      <c r="T46" s="54">
        <f>AVERAGE(R46,P46,N46)</f>
        <v>1.8777728619903975</v>
      </c>
      <c r="U46" s="38">
        <f>(U41*V41+U39*V39)/V46</f>
        <v>100</v>
      </c>
      <c r="V46" s="34">
        <f>(V39+V41)</f>
        <v>10.408539692404101</v>
      </c>
      <c r="W46" s="38">
        <f>(W41*X41+W39*X39)/X46</f>
        <v>99.99999999999999</v>
      </c>
      <c r="X46" s="34">
        <f>(X39+X41)</f>
        <v>9.143837470462143</v>
      </c>
      <c r="Y46" s="38">
        <f>(Y41*Z41+Y39*Z39)/Z46</f>
        <v>100</v>
      </c>
      <c r="Z46" s="34">
        <f>(Z39+Z41)</f>
        <v>9.800746926421622</v>
      </c>
      <c r="AA46" s="38">
        <f>(AA41*AB41+AA39*AB39)/AB46</f>
        <v>100</v>
      </c>
      <c r="AB46" s="34">
        <f>(AB39+AB41)</f>
        <v>9.784374696429289</v>
      </c>
    </row>
    <row r="47" spans="2:28" ht="12.75">
      <c r="B47" s="33" t="s">
        <v>48</v>
      </c>
      <c r="D47" s="33" t="s">
        <v>53</v>
      </c>
      <c r="E47" s="35">
        <f>(E36*F36+E38*F38+E40*F40)/F47</f>
        <v>30</v>
      </c>
      <c r="F47" s="34">
        <f>(F36+F38+F40)</f>
        <v>49.071620568226734</v>
      </c>
      <c r="G47" s="35">
        <f>(G36*H36+G38*H38+G40*H40)/H47</f>
        <v>28.000000000000004</v>
      </c>
      <c r="H47" s="34">
        <f>(H36+H38+H40)</f>
        <v>46.18833629626377</v>
      </c>
      <c r="I47" s="35">
        <f>(I36*J36+I38*J38+I40*J40)/J47</f>
        <v>30.43478260869565</v>
      </c>
      <c r="J47" s="34">
        <f>(J36+J38+J40)</f>
        <v>45.525014834256126</v>
      </c>
      <c r="K47" s="35">
        <f>(K36*L36+K38*L38+K40*L40)/L47</f>
        <v>29.48443937583554</v>
      </c>
      <c r="L47" s="54">
        <f>AVERAGE(J47,H47,F47)</f>
        <v>46.92832389958221</v>
      </c>
      <c r="M47" s="58">
        <f>(M36*N36+M38*N38+M40*N40)/N47</f>
        <v>32.30769230769231</v>
      </c>
      <c r="N47" s="77">
        <f>(N36+N38+N40)</f>
        <v>10.813085187168808</v>
      </c>
      <c r="O47" s="58">
        <f>(O36*P36+O38*P38+O40*P40)/P47</f>
        <v>36.206896551724135</v>
      </c>
      <c r="P47" s="77">
        <f>(P36+P38+P40)</f>
        <v>8.476234371456371</v>
      </c>
      <c r="Q47" s="58">
        <f>(Q36*R36+Q38*R38+Q40*R40)/R47</f>
        <v>31.343283582089548</v>
      </c>
      <c r="R47" s="77">
        <f>(R36+R38+R40)</f>
        <v>10.51538781896768</v>
      </c>
      <c r="S47" s="58">
        <f>(S36*T36+S38*T38+S40*T40)/T47</f>
        <v>33.07634394981864</v>
      </c>
      <c r="T47" s="54">
        <f>AVERAGE(R47,P47,N47)</f>
        <v>9.934902459197621</v>
      </c>
      <c r="U47" s="35">
        <f>(U36*V36+U38*V38+U40*V40)/V47</f>
        <v>30.416688588414793</v>
      </c>
      <c r="V47" s="34">
        <f>(V36+V38+V40)</f>
        <v>59.884705755395544</v>
      </c>
      <c r="W47" s="35">
        <f>(W36*X36+W38*X38+W40*X40)/X47</f>
        <v>29.272553278750777</v>
      </c>
      <c r="X47" s="34">
        <f>(X36+X38+X40)</f>
        <v>54.66457066772014</v>
      </c>
      <c r="Y47" s="35">
        <f>(Y36*Z36+Y38*Z38+Y40*Z40)/Z47</f>
        <v>30.605253190933634</v>
      </c>
      <c r="Z47" s="34">
        <f>(Z36+Z38+Z40)</f>
        <v>56.04040265322381</v>
      </c>
      <c r="AA47" s="35">
        <f>(AA36*AB36+AA38*AB38+AA40*AB40)/AB47</f>
        <v>30.11200175437719</v>
      </c>
      <c r="AB47" s="34">
        <f>(AB36+AB38+AB40)</f>
        <v>56.86322635877983</v>
      </c>
    </row>
    <row r="48" spans="12:27" ht="12.75">
      <c r="L48" s="78"/>
      <c r="M48" s="46"/>
      <c r="N48" s="46"/>
      <c r="O48" s="46"/>
      <c r="P48" s="46"/>
      <c r="Q48" s="46"/>
      <c r="R48" s="46"/>
      <c r="S48" s="46"/>
      <c r="T48" s="54"/>
      <c r="U48" s="42"/>
      <c r="V48" s="42"/>
      <c r="W48" s="42"/>
      <c r="X48" s="42"/>
      <c r="Y48" s="42"/>
      <c r="Z48" s="42"/>
      <c r="AA48" s="42"/>
    </row>
    <row r="49" spans="2:12" ht="12.75">
      <c r="B49" s="36" t="s">
        <v>100</v>
      </c>
      <c r="C49" s="36"/>
      <c r="L49" s="40"/>
    </row>
    <row r="50" ht="12.75">
      <c r="L50" s="40"/>
    </row>
    <row r="51" spans="2:27" ht="12.75">
      <c r="B51" s="33" t="s">
        <v>90</v>
      </c>
      <c r="D51" s="33" t="s">
        <v>71</v>
      </c>
      <c r="L51" s="70">
        <v>0.000183</v>
      </c>
      <c r="M51" s="39"/>
      <c r="N51" s="39"/>
      <c r="O51" s="39"/>
      <c r="P51" s="39"/>
      <c r="Q51" s="39"/>
      <c r="R51" s="39"/>
      <c r="S51" s="39"/>
      <c r="T51" s="40"/>
      <c r="U51" s="40"/>
      <c r="V51" s="40"/>
      <c r="W51" s="40"/>
      <c r="X51" s="40"/>
      <c r="Y51" s="40"/>
      <c r="Z51" s="40"/>
      <c r="AA51" s="40"/>
    </row>
    <row r="52" spans="2:27" ht="12.75">
      <c r="B52" s="33" t="s">
        <v>94</v>
      </c>
      <c r="D52" s="33" t="s">
        <v>71</v>
      </c>
      <c r="L52" s="43">
        <v>0.0239</v>
      </c>
      <c r="M52" s="39"/>
      <c r="N52" s="39"/>
      <c r="O52" s="39"/>
      <c r="P52" s="39"/>
      <c r="Q52" s="39"/>
      <c r="R52" s="39"/>
      <c r="S52" s="39"/>
      <c r="T52" s="38"/>
      <c r="U52" s="38"/>
      <c r="V52" s="38"/>
      <c r="W52" s="38"/>
      <c r="X52" s="38"/>
      <c r="Y52" s="38"/>
      <c r="Z52" s="38"/>
      <c r="AA52" s="38"/>
    </row>
    <row r="53" spans="2:28" ht="12.75">
      <c r="B53" s="33" t="s">
        <v>91</v>
      </c>
      <c r="D53" s="33" t="s">
        <v>71</v>
      </c>
      <c r="L53" s="41">
        <v>3.99</v>
      </c>
      <c r="M53" s="39"/>
      <c r="N53" s="39"/>
      <c r="O53" s="39"/>
      <c r="P53" s="39"/>
      <c r="Q53" s="39"/>
      <c r="R53" s="39"/>
      <c r="S53" s="39"/>
      <c r="T53" s="40"/>
      <c r="U53" s="40"/>
      <c r="V53" s="40"/>
      <c r="W53" s="40"/>
      <c r="X53" s="40"/>
      <c r="Y53" s="40"/>
      <c r="Z53" s="40"/>
      <c r="AA53" s="40"/>
      <c r="AB53" s="38"/>
    </row>
    <row r="54" spans="2:27" ht="12.75">
      <c r="B54" s="33" t="s">
        <v>92</v>
      </c>
      <c r="D54" s="33" t="s">
        <v>71</v>
      </c>
      <c r="L54" s="70">
        <v>0.000335</v>
      </c>
      <c r="T54" s="40"/>
      <c r="U54" s="40"/>
      <c r="V54" s="40"/>
      <c r="W54" s="40"/>
      <c r="X54" s="40"/>
      <c r="Y54" s="40"/>
      <c r="Z54" s="40"/>
      <c r="AA54" s="40"/>
    </row>
    <row r="55" spans="2:27" ht="12.75">
      <c r="B55" s="33" t="s">
        <v>96</v>
      </c>
      <c r="D55" s="33" t="s">
        <v>71</v>
      </c>
      <c r="L55" s="70">
        <v>0.000447</v>
      </c>
      <c r="T55" s="38"/>
      <c r="U55" s="38"/>
      <c r="V55" s="38"/>
      <c r="W55" s="38"/>
      <c r="X55" s="38"/>
      <c r="Y55" s="38"/>
      <c r="Z55" s="38"/>
      <c r="AA55" s="38"/>
    </row>
    <row r="56" spans="2:12" ht="12.75">
      <c r="B56" s="33" t="s">
        <v>98</v>
      </c>
      <c r="D56" s="33" t="s">
        <v>71</v>
      </c>
      <c r="L56" s="71">
        <v>6.62E-05</v>
      </c>
    </row>
    <row r="57" spans="2:27" ht="12.75">
      <c r="B57" s="33" t="s">
        <v>95</v>
      </c>
      <c r="D57" s="33" t="s">
        <v>71</v>
      </c>
      <c r="L57" s="69">
        <v>0.00718</v>
      </c>
      <c r="T57" s="66"/>
      <c r="U57" s="66"/>
      <c r="V57" s="66"/>
      <c r="W57" s="66"/>
      <c r="X57" s="66"/>
      <c r="Y57" s="66"/>
      <c r="Z57" s="66"/>
      <c r="AA57" s="66"/>
    </row>
    <row r="58" spans="2:27" ht="12.75">
      <c r="B58" s="33" t="s">
        <v>103</v>
      </c>
      <c r="D58" s="33" t="s">
        <v>71</v>
      </c>
      <c r="L58" s="69">
        <v>0.00638</v>
      </c>
      <c r="T58" s="67"/>
      <c r="U58" s="67"/>
      <c r="V58" s="67"/>
      <c r="W58" s="67"/>
      <c r="X58" s="67"/>
      <c r="Y58" s="67"/>
      <c r="Z58" s="67"/>
      <c r="AA58" s="67"/>
    </row>
    <row r="59" spans="2:12" ht="12.75">
      <c r="B59" s="33" t="s">
        <v>97</v>
      </c>
      <c r="D59" s="33" t="s">
        <v>71</v>
      </c>
      <c r="L59" s="40">
        <v>0.239</v>
      </c>
    </row>
    <row r="60" spans="2:12" ht="12.75">
      <c r="B60" s="33" t="s">
        <v>93</v>
      </c>
      <c r="D60" s="33" t="s">
        <v>71</v>
      </c>
      <c r="L60" s="43">
        <v>0.0399</v>
      </c>
    </row>
    <row r="61" spans="2:28" ht="12.75">
      <c r="B61" s="33" t="s">
        <v>30</v>
      </c>
      <c r="D61" s="33" t="s">
        <v>71</v>
      </c>
      <c r="L61" s="43">
        <v>0.0319</v>
      </c>
      <c r="T61" s="41"/>
      <c r="U61" s="41"/>
      <c r="V61" s="41"/>
      <c r="W61" s="41"/>
      <c r="X61" s="41"/>
      <c r="Y61" s="41"/>
      <c r="Z61" s="41"/>
      <c r="AA61" s="41"/>
      <c r="AB61" s="38"/>
    </row>
    <row r="62" spans="20:27" ht="12.75">
      <c r="T62" s="38"/>
      <c r="U62" s="38"/>
      <c r="V62" s="38"/>
      <c r="W62" s="38"/>
      <c r="X62" s="38"/>
      <c r="Y62" s="38"/>
      <c r="Z62" s="38"/>
      <c r="AA62" s="38"/>
    </row>
    <row r="63" spans="20:27" ht="12.75">
      <c r="T63" s="38"/>
      <c r="U63" s="38"/>
      <c r="V63" s="38"/>
      <c r="W63" s="38"/>
      <c r="X63" s="38"/>
      <c r="Y63" s="38"/>
      <c r="Z63" s="38"/>
      <c r="AA63" s="38"/>
    </row>
    <row r="65" ht="14.25">
      <c r="D65" s="68"/>
    </row>
    <row r="67" spans="2:3" ht="12.75">
      <c r="B67" s="36"/>
      <c r="C67" s="36"/>
    </row>
    <row r="69" spans="20:27" ht="12.75">
      <c r="T69" s="38"/>
      <c r="U69" s="38"/>
      <c r="V69" s="38"/>
      <c r="W69" s="38"/>
      <c r="X69" s="38"/>
      <c r="Y69" s="38"/>
      <c r="Z69" s="38"/>
      <c r="AA69" s="38"/>
    </row>
    <row r="72" ht="14.25">
      <c r="D72" s="68"/>
    </row>
  </sheetData>
  <printOptions headings="1" horizontalCentered="1"/>
  <pageMargins left="0.25" right="0.25" top="0.41" bottom="0.45" header="0.25" footer="0.19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B26" sqref="B26"/>
    </sheetView>
  </sheetViews>
  <sheetFormatPr defaultColWidth="9.140625" defaultRowHeight="12.75"/>
  <cols>
    <col min="1" max="1" width="21.00390625" style="0" customWidth="1"/>
    <col min="2" max="2" width="5.28125" style="0" customWidth="1"/>
    <col min="3" max="3" width="12.28125" style="0" customWidth="1"/>
    <col min="4" max="4" width="12.421875" style="0" customWidth="1"/>
  </cols>
  <sheetData>
    <row r="1" ht="12.75">
      <c r="A1" s="18" t="s">
        <v>66</v>
      </c>
    </row>
    <row r="3" ht="12.75">
      <c r="A3" s="18" t="s">
        <v>41</v>
      </c>
    </row>
    <row r="5" spans="1:3" ht="14.25">
      <c r="A5" t="s">
        <v>69</v>
      </c>
      <c r="B5" s="22" t="s">
        <v>34</v>
      </c>
      <c r="C5">
        <v>1149</v>
      </c>
    </row>
    <row r="14" ht="12.75">
      <c r="A14" s="18"/>
    </row>
    <row r="16" spans="2:3" ht="14.25">
      <c r="B16" s="22"/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spans="1:3" ht="12.75">
      <c r="A24" s="18"/>
      <c r="C24" s="11"/>
    </row>
    <row r="26" ht="14.25">
      <c r="B26" s="22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2004-02-20T22:09:29Z</cp:lastPrinted>
  <dcterms:created xsi:type="dcterms:W3CDTF">2000-01-10T00:44:42Z</dcterms:created>
  <dcterms:modified xsi:type="dcterms:W3CDTF">2004-02-20T22:09:45Z</dcterms:modified>
  <cp:category/>
  <cp:version/>
  <cp:contentType/>
  <cp:contentStatus/>
</cp:coreProperties>
</file>