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386" windowWidth="13590" windowHeight="4470" activeTab="0"/>
  </bookViews>
  <sheets>
    <sheet name="Blank Analysis Sheet" sheetId="1" r:id="rId1"/>
    <sheet name="Sample Analysis" sheetId="2" r:id="rId2"/>
    <sheet name="Assumptions" sheetId="3" r:id="rId3"/>
    <sheet name="Climate Station Data" sheetId="4" r:id="rId4"/>
  </sheets>
  <definedNames>
    <definedName name="_xlnm.Print_Area" localSheetId="2">'Assumptions'!$B$1:$C$6</definedName>
    <definedName name="_xlnm.Print_Area" localSheetId="0">'Blank Analysis Sheet'!$B$20:$N$36</definedName>
    <definedName name="_xlnm.Print_Area" localSheetId="1">'Sample Analysis'!$B$20:$N$36</definedName>
  </definedNames>
  <calcPr fullCalcOnLoad="1"/>
</workbook>
</file>

<file path=xl/comments1.xml><?xml version="1.0" encoding="utf-8"?>
<comments xmlns="http://schemas.openxmlformats.org/spreadsheetml/2006/main">
  <authors>
    <author>Kerry Goodrich</author>
    <author>niels.hansen</author>
    <author>julie.nelson</author>
  </authors>
  <commentList>
    <comment ref="B1" authorId="0">
      <text>
        <r>
          <rPr>
            <b/>
            <sz val="8"/>
            <color indexed="12"/>
            <rFont val="Tahoma"/>
            <family val="2"/>
          </rPr>
          <t>Click on the blanks to enter the appropriate information.  Some blanks are automatically filled by the computer.  An error message will be displayed when trying to enter information into those blanks.
Some information must be entered by selecting from the pull down list.  
Contact the State Economist Agronomist to change the information in the pull down lists or for help with the spreadsheet.
The spreadsheet is intended to display approximate irrigation dates and information.  Actual irrigation events should be based on yearly weather, crop, and soil conditions.  The information should also be used to educate the irrigator regarding irrigation water management.</t>
        </r>
      </text>
    </comment>
    <comment ref="C5" authorId="0">
      <text>
        <r>
          <rPr>
            <b/>
            <sz val="8"/>
            <color indexed="12"/>
            <rFont val="Tahoma"/>
            <family val="2"/>
          </rPr>
          <t>Option A: Choose a system efficiency from the following list and enter it in the box to the right.  These are the system efficiencies that meet NRCS practice standards for the different irrigation system types.  Example of number entry format: 25%
   Unimproved Flood = 25% 
   Improved Flood = 50% 
   Wheel Line = 70%
   High-Efficiency Flood (Graded Borders) = 80%
   Pivot = 85%
Option B:  Fill-in the blank with your own efficiency estimate.  For example, if you have leaky nozzles, leaky seals, and so on, adjust the standard system efficiency percentage accordingly.  Example of number entry format: 65%</t>
        </r>
      </text>
    </comment>
    <comment ref="C7" authorId="1">
      <text>
        <r>
          <rPr>
            <b/>
            <sz val="8"/>
            <color indexed="12"/>
            <rFont val="Tahoma"/>
            <family val="2"/>
          </rPr>
          <t>Option A: Choose a system efficiency from the following list and enter it in the box to the right.  These are the system efficiencies that meet NRCS practice standards for the different irrigation system types.  Example of number entry format: 25%
   Unimproved Flood = 25% 
   Improved Flood = 50% 
   Wheel Line = 70%
   High-Efficiency Flood (Graded Borders) = 80%
   Pivot = 85%
Option B:  Fill-in the blank with your own efficiency estimate.  For example, if you have leaky nozzles, leaky seals, and so on, adjust the standard system efficiency percentage accordingly.  Example of number entry format: 65%</t>
        </r>
      </text>
    </comment>
    <comment ref="C9" authorId="1">
      <text>
        <r>
          <rPr>
            <b/>
            <sz val="8"/>
            <color indexed="12"/>
            <rFont val="Tahoma"/>
            <family val="2"/>
          </rPr>
          <t>Enter the total number of acres that are irrigated by your current irrigation system.</t>
        </r>
      </text>
    </comment>
    <comment ref="G5" authorId="0">
      <text>
        <r>
          <rPr>
            <b/>
            <sz val="8"/>
            <color indexed="12"/>
            <rFont val="Tahoma"/>
            <family val="2"/>
          </rPr>
          <t>Option A: Enter the total acre feet in your annual water right.
Option B:  Enter the average acre feet available to you within your irrigation or canal company each year.</t>
        </r>
      </text>
    </comment>
    <comment ref="G7" authorId="1">
      <text>
        <r>
          <rPr>
            <b/>
            <sz val="8"/>
            <color indexed="12"/>
            <rFont val="Tahoma"/>
            <family val="2"/>
          </rPr>
          <t>Option A: Enter the ten-year market average.  A current estimate for this amount is $90.
Option B:  Enter the average market price that you expect to see in coming years.  Although you may be tempted to base your own estimate on current or recent high market prices, this could result in a decision that might lead to undesirable financial circumstances.</t>
        </r>
      </text>
    </comment>
    <comment ref="G9" authorId="1">
      <text>
        <r>
          <rPr>
            <b/>
            <sz val="8"/>
            <color indexed="12"/>
            <rFont val="Tahoma"/>
            <family val="2"/>
          </rPr>
          <t>Enter the total dollar cost of your new system, not including the cost of soil moisture sensors if you are installing them.</t>
        </r>
      </text>
    </comment>
    <comment ref="K7" authorId="0">
      <text>
        <r>
          <rPr>
            <b/>
            <sz val="8"/>
            <color indexed="12"/>
            <rFont val="Tahoma"/>
            <family val="2"/>
          </rPr>
          <t>Enter the interest rate that you would pay to either a financial institution or to the State if you borrowed the money for your portion of the costs of the project.  Example of number entry format: 0.07</t>
        </r>
      </text>
    </comment>
    <comment ref="K9" authorId="1">
      <text>
        <r>
          <rPr>
            <b/>
            <sz val="8"/>
            <color indexed="12"/>
            <rFont val="Tahoma"/>
            <family val="2"/>
          </rPr>
          <t>Choose the closest climate station from the drop-down menu.</t>
        </r>
      </text>
    </comment>
    <comment ref="K11" authorId="1">
      <text>
        <r>
          <rPr>
            <b/>
            <sz val="8"/>
            <color indexed="12"/>
            <rFont val="Tahoma"/>
            <family val="2"/>
          </rPr>
          <t>Choose "yes" or "no" from the drop-down menu.  If the answer is "yes," answer questions 10 through 12 below.</t>
        </r>
      </text>
    </comment>
    <comment ref="G30" authorId="2">
      <text>
        <r>
          <rPr>
            <b/>
            <sz val="8"/>
            <color indexed="12"/>
            <rFont val="Tahoma"/>
            <family val="2"/>
          </rPr>
          <t>Assumes estimated marginal harvest cost of $10/ton.  Source: USU Extension Data</t>
        </r>
      </text>
    </comment>
    <comment ref="K32" authorId="2">
      <text>
        <r>
          <rPr>
            <b/>
            <sz val="8"/>
            <color indexed="12"/>
            <rFont val="Tahoma"/>
            <family val="2"/>
          </rPr>
          <t>Estimated maximum potential yield without irrigation equal to  (CU-NIR)/5).</t>
        </r>
      </text>
    </comment>
    <comment ref="K26" authorId="2">
      <text>
        <r>
          <rPr>
            <b/>
            <sz val="8"/>
            <color indexed="12"/>
            <rFont val="Tahoma"/>
            <family val="2"/>
          </rPr>
          <t>Maximum potential yield minus base yield = total yield that can be affected by irrigation practices.</t>
        </r>
      </text>
    </comment>
    <comment ref="C34" authorId="2">
      <text>
        <r>
          <rPr>
            <b/>
            <sz val="8"/>
            <color indexed="12"/>
            <rFont val="Tahoma"/>
            <family val="2"/>
          </rPr>
          <t>Uses figure of 20 minutes per day per 40 acres with 40 acre minimum.</t>
        </r>
      </text>
    </comment>
    <comment ref="C24" authorId="2">
      <text>
        <r>
          <rPr>
            <b/>
            <sz val="8"/>
            <color indexed="12"/>
            <rFont val="Tahoma"/>
            <family val="2"/>
          </rPr>
          <t>Formula = ((constrained maximum yield) times irrigation efficiency percentage) plus base yield.</t>
        </r>
      </text>
    </comment>
    <comment ref="G34" authorId="2">
      <text>
        <r>
          <rPr>
            <b/>
            <sz val="8"/>
            <color indexed="12"/>
            <rFont val="Tahoma"/>
            <family val="2"/>
          </rPr>
          <t>Valid for projects entailing IWM implementation only.</t>
        </r>
        <r>
          <rPr>
            <sz val="8"/>
            <rFont val="Tahoma"/>
            <family val="0"/>
          </rPr>
          <t xml:space="preserve">
</t>
        </r>
      </text>
    </comment>
    <comment ref="K22" authorId="2">
      <text>
        <r>
          <rPr>
            <b/>
            <sz val="8"/>
            <color indexed="12"/>
            <rFont val="Tahoma"/>
            <family val="2"/>
          </rPr>
          <t>Based on CU.  Formula = CU/5.</t>
        </r>
      </text>
    </comment>
    <comment ref="K24" authorId="2">
      <text>
        <r>
          <rPr>
            <b/>
            <sz val="8"/>
            <color indexed="12"/>
            <rFont val="Tahoma"/>
            <family val="2"/>
          </rPr>
          <t>Based on either the water right or the average water allocation.</t>
        </r>
        <r>
          <rPr>
            <sz val="8"/>
            <rFont val="Tahoma"/>
            <family val="0"/>
          </rPr>
          <t xml:space="preserve">
</t>
        </r>
      </text>
    </comment>
    <comment ref="C30" authorId="2">
      <text>
        <r>
          <rPr>
            <b/>
            <sz val="8"/>
            <color indexed="12"/>
            <rFont val="Tahoma"/>
            <family val="2"/>
          </rPr>
          <t>Formula = (Maximum potential yield minus base yield) divided by irrigation system efficiency.</t>
        </r>
        <r>
          <rPr>
            <sz val="8"/>
            <rFont val="Tahoma"/>
            <family val="0"/>
          </rPr>
          <t xml:space="preserve">
</t>
        </r>
      </text>
    </comment>
    <comment ref="C15" authorId="1">
      <text>
        <r>
          <rPr>
            <b/>
            <sz val="8"/>
            <color indexed="12"/>
            <rFont val="Tahoma"/>
            <family val="2"/>
          </rPr>
          <t>Choose "yes" or "no" from the drop-down menu.</t>
        </r>
      </text>
    </comment>
    <comment ref="G15" authorId="1">
      <text>
        <r>
          <rPr>
            <b/>
            <sz val="8"/>
            <color indexed="12"/>
            <rFont val="Tahoma"/>
            <family val="2"/>
          </rPr>
          <t>Enter the total dollar cost of installing all planned soil moisture sensors but NOT the cost of the reader.</t>
        </r>
      </text>
    </comment>
    <comment ref="K15" authorId="1">
      <text>
        <r>
          <rPr>
            <b/>
            <sz val="8"/>
            <color indexed="12"/>
            <rFont val="Tahoma"/>
            <family val="2"/>
          </rPr>
          <t>Enter the total dollar cost of the soil moisture sensor reader.</t>
        </r>
      </text>
    </comment>
    <comment ref="K34" authorId="2">
      <text>
        <r>
          <rPr>
            <b/>
            <sz val="8"/>
            <color indexed="12"/>
            <rFont val="Tahoma"/>
            <family val="2"/>
          </rPr>
          <t>If the  error message #NUM! appears in this box, it means that--based on the data entered above--the project will never pay off.</t>
        </r>
      </text>
    </comment>
    <comment ref="C17" authorId="1">
      <text>
        <r>
          <rPr>
            <b/>
            <sz val="8"/>
            <color indexed="12"/>
            <rFont val="Tahoma"/>
            <family val="2"/>
          </rPr>
          <t>Select the applicable type of "after" system from the drop-down menu.</t>
        </r>
      </text>
    </comment>
    <comment ref="C11" authorId="1">
      <text>
        <r>
          <rPr>
            <b/>
            <sz val="8"/>
            <color indexed="12"/>
            <rFont val="Tahoma"/>
            <family val="2"/>
          </rPr>
          <t>Enter the total number of acres that will be irrigated by your new system or that will be covered by your improved IWM practices.</t>
        </r>
      </text>
    </comment>
    <comment ref="K5" authorId="1">
      <text>
        <r>
          <rPr>
            <b/>
            <sz val="8"/>
            <color indexed="12"/>
            <rFont val="Tahoma"/>
            <family val="2"/>
          </rPr>
          <t>Enter the estimated dollar cost of pumping under your new irrigation system.  To prepare your estimate, you may want to use the NRCS energy cost tool found at http://ipat.sc.egov.usda.gov/</t>
        </r>
      </text>
    </comment>
    <comment ref="G11" authorId="1">
      <text>
        <r>
          <rPr>
            <b/>
            <sz val="8"/>
            <color indexed="12"/>
            <rFont val="Tahoma"/>
            <family val="2"/>
          </rPr>
          <t>Enter the estimated dollar cost of pumping under your existing irrigation system.  To prepare your estimate, you may want to use the NRCS energy cost tool found at http://ipat.sc.egov.usda.gov/</t>
        </r>
      </text>
    </comment>
  </commentList>
</comments>
</file>

<file path=xl/comments2.xml><?xml version="1.0" encoding="utf-8"?>
<comments xmlns="http://schemas.openxmlformats.org/spreadsheetml/2006/main">
  <authors>
    <author>Kerry Goodrich</author>
    <author>niels.hansen</author>
    <author>julie.nelson</author>
  </authors>
  <commentList>
    <comment ref="B1" authorId="0">
      <text>
        <r>
          <rPr>
            <b/>
            <sz val="8"/>
            <color indexed="12"/>
            <rFont val="Tahoma"/>
            <family val="2"/>
          </rPr>
          <t>Click on the blanks to enter the appropriate information.  Some blanks are automatically filled by the computer.  An error message will be displayed when trying to enter information into those blanks.
Some information must be entered by selecting from the pull down list.  
Contact the State Economist Agronomist to change the information in the pull down lists or for help with the spreadsheet.
The spreadsheet is intended to display approximate irrigation dates and information.  Actual irrigation events should be based on yearly weather, crop, and soil conditions.  The information should also be used to educate the irrigator regarding irrigation water management.</t>
        </r>
      </text>
    </comment>
    <comment ref="C5" authorId="0">
      <text>
        <r>
          <rPr>
            <b/>
            <sz val="8"/>
            <color indexed="12"/>
            <rFont val="Tahoma"/>
            <family val="2"/>
          </rPr>
          <t>Option A: Choose a system efficiency from the following list and enter it in the box to the right.  These are the system efficiencies that meet NRCS practice standards for the different irrigation system types.  Example of number entry format: 25%
   Unimproved Flood = 25% 
   Improved Flood = 50% 
   Wheel Line = 70%
   High-Efficiency Flood (Graded Borders) = 80%
   Pivot = 85%
Option B:  Fill-in the blank with your own efficiency estimate.  For example, if you have leaky nozzles, leaky seals, and so on, adjust the standard system efficiency percentage accordingly.  Example of number entry format: 65%</t>
        </r>
      </text>
    </comment>
    <comment ref="C7" authorId="1">
      <text>
        <r>
          <rPr>
            <b/>
            <sz val="8"/>
            <color indexed="12"/>
            <rFont val="Tahoma"/>
            <family val="2"/>
          </rPr>
          <t>Option A: Choose a system efficiency from the following list and enter it in the box to the right.  These are the system efficiencies that meet NRCS practice standards for the different irrigation system types.  Example of number entry format: 25%
   Unimproved Flood = 25% 
   Improved Flood = 50% 
   Wheel Line = 70%
   High-Efficiency Flood (Graded Borders) = 80%
   Pivot = 85%
Option B:  Fill-in the blank with your own efficiency estimate.  For example, if you have leaky nozzles, leaky seals, and so on, adjust the standard system efficiency percentage accordingly.  Example of number entry format: 65%</t>
        </r>
      </text>
    </comment>
    <comment ref="C9" authorId="1">
      <text>
        <r>
          <rPr>
            <b/>
            <sz val="8"/>
            <color indexed="12"/>
            <rFont val="Tahoma"/>
            <family val="2"/>
          </rPr>
          <t>Enter the total number of acres that are irrigated by your current irrigation system.</t>
        </r>
      </text>
    </comment>
    <comment ref="G5" authorId="0">
      <text>
        <r>
          <rPr>
            <b/>
            <sz val="8"/>
            <color indexed="12"/>
            <rFont val="Tahoma"/>
            <family val="2"/>
          </rPr>
          <t>Option A: Enter the total acre feet in your annual water right.
Option B:  Enter the average acre feet available to you within your irrigation or canal company each year.</t>
        </r>
      </text>
    </comment>
    <comment ref="G7" authorId="1">
      <text>
        <r>
          <rPr>
            <b/>
            <sz val="8"/>
            <color indexed="12"/>
            <rFont val="Tahoma"/>
            <family val="2"/>
          </rPr>
          <t>Option A: Enter the ten-year market average.  A current estimate for this amount is $90.
Option B:  Enter the average market price that you expect to see in coming years.  Although you may be tempted to base your own estimate on current or recent high market prices, this could result in a decision that might lead to undesirable financial circumstances.</t>
        </r>
      </text>
    </comment>
    <comment ref="G9" authorId="1">
      <text>
        <r>
          <rPr>
            <b/>
            <sz val="8"/>
            <color indexed="12"/>
            <rFont val="Tahoma"/>
            <family val="2"/>
          </rPr>
          <t>Enter the total dollar cost of your new system, not including the cost of soil moisture sensors if you are installing them.</t>
        </r>
      </text>
    </comment>
    <comment ref="K7" authorId="0">
      <text>
        <r>
          <rPr>
            <b/>
            <sz val="8"/>
            <color indexed="12"/>
            <rFont val="Tahoma"/>
            <family val="2"/>
          </rPr>
          <t>Enter the interest rate that you would pay to either a financial institution or to the State if you borrowed the money for your portion of the costs of the project.  Example of number entry format: 0.07</t>
        </r>
      </text>
    </comment>
    <comment ref="K9" authorId="1">
      <text>
        <r>
          <rPr>
            <b/>
            <sz val="8"/>
            <color indexed="12"/>
            <rFont val="Tahoma"/>
            <family val="2"/>
          </rPr>
          <t>Choose the closest climate station from the drop-down menu.</t>
        </r>
      </text>
    </comment>
    <comment ref="K11" authorId="1">
      <text>
        <r>
          <rPr>
            <b/>
            <sz val="8"/>
            <color indexed="12"/>
            <rFont val="Tahoma"/>
            <family val="2"/>
          </rPr>
          <t>Choose "yes" or "no" from the drop-down menu.  If the answer is "yes," answer questions 10 through 12 below.</t>
        </r>
      </text>
    </comment>
    <comment ref="G30" authorId="2">
      <text>
        <r>
          <rPr>
            <b/>
            <sz val="8"/>
            <color indexed="12"/>
            <rFont val="Tahoma"/>
            <family val="2"/>
          </rPr>
          <t>Assumes estimated marginal harvest cost of $10/ton.  Source: USU Extension Data</t>
        </r>
      </text>
    </comment>
    <comment ref="K32" authorId="2">
      <text>
        <r>
          <rPr>
            <b/>
            <sz val="8"/>
            <color indexed="12"/>
            <rFont val="Tahoma"/>
            <family val="2"/>
          </rPr>
          <t>Estimated maximum potential yield without irrigation equal to  (CU-NIR)/5).</t>
        </r>
      </text>
    </comment>
    <comment ref="K26" authorId="2">
      <text>
        <r>
          <rPr>
            <b/>
            <sz val="8"/>
            <color indexed="12"/>
            <rFont val="Tahoma"/>
            <family val="2"/>
          </rPr>
          <t>Maximum potential yield minus base yield = total yield that can be affected by irrigation practices.</t>
        </r>
      </text>
    </comment>
    <comment ref="C34" authorId="2">
      <text>
        <r>
          <rPr>
            <b/>
            <sz val="8"/>
            <color indexed="12"/>
            <rFont val="Tahoma"/>
            <family val="2"/>
          </rPr>
          <t>Uses figure of 20 minutes per day per 40 acres with 40 acre minimum.</t>
        </r>
      </text>
    </comment>
    <comment ref="C24" authorId="2">
      <text>
        <r>
          <rPr>
            <b/>
            <sz val="8"/>
            <color indexed="12"/>
            <rFont val="Tahoma"/>
            <family val="2"/>
          </rPr>
          <t>Formula = ((constrained maximum yield) times irrigation efficiency percentage) plus base yield.</t>
        </r>
      </text>
    </comment>
    <comment ref="G34" authorId="2">
      <text>
        <r>
          <rPr>
            <b/>
            <sz val="8"/>
            <color indexed="12"/>
            <rFont val="Tahoma"/>
            <family val="2"/>
          </rPr>
          <t>Valid for projects entailing IWM implementation only.</t>
        </r>
        <r>
          <rPr>
            <sz val="8"/>
            <rFont val="Tahoma"/>
            <family val="0"/>
          </rPr>
          <t xml:space="preserve">
</t>
        </r>
      </text>
    </comment>
    <comment ref="K22" authorId="2">
      <text>
        <r>
          <rPr>
            <b/>
            <sz val="8"/>
            <color indexed="12"/>
            <rFont val="Tahoma"/>
            <family val="2"/>
          </rPr>
          <t>Based on CU.  Formula = CU/5.</t>
        </r>
      </text>
    </comment>
    <comment ref="K24" authorId="2">
      <text>
        <r>
          <rPr>
            <b/>
            <sz val="8"/>
            <color indexed="12"/>
            <rFont val="Tahoma"/>
            <family val="2"/>
          </rPr>
          <t>Based on either the water right or the average water allocation.</t>
        </r>
        <r>
          <rPr>
            <sz val="8"/>
            <rFont val="Tahoma"/>
            <family val="0"/>
          </rPr>
          <t xml:space="preserve">
</t>
        </r>
      </text>
    </comment>
    <comment ref="C30" authorId="2">
      <text>
        <r>
          <rPr>
            <b/>
            <sz val="8"/>
            <color indexed="12"/>
            <rFont val="Tahoma"/>
            <family val="2"/>
          </rPr>
          <t>Formula = (Maximum potential yield minus base yield) divided by irrigation system efficiency.</t>
        </r>
        <r>
          <rPr>
            <sz val="8"/>
            <rFont val="Tahoma"/>
            <family val="0"/>
          </rPr>
          <t xml:space="preserve">
</t>
        </r>
      </text>
    </comment>
    <comment ref="C15" authorId="1">
      <text>
        <r>
          <rPr>
            <b/>
            <sz val="8"/>
            <color indexed="12"/>
            <rFont val="Tahoma"/>
            <family val="2"/>
          </rPr>
          <t>Choose "yes" or "no" from the drop-down menu.</t>
        </r>
      </text>
    </comment>
    <comment ref="G15" authorId="1">
      <text>
        <r>
          <rPr>
            <b/>
            <sz val="8"/>
            <color indexed="12"/>
            <rFont val="Tahoma"/>
            <family val="2"/>
          </rPr>
          <t>Enter the total dollar cost of installing all planned soil moisture sensors but NOT the cost of the reader.</t>
        </r>
      </text>
    </comment>
    <comment ref="K15" authorId="1">
      <text>
        <r>
          <rPr>
            <b/>
            <sz val="8"/>
            <color indexed="12"/>
            <rFont val="Tahoma"/>
            <family val="2"/>
          </rPr>
          <t>Enter the total dollar cost of the soil moisture sensor reader.</t>
        </r>
      </text>
    </comment>
    <comment ref="K34" authorId="2">
      <text>
        <r>
          <rPr>
            <b/>
            <sz val="8"/>
            <color indexed="12"/>
            <rFont val="Tahoma"/>
            <family val="2"/>
          </rPr>
          <t>If the  error message #NUM! appears in this box, it means that--based on the data entered above--the project will never pay off.</t>
        </r>
      </text>
    </comment>
    <comment ref="C17" authorId="1">
      <text>
        <r>
          <rPr>
            <b/>
            <sz val="8"/>
            <color indexed="12"/>
            <rFont val="Tahoma"/>
            <family val="2"/>
          </rPr>
          <t>Select the applicable type of "after" system from the drop-down menu.</t>
        </r>
      </text>
    </comment>
    <comment ref="C11" authorId="1">
      <text>
        <r>
          <rPr>
            <b/>
            <sz val="8"/>
            <color indexed="12"/>
            <rFont val="Tahoma"/>
            <family val="2"/>
          </rPr>
          <t>Enter the total number of acres that will be irrigated by your new system or that will be covered by your improved IWM practices.</t>
        </r>
      </text>
    </comment>
    <comment ref="K5" authorId="1">
      <text>
        <r>
          <rPr>
            <b/>
            <sz val="8"/>
            <color indexed="12"/>
            <rFont val="Tahoma"/>
            <family val="2"/>
          </rPr>
          <t>Enter the estimated dollar cost of pumping under your new irrigation system.  To prepare your estimate, you may want to use the NRCS energy cost tool found at http://ipat.sc.egov.usda.gov/</t>
        </r>
      </text>
    </comment>
    <comment ref="G11" authorId="1">
      <text>
        <r>
          <rPr>
            <b/>
            <sz val="8"/>
            <color indexed="12"/>
            <rFont val="Tahoma"/>
            <family val="2"/>
          </rPr>
          <t>Enter the estimated dollar cost of pumping under your existing irrigation system.  To prepare your estimate, you may want to use the NRCS energy cost tool found at http://ipat.sc.egov.usda.gov/</t>
        </r>
      </text>
    </comment>
  </commentList>
</comments>
</file>

<file path=xl/sharedStrings.xml><?xml version="1.0" encoding="utf-8"?>
<sst xmlns="http://schemas.openxmlformats.org/spreadsheetml/2006/main" count="714" uniqueCount="282">
  <si>
    <t>ALPINE</t>
  </si>
  <si>
    <t>ALTAMONT</t>
  </si>
  <si>
    <t>ALTON</t>
  </si>
  <si>
    <t>ANTIMONY</t>
  </si>
  <si>
    <t>BEAR RIVER BAY</t>
  </si>
  <si>
    <t>BEAVER</t>
  </si>
  <si>
    <t>BIRDSEYE</t>
  </si>
  <si>
    <t>BLANDING</t>
  </si>
  <si>
    <t>BLUFF</t>
  </si>
  <si>
    <t>BOULDER</t>
  </si>
  <si>
    <t>BRIGHAM CITY</t>
  </si>
  <si>
    <t>CALLAO</t>
  </si>
  <si>
    <t>CASTLEDALE</t>
  </si>
  <si>
    <t>CEDAR CITY</t>
  </si>
  <si>
    <t>CIRCLEVILLE</t>
  </si>
  <si>
    <t>COALVILLE</t>
  </si>
  <si>
    <t>COVE FORT</t>
  </si>
  <si>
    <t>DELTA</t>
  </si>
  <si>
    <t>DUCHESNE</t>
  </si>
  <si>
    <t>DUGWAY</t>
  </si>
  <si>
    <t>ELBERTA</t>
  </si>
  <si>
    <t>EMERY</t>
  </si>
  <si>
    <t>ESCALANTE</t>
  </si>
  <si>
    <t>FAIRFIELD</t>
  </si>
  <si>
    <t>FARMINGTON USU</t>
  </si>
  <si>
    <t>FERRON</t>
  </si>
  <si>
    <t>FILLMORE</t>
  </si>
  <si>
    <t>FORT DUCHESNE</t>
  </si>
  <si>
    <t>FRUITLAND</t>
  </si>
  <si>
    <t>GARFIELD</t>
  </si>
  <si>
    <t>GARRISON</t>
  </si>
  <si>
    <t>GREEN RIVER</t>
  </si>
  <si>
    <t>GROUSE CREEK</t>
  </si>
  <si>
    <t>GUNNISON</t>
  </si>
  <si>
    <t>HANKSVILLE</t>
  </si>
  <si>
    <t>HANNA</t>
  </si>
  <si>
    <t>HEBER</t>
  </si>
  <si>
    <t>HENRIEVILLE</t>
  </si>
  <si>
    <t>HUNTSVILLE</t>
  </si>
  <si>
    <t>IBAPAH</t>
  </si>
  <si>
    <t>IOSEPA</t>
  </si>
  <si>
    <t>JENSEN</t>
  </si>
  <si>
    <t>KAMAS</t>
  </si>
  <si>
    <t>KANAB</t>
  </si>
  <si>
    <t>KANOSH</t>
  </si>
  <si>
    <t>KOOSHAREM</t>
  </si>
  <si>
    <t>LAKETOWN</t>
  </si>
  <si>
    <t>LASAL</t>
  </si>
  <si>
    <t>LAVERKIN</t>
  </si>
  <si>
    <t>LEVAN</t>
  </si>
  <si>
    <t>LOA</t>
  </si>
  <si>
    <t>LOGAN 5SW</t>
  </si>
  <si>
    <t>LOGAN RADIO</t>
  </si>
  <si>
    <t>LOGAN USU</t>
  </si>
  <si>
    <t>MANILA</t>
  </si>
  <si>
    <t>MANTI</t>
  </si>
  <si>
    <t>MARYSVALE</t>
  </si>
  <si>
    <t>MEXICAN HAT</t>
  </si>
  <si>
    <t>MIDVALE</t>
  </si>
  <si>
    <t>MILFORD</t>
  </si>
  <si>
    <t>MOAB</t>
  </si>
  <si>
    <t>MODENA</t>
  </si>
  <si>
    <t>MONTICELLO</t>
  </si>
  <si>
    <t>MORGAN</t>
  </si>
  <si>
    <t>MORONI</t>
  </si>
  <si>
    <t>NEOLA</t>
  </si>
  <si>
    <t>NEPHI</t>
  </si>
  <si>
    <t>NEW HARMONY</t>
  </si>
  <si>
    <t>OAK CITY</t>
  </si>
  <si>
    <t>OGDEN SUGAR FACTORY</t>
  </si>
  <si>
    <t>ORDERVILLE</t>
  </si>
  <si>
    <t>PANGUITCH</t>
  </si>
  <si>
    <t>PARK VALLEY</t>
  </si>
  <si>
    <t>PAROWAN</t>
  </si>
  <si>
    <t>PELICAN LAKE/OURAY</t>
  </si>
  <si>
    <t>PLEASANT GROVE</t>
  </si>
  <si>
    <t>PLEASANT VALLEY/MYTON</t>
  </si>
  <si>
    <t>PRICE</t>
  </si>
  <si>
    <t>PROVO</t>
  </si>
  <si>
    <t>RICHFIELD</t>
  </si>
  <si>
    <t>RICHMOND</t>
  </si>
  <si>
    <t>RIVERDALE</t>
  </si>
  <si>
    <t>ROOSEVELT</t>
  </si>
  <si>
    <t>SALINA</t>
  </si>
  <si>
    <t>SALT LAKE CITY</t>
  </si>
  <si>
    <t>SANDY RANCH</t>
  </si>
  <si>
    <t>SCIPIO</t>
  </si>
  <si>
    <t>SCOFIELD DAM</t>
  </si>
  <si>
    <t>SNOWVILLE</t>
  </si>
  <si>
    <t>ST GEORGE</t>
  </si>
  <si>
    <t>TOOELE</t>
  </si>
  <si>
    <t>TREMONTON</t>
  </si>
  <si>
    <t>TROPIC</t>
  </si>
  <si>
    <t>UNIV OF UTAH</t>
  </si>
  <si>
    <t>UTAH LAKE LEHI</t>
  </si>
  <si>
    <t>VERNAL</t>
  </si>
  <si>
    <t>VERNON</t>
  </si>
  <si>
    <t>VEYO</t>
  </si>
  <si>
    <t>WAH WAH RANCH</t>
  </si>
  <si>
    <t>WANSHIP</t>
  </si>
  <si>
    <t>WENDOVER</t>
  </si>
  <si>
    <t>WOODRUFF</t>
  </si>
  <si>
    <t xml:space="preserve">System Efficiency: </t>
  </si>
  <si>
    <t>Hours</t>
  </si>
  <si>
    <t>How efficient is your current irrigation system?</t>
  </si>
  <si>
    <t>How efficient will your new, updated, or better-managed irrigation system be?</t>
  </si>
  <si>
    <t>How many acre feet of water will be available for you to use?</t>
  </si>
  <si>
    <t>What is the expected market value of your crop?</t>
  </si>
  <si>
    <t>Acres</t>
  </si>
  <si>
    <t>Acre Feet</t>
  </si>
  <si>
    <t>1.</t>
  </si>
  <si>
    <t>2.</t>
  </si>
  <si>
    <t>3.</t>
  </si>
  <si>
    <t>4.</t>
  </si>
  <si>
    <t>5.</t>
  </si>
  <si>
    <t>6.</t>
  </si>
  <si>
    <t>7.</t>
  </si>
  <si>
    <t>8.</t>
  </si>
  <si>
    <t>9.</t>
  </si>
  <si>
    <t>Yes</t>
  </si>
  <si>
    <t>No</t>
  </si>
  <si>
    <t>Station Name 2007</t>
  </si>
  <si>
    <t>Base Yield</t>
  </si>
  <si>
    <t>Max Yield</t>
  </si>
  <si>
    <t>Yield Within Influence</t>
  </si>
  <si>
    <t>% Within Influence</t>
  </si>
  <si>
    <t>CU Value for Alfalfa</t>
  </si>
  <si>
    <t>CORINNE</t>
  </si>
  <si>
    <t>ENTERPRISE/ BERYL</t>
  </si>
  <si>
    <t>SPANISH FORK PWR PLNT</t>
  </si>
  <si>
    <t>THIOKOL/ HOWELL</t>
  </si>
  <si>
    <t>TRENTON/ LEWISTON</t>
  </si>
  <si>
    <t>"Before"</t>
  </si>
  <si>
    <t>"After"</t>
  </si>
  <si>
    <t>Total Tons Produced:</t>
  </si>
  <si>
    <t>Difference in Yield per Acre:</t>
  </si>
  <si>
    <t>Difference in Tons Produced:</t>
  </si>
  <si>
    <t>Total Revenue:</t>
  </si>
  <si>
    <t>Difference in Total Revenue:</t>
  </si>
  <si>
    <t>Total Acre Inches Available for Crop Production:</t>
  </si>
  <si>
    <t>Estimated Additional Production Costs:</t>
  </si>
  <si>
    <t>NIR (annual)</t>
  </si>
  <si>
    <t>Alt. Base Yield</t>
  </si>
  <si>
    <t>Net Irrigation Requirement (NIR):</t>
  </si>
  <si>
    <t>Consumptive Use Value (CU):</t>
  </si>
  <si>
    <t>Total Acres in Production:</t>
  </si>
  <si>
    <t>Base Yield/Acre :</t>
  </si>
  <si>
    <t>Approximate Payoff Period for Project (Years):</t>
  </si>
  <si>
    <t>Estimated Yield per Acre:</t>
  </si>
  <si>
    <t>Tons</t>
  </si>
  <si>
    <t>Acre Inches</t>
  </si>
  <si>
    <t>Years</t>
  </si>
  <si>
    <t>Percent of Total Yield that Can be Affected by Efficiency Measures:</t>
  </si>
  <si>
    <t xml:space="preserve">Maximum Potential Yield </t>
  </si>
  <si>
    <t>ALLEN'S RANCH</t>
  </si>
  <si>
    <t>BLACK ROCK</t>
  </si>
  <si>
    <t>CASTLE VALLEY</t>
  </si>
  <si>
    <t>CEDAR POINT</t>
  </si>
  <si>
    <t>COTTONWOOD WEIR / EAST BENCH</t>
  </si>
  <si>
    <t>DEER CREEK DAM</t>
  </si>
  <si>
    <t>DEWEY</t>
  </si>
  <si>
    <t>EPHRAIM</t>
  </si>
  <si>
    <t>ESKDALE</t>
  </si>
  <si>
    <t>FISH SPRINGS</t>
  </si>
  <si>
    <t>FLAMING GORGE</t>
  </si>
  <si>
    <t>GRANTSVILLE</t>
  </si>
  <si>
    <t>PARTOUN</t>
  </si>
  <si>
    <t>RANDOLPH</t>
  </si>
  <si>
    <t>RUSH VALLEY/ JOHNSON PASS</t>
  </si>
  <si>
    <t>ZION NP</t>
  </si>
  <si>
    <t>Total Acre Inches Required to Produce Max Potential Yield Given the Efficiency of the System:</t>
  </si>
  <si>
    <t>Summary</t>
  </si>
  <si>
    <t>"Before" System Efficiency:</t>
  </si>
  <si>
    <t>"After" System Efficiency:</t>
  </si>
  <si>
    <t>Before Yield per Acre:</t>
  </si>
  <si>
    <t>After Yield per Acre:</t>
  </si>
  <si>
    <t>Before Total Tons Produced:</t>
  </si>
  <si>
    <t>After Total Tons Produced:</t>
  </si>
  <si>
    <t>Before Total Revenue:</t>
  </si>
  <si>
    <t>After Total Revenue:</t>
  </si>
  <si>
    <t>Before Total Ac In Required for Max:</t>
  </si>
  <si>
    <t>After Total Ac In Required for Max:</t>
  </si>
  <si>
    <t>"Before &amp; After" Figures</t>
  </si>
  <si>
    <t>Basic Data</t>
  </si>
  <si>
    <t>Economic Results</t>
  </si>
  <si>
    <t>Difference in Yield Per Acre:</t>
  </si>
  <si>
    <t>Difference in Total Tons Produced:</t>
  </si>
  <si>
    <t>Maximum Potential Yield:</t>
  </si>
  <si>
    <t>Total Acre Inches Available:</t>
  </si>
  <si>
    <t>Percent of Max that can be Affected:</t>
  </si>
  <si>
    <t>Consumptive Use Value:</t>
  </si>
  <si>
    <t>Net Irrigation Requirement:</t>
  </si>
  <si>
    <t>Base Yield per Acre:</t>
  </si>
  <si>
    <t>Difference in Total Costs:</t>
  </si>
  <si>
    <t>Ac In</t>
  </si>
  <si>
    <t>THE ECONOMICS OF IRRIGATION EFFICIENCY IMPROVEMENT</t>
  </si>
  <si>
    <t>What interest rate would you expect to pay if you were to borrow money to fund your project?</t>
  </si>
  <si>
    <t>How much will it cost you (total out-of-pocket) to install your new irrigation system or to upgrade your existing system?</t>
  </si>
  <si>
    <t>10.</t>
  </si>
  <si>
    <t>Approximate Payoff Period for Project (in Years):</t>
  </si>
  <si>
    <t>Which climate station is closest to your farm?</t>
  </si>
  <si>
    <t>Estimated Total Additional Net Revenue per Year:</t>
  </si>
  <si>
    <t>Economic Analysis Tool</t>
  </si>
  <si>
    <t>11.</t>
  </si>
  <si>
    <t xml:space="preserve">Is this project an IWM-only project?  </t>
  </si>
  <si>
    <t>12.</t>
  </si>
  <si>
    <t>Estimated Total  Additional Net Revenue:</t>
  </si>
  <si>
    <t>Unimproved Flood</t>
  </si>
  <si>
    <t>Improved Flood</t>
  </si>
  <si>
    <t>Wheel Line</t>
  </si>
  <si>
    <t>High-Efficiency Flood (Graded Borders)</t>
  </si>
  <si>
    <t>Pivot</t>
  </si>
  <si>
    <t>13.</t>
  </si>
  <si>
    <t>How many acres are covered by your current irrigation system?</t>
  </si>
  <si>
    <t>14.</t>
  </si>
  <si>
    <t>How many acres will be covered by your new irrigation system and/or efficiency improvement project?</t>
  </si>
  <si>
    <t>How much do you estimate you will spend per year to pump irrigation water after implementing your project?</t>
  </si>
  <si>
    <t>15.</t>
  </si>
  <si>
    <t>16.</t>
  </si>
  <si>
    <t>How much do you estimate you currently spend per year to pump irrigation water?</t>
  </si>
  <si>
    <t>Before Acres:</t>
  </si>
  <si>
    <t>After Acres:</t>
  </si>
  <si>
    <t>What type of irrigation system will your "after" system be?</t>
  </si>
  <si>
    <t>Acre Inches that Efficiency Measures Make Available for Additional Yield and Other Uses (Wildlife, etc.):</t>
  </si>
  <si>
    <t>Are you going to install soil moisture sensors as part of your irrigation efficiency improvement project?</t>
  </si>
  <si>
    <t>Answer questions 13 through 16 if you are installing soil moisture sensors.</t>
  </si>
  <si>
    <t>If you are going to install soil moisture sensors, how much will they cost (total out-of-pocket)?</t>
  </si>
  <si>
    <t>Estimated Time per Year to Read Soil Moisture Sensors:</t>
  </si>
  <si>
    <t>Estimated Profit Per Hour for Soil Moisture Sensor Reading:</t>
  </si>
  <si>
    <t xml:space="preserve">Estimated Profit per Hour for Soil Moisture Sensor Reading: </t>
  </si>
  <si>
    <t>Sensor Reading Hr/Yr:</t>
  </si>
  <si>
    <t>If you are going to install soil moisture sensors, how much will the sensor reader cost (total out-of-pocket)?</t>
  </si>
  <si>
    <t>Value or Term</t>
  </si>
  <si>
    <t>Acre inches of water required per ton of yield</t>
  </si>
  <si>
    <t>Assumed to be equal to 5 acre inches</t>
  </si>
  <si>
    <t>Acre inches that efficiency measures make available for additional yield and other uses (wildlife, etc.)</t>
  </si>
  <si>
    <t>Total acre inches available x ("after" percent efficiency - "before" percent efficiency</t>
  </si>
  <si>
    <t>Approximate payoff period for project (years)</t>
  </si>
  <si>
    <t>Base yield</t>
  </si>
  <si>
    <t>(CU - NIR) / 5</t>
  </si>
  <si>
    <t>Consumptive use value (CU)</t>
  </si>
  <si>
    <t>Total acre inches of water that the crop is able to utilize for growth given local climate and precipitation conditions</t>
  </si>
  <si>
    <t>Difference in tons produced</t>
  </si>
  <si>
    <t>"After" tons produced - "before" tons produced</t>
  </si>
  <si>
    <t>Difference in total revenue</t>
  </si>
  <si>
    <t>"After" total revenue - "before" total revenue</t>
  </si>
  <si>
    <t>Difference in yield per acre</t>
  </si>
  <si>
    <t>"After" yield - "before" yield</t>
  </si>
  <si>
    <t>Estimated additional production costs</t>
  </si>
  <si>
    <t>$10 per ton of additional yield + (cost of soil moisture sensors / 3 yrs.) + (cost of soil moisture sensor reader / 10 yrs.) + ("after" pumping costs - "before" pumping costs)</t>
  </si>
  <si>
    <t>Estimated profit per hour for soil moisture sensor reading</t>
  </si>
  <si>
    <t>((Estimated total additional net revenue) x (percent of total efficiency improvement that can be attributed to IWM as opposed to the irrigation system alone)) / estimated time per year to read soil moisture sensors</t>
  </si>
  <si>
    <t>Estimated time per year to read soil moisture sensors</t>
  </si>
  <si>
    <t>Mimimum time of 20 minutes per day for acreages less than or equal to 40 + an additional 1/2 minute per day for each acre above the 40 acre minimum</t>
  </si>
  <si>
    <t>Estimated total additional net revenue</t>
  </si>
  <si>
    <t>Difference in total revenue - estimated additional production costs</t>
  </si>
  <si>
    <t>Estimated yield per acre if water availability is a limiting factor</t>
  </si>
  <si>
    <t>((Acre inches available / 5) x (percent system efficiency)) + base yield</t>
  </si>
  <si>
    <t>Estimated yield per acre if water availability is not a limiting factor</t>
  </si>
  <si>
    <t>(NIR / 5) x (percent system efficiency) + base yield</t>
  </si>
  <si>
    <t>Maximum potential yield</t>
  </si>
  <si>
    <t>CU / 5 (This assumes a 100% efficient irrigation system, which is not possible to achieve under actual field conditions)</t>
  </si>
  <si>
    <t>Net irrigation requirement (NIR)</t>
  </si>
  <si>
    <t>Total acre inches of irrigation water required to make up the difference between average precipitation and CU</t>
  </si>
  <si>
    <t>Percent of total efficiency improvement that can be attributed to IWM as opposed to the irrigation system alone</t>
  </si>
  <si>
    <t>Unimproved flood: 90%; Improved flood: 80%; Wheel line: 40%; Pivot: 20%; High-Efficiency Flood/Graded Borders: 90%</t>
  </si>
  <si>
    <t>Percent of total yield that can be affected by efficiency measures</t>
  </si>
  <si>
    <t>NIR / CU</t>
  </si>
  <si>
    <t>System efficiency</t>
  </si>
  <si>
    <t>Determined by user</t>
  </si>
  <si>
    <t>Total acre inches available for crop production</t>
  </si>
  <si>
    <t>(Water right or available water in acre feet) x 12</t>
  </si>
  <si>
    <t>Total acre inches required to produce maximum potential yield given the efficiency of the system</t>
  </si>
  <si>
    <t>((Maximum yield - base yield) x 5) / (percent system efficiency)</t>
  </si>
  <si>
    <t>Total acres in production</t>
  </si>
  <si>
    <t>Total revenue</t>
  </si>
  <si>
    <t>Total tons produced x expected market value of the crop</t>
  </si>
  <si>
    <t>Total tons produced</t>
  </si>
  <si>
    <t>Estimated yield x total acres in production</t>
  </si>
  <si>
    <t>Estimated number of years it will take to pay for the planned irrigation system improvements assuming that all additional net revenue is paid toward the loan each year until the loan is completely paid off (based on the interest rate entered by the user … should be used for economic analysis regardless of whether or not the producer actually needs to borrow money in order to fund the project)</t>
  </si>
  <si>
    <t>How it's calculated in the spreadsheet OR its definition</t>
  </si>
  <si>
    <t>Economic Analysis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</si>
</sst>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409]d\-mmm;@"/>
    <numFmt numFmtId="167" formatCode="[$-409]dddd\,\ mmmm\ dd\,\ yyyy"/>
    <numFmt numFmtId="168" formatCode="mmm\-yyyy"/>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409]mmmm\ d\,\ yyyy;@"/>
    <numFmt numFmtId="178" formatCode="&quot;$&quot;#,##0.00"/>
    <numFmt numFmtId="179" formatCode="&quot;$&quot;#,##0"/>
    <numFmt numFmtId="180" formatCode=";;;"/>
    <numFmt numFmtId="181" formatCode="0.000%"/>
  </numFmts>
  <fonts count="15">
    <font>
      <sz val="10"/>
      <name val="Times New Roman"/>
      <family val="0"/>
    </font>
    <font>
      <b/>
      <sz val="10"/>
      <name val="Times New Roman"/>
      <family val="1"/>
    </font>
    <font>
      <sz val="8"/>
      <name val="Times New Roman"/>
      <family val="0"/>
    </font>
    <font>
      <u val="single"/>
      <sz val="10"/>
      <color indexed="12"/>
      <name val="Arial"/>
      <family val="0"/>
    </font>
    <font>
      <b/>
      <sz val="8"/>
      <color indexed="12"/>
      <name val="Tahoma"/>
      <family val="2"/>
    </font>
    <font>
      <sz val="8"/>
      <name val="Tahoma"/>
      <family val="0"/>
    </font>
    <font>
      <u val="single"/>
      <sz val="10"/>
      <color indexed="36"/>
      <name val="Times New Roman"/>
      <family val="0"/>
    </font>
    <font>
      <sz val="8"/>
      <name val="Arial"/>
      <family val="2"/>
    </font>
    <font>
      <sz val="10"/>
      <name val="Arial"/>
      <family val="0"/>
    </font>
    <font>
      <b/>
      <sz val="12"/>
      <name val="Times New Roman"/>
      <family val="1"/>
    </font>
    <font>
      <sz val="12"/>
      <name val="Times New Roman"/>
      <family val="1"/>
    </font>
    <font>
      <b/>
      <sz val="12"/>
      <color indexed="8"/>
      <name val="Times New Roman"/>
      <family val="1"/>
    </font>
    <font>
      <b/>
      <sz val="11"/>
      <name val="Times New Roman"/>
      <family val="1"/>
    </font>
    <font>
      <b/>
      <sz val="10"/>
      <name val="Arial"/>
      <family val="2"/>
    </font>
    <font>
      <b/>
      <sz val="8"/>
      <name val="Times New Roman"/>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1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158">
    <xf numFmtId="0" fontId="0" fillId="0" borderId="0" xfId="0" applyAlignment="1">
      <alignment/>
    </xf>
    <xf numFmtId="0" fontId="1" fillId="2" borderId="1" xfId="0" applyFont="1" applyFill="1" applyBorder="1" applyAlignment="1" applyProtection="1">
      <alignment horizontal="right" vertical="center"/>
      <protection/>
    </xf>
    <xf numFmtId="0" fontId="1" fillId="2" borderId="0" xfId="0" applyFont="1" applyFill="1" applyBorder="1" applyAlignment="1" applyProtection="1">
      <alignment horizontal="right" vertical="center"/>
      <protection/>
    </xf>
    <xf numFmtId="0" fontId="0" fillId="2" borderId="0" xfId="0" applyFont="1" applyFill="1" applyBorder="1" applyAlignment="1" applyProtection="1">
      <alignment/>
      <protection/>
    </xf>
    <xf numFmtId="0" fontId="0" fillId="2" borderId="2" xfId="0" applyFont="1" applyFill="1" applyBorder="1" applyAlignment="1" applyProtection="1">
      <alignment vertical="center"/>
      <protection/>
    </xf>
    <xf numFmtId="0" fontId="0" fillId="2" borderId="0" xfId="0" applyFont="1" applyFill="1" applyBorder="1" applyAlignment="1" applyProtection="1">
      <alignment horizontal="center" vertical="center"/>
      <protection/>
    </xf>
    <xf numFmtId="0" fontId="0" fillId="2" borderId="0" xfId="0" applyFill="1" applyBorder="1" applyAlignment="1" applyProtection="1">
      <alignment/>
      <protection/>
    </xf>
    <xf numFmtId="0" fontId="1" fillId="2" borderId="1"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1" xfId="0"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0" fontId="0" fillId="2" borderId="2" xfId="0" applyFill="1" applyBorder="1" applyAlignment="1" applyProtection="1">
      <alignment/>
      <protection/>
    </xf>
    <xf numFmtId="0" fontId="1" fillId="2" borderId="0" xfId="20" applyFont="1" applyFill="1" applyBorder="1" applyAlignment="1" applyProtection="1">
      <alignment horizontal="right"/>
      <protection/>
    </xf>
    <xf numFmtId="0" fontId="0" fillId="2" borderId="0" xfId="0" applyFont="1" applyFill="1" applyBorder="1" applyAlignment="1" applyProtection="1">
      <alignment horizontal="left"/>
      <protection/>
    </xf>
    <xf numFmtId="0" fontId="1" fillId="2" borderId="2" xfId="0" applyFont="1" applyFill="1" applyBorder="1" applyAlignment="1" applyProtection="1">
      <alignment horizontal="center" vertical="center"/>
      <protection/>
    </xf>
    <xf numFmtId="0" fontId="0" fillId="0" borderId="1" xfId="0" applyBorder="1" applyAlignment="1" applyProtection="1">
      <alignment/>
      <protection/>
    </xf>
    <xf numFmtId="0" fontId="0" fillId="0" borderId="0" xfId="0" applyAlignment="1" applyProtection="1">
      <alignment/>
      <protection/>
    </xf>
    <xf numFmtId="0" fontId="0" fillId="2" borderId="0" xfId="0" applyFont="1" applyFill="1" applyBorder="1" applyAlignment="1" applyProtection="1">
      <alignment/>
      <protection/>
    </xf>
    <xf numFmtId="0" fontId="1" fillId="2" borderId="0" xfId="0" applyFont="1" applyFill="1" applyBorder="1" applyAlignment="1" applyProtection="1">
      <alignment vertical="center"/>
      <protection/>
    </xf>
    <xf numFmtId="0" fontId="0" fillId="2" borderId="0" xfId="0" applyFill="1" applyAlignment="1" applyProtection="1">
      <alignment/>
      <protection/>
    </xf>
    <xf numFmtId="0" fontId="0" fillId="2" borderId="0" xfId="0" applyFill="1" applyBorder="1" applyAlignment="1">
      <alignment/>
    </xf>
    <xf numFmtId="0" fontId="0" fillId="0" borderId="0" xfId="0" applyAlignment="1">
      <alignment horizontal="center"/>
    </xf>
    <xf numFmtId="0" fontId="1" fillId="2" borderId="0" xfId="0" applyFont="1" applyFill="1" applyBorder="1" applyAlignment="1" applyProtection="1">
      <alignment horizontal="right" vertical="center" wrapText="1"/>
      <protection/>
    </xf>
    <xf numFmtId="0" fontId="9" fillId="2" borderId="0" xfId="0" applyFont="1" applyFill="1" applyBorder="1" applyAlignment="1" applyProtection="1">
      <alignment horizontal="right" vertical="center" wrapText="1"/>
      <protection/>
    </xf>
    <xf numFmtId="0" fontId="9" fillId="2" borderId="0" xfId="0" applyFont="1" applyFill="1" applyBorder="1" applyAlignment="1" applyProtection="1">
      <alignment horizontal="left" vertical="center" wrapText="1"/>
      <protection/>
    </xf>
    <xf numFmtId="49" fontId="9" fillId="2" borderId="0" xfId="0" applyNumberFormat="1" applyFont="1" applyFill="1" applyBorder="1" applyAlignment="1" applyProtection="1">
      <alignment horizontal="right" vertical="center" wrapText="1"/>
      <protection/>
    </xf>
    <xf numFmtId="0" fontId="10" fillId="2" borderId="0" xfId="0" applyFont="1" applyFill="1" applyBorder="1" applyAlignment="1" applyProtection="1">
      <alignment/>
      <protection/>
    </xf>
    <xf numFmtId="49" fontId="10" fillId="2" borderId="0" xfId="0" applyNumberFormat="1" applyFont="1" applyFill="1" applyBorder="1" applyAlignment="1" applyProtection="1">
      <alignment horizontal="right"/>
      <protection/>
    </xf>
    <xf numFmtId="0" fontId="9" fillId="2" borderId="0" xfId="0" applyFont="1" applyFill="1" applyBorder="1" applyAlignment="1" applyProtection="1">
      <alignment vertical="center"/>
      <protection/>
    </xf>
    <xf numFmtId="49" fontId="9" fillId="2" borderId="0" xfId="20" applyNumberFormat="1" applyFont="1" applyFill="1" applyBorder="1" applyAlignment="1" applyProtection="1">
      <alignment horizontal="right"/>
      <protection/>
    </xf>
    <xf numFmtId="0" fontId="10" fillId="2" borderId="0" xfId="0" applyFont="1" applyFill="1" applyBorder="1" applyAlignment="1" applyProtection="1">
      <alignment horizontal="left"/>
      <protection/>
    </xf>
    <xf numFmtId="0" fontId="0" fillId="0" borderId="0" xfId="0" applyAlignment="1">
      <alignment horizontal="center" vertical="top" wrapText="1"/>
    </xf>
    <xf numFmtId="0" fontId="9" fillId="2" borderId="0" xfId="0" applyFont="1" applyFill="1" applyBorder="1" applyAlignment="1" applyProtection="1">
      <alignment horizontal="center" vertical="center"/>
      <protection/>
    </xf>
    <xf numFmtId="0" fontId="9" fillId="2" borderId="0" xfId="0" applyFont="1" applyFill="1" applyBorder="1" applyAlignment="1" applyProtection="1">
      <alignment horizontal="right" vertical="center"/>
      <protection/>
    </xf>
    <xf numFmtId="0" fontId="10" fillId="2" borderId="0" xfId="0" applyFont="1" applyFill="1" applyBorder="1" applyAlignment="1" applyProtection="1">
      <alignment/>
      <protection/>
    </xf>
    <xf numFmtId="0" fontId="9" fillId="2" borderId="0" xfId="0" applyFont="1" applyFill="1" applyBorder="1" applyAlignment="1" applyProtection="1">
      <alignment horizontal="center" vertical="center" wrapText="1"/>
      <protection/>
    </xf>
    <xf numFmtId="0" fontId="1" fillId="2" borderId="0" xfId="0" applyFont="1" applyFill="1" applyBorder="1" applyAlignment="1" applyProtection="1">
      <alignment horizontal="left" vertical="center" wrapText="1"/>
      <protection/>
    </xf>
    <xf numFmtId="0" fontId="10" fillId="2" borderId="0" xfId="0" applyFont="1" applyFill="1" applyBorder="1" applyAlignment="1" applyProtection="1">
      <alignment horizontal="center" vertical="center"/>
      <protection/>
    </xf>
    <xf numFmtId="0" fontId="12" fillId="2" borderId="0" xfId="0" applyFont="1" applyFill="1" applyBorder="1" applyAlignment="1" applyProtection="1">
      <alignment horizontal="right" vertical="center" wrapText="1"/>
      <protection/>
    </xf>
    <xf numFmtId="0" fontId="1" fillId="2" borderId="0" xfId="0" applyFont="1" applyFill="1" applyBorder="1" applyAlignment="1" applyProtection="1">
      <alignment vertical="center" wrapText="1"/>
      <protection/>
    </xf>
    <xf numFmtId="0" fontId="1" fillId="2" borderId="2" xfId="0" applyFont="1" applyFill="1" applyBorder="1" applyAlignment="1" applyProtection="1">
      <alignment horizontal="left" vertical="center"/>
      <protection/>
    </xf>
    <xf numFmtId="0" fontId="9" fillId="3" borderId="3" xfId="0" applyFont="1" applyFill="1" applyBorder="1" applyAlignment="1" applyProtection="1">
      <alignment horizontal="center" vertical="center"/>
      <protection locked="0"/>
    </xf>
    <xf numFmtId="9" fontId="9" fillId="3" borderId="3" xfId="0" applyNumberFormat="1" applyFont="1" applyFill="1" applyBorder="1" applyAlignment="1" applyProtection="1">
      <alignment horizontal="center" vertical="center"/>
      <protection locked="0"/>
    </xf>
    <xf numFmtId="9" fontId="9" fillId="4" borderId="3" xfId="0" applyNumberFormat="1" applyFont="1" applyFill="1" applyBorder="1" applyAlignment="1" applyProtection="1">
      <alignment horizontal="center" vertical="center"/>
      <protection/>
    </xf>
    <xf numFmtId="179" fontId="9" fillId="4" borderId="3" xfId="0" applyNumberFormat="1" applyFont="1" applyFill="1" applyBorder="1" applyAlignment="1" applyProtection="1">
      <alignment horizontal="center" vertical="center"/>
      <protection/>
    </xf>
    <xf numFmtId="2" fontId="9" fillId="4" borderId="3" xfId="0" applyNumberFormat="1" applyFont="1" applyFill="1" applyBorder="1" applyAlignment="1" applyProtection="1">
      <alignment horizontal="center" vertical="center"/>
      <protection/>
    </xf>
    <xf numFmtId="10" fontId="9" fillId="4" borderId="3" xfId="0" applyNumberFormat="1" applyFont="1" applyFill="1" applyBorder="1" applyAlignment="1" applyProtection="1">
      <alignment horizontal="center" vertical="center" wrapText="1"/>
      <protection/>
    </xf>
    <xf numFmtId="0" fontId="9" fillId="4" borderId="3" xfId="0" applyFont="1" applyFill="1" applyBorder="1" applyAlignment="1" applyProtection="1">
      <alignment horizontal="center" vertical="center" wrapText="1"/>
      <protection/>
    </xf>
    <xf numFmtId="2" fontId="9" fillId="5" borderId="3" xfId="0" applyNumberFormat="1" applyFont="1" applyFill="1" applyBorder="1" applyAlignment="1" applyProtection="1">
      <alignment horizontal="center" vertical="center" wrapText="1"/>
      <protection/>
    </xf>
    <xf numFmtId="0" fontId="0" fillId="2" borderId="4" xfId="0" applyFill="1" applyBorder="1" applyAlignment="1">
      <alignment/>
    </xf>
    <xf numFmtId="0" fontId="1" fillId="2" borderId="4" xfId="0" applyFont="1" applyFill="1" applyBorder="1" applyAlignment="1">
      <alignment horizontal="center"/>
    </xf>
    <xf numFmtId="0" fontId="0" fillId="2" borderId="5" xfId="0" applyFill="1" applyBorder="1" applyAlignment="1">
      <alignment/>
    </xf>
    <xf numFmtId="0" fontId="0" fillId="2" borderId="2" xfId="0" applyFill="1" applyBorder="1" applyAlignment="1">
      <alignment/>
    </xf>
    <xf numFmtId="0" fontId="0" fillId="2" borderId="0" xfId="0" applyFill="1" applyBorder="1" applyAlignment="1">
      <alignment horizontal="right" wrapText="1"/>
    </xf>
    <xf numFmtId="0" fontId="0" fillId="2" borderId="0" xfId="0" applyFill="1" applyBorder="1" applyAlignment="1">
      <alignment wrapText="1"/>
    </xf>
    <xf numFmtId="2" fontId="1" fillId="2" borderId="0" xfId="0" applyNumberFormat="1" applyFont="1" applyFill="1" applyBorder="1" applyAlignment="1">
      <alignment horizontal="center" wrapText="1"/>
    </xf>
    <xf numFmtId="2" fontId="9" fillId="2" borderId="0" xfId="0" applyNumberFormat="1" applyFont="1" applyFill="1" applyBorder="1" applyAlignment="1" applyProtection="1">
      <alignment horizontal="center" vertical="center"/>
      <protection/>
    </xf>
    <xf numFmtId="0" fontId="9" fillId="2" borderId="2" xfId="0" applyFont="1" applyFill="1" applyBorder="1" applyAlignment="1" applyProtection="1">
      <alignment horizontal="center" vertical="center"/>
      <protection/>
    </xf>
    <xf numFmtId="0" fontId="0" fillId="2" borderId="0" xfId="0" applyFill="1" applyAlignment="1">
      <alignment/>
    </xf>
    <xf numFmtId="0" fontId="9" fillId="2" borderId="6" xfId="0" applyFont="1" applyFill="1" applyBorder="1" applyAlignment="1" applyProtection="1">
      <alignment horizontal="center" vertical="center"/>
      <protection/>
    </xf>
    <xf numFmtId="0" fontId="0" fillId="2" borderId="0" xfId="0" applyFill="1" applyBorder="1" applyAlignment="1">
      <alignment horizontal="right" vertical="top" wrapText="1"/>
    </xf>
    <xf numFmtId="0" fontId="0" fillId="2" borderId="0" xfId="0" applyFill="1" applyBorder="1" applyAlignment="1">
      <alignment vertical="top" wrapText="1"/>
    </xf>
    <xf numFmtId="0" fontId="1" fillId="2" borderId="0" xfId="0" applyFont="1" applyFill="1" applyBorder="1" applyAlignment="1">
      <alignment horizontal="center" vertical="top" wrapText="1"/>
    </xf>
    <xf numFmtId="0" fontId="1" fillId="2" borderId="0" xfId="0" applyFont="1" applyFill="1" applyBorder="1" applyAlignment="1">
      <alignment horizontal="left" vertical="top" wrapText="1"/>
    </xf>
    <xf numFmtId="2" fontId="1" fillId="2" borderId="0" xfId="0" applyNumberFormat="1" applyFont="1" applyFill="1" applyBorder="1" applyAlignment="1">
      <alignment horizontal="center" vertical="top" wrapText="1"/>
    </xf>
    <xf numFmtId="49" fontId="9" fillId="2" borderId="1" xfId="0" applyNumberFormat="1" applyFont="1" applyFill="1" applyBorder="1" applyAlignment="1" applyProtection="1">
      <alignment horizontal="right" vertical="center" wrapText="1"/>
      <protection/>
    </xf>
    <xf numFmtId="49" fontId="10" fillId="2" borderId="1" xfId="0" applyNumberFormat="1" applyFont="1" applyFill="1" applyBorder="1" applyAlignment="1" applyProtection="1">
      <alignment horizontal="right"/>
      <protection/>
    </xf>
    <xf numFmtId="49" fontId="9" fillId="2" borderId="1" xfId="20" applyNumberFormat="1" applyFont="1" applyFill="1" applyBorder="1" applyAlignment="1" applyProtection="1">
      <alignment horizontal="right"/>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protection/>
    </xf>
    <xf numFmtId="0" fontId="9" fillId="2" borderId="1" xfId="0" applyFont="1" applyFill="1" applyBorder="1" applyAlignment="1" applyProtection="1">
      <alignment horizontal="center" vertical="center"/>
      <protection/>
    </xf>
    <xf numFmtId="0" fontId="0" fillId="0" borderId="0" xfId="0" applyBorder="1" applyAlignment="1" applyProtection="1">
      <alignment/>
      <protection/>
    </xf>
    <xf numFmtId="0" fontId="0" fillId="2" borderId="1" xfId="0" applyFill="1" applyBorder="1" applyAlignment="1" applyProtection="1">
      <alignment/>
      <protection/>
    </xf>
    <xf numFmtId="0" fontId="0" fillId="2" borderId="7" xfId="0" applyFill="1" applyBorder="1" applyAlignment="1">
      <alignment/>
    </xf>
    <xf numFmtId="0" fontId="0" fillId="2" borderId="1" xfId="0" applyFill="1" applyBorder="1" applyAlignment="1">
      <alignment/>
    </xf>
    <xf numFmtId="0" fontId="0" fillId="2" borderId="0" xfId="0" applyFill="1" applyBorder="1" applyAlignment="1" applyProtection="1">
      <alignment vertical="top"/>
      <protection/>
    </xf>
    <xf numFmtId="180" fontId="0" fillId="0" borderId="0" xfId="0" applyNumberFormat="1" applyAlignment="1" applyProtection="1">
      <alignment/>
      <protection/>
    </xf>
    <xf numFmtId="180" fontId="0" fillId="0" borderId="0" xfId="0" applyNumberFormat="1" applyAlignment="1">
      <alignment/>
    </xf>
    <xf numFmtId="180" fontId="8" fillId="0" borderId="0" xfId="0" applyNumberFormat="1" applyFont="1" applyAlignment="1">
      <alignment horizontal="center"/>
    </xf>
    <xf numFmtId="0" fontId="0" fillId="0" borderId="0" xfId="0" applyNumberFormat="1" applyAlignment="1" applyProtection="1">
      <alignment/>
      <protection/>
    </xf>
    <xf numFmtId="2" fontId="9" fillId="4" borderId="8" xfId="0" applyNumberFormat="1" applyFont="1" applyFill="1" applyBorder="1" applyAlignment="1" applyProtection="1">
      <alignment horizontal="center" vertical="center"/>
      <protection/>
    </xf>
    <xf numFmtId="0" fontId="0" fillId="2" borderId="9" xfId="0" applyFill="1" applyBorder="1" applyAlignment="1">
      <alignment/>
    </xf>
    <xf numFmtId="0" fontId="9" fillId="2" borderId="4" xfId="0" applyFont="1" applyFill="1" applyBorder="1" applyAlignment="1" applyProtection="1">
      <alignment horizontal="center" vertical="center"/>
      <protection/>
    </xf>
    <xf numFmtId="0" fontId="0" fillId="2" borderId="0" xfId="0" applyFill="1" applyBorder="1" applyAlignment="1">
      <alignment horizontal="right" vertical="center" wrapText="1"/>
    </xf>
    <xf numFmtId="9" fontId="1" fillId="2" borderId="0" xfId="0" applyNumberFormat="1" applyFont="1" applyFill="1" applyBorder="1" applyAlignment="1">
      <alignment horizontal="center" vertical="center" wrapText="1"/>
    </xf>
    <xf numFmtId="0" fontId="0" fillId="2" borderId="0" xfId="0" applyFill="1" applyBorder="1" applyAlignment="1">
      <alignmen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178" fontId="1" fillId="2" borderId="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0" fillId="2" borderId="0" xfId="0" applyFill="1" applyBorder="1" applyAlignment="1" applyProtection="1">
      <alignment vertical="center"/>
      <protection/>
    </xf>
    <xf numFmtId="0" fontId="0" fillId="2" borderId="0" xfId="0" applyFill="1" applyBorder="1" applyAlignment="1" applyProtection="1">
      <alignment horizontal="right" vertical="center" wrapText="1"/>
      <protection/>
    </xf>
    <xf numFmtId="10" fontId="1" fillId="2" borderId="0" xfId="0" applyNumberFormat="1" applyFont="1" applyFill="1" applyBorder="1" applyAlignment="1">
      <alignment horizontal="center" vertical="center" wrapText="1"/>
    </xf>
    <xf numFmtId="179" fontId="1" fillId="2" borderId="0" xfId="0" applyNumberFormat="1" applyFont="1" applyFill="1" applyBorder="1" applyAlignment="1">
      <alignment horizontal="center" vertical="center" wrapText="1"/>
    </xf>
    <xf numFmtId="0" fontId="0" fillId="2" borderId="0" xfId="0" applyFill="1" applyAlignment="1" applyProtection="1">
      <alignment vertical="center"/>
      <protection/>
    </xf>
    <xf numFmtId="180" fontId="0" fillId="0" borderId="0" xfId="0" applyNumberFormat="1" applyAlignment="1">
      <alignment horizontal="center" vertical="top" wrapText="1"/>
    </xf>
    <xf numFmtId="180" fontId="0" fillId="0" borderId="0" xfId="0" applyNumberFormat="1" applyAlignment="1" applyProtection="1">
      <alignment horizontal="center" vertical="top" wrapText="1"/>
      <protection/>
    </xf>
    <xf numFmtId="180" fontId="0" fillId="0" borderId="0" xfId="0" applyNumberFormat="1" applyAlignment="1">
      <alignment horizontal="center"/>
    </xf>
    <xf numFmtId="180" fontId="0" fillId="0" borderId="0" xfId="0" applyNumberFormat="1" applyAlignment="1" applyProtection="1">
      <alignment horizontal="center"/>
      <protection/>
    </xf>
    <xf numFmtId="180" fontId="7" fillId="0" borderId="0" xfId="0" applyNumberFormat="1" applyFont="1" applyFill="1" applyBorder="1" applyAlignment="1">
      <alignment horizontal="right"/>
    </xf>
    <xf numFmtId="0" fontId="0" fillId="2" borderId="10" xfId="0" applyFont="1" applyFill="1" applyBorder="1" applyAlignment="1" applyProtection="1">
      <alignment horizontal="center" vertical="center"/>
      <protection/>
    </xf>
    <xf numFmtId="0" fontId="9" fillId="6" borderId="11" xfId="0" applyFont="1" applyFill="1" applyBorder="1" applyAlignment="1" applyProtection="1">
      <alignment horizontal="center" vertical="center"/>
      <protection/>
    </xf>
    <xf numFmtId="2" fontId="9" fillId="4" borderId="3" xfId="0" applyNumberFormat="1" applyFont="1" applyFill="1" applyBorder="1" applyAlignment="1" applyProtection="1">
      <alignment horizontal="center" vertical="center" wrapText="1"/>
      <protection/>
    </xf>
    <xf numFmtId="9" fontId="11" fillId="3" borderId="3" xfId="0" applyNumberFormat="1" applyFont="1" applyFill="1" applyBorder="1" applyAlignment="1" applyProtection="1">
      <alignment horizontal="center" vertical="center"/>
      <protection locked="0"/>
    </xf>
    <xf numFmtId="2" fontId="11" fillId="3" borderId="3" xfId="0" applyNumberFormat="1" applyFont="1" applyFill="1" applyBorder="1" applyAlignment="1" applyProtection="1">
      <alignment horizontal="center" vertical="center"/>
      <protection locked="0"/>
    </xf>
    <xf numFmtId="2" fontId="9" fillId="3" borderId="3" xfId="0" applyNumberFormat="1" applyFont="1" applyFill="1" applyBorder="1" applyAlignment="1" applyProtection="1">
      <alignment horizontal="center" vertical="center"/>
      <protection locked="0"/>
    </xf>
    <xf numFmtId="178" fontId="11" fillId="3" borderId="3" xfId="0" applyNumberFormat="1" applyFont="1" applyFill="1" applyBorder="1" applyAlignment="1" applyProtection="1">
      <alignment horizontal="center" vertical="center"/>
      <protection locked="0"/>
    </xf>
    <xf numFmtId="10" fontId="9" fillId="3" borderId="3" xfId="0" applyNumberFormat="1"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3" fillId="0" borderId="3" xfId="21" applyFont="1" applyBorder="1" applyAlignment="1">
      <alignment horizontal="center" wrapText="1"/>
      <protection/>
    </xf>
    <xf numFmtId="0" fontId="8" fillId="0" borderId="0" xfId="21">
      <alignment/>
      <protection/>
    </xf>
    <xf numFmtId="0" fontId="8" fillId="0" borderId="3" xfId="21" applyFont="1" applyBorder="1" applyAlignment="1">
      <alignment horizontal="left" vertical="center" wrapText="1"/>
      <protection/>
    </xf>
    <xf numFmtId="0" fontId="8" fillId="0" borderId="0" xfId="21" applyAlignment="1">
      <alignment vertical="center"/>
      <protection/>
    </xf>
    <xf numFmtId="0" fontId="8" fillId="0" borderId="3" xfId="21" applyFont="1" applyFill="1" applyBorder="1" applyAlignment="1" applyProtection="1">
      <alignment horizontal="left" vertical="center" wrapText="1"/>
      <protection/>
    </xf>
    <xf numFmtId="0" fontId="8" fillId="0" borderId="3" xfId="21" applyFont="1" applyFill="1" applyBorder="1" applyAlignment="1">
      <alignment horizontal="left" vertical="center" wrapText="1"/>
      <protection/>
    </xf>
    <xf numFmtId="0" fontId="8" fillId="0" borderId="3" xfId="21" applyBorder="1" applyAlignment="1">
      <alignment vertical="center" wrapText="1"/>
      <protection/>
    </xf>
    <xf numFmtId="0" fontId="8" fillId="0" borderId="0" xfId="21" applyAlignment="1">
      <alignment vertical="center" wrapText="1"/>
      <protection/>
    </xf>
    <xf numFmtId="0" fontId="8" fillId="0" borderId="0" xfId="21" applyAlignment="1">
      <alignment wrapText="1"/>
      <protection/>
    </xf>
    <xf numFmtId="0" fontId="8" fillId="0" borderId="3" xfId="0" applyFont="1" applyBorder="1" applyAlignment="1">
      <alignment vertical="center" wrapText="1"/>
    </xf>
    <xf numFmtId="0" fontId="1" fillId="2" borderId="1" xfId="0" applyFont="1" applyFill="1" applyBorder="1" applyAlignment="1" applyProtection="1">
      <alignment horizontal="left" vertical="center" wrapText="1"/>
      <protection/>
    </xf>
    <xf numFmtId="0" fontId="1" fillId="2" borderId="2" xfId="0" applyFont="1" applyFill="1" applyBorder="1" applyAlignment="1" applyProtection="1">
      <alignment horizontal="left" vertical="center" wrapText="1"/>
      <protection/>
    </xf>
    <xf numFmtId="179" fontId="9" fillId="4" borderId="11" xfId="0" applyNumberFormat="1" applyFont="1" applyFill="1" applyBorder="1" applyAlignment="1" applyProtection="1">
      <alignment horizontal="center" vertical="center"/>
      <protection/>
    </xf>
    <xf numFmtId="179" fontId="9" fillId="4" borderId="8" xfId="0" applyNumberFormat="1" applyFont="1" applyFill="1" applyBorder="1" applyAlignment="1" applyProtection="1">
      <alignment horizontal="center" vertical="center"/>
      <protection/>
    </xf>
    <xf numFmtId="179" fontId="9" fillId="5" borderId="11" xfId="0" applyNumberFormat="1" applyFont="1" applyFill="1" applyBorder="1" applyAlignment="1" applyProtection="1">
      <alignment horizontal="center" vertical="center"/>
      <protection/>
    </xf>
    <xf numFmtId="0" fontId="9" fillId="5" borderId="8" xfId="0" applyFont="1" applyFill="1" applyBorder="1" applyAlignment="1" applyProtection="1">
      <alignment horizontal="center" vertical="center"/>
      <protection/>
    </xf>
    <xf numFmtId="178" fontId="9" fillId="5" borderId="11" xfId="0" applyNumberFormat="1" applyFont="1" applyFill="1" applyBorder="1" applyAlignment="1" applyProtection="1">
      <alignment horizontal="center" vertical="center"/>
      <protection/>
    </xf>
    <xf numFmtId="178" fontId="9" fillId="5" borderId="8" xfId="0" applyNumberFormat="1" applyFont="1" applyFill="1" applyBorder="1" applyAlignment="1" applyProtection="1">
      <alignment horizontal="center" vertical="center"/>
      <protection/>
    </xf>
    <xf numFmtId="0" fontId="1" fillId="6" borderId="11" xfId="0" applyFont="1" applyFill="1" applyBorder="1" applyAlignment="1" applyProtection="1">
      <alignment horizontal="center"/>
      <protection/>
    </xf>
    <xf numFmtId="0" fontId="1" fillId="6" borderId="12" xfId="0" applyFont="1" applyFill="1" applyBorder="1" applyAlignment="1" applyProtection="1">
      <alignment horizontal="center"/>
      <protection/>
    </xf>
    <xf numFmtId="0" fontId="1" fillId="6" borderId="8" xfId="0" applyFont="1" applyFill="1" applyBorder="1" applyAlignment="1" applyProtection="1">
      <alignment horizontal="center"/>
      <protection/>
    </xf>
    <xf numFmtId="0" fontId="0" fillId="2" borderId="9" xfId="0" applyFont="1" applyFill="1" applyBorder="1" applyAlignment="1" applyProtection="1">
      <alignment horizontal="center" vertical="center"/>
      <protection/>
    </xf>
    <xf numFmtId="0" fontId="0" fillId="2" borderId="6" xfId="0" applyFont="1" applyFill="1" applyBorder="1" applyAlignment="1" applyProtection="1">
      <alignment horizontal="center" vertical="center"/>
      <protection/>
    </xf>
    <xf numFmtId="0" fontId="9" fillId="6" borderId="12" xfId="0" applyFont="1" applyFill="1" applyBorder="1" applyAlignment="1" applyProtection="1">
      <alignment horizontal="center" vertical="center"/>
      <protection/>
    </xf>
    <xf numFmtId="0" fontId="9" fillId="6" borderId="8" xfId="0" applyFont="1" applyFill="1" applyBorder="1" applyAlignment="1" applyProtection="1">
      <alignment horizontal="center" vertical="center"/>
      <protection/>
    </xf>
    <xf numFmtId="2" fontId="9" fillId="4" borderId="11" xfId="0" applyNumberFormat="1" applyFont="1" applyFill="1" applyBorder="1" applyAlignment="1" applyProtection="1">
      <alignment horizontal="center" vertical="center"/>
      <protection/>
    </xf>
    <xf numFmtId="2" fontId="9" fillId="4" borderId="8" xfId="0" applyNumberFormat="1" applyFont="1" applyFill="1" applyBorder="1" applyAlignment="1" applyProtection="1">
      <alignment horizontal="center" vertical="center"/>
      <protection/>
    </xf>
    <xf numFmtId="0" fontId="1" fillId="2" borderId="13" xfId="0" applyFont="1" applyFill="1" applyBorder="1" applyAlignment="1">
      <alignment horizontal="center"/>
    </xf>
    <xf numFmtId="0" fontId="1" fillId="2" borderId="13" xfId="0" applyFont="1" applyFill="1" applyBorder="1" applyAlignment="1" applyProtection="1">
      <alignment horizontal="center"/>
      <protection/>
    </xf>
    <xf numFmtId="0" fontId="9" fillId="4" borderId="8" xfId="0" applyFont="1" applyFill="1" applyBorder="1" applyAlignment="1" applyProtection="1">
      <alignment horizontal="center" vertical="center"/>
      <protection/>
    </xf>
    <xf numFmtId="0" fontId="1" fillId="2" borderId="1" xfId="0" applyFont="1" applyFill="1" applyBorder="1" applyAlignment="1" applyProtection="1">
      <alignment horizontal="right" vertical="center"/>
      <protection/>
    </xf>
    <xf numFmtId="0" fontId="1" fillId="2" borderId="0" xfId="0" applyFont="1" applyFill="1" applyBorder="1" applyAlignment="1" applyProtection="1">
      <alignment horizontal="right" vertical="center"/>
      <protection/>
    </xf>
    <xf numFmtId="178" fontId="11" fillId="3" borderId="3" xfId="0" applyNumberFormat="1" applyFont="1" applyFill="1" applyBorder="1" applyAlignment="1" applyProtection="1">
      <alignment horizontal="center" vertical="center"/>
      <protection locked="0"/>
    </xf>
    <xf numFmtId="178" fontId="11" fillId="3" borderId="11" xfId="0" applyNumberFormat="1" applyFont="1" applyFill="1" applyBorder="1" applyAlignment="1" applyProtection="1">
      <alignment horizontal="center" vertical="center"/>
      <protection locked="0"/>
    </xf>
    <xf numFmtId="178" fontId="11" fillId="3" borderId="8" xfId="0" applyNumberFormat="1" applyFont="1" applyFill="1" applyBorder="1" applyAlignment="1" applyProtection="1">
      <alignment horizontal="center" vertical="center"/>
      <protection locked="0"/>
    </xf>
    <xf numFmtId="0" fontId="1" fillId="6" borderId="11" xfId="0" applyFont="1" applyFill="1" applyBorder="1" applyAlignment="1" applyProtection="1">
      <alignment horizontal="center" vertical="center"/>
      <protection/>
    </xf>
    <xf numFmtId="0" fontId="1" fillId="6" borderId="12" xfId="0" applyFont="1" applyFill="1" applyBorder="1" applyAlignment="1" applyProtection="1">
      <alignment horizontal="center" vertical="center"/>
      <protection/>
    </xf>
    <xf numFmtId="0" fontId="1" fillId="6" borderId="8" xfId="0" applyFont="1" applyFill="1" applyBorder="1" applyAlignment="1" applyProtection="1">
      <alignment horizontal="center" vertical="center"/>
      <protection/>
    </xf>
    <xf numFmtId="0" fontId="9" fillId="6" borderId="11" xfId="0" applyFont="1" applyFill="1" applyBorder="1" applyAlignment="1" applyProtection="1">
      <alignment horizontal="center"/>
      <protection/>
    </xf>
    <xf numFmtId="0" fontId="9" fillId="6" borderId="12" xfId="0" applyFont="1" applyFill="1" applyBorder="1" applyAlignment="1" applyProtection="1">
      <alignment horizontal="center"/>
      <protection/>
    </xf>
    <xf numFmtId="0" fontId="9" fillId="6" borderId="8" xfId="0" applyFont="1" applyFill="1" applyBorder="1" applyAlignment="1" applyProtection="1">
      <alignment horizontal="center"/>
      <protection/>
    </xf>
    <xf numFmtId="0" fontId="9" fillId="4" borderId="7" xfId="0" applyFont="1" applyFill="1" applyBorder="1" applyAlignment="1" applyProtection="1">
      <alignment horizontal="center" vertical="center"/>
      <protection/>
    </xf>
    <xf numFmtId="0" fontId="9" fillId="4" borderId="4" xfId="0" applyFont="1" applyFill="1" applyBorder="1" applyAlignment="1" applyProtection="1">
      <alignment horizontal="center" vertical="center"/>
      <protection/>
    </xf>
    <xf numFmtId="0" fontId="9" fillId="4" borderId="5" xfId="0" applyFont="1" applyFill="1" applyBorder="1" applyAlignment="1" applyProtection="1">
      <alignment horizontal="center" vertical="center"/>
      <protection/>
    </xf>
    <xf numFmtId="0" fontId="9" fillId="4" borderId="9" xfId="0" applyFont="1" applyFill="1" applyBorder="1" applyAlignment="1" applyProtection="1">
      <alignment horizontal="center" vertical="center"/>
      <protection/>
    </xf>
    <xf numFmtId="0" fontId="9" fillId="4" borderId="6" xfId="0" applyFont="1" applyFill="1" applyBorder="1" applyAlignment="1" applyProtection="1">
      <alignment horizontal="center" vertical="center"/>
      <protection/>
    </xf>
    <xf numFmtId="0" fontId="9" fillId="4" borderId="10" xfId="0" applyFont="1" applyFill="1" applyBorder="1" applyAlignment="1" applyProtection="1">
      <alignment horizontal="center" vertical="center"/>
      <protection/>
    </xf>
    <xf numFmtId="178" fontId="9" fillId="3" borderId="3" xfId="0" applyNumberFormat="1" applyFont="1" applyFill="1" applyBorder="1" applyAlignment="1" applyProtection="1">
      <alignment horizontal="center" vertic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Acre Inches Computations" xfId="21"/>
    <cellStyle name="Percent" xfId="22"/>
  </cellStyles>
  <dxfs count="2">
    <dxf>
      <border>
        <bottom style="thin">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A126"/>
  <sheetViews>
    <sheetView tabSelected="1" zoomScale="85" zoomScaleNormal="85" workbookViewId="0" topLeftCell="A1">
      <selection activeCell="A1" sqref="A1"/>
    </sheetView>
  </sheetViews>
  <sheetFormatPr defaultColWidth="9.33203125" defaultRowHeight="12.75"/>
  <cols>
    <col min="1" max="1" width="3.83203125" style="17" customWidth="1"/>
    <col min="2" max="2" width="4.83203125" style="17" customWidth="1"/>
    <col min="3" max="3" width="28.83203125" style="17" customWidth="1"/>
    <col min="4" max="5" width="11.66015625" style="17" customWidth="1"/>
    <col min="6" max="6" width="8.66015625" style="17" customWidth="1"/>
    <col min="7" max="7" width="28.83203125" style="17" customWidth="1"/>
    <col min="8" max="8" width="11.66015625" style="17" customWidth="1"/>
    <col min="9" max="9" width="11.83203125" style="17" customWidth="1"/>
    <col min="10" max="10" width="8.83203125" style="17" customWidth="1"/>
    <col min="11" max="11" width="28.83203125" style="17" customWidth="1"/>
    <col min="12" max="12" width="23" style="17" customWidth="1"/>
    <col min="13" max="13" width="4.16015625" style="17" customWidth="1"/>
    <col min="14" max="14" width="3.66015625" style="17" customWidth="1"/>
    <col min="15" max="15" width="9.33203125" style="17" customWidth="1"/>
    <col min="16" max="16" width="37.33203125" style="77" bestFit="1" customWidth="1"/>
    <col min="17" max="18" width="13.83203125" style="77" customWidth="1"/>
    <col min="19" max="19" width="9.33203125" style="77" customWidth="1"/>
    <col min="20" max="20" width="40" style="77" bestFit="1" customWidth="1"/>
    <col min="21" max="29" width="9.33203125" style="77" customWidth="1"/>
    <col min="30" max="32" width="9.33203125" style="80" customWidth="1"/>
    <col min="33" max="16384" width="9.33203125" style="17" customWidth="1"/>
  </cols>
  <sheetData>
    <row r="1" spans="2:27" ht="13.5" customHeight="1">
      <c r="B1" s="151" t="s">
        <v>195</v>
      </c>
      <c r="C1" s="152"/>
      <c r="D1" s="152"/>
      <c r="E1" s="152"/>
      <c r="F1" s="152"/>
      <c r="G1" s="152"/>
      <c r="H1" s="152"/>
      <c r="I1" s="152"/>
      <c r="J1" s="152"/>
      <c r="K1" s="152"/>
      <c r="L1" s="152"/>
      <c r="M1" s="152"/>
      <c r="N1" s="153"/>
      <c r="P1" s="77" t="s">
        <v>207</v>
      </c>
      <c r="Q1" s="77">
        <v>0.9</v>
      </c>
      <c r="T1" s="96" t="s">
        <v>121</v>
      </c>
      <c r="U1" s="96" t="s">
        <v>122</v>
      </c>
      <c r="V1" s="96" t="s">
        <v>123</v>
      </c>
      <c r="W1" s="96" t="s">
        <v>124</v>
      </c>
      <c r="X1" s="96" t="s">
        <v>125</v>
      </c>
      <c r="Y1" s="96" t="s">
        <v>126</v>
      </c>
      <c r="Z1" s="97" t="s">
        <v>141</v>
      </c>
      <c r="AA1" s="97" t="s">
        <v>142</v>
      </c>
    </row>
    <row r="2" spans="2:27" ht="13.5" customHeight="1">
      <c r="B2" s="154" t="s">
        <v>202</v>
      </c>
      <c r="C2" s="155"/>
      <c r="D2" s="155"/>
      <c r="E2" s="155"/>
      <c r="F2" s="155"/>
      <c r="G2" s="155"/>
      <c r="H2" s="155"/>
      <c r="I2" s="155"/>
      <c r="J2" s="155"/>
      <c r="K2" s="155"/>
      <c r="L2" s="155"/>
      <c r="M2" s="155"/>
      <c r="N2" s="156"/>
      <c r="P2" s="77" t="s">
        <v>208</v>
      </c>
      <c r="Q2" s="77">
        <v>0.8</v>
      </c>
      <c r="T2" s="78"/>
      <c r="U2" s="98">
        <v>2006</v>
      </c>
      <c r="V2" s="98">
        <v>2008</v>
      </c>
      <c r="W2" s="98">
        <v>2008</v>
      </c>
      <c r="X2" s="98">
        <v>2008</v>
      </c>
      <c r="Y2" s="98">
        <v>2008</v>
      </c>
      <c r="Z2" s="99">
        <v>2008</v>
      </c>
      <c r="AA2" s="99">
        <v>2008</v>
      </c>
    </row>
    <row r="3" spans="2:27" ht="15.75">
      <c r="B3" s="148"/>
      <c r="C3" s="149"/>
      <c r="D3" s="149"/>
      <c r="E3" s="149"/>
      <c r="F3" s="149"/>
      <c r="G3" s="149"/>
      <c r="H3" s="149"/>
      <c r="I3" s="149"/>
      <c r="J3" s="149"/>
      <c r="K3" s="149"/>
      <c r="L3" s="149"/>
      <c r="M3" s="149"/>
      <c r="N3" s="150"/>
      <c r="P3" s="77" t="s">
        <v>209</v>
      </c>
      <c r="Q3" s="77">
        <v>0.4</v>
      </c>
      <c r="T3" s="78" t="s">
        <v>154</v>
      </c>
      <c r="U3" s="98">
        <f aca="true" t="shared" si="0" ref="U3:U34">+(Y3-Z3)/5</f>
        <v>1.0980000000000003</v>
      </c>
      <c r="V3" s="98">
        <v>6.734</v>
      </c>
      <c r="W3" s="98">
        <v>6.734</v>
      </c>
      <c r="X3" s="98">
        <f>+Z3/Y3</f>
        <v>0.8369468369468369</v>
      </c>
      <c r="Y3" s="98">
        <v>33.67</v>
      </c>
      <c r="Z3" s="77">
        <v>28.18</v>
      </c>
      <c r="AA3" s="77">
        <f aca="true" t="shared" si="1" ref="AA3:AA34">+(Y3-Z3)/5</f>
        <v>1.0980000000000003</v>
      </c>
    </row>
    <row r="4" spans="2:27" ht="12.75">
      <c r="B4" s="7"/>
      <c r="C4" s="8"/>
      <c r="D4" s="8"/>
      <c r="E4" s="8"/>
      <c r="F4" s="8"/>
      <c r="G4" s="8"/>
      <c r="H4" s="8"/>
      <c r="I4" s="8"/>
      <c r="J4" s="8"/>
      <c r="K4" s="8"/>
      <c r="L4" s="8"/>
      <c r="M4" s="8"/>
      <c r="N4" s="9"/>
      <c r="P4" s="77" t="s">
        <v>210</v>
      </c>
      <c r="Q4" s="77">
        <v>0.9</v>
      </c>
      <c r="T4" s="78" t="s">
        <v>0</v>
      </c>
      <c r="U4" s="98">
        <f t="shared" si="0"/>
        <v>1.5340000000000003</v>
      </c>
      <c r="V4" s="98">
        <v>6.942</v>
      </c>
      <c r="W4" s="98">
        <v>4.636</v>
      </c>
      <c r="X4" s="98">
        <f aca="true" t="shared" si="2" ref="X4:X67">+Z4/Y4</f>
        <v>0.7790262172284643</v>
      </c>
      <c r="Y4" s="98">
        <v>34.71</v>
      </c>
      <c r="Z4" s="77">
        <v>27.04</v>
      </c>
      <c r="AA4" s="77">
        <f t="shared" si="1"/>
        <v>1.5340000000000003</v>
      </c>
    </row>
    <row r="5" spans="2:27" ht="99" customHeight="1">
      <c r="B5" s="66" t="s">
        <v>110</v>
      </c>
      <c r="C5" s="24" t="s">
        <v>104</v>
      </c>
      <c r="D5" s="104"/>
      <c r="E5" s="37"/>
      <c r="F5" s="26" t="s">
        <v>114</v>
      </c>
      <c r="G5" s="24" t="s">
        <v>106</v>
      </c>
      <c r="H5" s="106"/>
      <c r="I5" s="37" t="s">
        <v>109</v>
      </c>
      <c r="J5" s="26" t="s">
        <v>118</v>
      </c>
      <c r="K5" s="24" t="s">
        <v>216</v>
      </c>
      <c r="L5" s="107"/>
      <c r="M5"/>
      <c r="N5" s="12"/>
      <c r="P5" s="78" t="s">
        <v>211</v>
      </c>
      <c r="Q5" s="77">
        <v>0.2</v>
      </c>
      <c r="R5" s="78"/>
      <c r="S5" s="78"/>
      <c r="T5" s="78" t="s">
        <v>1</v>
      </c>
      <c r="U5" s="98">
        <f t="shared" si="0"/>
        <v>1.0739999999999994</v>
      </c>
      <c r="V5" s="98">
        <v>5.576</v>
      </c>
      <c r="W5" s="98">
        <v>4.584</v>
      </c>
      <c r="X5" s="98">
        <f t="shared" si="2"/>
        <v>0.8073888091822096</v>
      </c>
      <c r="Y5" s="98">
        <v>27.88</v>
      </c>
      <c r="Z5" s="77">
        <v>22.51</v>
      </c>
      <c r="AA5" s="77">
        <f t="shared" si="1"/>
        <v>1.0739999999999994</v>
      </c>
    </row>
    <row r="6" spans="2:27" ht="12" customHeight="1">
      <c r="B6" s="67"/>
      <c r="C6" s="27"/>
      <c r="D6" s="38"/>
      <c r="E6" s="3"/>
      <c r="F6" s="28"/>
      <c r="G6" s="27"/>
      <c r="H6" s="27"/>
      <c r="I6" s="3"/>
      <c r="J6" s="20"/>
      <c r="K6" s="20"/>
      <c r="M6" s="27"/>
      <c r="N6" s="12"/>
      <c r="T6" s="78" t="s">
        <v>2</v>
      </c>
      <c r="U6" s="98">
        <f t="shared" si="0"/>
        <v>1.314</v>
      </c>
      <c r="V6" s="98">
        <v>5.79</v>
      </c>
      <c r="W6" s="98">
        <v>3.7460000000000004</v>
      </c>
      <c r="X6" s="98">
        <f t="shared" si="2"/>
        <v>0.7730569948186529</v>
      </c>
      <c r="Y6" s="98">
        <v>28.95</v>
      </c>
      <c r="Z6" s="77">
        <v>22.38</v>
      </c>
      <c r="AA6" s="77">
        <f t="shared" si="1"/>
        <v>1.314</v>
      </c>
    </row>
    <row r="7" spans="2:27" ht="99" customHeight="1">
      <c r="B7" s="66" t="s">
        <v>111</v>
      </c>
      <c r="C7" s="24" t="s">
        <v>105</v>
      </c>
      <c r="D7" s="43"/>
      <c r="E7" s="37"/>
      <c r="F7" s="26" t="s">
        <v>115</v>
      </c>
      <c r="G7" s="24" t="s">
        <v>107</v>
      </c>
      <c r="H7" s="157"/>
      <c r="I7" s="157"/>
      <c r="J7" s="26" t="s">
        <v>198</v>
      </c>
      <c r="K7" s="24" t="s">
        <v>196</v>
      </c>
      <c r="L7" s="108"/>
      <c r="M7" s="25"/>
      <c r="N7" s="12"/>
      <c r="R7" s="77" t="s">
        <v>119</v>
      </c>
      <c r="T7" s="78" t="s">
        <v>3</v>
      </c>
      <c r="U7" s="98">
        <f t="shared" si="0"/>
        <v>0.8399999999999999</v>
      </c>
      <c r="V7" s="98">
        <v>5.058</v>
      </c>
      <c r="W7" s="98">
        <v>4.63</v>
      </c>
      <c r="X7" s="98">
        <f t="shared" si="2"/>
        <v>0.833926453143535</v>
      </c>
      <c r="Y7" s="98">
        <v>25.29</v>
      </c>
      <c r="Z7" s="77">
        <v>21.09</v>
      </c>
      <c r="AA7" s="77">
        <f t="shared" si="1"/>
        <v>0.8399999999999999</v>
      </c>
    </row>
    <row r="8" spans="2:27" ht="12" customHeight="1">
      <c r="B8" s="68"/>
      <c r="C8" s="29"/>
      <c r="D8" s="69"/>
      <c r="E8" s="13"/>
      <c r="F8" s="30"/>
      <c r="G8" s="29"/>
      <c r="H8" s="70"/>
      <c r="I8" s="14"/>
      <c r="J8" s="28"/>
      <c r="K8" s="27"/>
      <c r="L8" s="27"/>
      <c r="M8" s="31"/>
      <c r="N8" s="12"/>
      <c r="R8" s="77" t="s">
        <v>120</v>
      </c>
      <c r="T8" s="78" t="s">
        <v>4</v>
      </c>
      <c r="U8" s="98">
        <f t="shared" si="0"/>
        <v>1.4279999999999995</v>
      </c>
      <c r="V8" s="98">
        <v>6.148</v>
      </c>
      <c r="W8" s="98">
        <v>4.51</v>
      </c>
      <c r="X8" s="98">
        <f t="shared" si="2"/>
        <v>0.767729342875732</v>
      </c>
      <c r="Y8" s="98">
        <v>30.74</v>
      </c>
      <c r="Z8" s="77">
        <v>23.6</v>
      </c>
      <c r="AA8" s="77">
        <f t="shared" si="1"/>
        <v>1.4279999999999995</v>
      </c>
    </row>
    <row r="9" spans="2:27" ht="99" customHeight="1">
      <c r="B9" s="66" t="s">
        <v>112</v>
      </c>
      <c r="C9" s="24" t="s">
        <v>213</v>
      </c>
      <c r="D9" s="105"/>
      <c r="E9" s="37" t="s">
        <v>108</v>
      </c>
      <c r="F9" s="26" t="s">
        <v>116</v>
      </c>
      <c r="G9" s="24" t="s">
        <v>197</v>
      </c>
      <c r="H9" s="142"/>
      <c r="I9" s="142"/>
      <c r="J9" s="26" t="s">
        <v>203</v>
      </c>
      <c r="K9" s="24" t="s">
        <v>200</v>
      </c>
      <c r="L9" s="42"/>
      <c r="M9" s="25"/>
      <c r="N9" s="12"/>
      <c r="T9" s="78" t="s">
        <v>5</v>
      </c>
      <c r="U9" s="98">
        <f t="shared" si="0"/>
        <v>1.19</v>
      </c>
      <c r="V9" s="98">
        <v>5.904</v>
      </c>
      <c r="W9" s="98">
        <v>4.666</v>
      </c>
      <c r="X9" s="98">
        <f t="shared" si="2"/>
        <v>0.7984417344173442</v>
      </c>
      <c r="Y9" s="98">
        <v>29.52</v>
      </c>
      <c r="Z9" s="77">
        <v>23.57</v>
      </c>
      <c r="AA9" s="77">
        <f t="shared" si="1"/>
        <v>1.19</v>
      </c>
    </row>
    <row r="10" spans="2:27" ht="12" customHeight="1">
      <c r="B10" s="1"/>
      <c r="C10" s="2"/>
      <c r="D10" s="21"/>
      <c r="E10" s="6"/>
      <c r="F10" s="6"/>
      <c r="G10" s="5"/>
      <c r="H10" s="6"/>
      <c r="I10" s="6"/>
      <c r="J10" s="30"/>
      <c r="K10" s="29"/>
      <c r="L10" s="70"/>
      <c r="M10" s="3"/>
      <c r="N10" s="4"/>
      <c r="T10" s="78" t="s">
        <v>6</v>
      </c>
      <c r="U10" s="98">
        <f t="shared" si="0"/>
        <v>1.1299999999999997</v>
      </c>
      <c r="V10" s="98">
        <v>5.554</v>
      </c>
      <c r="W10" s="98">
        <v>3.762</v>
      </c>
      <c r="X10" s="98">
        <f t="shared" si="2"/>
        <v>0.7965430320489738</v>
      </c>
      <c r="Y10" s="98">
        <v>27.77</v>
      </c>
      <c r="Z10" s="77">
        <v>22.12</v>
      </c>
      <c r="AA10" s="77">
        <f t="shared" si="1"/>
        <v>1.1299999999999997</v>
      </c>
    </row>
    <row r="11" spans="2:27" ht="99" customHeight="1">
      <c r="B11" s="66" t="s">
        <v>113</v>
      </c>
      <c r="C11" s="24" t="s">
        <v>215</v>
      </c>
      <c r="D11" s="105"/>
      <c r="E11" s="37" t="s">
        <v>108</v>
      </c>
      <c r="F11" s="26" t="s">
        <v>117</v>
      </c>
      <c r="G11" s="24" t="s">
        <v>219</v>
      </c>
      <c r="H11" s="142"/>
      <c r="I11" s="142"/>
      <c r="J11" s="26" t="s">
        <v>205</v>
      </c>
      <c r="K11" s="24" t="s">
        <v>224</v>
      </c>
      <c r="L11" s="109"/>
      <c r="M11" s="25"/>
      <c r="N11" s="12"/>
      <c r="T11" s="78" t="s">
        <v>5</v>
      </c>
      <c r="U11" s="98">
        <f t="shared" si="0"/>
        <v>1.19</v>
      </c>
      <c r="V11" s="98">
        <v>5.904</v>
      </c>
      <c r="W11" s="98">
        <v>4.666</v>
      </c>
      <c r="X11" s="98">
        <f t="shared" si="2"/>
        <v>0.7984417344173442</v>
      </c>
      <c r="Y11" s="98">
        <v>29.52</v>
      </c>
      <c r="Z11" s="77">
        <v>23.57</v>
      </c>
      <c r="AA11" s="77">
        <f t="shared" si="1"/>
        <v>1.19</v>
      </c>
    </row>
    <row r="12" spans="2:27" ht="12.75" customHeight="1">
      <c r="B12" s="82"/>
      <c r="C12" s="59"/>
      <c r="D12" s="59"/>
      <c r="E12" s="59"/>
      <c r="F12" s="26"/>
      <c r="G12" s="59"/>
      <c r="H12" s="59"/>
      <c r="I12" s="59"/>
      <c r="J12" s="59"/>
      <c r="K12" s="59"/>
      <c r="L12" s="59"/>
      <c r="M12" s="25"/>
      <c r="N12" s="12"/>
      <c r="T12" s="78" t="s">
        <v>155</v>
      </c>
      <c r="U12" s="98">
        <f t="shared" si="0"/>
        <v>1.0640000000000007</v>
      </c>
      <c r="V12" s="98">
        <v>7.112</v>
      </c>
      <c r="W12" s="98">
        <v>7.112</v>
      </c>
      <c r="X12" s="98">
        <f t="shared" si="2"/>
        <v>0.8503937007874015</v>
      </c>
      <c r="Y12" s="98">
        <v>35.56</v>
      </c>
      <c r="Z12" s="77">
        <v>30.24</v>
      </c>
      <c r="AA12" s="77">
        <f t="shared" si="1"/>
        <v>1.0640000000000007</v>
      </c>
    </row>
    <row r="13" spans="2:27" ht="15.75" customHeight="1">
      <c r="B13" s="145" t="s">
        <v>225</v>
      </c>
      <c r="C13" s="146"/>
      <c r="D13" s="146"/>
      <c r="E13" s="146"/>
      <c r="F13" s="146"/>
      <c r="G13" s="146"/>
      <c r="H13" s="146"/>
      <c r="I13" s="146"/>
      <c r="J13" s="146"/>
      <c r="K13" s="146"/>
      <c r="L13" s="146"/>
      <c r="M13" s="146"/>
      <c r="N13" s="147"/>
      <c r="T13" s="78" t="s">
        <v>7</v>
      </c>
      <c r="U13" s="98">
        <f t="shared" si="0"/>
        <v>1.3440000000000005</v>
      </c>
      <c r="V13" s="98">
        <v>7.02</v>
      </c>
      <c r="W13" s="98">
        <v>5.354000000000001</v>
      </c>
      <c r="X13" s="98">
        <f t="shared" si="2"/>
        <v>0.8085470085470085</v>
      </c>
      <c r="Y13" s="98">
        <v>35.1</v>
      </c>
      <c r="Z13" s="77">
        <v>28.38</v>
      </c>
      <c r="AA13" s="77">
        <f t="shared" si="1"/>
        <v>1.3440000000000005</v>
      </c>
    </row>
    <row r="14" spans="2:27" ht="12.75" customHeight="1">
      <c r="B14" s="140"/>
      <c r="C14" s="141"/>
      <c r="D14" s="21"/>
      <c r="E14" s="6"/>
      <c r="F14" s="6"/>
      <c r="G14" s="5"/>
      <c r="H14" s="6"/>
      <c r="I14" s="6"/>
      <c r="J14" s="6"/>
      <c r="K14" s="6"/>
      <c r="L14" s="6"/>
      <c r="M14" s="3"/>
      <c r="N14" s="4"/>
      <c r="T14" s="78" t="s">
        <v>8</v>
      </c>
      <c r="U14" s="98">
        <f t="shared" si="0"/>
        <v>0.986</v>
      </c>
      <c r="V14" s="98">
        <v>8.458</v>
      </c>
      <c r="W14" s="98">
        <v>7.5</v>
      </c>
      <c r="X14" s="98">
        <f t="shared" si="2"/>
        <v>0.883423977299598</v>
      </c>
      <c r="Y14" s="98">
        <v>42.29</v>
      </c>
      <c r="Z14" s="77">
        <v>37.36</v>
      </c>
      <c r="AA14" s="77">
        <f t="shared" si="1"/>
        <v>0.986</v>
      </c>
    </row>
    <row r="15" spans="2:27" ht="90" customHeight="1">
      <c r="B15" s="66" t="s">
        <v>212</v>
      </c>
      <c r="C15" s="24" t="s">
        <v>204</v>
      </c>
      <c r="D15" s="107"/>
      <c r="E15"/>
      <c r="F15" s="26" t="s">
        <v>214</v>
      </c>
      <c r="G15" s="24" t="s">
        <v>226</v>
      </c>
      <c r="H15" s="142"/>
      <c r="I15" s="142"/>
      <c r="J15" s="26" t="s">
        <v>217</v>
      </c>
      <c r="K15" s="24" t="s">
        <v>231</v>
      </c>
      <c r="L15" s="107"/>
      <c r="M15" s="59"/>
      <c r="N15" s="12"/>
      <c r="Q15" s="100"/>
      <c r="R15" s="79"/>
      <c r="T15" s="78" t="s">
        <v>9</v>
      </c>
      <c r="U15" s="98">
        <f t="shared" si="0"/>
        <v>1.1800000000000004</v>
      </c>
      <c r="V15" s="98">
        <v>6.02</v>
      </c>
      <c r="W15" s="98">
        <v>4.862</v>
      </c>
      <c r="X15" s="98">
        <f t="shared" si="2"/>
        <v>0.8039867109634551</v>
      </c>
      <c r="Y15" s="98">
        <v>30.1</v>
      </c>
      <c r="Z15" s="77">
        <v>24.2</v>
      </c>
      <c r="AA15" s="77">
        <f t="shared" si="1"/>
        <v>1.1800000000000004</v>
      </c>
    </row>
    <row r="16" spans="2:27" ht="12" customHeight="1">
      <c r="B16" s="71"/>
      <c r="C16" s="33"/>
      <c r="D16" s="33"/>
      <c r="E16" s="33"/>
      <c r="F16" s="33"/>
      <c r="G16" s="33"/>
      <c r="H16" s="83"/>
      <c r="I16" s="83"/>
      <c r="J16" s="33"/>
      <c r="K16" s="33"/>
      <c r="L16" s="33"/>
      <c r="M16" s="33"/>
      <c r="N16" s="58"/>
      <c r="Q16" s="100"/>
      <c r="R16" s="79"/>
      <c r="T16" s="78" t="s">
        <v>10</v>
      </c>
      <c r="U16" s="98">
        <f t="shared" si="0"/>
        <v>1.7380000000000002</v>
      </c>
      <c r="V16" s="98">
        <v>7.3340000000000005</v>
      </c>
      <c r="W16" s="98">
        <v>4.572000000000001</v>
      </c>
      <c r="X16" s="98">
        <f t="shared" si="2"/>
        <v>0.7630215434960458</v>
      </c>
      <c r="Y16" s="98">
        <v>36.67</v>
      </c>
      <c r="Z16" s="77">
        <v>27.98</v>
      </c>
      <c r="AA16" s="77">
        <f t="shared" si="1"/>
        <v>1.7380000000000002</v>
      </c>
    </row>
    <row r="17" spans="2:27" ht="84" customHeight="1">
      <c r="B17" s="66" t="s">
        <v>218</v>
      </c>
      <c r="C17" s="24" t="s">
        <v>222</v>
      </c>
      <c r="D17" s="143"/>
      <c r="E17" s="144"/>
      <c r="F17" s="20"/>
      <c r="G17" s="20"/>
      <c r="H17" s="6"/>
      <c r="I17" s="6"/>
      <c r="J17" s="59"/>
      <c r="K17" s="59"/>
      <c r="L17" s="21"/>
      <c r="M17" s="59"/>
      <c r="N17" s="12"/>
      <c r="Q17" s="100"/>
      <c r="R17" s="79"/>
      <c r="T17" s="78" t="s">
        <v>11</v>
      </c>
      <c r="U17" s="98">
        <f t="shared" si="0"/>
        <v>0.9360000000000006</v>
      </c>
      <c r="V17" s="98">
        <v>6.7540000000000004</v>
      </c>
      <c r="W17" s="98">
        <v>6.188000000000001</v>
      </c>
      <c r="X17" s="98">
        <f t="shared" si="2"/>
        <v>0.8614154575066626</v>
      </c>
      <c r="Y17" s="98">
        <v>33.77</v>
      </c>
      <c r="Z17" s="77">
        <v>29.09</v>
      </c>
      <c r="AA17" s="77">
        <f t="shared" si="1"/>
        <v>0.9360000000000006</v>
      </c>
    </row>
    <row r="18" spans="2:27" ht="24" customHeight="1">
      <c r="B18" s="71"/>
      <c r="C18" s="33"/>
      <c r="D18" s="60"/>
      <c r="E18" s="33"/>
      <c r="F18" s="33"/>
      <c r="G18" s="33"/>
      <c r="H18" s="60"/>
      <c r="I18" s="60"/>
      <c r="J18" s="33"/>
      <c r="K18" s="33"/>
      <c r="L18" s="60"/>
      <c r="M18" s="33"/>
      <c r="N18" s="58"/>
      <c r="Q18" s="100"/>
      <c r="R18" s="79"/>
      <c r="T18" s="78" t="s">
        <v>12</v>
      </c>
      <c r="U18" s="98">
        <f t="shared" si="0"/>
        <v>0.9940000000000004</v>
      </c>
      <c r="V18" s="98">
        <v>6.456</v>
      </c>
      <c r="W18" s="98">
        <v>5.672000000000001</v>
      </c>
      <c r="X18" s="98">
        <f t="shared" si="2"/>
        <v>0.8460346964064436</v>
      </c>
      <c r="Y18" s="98">
        <v>32.28</v>
      </c>
      <c r="Z18" s="77">
        <v>27.31</v>
      </c>
      <c r="AA18" s="77">
        <f t="shared" si="1"/>
        <v>0.9940000000000004</v>
      </c>
    </row>
    <row r="19" spans="2:27" ht="18" customHeight="1">
      <c r="B19" s="102" t="s">
        <v>281</v>
      </c>
      <c r="C19" s="133"/>
      <c r="D19" s="133"/>
      <c r="E19" s="133"/>
      <c r="F19" s="133"/>
      <c r="G19" s="133"/>
      <c r="H19" s="133"/>
      <c r="I19" s="133"/>
      <c r="J19" s="133"/>
      <c r="K19" s="133"/>
      <c r="L19" s="133"/>
      <c r="M19" s="133"/>
      <c r="N19" s="134"/>
      <c r="Q19" s="100"/>
      <c r="R19" s="79"/>
      <c r="T19" s="78" t="s">
        <v>156</v>
      </c>
      <c r="U19" s="98">
        <f t="shared" si="0"/>
        <v>1.3379999999999996</v>
      </c>
      <c r="V19" s="98">
        <v>7.85</v>
      </c>
      <c r="W19" s="98">
        <v>7.85</v>
      </c>
      <c r="X19" s="98">
        <f t="shared" si="2"/>
        <v>0.8295541401273886</v>
      </c>
      <c r="Y19" s="98">
        <v>39.25</v>
      </c>
      <c r="Z19" s="77">
        <v>32.56</v>
      </c>
      <c r="AA19" s="77">
        <f t="shared" si="1"/>
        <v>1.3379999999999996</v>
      </c>
    </row>
    <row r="20" spans="2:27" ht="12" customHeight="1">
      <c r="B20" s="10"/>
      <c r="C20" s="11"/>
      <c r="D20" s="11"/>
      <c r="E20" s="11"/>
      <c r="F20" s="11"/>
      <c r="G20" s="11"/>
      <c r="H20" s="11"/>
      <c r="I20" s="11"/>
      <c r="J20" s="11"/>
      <c r="K20" s="11"/>
      <c r="L20" s="11"/>
      <c r="M20" s="11"/>
      <c r="N20" s="15"/>
      <c r="Q20" s="100"/>
      <c r="R20" s="79"/>
      <c r="T20" s="78" t="s">
        <v>13</v>
      </c>
      <c r="U20" s="98">
        <f t="shared" si="0"/>
        <v>1.182</v>
      </c>
      <c r="V20" s="98">
        <v>6.684</v>
      </c>
      <c r="W20" s="98">
        <v>5.412000000000001</v>
      </c>
      <c r="X20" s="98">
        <f t="shared" si="2"/>
        <v>0.8231597845601436</v>
      </c>
      <c r="Y20" s="98">
        <v>33.42</v>
      </c>
      <c r="Z20" s="77">
        <v>27.51</v>
      </c>
      <c r="AA20" s="77">
        <f t="shared" si="1"/>
        <v>1.182</v>
      </c>
    </row>
    <row r="21" spans="2:27" ht="22.5" customHeight="1">
      <c r="B21" s="10"/>
      <c r="C21" s="33"/>
      <c r="D21" s="33" t="s">
        <v>132</v>
      </c>
      <c r="E21" s="33" t="s">
        <v>133</v>
      </c>
      <c r="F21" s="33"/>
      <c r="G21" s="27"/>
      <c r="H21" s="27"/>
      <c r="I21" s="27"/>
      <c r="J21" s="33"/>
      <c r="K21" s="33"/>
      <c r="L21" s="33"/>
      <c r="M21" s="33"/>
      <c r="N21" s="15"/>
      <c r="T21" s="78" t="s">
        <v>157</v>
      </c>
      <c r="U21" s="98">
        <f t="shared" si="0"/>
        <v>1.432</v>
      </c>
      <c r="V21" s="98">
        <v>6.68</v>
      </c>
      <c r="W21" s="98">
        <v>6.68</v>
      </c>
      <c r="X21" s="98">
        <f t="shared" si="2"/>
        <v>0.7856287425149701</v>
      </c>
      <c r="Y21" s="98">
        <v>33.4</v>
      </c>
      <c r="Z21" s="77">
        <v>26.24</v>
      </c>
      <c r="AA21" s="77">
        <f t="shared" si="1"/>
        <v>1.432</v>
      </c>
    </row>
    <row r="22" spans="2:27" ht="60" customHeight="1">
      <c r="B22" s="16"/>
      <c r="C22" s="34" t="s">
        <v>102</v>
      </c>
      <c r="D22" s="44">
        <f>D5</f>
        <v>0</v>
      </c>
      <c r="E22" s="44">
        <f>D7</f>
        <v>0</v>
      </c>
      <c r="F22" s="40" t="s">
        <v>150</v>
      </c>
      <c r="G22" s="39" t="s">
        <v>223</v>
      </c>
      <c r="H22" s="135">
        <f>+L24*(E22-D22)</f>
        <v>0</v>
      </c>
      <c r="I22" s="136"/>
      <c r="J22" s="40" t="s">
        <v>150</v>
      </c>
      <c r="K22" s="24" t="s">
        <v>153</v>
      </c>
      <c r="L22" s="103" t="e">
        <f>+L28/5</f>
        <v>#N/A</v>
      </c>
      <c r="M22" s="120" t="s">
        <v>149</v>
      </c>
      <c r="N22" s="121"/>
      <c r="T22" s="78" t="s">
        <v>14</v>
      </c>
      <c r="U22" s="98">
        <f t="shared" si="0"/>
        <v>1.0720000000000005</v>
      </c>
      <c r="V22" s="98">
        <v>5.934</v>
      </c>
      <c r="W22" s="98">
        <v>5.092</v>
      </c>
      <c r="X22" s="98">
        <f t="shared" si="2"/>
        <v>0.8193461408830468</v>
      </c>
      <c r="Y22" s="98">
        <v>29.67</v>
      </c>
      <c r="Z22" s="77">
        <v>24.31</v>
      </c>
      <c r="AA22" s="77">
        <f t="shared" si="1"/>
        <v>1.0720000000000005</v>
      </c>
    </row>
    <row r="23" spans="2:27" ht="15.75" customHeight="1">
      <c r="B23" s="1"/>
      <c r="C23" s="34"/>
      <c r="D23" s="34"/>
      <c r="E23" s="34"/>
      <c r="F23" s="33"/>
      <c r="G23" s="24"/>
      <c r="H23" s="33"/>
      <c r="I23" s="27"/>
      <c r="J23" s="33"/>
      <c r="K23" s="72"/>
      <c r="L23" s="72"/>
      <c r="M23" s="14"/>
      <c r="N23" s="41"/>
      <c r="T23" s="78" t="s">
        <v>15</v>
      </c>
      <c r="U23" s="98">
        <f t="shared" si="0"/>
        <v>1.3520000000000003</v>
      </c>
      <c r="V23" s="98">
        <v>5.942</v>
      </c>
      <c r="W23" s="98">
        <v>3.974</v>
      </c>
      <c r="X23" s="98">
        <f t="shared" si="2"/>
        <v>0.7724671827667452</v>
      </c>
      <c r="Y23" s="98">
        <v>29.71</v>
      </c>
      <c r="Z23" s="77">
        <v>22.95</v>
      </c>
      <c r="AA23" s="77">
        <f t="shared" si="1"/>
        <v>1.3520000000000003</v>
      </c>
    </row>
    <row r="24" spans="2:27" ht="59.25" customHeight="1">
      <c r="B24" s="73"/>
      <c r="C24" s="24" t="s">
        <v>148</v>
      </c>
      <c r="D24" s="46" t="e">
        <f>IF(L24&gt;L30,(((L30/5)*D22)+L32),(((L24/5)*D22)+L32))</f>
        <v>#N/A</v>
      </c>
      <c r="E24" s="46" t="e">
        <f>IF(L24&gt;L30,(((L30/5)*E22)+L32),(((L24/5)*E22)+L32))</f>
        <v>#N/A</v>
      </c>
      <c r="F24" s="40" t="s">
        <v>149</v>
      </c>
      <c r="G24" s="24" t="s">
        <v>135</v>
      </c>
      <c r="H24" s="135" t="e">
        <f>+E24-D24</f>
        <v>#N/A</v>
      </c>
      <c r="I24" s="136"/>
      <c r="J24" s="40" t="s">
        <v>149</v>
      </c>
      <c r="K24" s="24" t="s">
        <v>139</v>
      </c>
      <c r="L24" s="48">
        <f>H5*12</f>
        <v>0</v>
      </c>
      <c r="M24" s="120" t="s">
        <v>150</v>
      </c>
      <c r="N24" s="121"/>
      <c r="T24" s="78" t="s">
        <v>127</v>
      </c>
      <c r="U24" s="98">
        <f t="shared" si="0"/>
        <v>1.624</v>
      </c>
      <c r="V24" s="98">
        <v>6.978</v>
      </c>
      <c r="W24" s="98">
        <v>4.9719999999999995</v>
      </c>
      <c r="X24" s="98">
        <f t="shared" si="2"/>
        <v>0.7672685583261679</v>
      </c>
      <c r="Y24" s="98">
        <v>34.89</v>
      </c>
      <c r="Z24" s="77">
        <v>26.77</v>
      </c>
      <c r="AA24" s="77">
        <f t="shared" si="1"/>
        <v>1.624</v>
      </c>
    </row>
    <row r="25" spans="2:27" ht="15.75" customHeight="1">
      <c r="B25" s="73"/>
      <c r="C25" s="34"/>
      <c r="D25" s="57"/>
      <c r="E25" s="57"/>
      <c r="F25" s="35"/>
      <c r="G25" s="24"/>
      <c r="H25" s="35"/>
      <c r="I25" s="27"/>
      <c r="J25" s="35"/>
      <c r="K25" s="24"/>
      <c r="L25" s="36"/>
      <c r="M25" s="14"/>
      <c r="N25" s="41"/>
      <c r="T25" s="78" t="s">
        <v>158</v>
      </c>
      <c r="U25" s="98">
        <f t="shared" si="0"/>
        <v>2.1839999999999997</v>
      </c>
      <c r="V25" s="98">
        <v>6.688</v>
      </c>
      <c r="W25" s="98">
        <v>6.688</v>
      </c>
      <c r="X25" s="98">
        <f t="shared" si="2"/>
        <v>0.6734449760765551</v>
      </c>
      <c r="Y25" s="98">
        <v>33.44</v>
      </c>
      <c r="Z25" s="77">
        <v>22.52</v>
      </c>
      <c r="AA25" s="77">
        <f t="shared" si="1"/>
        <v>2.1839999999999997</v>
      </c>
    </row>
    <row r="26" spans="2:27" ht="59.25" customHeight="1">
      <c r="B26" s="73"/>
      <c r="C26" s="34" t="s">
        <v>134</v>
      </c>
      <c r="D26" s="46" t="e">
        <f>+D24*D9</f>
        <v>#N/A</v>
      </c>
      <c r="E26" s="46" t="e">
        <f>+E24*D9</f>
        <v>#N/A</v>
      </c>
      <c r="F26" s="40" t="s">
        <v>149</v>
      </c>
      <c r="G26" s="24" t="s">
        <v>136</v>
      </c>
      <c r="H26" s="135" t="e">
        <f>+E26-D26</f>
        <v>#N/A</v>
      </c>
      <c r="I26" s="136"/>
      <c r="J26" s="40" t="s">
        <v>149</v>
      </c>
      <c r="K26" s="24" t="s">
        <v>152</v>
      </c>
      <c r="L26" s="47" t="e">
        <f>IF($L$9=" "," ",LOOKUP($L9,$T$3:$T$126,$X$3:$X$126))</f>
        <v>#N/A</v>
      </c>
      <c r="M26" s="120"/>
      <c r="N26" s="121"/>
      <c r="T26" s="78" t="s">
        <v>16</v>
      </c>
      <c r="U26" s="98">
        <f t="shared" si="0"/>
        <v>1.1160000000000003</v>
      </c>
      <c r="V26" s="98">
        <v>5.934</v>
      </c>
      <c r="W26" s="98">
        <v>4.2780000000000005</v>
      </c>
      <c r="X26" s="98">
        <f t="shared" si="2"/>
        <v>0.8119312436804853</v>
      </c>
      <c r="Y26" s="98">
        <v>29.67</v>
      </c>
      <c r="Z26" s="77">
        <v>24.09</v>
      </c>
      <c r="AA26" s="77">
        <f t="shared" si="1"/>
        <v>1.1160000000000003</v>
      </c>
    </row>
    <row r="27" spans="2:27" ht="15.75" customHeight="1">
      <c r="B27" s="73"/>
      <c r="C27" s="34"/>
      <c r="D27" s="33"/>
      <c r="E27" s="33"/>
      <c r="F27" s="35"/>
      <c r="G27" s="27"/>
      <c r="H27" s="27"/>
      <c r="I27" s="27"/>
      <c r="J27" s="35"/>
      <c r="K27" s="24"/>
      <c r="L27" s="36"/>
      <c r="M27" s="14"/>
      <c r="N27" s="41"/>
      <c r="T27" s="78" t="s">
        <v>159</v>
      </c>
      <c r="U27" s="98">
        <f t="shared" si="0"/>
        <v>1.4060000000000001</v>
      </c>
      <c r="V27" s="98">
        <v>5.92</v>
      </c>
      <c r="W27" s="98">
        <v>5.92</v>
      </c>
      <c r="X27" s="98">
        <f t="shared" si="2"/>
        <v>0.7625</v>
      </c>
      <c r="Y27" s="98">
        <v>29.6</v>
      </c>
      <c r="Z27" s="77">
        <v>22.57</v>
      </c>
      <c r="AA27" s="77">
        <f t="shared" si="1"/>
        <v>1.4060000000000001</v>
      </c>
    </row>
    <row r="28" spans="2:27" ht="60" customHeight="1">
      <c r="B28" s="73"/>
      <c r="C28" s="34" t="s">
        <v>137</v>
      </c>
      <c r="D28" s="45" t="e">
        <f>+D26*H7</f>
        <v>#N/A</v>
      </c>
      <c r="E28" s="45" t="e">
        <f>+E26*H7</f>
        <v>#N/A</v>
      </c>
      <c r="F28" s="72"/>
      <c r="G28" s="24" t="s">
        <v>138</v>
      </c>
      <c r="H28" s="122" t="e">
        <f>+E28-D28</f>
        <v>#N/A</v>
      </c>
      <c r="I28" s="139"/>
      <c r="J28" s="35"/>
      <c r="K28" s="24" t="s">
        <v>144</v>
      </c>
      <c r="L28" s="48" t="e">
        <f>IF($L$9=" "," ",LOOKUP($L9,$T$3:$T$126,$Y$3:$Y$126))</f>
        <v>#N/A</v>
      </c>
      <c r="M28" s="120" t="s">
        <v>150</v>
      </c>
      <c r="N28" s="121"/>
      <c r="T28" s="78" t="s">
        <v>17</v>
      </c>
      <c r="U28" s="98">
        <f t="shared" si="0"/>
        <v>1.0400000000000005</v>
      </c>
      <c r="V28" s="98">
        <v>7.5280000000000005</v>
      </c>
      <c r="W28" s="98">
        <v>6.558000000000001</v>
      </c>
      <c r="X28" s="98">
        <f t="shared" si="2"/>
        <v>0.8618490967056323</v>
      </c>
      <c r="Y28" s="98">
        <v>37.64</v>
      </c>
      <c r="Z28" s="77">
        <v>32.44</v>
      </c>
      <c r="AA28" s="77">
        <f t="shared" si="1"/>
        <v>1.0400000000000005</v>
      </c>
    </row>
    <row r="29" spans="2:27" ht="15.75" customHeight="1">
      <c r="B29" s="73"/>
      <c r="C29" s="34"/>
      <c r="D29" s="33"/>
      <c r="E29" s="33"/>
      <c r="F29" s="35"/>
      <c r="G29" s="34"/>
      <c r="H29" s="29"/>
      <c r="I29" s="35"/>
      <c r="J29" s="35"/>
      <c r="K29" s="70"/>
      <c r="L29" s="36"/>
      <c r="M29" s="14"/>
      <c r="N29" s="41"/>
      <c r="T29" s="78" t="s">
        <v>160</v>
      </c>
      <c r="U29" s="98">
        <f t="shared" si="0"/>
        <v>1.0540000000000007</v>
      </c>
      <c r="V29" s="98">
        <v>8.668000000000001</v>
      </c>
      <c r="W29" s="98">
        <v>8.668000000000001</v>
      </c>
      <c r="X29" s="98">
        <f t="shared" si="2"/>
        <v>0.878403322565759</v>
      </c>
      <c r="Y29" s="98">
        <v>43.34</v>
      </c>
      <c r="Z29" s="77">
        <v>38.07</v>
      </c>
      <c r="AA29" s="77">
        <f t="shared" si="1"/>
        <v>1.0540000000000007</v>
      </c>
    </row>
    <row r="30" spans="2:27" ht="60" customHeight="1">
      <c r="B30" s="73"/>
      <c r="C30" s="23" t="s">
        <v>170</v>
      </c>
      <c r="D30" s="46" t="e">
        <f>+((L22-L32)*5)/D22</f>
        <v>#N/A</v>
      </c>
      <c r="E30" s="46" t="e">
        <f>+((L22-L32)*5)/E22</f>
        <v>#N/A</v>
      </c>
      <c r="F30" s="40" t="s">
        <v>150</v>
      </c>
      <c r="G30" s="24" t="s">
        <v>140</v>
      </c>
      <c r="H30" s="122" t="e">
        <f>(10*H24)*D32+(H15/3)+(L15/10)+(L5-H11)</f>
        <v>#N/A</v>
      </c>
      <c r="I30" s="123"/>
      <c r="J30" s="35"/>
      <c r="K30" s="24" t="s">
        <v>143</v>
      </c>
      <c r="L30" s="48" t="e">
        <f>IF($L$9=" "," ",LOOKUP($L9,$T$3:$T$126,$Z$3:$Z$126))</f>
        <v>#N/A</v>
      </c>
      <c r="M30" s="120" t="s">
        <v>150</v>
      </c>
      <c r="N30" s="121"/>
      <c r="P30" s="78"/>
      <c r="Q30" s="78"/>
      <c r="R30" s="78"/>
      <c r="T30" s="78" t="s">
        <v>18</v>
      </c>
      <c r="U30" s="98">
        <f t="shared" si="0"/>
        <v>1.2120000000000004</v>
      </c>
      <c r="V30" s="98">
        <v>6.692</v>
      </c>
      <c r="W30" s="98">
        <v>5.764</v>
      </c>
      <c r="X30" s="98">
        <f t="shared" si="2"/>
        <v>0.8188882247459652</v>
      </c>
      <c r="Y30" s="98">
        <v>33.46</v>
      </c>
      <c r="Z30" s="77">
        <v>27.4</v>
      </c>
      <c r="AA30" s="77">
        <f t="shared" si="1"/>
        <v>1.2120000000000004</v>
      </c>
    </row>
    <row r="31" spans="2:27" ht="15.75" customHeight="1">
      <c r="B31" s="73"/>
      <c r="C31" s="34"/>
      <c r="D31" s="29"/>
      <c r="E31" s="29"/>
      <c r="F31" s="35"/>
      <c r="G31" s="34"/>
      <c r="H31" s="29"/>
      <c r="I31" s="35"/>
      <c r="J31" s="35"/>
      <c r="K31" s="27"/>
      <c r="L31" s="36"/>
      <c r="M31" s="14"/>
      <c r="N31" s="41"/>
      <c r="P31" s="78"/>
      <c r="Q31" s="78"/>
      <c r="R31" s="78"/>
      <c r="T31" s="78" t="s">
        <v>19</v>
      </c>
      <c r="U31" s="98">
        <f t="shared" si="0"/>
        <v>1.0620000000000005</v>
      </c>
      <c r="V31" s="98">
        <v>7.3340000000000005</v>
      </c>
      <c r="W31" s="98">
        <v>6.42</v>
      </c>
      <c r="X31" s="98">
        <f t="shared" si="2"/>
        <v>0.8551949822743387</v>
      </c>
      <c r="Y31" s="98">
        <v>36.67</v>
      </c>
      <c r="Z31" s="77">
        <v>31.36</v>
      </c>
      <c r="AA31" s="77">
        <f t="shared" si="1"/>
        <v>1.0620000000000005</v>
      </c>
    </row>
    <row r="32" spans="2:27" ht="59.25" customHeight="1">
      <c r="B32" s="73"/>
      <c r="C32" s="24" t="s">
        <v>145</v>
      </c>
      <c r="D32" s="46">
        <f>D9</f>
        <v>0</v>
      </c>
      <c r="E32" s="81">
        <f>D11</f>
        <v>0</v>
      </c>
      <c r="F32" s="40" t="s">
        <v>108</v>
      </c>
      <c r="G32" s="24" t="s">
        <v>206</v>
      </c>
      <c r="H32" s="124" t="e">
        <f>+H28-H30</f>
        <v>#N/A</v>
      </c>
      <c r="I32" s="125"/>
      <c r="J32" s="35"/>
      <c r="K32" s="24" t="s">
        <v>146</v>
      </c>
      <c r="L32" s="103" t="e">
        <f>+(L28-L30)/5</f>
        <v>#N/A</v>
      </c>
      <c r="M32" s="120" t="s">
        <v>149</v>
      </c>
      <c r="N32" s="121"/>
      <c r="P32" s="78"/>
      <c r="Q32" s="78"/>
      <c r="R32" s="78"/>
      <c r="T32" s="78" t="s">
        <v>20</v>
      </c>
      <c r="U32" s="98">
        <f t="shared" si="0"/>
        <v>1.2440000000000004</v>
      </c>
      <c r="V32" s="98">
        <v>7.154000000000001</v>
      </c>
      <c r="W32" s="98">
        <v>5.886000000000001</v>
      </c>
      <c r="X32" s="98">
        <f t="shared" si="2"/>
        <v>0.8261112664243779</v>
      </c>
      <c r="Y32" s="98">
        <v>35.77</v>
      </c>
      <c r="Z32" s="77">
        <v>29.55</v>
      </c>
      <c r="AA32" s="77">
        <f t="shared" si="1"/>
        <v>1.2440000000000004</v>
      </c>
    </row>
    <row r="33" spans="2:27" ht="15.75" customHeight="1">
      <c r="B33" s="73"/>
      <c r="C33" s="34"/>
      <c r="D33" s="33"/>
      <c r="E33" s="33"/>
      <c r="F33" s="35"/>
      <c r="G33" s="24"/>
      <c r="H33" s="33"/>
      <c r="I33" s="33"/>
      <c r="J33" s="35"/>
      <c r="K33" s="35"/>
      <c r="L33" s="36"/>
      <c r="M33" s="14"/>
      <c r="N33" s="41"/>
      <c r="P33" s="78"/>
      <c r="Q33" s="78"/>
      <c r="R33" s="78"/>
      <c r="T33" s="78" t="s">
        <v>21</v>
      </c>
      <c r="U33" s="98">
        <f t="shared" si="0"/>
        <v>1.0160000000000005</v>
      </c>
      <c r="V33" s="98">
        <v>5.938000000000001</v>
      </c>
      <c r="W33" s="98">
        <v>5.264</v>
      </c>
      <c r="X33" s="98">
        <f t="shared" si="2"/>
        <v>0.8288986190636577</v>
      </c>
      <c r="Y33" s="98">
        <v>29.69</v>
      </c>
      <c r="Z33" s="77">
        <v>24.61</v>
      </c>
      <c r="AA33" s="77">
        <f t="shared" si="1"/>
        <v>1.0160000000000005</v>
      </c>
    </row>
    <row r="34" spans="2:27" ht="59.25" customHeight="1">
      <c r="B34" s="73"/>
      <c r="C34" s="24" t="s">
        <v>227</v>
      </c>
      <c r="D34" s="135">
        <f>IF($L$11="Yes",(IF(D9&lt;40,((20*365)/60),(((((($D9-40)/40)*20)+20)*365/60)))),0)</f>
        <v>0</v>
      </c>
      <c r="E34" s="136"/>
      <c r="F34" s="40" t="s">
        <v>103</v>
      </c>
      <c r="G34" s="24" t="s">
        <v>228</v>
      </c>
      <c r="H34" s="126">
        <f>IF($L$11="Yes",(IF(D15="Yes",((H32/(D34))),(H32*(IF($D17=" "," ",LOOKUP($D$17,$P$1:$P$5,$Q$1:$Q$5))))/(D34))),0)</f>
        <v>0</v>
      </c>
      <c r="I34" s="127"/>
      <c r="J34" s="35"/>
      <c r="K34" s="24" t="s">
        <v>147</v>
      </c>
      <c r="L34" s="49" t="e">
        <f>+(ABS((LN(1-((L7/12)*((H9+H15+L15)/(H32/12)))))/(LN(1+(L7/12))))/12)</f>
        <v>#N/A</v>
      </c>
      <c r="M34" s="120" t="s">
        <v>151</v>
      </c>
      <c r="N34" s="121"/>
      <c r="P34" s="78"/>
      <c r="Q34" s="78"/>
      <c r="R34" s="78"/>
      <c r="T34" s="78" t="s">
        <v>128</v>
      </c>
      <c r="U34" s="98">
        <f t="shared" si="0"/>
        <v>1.124</v>
      </c>
      <c r="V34" s="98">
        <v>7.078</v>
      </c>
      <c r="W34" s="98">
        <v>5.926</v>
      </c>
      <c r="X34" s="98">
        <f t="shared" si="2"/>
        <v>0.8411980785532636</v>
      </c>
      <c r="Y34" s="98">
        <v>35.39</v>
      </c>
      <c r="Z34" s="77">
        <v>29.77</v>
      </c>
      <c r="AA34" s="77">
        <f t="shared" si="1"/>
        <v>1.124</v>
      </c>
    </row>
    <row r="35" spans="2:27" ht="15.75" customHeight="1">
      <c r="B35" s="73"/>
      <c r="C35" s="2"/>
      <c r="D35" s="11"/>
      <c r="E35" s="11"/>
      <c r="F35" s="18"/>
      <c r="G35" s="23"/>
      <c r="H35" s="11"/>
      <c r="I35" s="11"/>
      <c r="J35" s="18"/>
      <c r="K35" s="23"/>
      <c r="L35" s="19"/>
      <c r="M35" s="18"/>
      <c r="N35" s="15"/>
      <c r="P35" s="78"/>
      <c r="Q35" s="78"/>
      <c r="R35" s="78"/>
      <c r="T35" s="78" t="s">
        <v>161</v>
      </c>
      <c r="U35" s="98">
        <f aca="true" t="shared" si="3" ref="U35:U66">+(Y35-Z35)/5</f>
        <v>1.2480000000000004</v>
      </c>
      <c r="V35" s="98">
        <v>6.62</v>
      </c>
      <c r="W35" s="98">
        <v>6.62</v>
      </c>
      <c r="X35" s="98">
        <f t="shared" si="2"/>
        <v>0.8114803625377643</v>
      </c>
      <c r="Y35" s="98">
        <v>33.1</v>
      </c>
      <c r="Z35" s="77">
        <v>26.86</v>
      </c>
      <c r="AA35" s="77">
        <f aca="true" t="shared" si="4" ref="AA35:AA66">+(Y35-Z35)/5</f>
        <v>1.2480000000000004</v>
      </c>
    </row>
    <row r="36" spans="2:27" ht="15" customHeight="1">
      <c r="B36" s="131"/>
      <c r="C36" s="132"/>
      <c r="D36" s="132"/>
      <c r="E36" s="132"/>
      <c r="F36" s="132"/>
      <c r="G36" s="132"/>
      <c r="H36" s="132"/>
      <c r="I36" s="132"/>
      <c r="J36" s="132"/>
      <c r="K36" s="132"/>
      <c r="L36" s="132"/>
      <c r="M36" s="132"/>
      <c r="N36" s="101"/>
      <c r="P36" s="78"/>
      <c r="Q36" s="78"/>
      <c r="R36" s="78"/>
      <c r="T36" s="78" t="s">
        <v>22</v>
      </c>
      <c r="U36" s="98">
        <f t="shared" si="3"/>
        <v>1.186</v>
      </c>
      <c r="V36" s="98">
        <v>7.7780000000000005</v>
      </c>
      <c r="W36" s="98">
        <v>6.638000000000001</v>
      </c>
      <c r="X36" s="98">
        <f t="shared" si="2"/>
        <v>0.847518642324505</v>
      </c>
      <c r="Y36" s="98">
        <v>38.89</v>
      </c>
      <c r="Z36" s="77">
        <v>32.96</v>
      </c>
      <c r="AA36" s="77">
        <f t="shared" si="4"/>
        <v>1.186</v>
      </c>
    </row>
    <row r="37" spans="2:27" ht="18.75" customHeight="1">
      <c r="B37" s="102" t="s">
        <v>171</v>
      </c>
      <c r="C37" s="133"/>
      <c r="D37" s="133"/>
      <c r="E37" s="133"/>
      <c r="F37" s="133"/>
      <c r="G37" s="133"/>
      <c r="H37" s="133"/>
      <c r="I37" s="133"/>
      <c r="J37" s="133"/>
      <c r="K37" s="133"/>
      <c r="L37" s="133"/>
      <c r="M37" s="133"/>
      <c r="N37" s="134"/>
      <c r="P37" s="78"/>
      <c r="Q37" s="78"/>
      <c r="R37" s="78"/>
      <c r="T37" s="78" t="s">
        <v>162</v>
      </c>
      <c r="U37" s="98">
        <f t="shared" si="3"/>
        <v>0.9660000000000004</v>
      </c>
      <c r="V37" s="98">
        <v>7.026000000000001</v>
      </c>
      <c r="W37" s="98">
        <v>7.026000000000001</v>
      </c>
      <c r="X37" s="98">
        <f t="shared" si="2"/>
        <v>0.8625106746370623</v>
      </c>
      <c r="Y37" s="98">
        <v>35.13</v>
      </c>
      <c r="Z37" s="77">
        <v>30.3</v>
      </c>
      <c r="AA37" s="77">
        <f t="shared" si="4"/>
        <v>0.9660000000000004</v>
      </c>
    </row>
    <row r="38" spans="2:27" ht="24.75" customHeight="1" thickBot="1">
      <c r="B38" s="74"/>
      <c r="C38" s="138" t="s">
        <v>182</v>
      </c>
      <c r="D38" s="138"/>
      <c r="E38" s="138"/>
      <c r="F38" s="50"/>
      <c r="G38" s="137" t="s">
        <v>183</v>
      </c>
      <c r="H38" s="137"/>
      <c r="I38" s="137"/>
      <c r="J38" s="51"/>
      <c r="K38" s="137" t="s">
        <v>184</v>
      </c>
      <c r="L38" s="137"/>
      <c r="M38" s="50"/>
      <c r="N38" s="52"/>
      <c r="P38" s="78"/>
      <c r="Q38" s="78"/>
      <c r="R38" s="78"/>
      <c r="T38" s="78" t="s">
        <v>23</v>
      </c>
      <c r="U38" s="98">
        <f t="shared" si="3"/>
        <v>1.2339999999999995</v>
      </c>
      <c r="V38" s="98">
        <v>6.444</v>
      </c>
      <c r="W38" s="98">
        <v>5.02</v>
      </c>
      <c r="X38" s="98">
        <f t="shared" si="2"/>
        <v>0.8085040347610181</v>
      </c>
      <c r="Y38" s="98">
        <v>32.22</v>
      </c>
      <c r="Z38" s="77">
        <v>26.05</v>
      </c>
      <c r="AA38" s="77">
        <f t="shared" si="4"/>
        <v>1.2339999999999995</v>
      </c>
    </row>
    <row r="39" spans="2:27" ht="9.75" customHeight="1">
      <c r="B39" s="75"/>
      <c r="C39" s="20"/>
      <c r="D39" s="20"/>
      <c r="E39" s="20"/>
      <c r="F39" s="20"/>
      <c r="G39" s="20"/>
      <c r="H39" s="20"/>
      <c r="I39" s="20"/>
      <c r="J39" s="62"/>
      <c r="K39" s="76"/>
      <c r="L39" s="76"/>
      <c r="M39" s="21"/>
      <c r="N39" s="53"/>
      <c r="P39" s="78"/>
      <c r="Q39" s="78"/>
      <c r="R39" s="78"/>
      <c r="T39" s="78" t="s">
        <v>24</v>
      </c>
      <c r="U39" s="98">
        <f t="shared" si="3"/>
        <v>2.0080000000000005</v>
      </c>
      <c r="V39" s="98">
        <v>7.398000000000001</v>
      </c>
      <c r="W39" s="98">
        <v>4.384</v>
      </c>
      <c r="X39" s="98">
        <f t="shared" si="2"/>
        <v>0.7285752906190862</v>
      </c>
      <c r="Y39" s="98">
        <v>36.99</v>
      </c>
      <c r="Z39" s="77">
        <v>26.95</v>
      </c>
      <c r="AA39" s="77">
        <f t="shared" si="4"/>
        <v>2.0080000000000005</v>
      </c>
    </row>
    <row r="40" spans="2:27" ht="24.75" customHeight="1">
      <c r="B40" s="75"/>
      <c r="C40" s="84" t="s">
        <v>172</v>
      </c>
      <c r="D40" s="85">
        <f>D22</f>
        <v>0</v>
      </c>
      <c r="E40" s="86"/>
      <c r="F40" s="86"/>
      <c r="G40" s="84" t="s">
        <v>145</v>
      </c>
      <c r="H40" s="87">
        <f>D9</f>
        <v>0</v>
      </c>
      <c r="I40" s="88" t="s">
        <v>108</v>
      </c>
      <c r="J40" s="86"/>
      <c r="K40" s="84" t="s">
        <v>229</v>
      </c>
      <c r="L40" s="89">
        <f>H34</f>
        <v>0</v>
      </c>
      <c r="M40" s="21"/>
      <c r="N40" s="53"/>
      <c r="T40" s="78" t="s">
        <v>25</v>
      </c>
      <c r="U40" s="98">
        <f t="shared" si="3"/>
        <v>1.046</v>
      </c>
      <c r="V40" s="98">
        <v>6.106</v>
      </c>
      <c r="W40" s="98">
        <v>5.248</v>
      </c>
      <c r="X40" s="98">
        <f t="shared" si="2"/>
        <v>0.828693088765149</v>
      </c>
      <c r="Y40" s="98">
        <v>30.53</v>
      </c>
      <c r="Z40" s="77">
        <v>25.3</v>
      </c>
      <c r="AA40" s="77">
        <f t="shared" si="4"/>
        <v>1.046</v>
      </c>
    </row>
    <row r="41" spans="2:27" ht="24.75" customHeight="1">
      <c r="B41" s="75"/>
      <c r="C41" s="84" t="s">
        <v>173</v>
      </c>
      <c r="D41" s="85">
        <f>E22</f>
        <v>0</v>
      </c>
      <c r="E41" s="86"/>
      <c r="F41" s="86"/>
      <c r="G41" s="84" t="s">
        <v>185</v>
      </c>
      <c r="H41" s="90" t="e">
        <f>H24</f>
        <v>#N/A</v>
      </c>
      <c r="I41" s="88" t="s">
        <v>149</v>
      </c>
      <c r="J41" s="86"/>
      <c r="K41" s="91"/>
      <c r="L41" s="91"/>
      <c r="M41" s="21"/>
      <c r="N41" s="53"/>
      <c r="T41" s="78" t="s">
        <v>26</v>
      </c>
      <c r="U41" s="98">
        <f t="shared" si="3"/>
        <v>1.4500000000000006</v>
      </c>
      <c r="V41" s="98">
        <v>7.14</v>
      </c>
      <c r="W41" s="98">
        <v>5.0760000000000005</v>
      </c>
      <c r="X41" s="98">
        <f t="shared" si="2"/>
        <v>0.7969187675070027</v>
      </c>
      <c r="Y41" s="98">
        <v>35.7</v>
      </c>
      <c r="Z41" s="77">
        <v>28.45</v>
      </c>
      <c r="AA41" s="77">
        <f t="shared" si="4"/>
        <v>1.4500000000000006</v>
      </c>
    </row>
    <row r="42" spans="2:27" ht="24.75" customHeight="1">
      <c r="B42" s="75"/>
      <c r="C42" s="84" t="s">
        <v>174</v>
      </c>
      <c r="D42" s="90" t="e">
        <f>D24</f>
        <v>#N/A</v>
      </c>
      <c r="E42" s="88" t="s">
        <v>149</v>
      </c>
      <c r="F42" s="86"/>
      <c r="G42" s="84" t="s">
        <v>186</v>
      </c>
      <c r="H42" s="90" t="e">
        <f>H26</f>
        <v>#N/A</v>
      </c>
      <c r="I42" s="88" t="s">
        <v>149</v>
      </c>
      <c r="J42" s="86"/>
      <c r="K42" s="84" t="s">
        <v>138</v>
      </c>
      <c r="L42" s="89" t="e">
        <f>H28</f>
        <v>#N/A</v>
      </c>
      <c r="M42" s="21"/>
      <c r="N42" s="53"/>
      <c r="T42" s="78" t="s">
        <v>163</v>
      </c>
      <c r="U42" s="98">
        <f t="shared" si="3"/>
        <v>1.1040000000000005</v>
      </c>
      <c r="V42" s="98">
        <v>7.426</v>
      </c>
      <c r="W42" s="98">
        <v>7.426</v>
      </c>
      <c r="X42" s="98">
        <f t="shared" si="2"/>
        <v>0.8513331537840021</v>
      </c>
      <c r="Y42" s="98">
        <v>37.13</v>
      </c>
      <c r="Z42" s="77">
        <v>31.61</v>
      </c>
      <c r="AA42" s="77">
        <f t="shared" si="4"/>
        <v>1.1040000000000005</v>
      </c>
    </row>
    <row r="43" spans="2:27" ht="24.75" customHeight="1">
      <c r="B43" s="75"/>
      <c r="C43" s="84" t="s">
        <v>175</v>
      </c>
      <c r="D43" s="90" t="e">
        <f>E24</f>
        <v>#N/A</v>
      </c>
      <c r="E43" s="88" t="s">
        <v>149</v>
      </c>
      <c r="F43" s="86"/>
      <c r="G43" s="84" t="s">
        <v>187</v>
      </c>
      <c r="H43" s="90" t="e">
        <f>L22</f>
        <v>#N/A</v>
      </c>
      <c r="I43" s="88" t="s">
        <v>149</v>
      </c>
      <c r="J43" s="86"/>
      <c r="K43" s="91"/>
      <c r="L43" s="91"/>
      <c r="M43" s="21"/>
      <c r="N43" s="53"/>
      <c r="T43" s="78" t="s">
        <v>164</v>
      </c>
      <c r="U43" s="98">
        <f t="shared" si="3"/>
        <v>1.3020000000000003</v>
      </c>
      <c r="V43" s="98">
        <v>5.818</v>
      </c>
      <c r="W43" s="98">
        <v>5.818</v>
      </c>
      <c r="X43" s="98">
        <f t="shared" si="2"/>
        <v>0.7762117566173943</v>
      </c>
      <c r="Y43" s="98">
        <v>29.09</v>
      </c>
      <c r="Z43" s="77">
        <v>22.58</v>
      </c>
      <c r="AA43" s="77">
        <f t="shared" si="4"/>
        <v>1.3020000000000003</v>
      </c>
    </row>
    <row r="44" spans="2:27" ht="24.75" customHeight="1">
      <c r="B44" s="75"/>
      <c r="C44" s="84" t="s">
        <v>220</v>
      </c>
      <c r="D44" s="90">
        <f>D32</f>
        <v>0</v>
      </c>
      <c r="E44" s="88" t="s">
        <v>108</v>
      </c>
      <c r="F44" s="86"/>
      <c r="G44" s="92" t="s">
        <v>192</v>
      </c>
      <c r="H44" s="90" t="e">
        <f>L32</f>
        <v>#N/A</v>
      </c>
      <c r="I44" s="88" t="s">
        <v>149</v>
      </c>
      <c r="J44" s="86"/>
      <c r="K44" s="84" t="s">
        <v>193</v>
      </c>
      <c r="L44" s="89" t="e">
        <f>H30</f>
        <v>#N/A</v>
      </c>
      <c r="M44" s="21"/>
      <c r="N44" s="53"/>
      <c r="T44" s="78" t="s">
        <v>27</v>
      </c>
      <c r="U44" s="98">
        <f t="shared" si="3"/>
        <v>0.9340000000000004</v>
      </c>
      <c r="V44" s="98">
        <v>6.976000000000001</v>
      </c>
      <c r="W44" s="98">
        <v>6.306000000000001</v>
      </c>
      <c r="X44" s="98">
        <f t="shared" si="2"/>
        <v>0.8661123853211009</v>
      </c>
      <c r="Y44" s="98">
        <v>34.88</v>
      </c>
      <c r="Z44" s="77">
        <v>30.21</v>
      </c>
      <c r="AA44" s="77">
        <f t="shared" si="4"/>
        <v>0.9340000000000004</v>
      </c>
    </row>
    <row r="45" spans="2:27" ht="24.75" customHeight="1">
      <c r="B45" s="75"/>
      <c r="C45" s="84" t="s">
        <v>221</v>
      </c>
      <c r="D45" s="90">
        <f>E32</f>
        <v>0</v>
      </c>
      <c r="E45" s="88" t="s">
        <v>108</v>
      </c>
      <c r="F45" s="86"/>
      <c r="G45" s="84" t="s">
        <v>189</v>
      </c>
      <c r="H45" s="93" t="e">
        <f>L26</f>
        <v>#N/A</v>
      </c>
      <c r="I45" s="88"/>
      <c r="J45" s="86"/>
      <c r="K45" s="91"/>
      <c r="L45" s="91"/>
      <c r="M45" s="21"/>
      <c r="N45" s="53"/>
      <c r="T45" s="78" t="s">
        <v>28</v>
      </c>
      <c r="U45" s="98">
        <f t="shared" si="3"/>
        <v>1.2939999999999998</v>
      </c>
      <c r="V45" s="98">
        <v>5.822</v>
      </c>
      <c r="W45" s="98">
        <v>4.582</v>
      </c>
      <c r="X45" s="98">
        <f t="shared" si="2"/>
        <v>0.7777396083819993</v>
      </c>
      <c r="Y45" s="98">
        <v>29.11</v>
      </c>
      <c r="Z45" s="77">
        <v>22.64</v>
      </c>
      <c r="AA45" s="77">
        <f t="shared" si="4"/>
        <v>1.2939999999999998</v>
      </c>
    </row>
    <row r="46" spans="2:27" ht="24.75" customHeight="1">
      <c r="B46" s="75"/>
      <c r="C46" s="84" t="s">
        <v>176</v>
      </c>
      <c r="D46" s="87" t="e">
        <f>D26</f>
        <v>#N/A</v>
      </c>
      <c r="E46" s="88" t="s">
        <v>149</v>
      </c>
      <c r="F46" s="86"/>
      <c r="G46" s="84" t="s">
        <v>188</v>
      </c>
      <c r="H46" s="87">
        <f>L24</f>
        <v>0</v>
      </c>
      <c r="I46" s="88" t="s">
        <v>194</v>
      </c>
      <c r="J46" s="86"/>
      <c r="K46" s="84" t="s">
        <v>201</v>
      </c>
      <c r="L46" s="89" t="e">
        <f>H32</f>
        <v>#N/A</v>
      </c>
      <c r="M46" s="21"/>
      <c r="N46" s="53"/>
      <c r="T46" s="78" t="s">
        <v>29</v>
      </c>
      <c r="U46" s="98">
        <f t="shared" si="3"/>
        <v>1.7900000000000005</v>
      </c>
      <c r="V46" s="98">
        <v>6.256</v>
      </c>
      <c r="W46" s="98">
        <v>4.064</v>
      </c>
      <c r="X46" s="98">
        <f t="shared" si="2"/>
        <v>0.7138746803069053</v>
      </c>
      <c r="Y46" s="98">
        <v>31.28</v>
      </c>
      <c r="Z46" s="77">
        <v>22.33</v>
      </c>
      <c r="AA46" s="77">
        <f t="shared" si="4"/>
        <v>1.7900000000000005</v>
      </c>
    </row>
    <row r="47" spans="2:27" ht="24.75" customHeight="1">
      <c r="B47" s="75"/>
      <c r="C47" s="84" t="s">
        <v>177</v>
      </c>
      <c r="D47" s="90" t="e">
        <f>E26</f>
        <v>#N/A</v>
      </c>
      <c r="E47" s="88" t="s">
        <v>149</v>
      </c>
      <c r="F47" s="86"/>
      <c r="G47" s="84" t="s">
        <v>190</v>
      </c>
      <c r="H47" s="87" t="e">
        <f>L28</f>
        <v>#N/A</v>
      </c>
      <c r="I47" s="88" t="s">
        <v>194</v>
      </c>
      <c r="J47" s="86"/>
      <c r="K47" s="91"/>
      <c r="L47" s="91"/>
      <c r="M47" s="21"/>
      <c r="N47" s="53"/>
      <c r="T47" s="78" t="s">
        <v>30</v>
      </c>
      <c r="U47" s="98">
        <f t="shared" si="3"/>
        <v>1.0100000000000002</v>
      </c>
      <c r="V47" s="98">
        <v>7.22</v>
      </c>
      <c r="W47" s="98">
        <v>6.352</v>
      </c>
      <c r="X47" s="98">
        <f t="shared" si="2"/>
        <v>0.8601108033240997</v>
      </c>
      <c r="Y47" s="98">
        <v>36.1</v>
      </c>
      <c r="Z47" s="77">
        <v>31.05</v>
      </c>
      <c r="AA47" s="77">
        <f t="shared" si="4"/>
        <v>1.0100000000000002</v>
      </c>
    </row>
    <row r="48" spans="2:27" ht="24.75" customHeight="1">
      <c r="B48" s="75"/>
      <c r="C48" s="84" t="s">
        <v>178</v>
      </c>
      <c r="D48" s="94" t="e">
        <f>D28</f>
        <v>#N/A</v>
      </c>
      <c r="E48" s="86"/>
      <c r="F48" s="86"/>
      <c r="G48" s="84" t="s">
        <v>191</v>
      </c>
      <c r="H48" s="87" t="e">
        <f>L30</f>
        <v>#N/A</v>
      </c>
      <c r="I48" s="88" t="s">
        <v>194</v>
      </c>
      <c r="J48" s="86"/>
      <c r="K48" s="84" t="s">
        <v>199</v>
      </c>
      <c r="L48" s="90" t="e">
        <f>L34</f>
        <v>#N/A</v>
      </c>
      <c r="M48" s="21"/>
      <c r="N48" s="53"/>
      <c r="T48" s="78" t="s">
        <v>165</v>
      </c>
      <c r="U48" s="98">
        <f t="shared" si="3"/>
        <v>1.310000000000001</v>
      </c>
      <c r="V48" s="98">
        <v>6.854000000000001</v>
      </c>
      <c r="W48" s="98">
        <v>6.854000000000001</v>
      </c>
      <c r="X48" s="98">
        <f t="shared" si="2"/>
        <v>0.8088707324190253</v>
      </c>
      <c r="Y48" s="98">
        <v>34.27</v>
      </c>
      <c r="Z48" s="77">
        <v>27.72</v>
      </c>
      <c r="AA48" s="77">
        <f t="shared" si="4"/>
        <v>1.310000000000001</v>
      </c>
    </row>
    <row r="49" spans="2:27" ht="24.75" customHeight="1">
      <c r="B49" s="75"/>
      <c r="C49" s="84" t="s">
        <v>179</v>
      </c>
      <c r="D49" s="94" t="e">
        <f>E28</f>
        <v>#N/A</v>
      </c>
      <c r="E49" s="86"/>
      <c r="F49" s="86"/>
      <c r="G49" s="84" t="s">
        <v>230</v>
      </c>
      <c r="H49" s="90">
        <f>D34</f>
        <v>0</v>
      </c>
      <c r="I49" s="88" t="s">
        <v>103</v>
      </c>
      <c r="J49" s="86"/>
      <c r="K49" s="95"/>
      <c r="L49" s="95"/>
      <c r="M49" s="21"/>
      <c r="N49" s="53"/>
      <c r="T49" s="78" t="s">
        <v>31</v>
      </c>
      <c r="U49" s="98">
        <f t="shared" si="3"/>
        <v>1.0299999999999998</v>
      </c>
      <c r="V49" s="98">
        <v>8.395999999999999</v>
      </c>
      <c r="W49" s="98">
        <v>7.895999999999999</v>
      </c>
      <c r="X49" s="98">
        <f t="shared" si="2"/>
        <v>0.8773225345402573</v>
      </c>
      <c r="Y49" s="98">
        <v>41.98</v>
      </c>
      <c r="Z49" s="77">
        <v>36.83</v>
      </c>
      <c r="AA49" s="77">
        <f t="shared" si="4"/>
        <v>1.0299999999999998</v>
      </c>
    </row>
    <row r="50" spans="2:27" ht="25.5">
      <c r="B50" s="75"/>
      <c r="C50" s="84" t="s">
        <v>180</v>
      </c>
      <c r="D50" s="90" t="e">
        <f>D30</f>
        <v>#N/A</v>
      </c>
      <c r="E50" s="88" t="s">
        <v>194</v>
      </c>
      <c r="F50" s="86"/>
      <c r="G50" s="95"/>
      <c r="H50" s="95"/>
      <c r="I50" s="95"/>
      <c r="J50" s="86"/>
      <c r="K50" s="95"/>
      <c r="L50" s="95"/>
      <c r="M50" s="21"/>
      <c r="N50" s="53"/>
      <c r="T50" s="78" t="s">
        <v>32</v>
      </c>
      <c r="U50" s="98">
        <f t="shared" si="3"/>
        <v>1.1340000000000003</v>
      </c>
      <c r="V50" s="98">
        <v>5.942</v>
      </c>
      <c r="W50" s="98">
        <v>4.68</v>
      </c>
      <c r="X50" s="98">
        <f t="shared" si="2"/>
        <v>0.8091551666105687</v>
      </c>
      <c r="Y50" s="98">
        <v>29.71</v>
      </c>
      <c r="Z50" s="77">
        <v>24.04</v>
      </c>
      <c r="AA50" s="77">
        <f t="shared" si="4"/>
        <v>1.1340000000000003</v>
      </c>
    </row>
    <row r="51" spans="2:27" ht="25.5">
      <c r="B51" s="75"/>
      <c r="C51" s="84" t="s">
        <v>181</v>
      </c>
      <c r="D51" s="90" t="e">
        <f>E30</f>
        <v>#N/A</v>
      </c>
      <c r="E51" s="88" t="s">
        <v>194</v>
      </c>
      <c r="F51" s="86"/>
      <c r="G51" s="95"/>
      <c r="H51" s="95"/>
      <c r="I51" s="95"/>
      <c r="J51" s="86"/>
      <c r="K51" s="84"/>
      <c r="L51" s="90"/>
      <c r="M51" s="21"/>
      <c r="N51" s="53"/>
      <c r="T51" s="78" t="s">
        <v>33</v>
      </c>
      <c r="U51" s="98">
        <f t="shared" si="3"/>
        <v>0.9739999999999995</v>
      </c>
      <c r="V51" s="98">
        <v>6.715999999999999</v>
      </c>
      <c r="W51" s="98">
        <v>5.61</v>
      </c>
      <c r="X51" s="98">
        <f t="shared" si="2"/>
        <v>0.8549731983323408</v>
      </c>
      <c r="Y51" s="98">
        <v>33.58</v>
      </c>
      <c r="Z51" s="77">
        <v>28.71</v>
      </c>
      <c r="AA51" s="77">
        <f t="shared" si="4"/>
        <v>0.9739999999999995</v>
      </c>
    </row>
    <row r="52" spans="2:27" ht="12.75">
      <c r="B52" s="75"/>
      <c r="C52" s="61"/>
      <c r="D52" s="65"/>
      <c r="E52" s="64"/>
      <c r="F52" s="62"/>
      <c r="G52" s="61"/>
      <c r="H52" s="63"/>
      <c r="I52" s="64"/>
      <c r="J52" s="55"/>
      <c r="K52" s="54"/>
      <c r="L52" s="56"/>
      <c r="M52" s="21"/>
      <c r="N52" s="53"/>
      <c r="T52" s="78" t="s">
        <v>34</v>
      </c>
      <c r="U52" s="98">
        <f t="shared" si="3"/>
        <v>0.9159999999999997</v>
      </c>
      <c r="V52" s="98">
        <v>9.032</v>
      </c>
      <c r="W52" s="98">
        <v>8.462</v>
      </c>
      <c r="X52" s="98">
        <f t="shared" si="2"/>
        <v>0.8985828166519043</v>
      </c>
      <c r="Y52" s="98">
        <v>45.16</v>
      </c>
      <c r="Z52" s="77">
        <v>40.58</v>
      </c>
      <c r="AA52" s="77">
        <f t="shared" si="4"/>
        <v>0.9159999999999997</v>
      </c>
    </row>
    <row r="53" spans="2:27" ht="18.75" customHeight="1">
      <c r="B53" s="128"/>
      <c r="C53" s="129"/>
      <c r="D53" s="129"/>
      <c r="E53" s="129"/>
      <c r="F53" s="129"/>
      <c r="G53" s="129"/>
      <c r="H53" s="129"/>
      <c r="I53" s="129"/>
      <c r="J53" s="129"/>
      <c r="K53" s="129"/>
      <c r="L53" s="129"/>
      <c r="M53" s="129"/>
      <c r="N53" s="130"/>
      <c r="T53" s="78" t="s">
        <v>35</v>
      </c>
      <c r="U53" s="98">
        <f t="shared" si="3"/>
        <v>1.168</v>
      </c>
      <c r="V53" s="98">
        <v>5.338</v>
      </c>
      <c r="W53" s="98">
        <v>4.098</v>
      </c>
      <c r="X53" s="98">
        <f t="shared" si="2"/>
        <v>0.7811914574747096</v>
      </c>
      <c r="Y53" s="98">
        <v>26.69</v>
      </c>
      <c r="Z53" s="77">
        <v>20.85</v>
      </c>
      <c r="AA53" s="77">
        <f t="shared" si="4"/>
        <v>1.168</v>
      </c>
    </row>
    <row r="54" spans="20:27" ht="12.75">
      <c r="T54" s="78" t="s">
        <v>36</v>
      </c>
      <c r="U54" s="98">
        <f t="shared" si="3"/>
        <v>1.2419999999999995</v>
      </c>
      <c r="V54" s="98">
        <v>6.298</v>
      </c>
      <c r="W54" s="98">
        <v>4.096</v>
      </c>
      <c r="X54" s="98">
        <f t="shared" si="2"/>
        <v>0.8027945379485552</v>
      </c>
      <c r="Y54" s="98">
        <v>31.49</v>
      </c>
      <c r="Z54" s="77">
        <v>25.28</v>
      </c>
      <c r="AA54" s="77">
        <f t="shared" si="4"/>
        <v>1.2419999999999995</v>
      </c>
    </row>
    <row r="55" spans="20:27" ht="12.75">
      <c r="T55" s="78" t="s">
        <v>37</v>
      </c>
      <c r="U55" s="98">
        <f t="shared" si="3"/>
        <v>1.1379999999999995</v>
      </c>
      <c r="V55" s="98">
        <v>6.73</v>
      </c>
      <c r="W55" s="98">
        <v>5.512</v>
      </c>
      <c r="X55" s="98">
        <f t="shared" si="2"/>
        <v>0.8309063893016345</v>
      </c>
      <c r="Y55" s="98">
        <v>33.65</v>
      </c>
      <c r="Z55" s="77">
        <v>27.96</v>
      </c>
      <c r="AA55" s="77">
        <f t="shared" si="4"/>
        <v>1.1379999999999995</v>
      </c>
    </row>
    <row r="56" spans="20:27" ht="12.75">
      <c r="T56" s="78" t="s">
        <v>38</v>
      </c>
      <c r="U56" s="98">
        <f t="shared" si="3"/>
        <v>1.4780000000000002</v>
      </c>
      <c r="V56" s="98">
        <v>6.254</v>
      </c>
      <c r="W56" s="98">
        <v>3.1979999999999995</v>
      </c>
      <c r="X56" s="98">
        <f t="shared" si="2"/>
        <v>0.7636712503997442</v>
      </c>
      <c r="Y56" s="98">
        <v>31.27</v>
      </c>
      <c r="Z56" s="77">
        <v>23.88</v>
      </c>
      <c r="AA56" s="77">
        <f t="shared" si="4"/>
        <v>1.4780000000000002</v>
      </c>
    </row>
    <row r="57" spans="20:27" ht="12.75">
      <c r="T57" s="78" t="s">
        <v>39</v>
      </c>
      <c r="U57" s="98">
        <f t="shared" si="3"/>
        <v>1.0519999999999996</v>
      </c>
      <c r="V57" s="98">
        <v>5.84</v>
      </c>
      <c r="W57" s="98">
        <v>4.804</v>
      </c>
      <c r="X57" s="98">
        <f t="shared" si="2"/>
        <v>0.8198630136986302</v>
      </c>
      <c r="Y57" s="98">
        <v>29.2</v>
      </c>
      <c r="Z57" s="77">
        <v>23.94</v>
      </c>
      <c r="AA57" s="77">
        <f t="shared" si="4"/>
        <v>1.0519999999999996</v>
      </c>
    </row>
    <row r="58" spans="20:27" ht="12.75">
      <c r="T58" s="78" t="s">
        <v>40</v>
      </c>
      <c r="U58" s="98">
        <f t="shared" si="3"/>
        <v>1.0679999999999992</v>
      </c>
      <c r="V58" s="98">
        <v>8.245999999999999</v>
      </c>
      <c r="W58" s="98">
        <v>6.945999999999999</v>
      </c>
      <c r="X58" s="98">
        <f t="shared" si="2"/>
        <v>0.8704826582585496</v>
      </c>
      <c r="Y58" s="98">
        <v>41.23</v>
      </c>
      <c r="Z58" s="77">
        <v>35.89</v>
      </c>
      <c r="AA58" s="77">
        <f t="shared" si="4"/>
        <v>1.0679999999999992</v>
      </c>
    </row>
    <row r="59" spans="20:27" ht="12.75">
      <c r="T59" s="78" t="s">
        <v>41</v>
      </c>
      <c r="U59" s="98">
        <f t="shared" si="3"/>
        <v>1.0480000000000005</v>
      </c>
      <c r="V59" s="98">
        <v>7.304</v>
      </c>
      <c r="W59" s="98">
        <v>6.402</v>
      </c>
      <c r="X59" s="98">
        <f t="shared" si="2"/>
        <v>0.8565169769989047</v>
      </c>
      <c r="Y59" s="98">
        <v>36.52</v>
      </c>
      <c r="Z59" s="77">
        <v>31.28</v>
      </c>
      <c r="AA59" s="77">
        <f t="shared" si="4"/>
        <v>1.0480000000000005</v>
      </c>
    </row>
    <row r="60" spans="20:27" ht="12.75">
      <c r="T60" s="78" t="s">
        <v>42</v>
      </c>
      <c r="U60" s="98">
        <f t="shared" si="3"/>
        <v>1.2200000000000002</v>
      </c>
      <c r="V60" s="98">
        <v>5.22</v>
      </c>
      <c r="W60" s="98">
        <v>3.0380000000000007</v>
      </c>
      <c r="X60" s="98">
        <f t="shared" si="2"/>
        <v>0.7662835249042145</v>
      </c>
      <c r="Y60" s="98">
        <v>26.1</v>
      </c>
      <c r="Z60" s="77">
        <v>20</v>
      </c>
      <c r="AA60" s="77">
        <f t="shared" si="4"/>
        <v>1.2200000000000002</v>
      </c>
    </row>
    <row r="61" spans="20:27" ht="12.75" customHeight="1">
      <c r="T61" s="78" t="s">
        <v>43</v>
      </c>
      <c r="U61" s="98">
        <f t="shared" si="3"/>
        <v>1.4960000000000009</v>
      </c>
      <c r="V61" s="98">
        <v>8.52</v>
      </c>
      <c r="W61" s="98">
        <v>6.75</v>
      </c>
      <c r="X61" s="98">
        <f t="shared" si="2"/>
        <v>0.824413145539906</v>
      </c>
      <c r="Y61" s="98">
        <v>42.6</v>
      </c>
      <c r="Z61" s="77">
        <v>35.12</v>
      </c>
      <c r="AA61" s="77">
        <f t="shared" si="4"/>
        <v>1.4960000000000009</v>
      </c>
    </row>
    <row r="62" spans="20:27" ht="12.75">
      <c r="T62" s="78" t="s">
        <v>44</v>
      </c>
      <c r="U62" s="98">
        <f t="shared" si="3"/>
        <v>1.482</v>
      </c>
      <c r="V62" s="98">
        <v>7.058</v>
      </c>
      <c r="W62" s="98">
        <v>5.058</v>
      </c>
      <c r="X62" s="98">
        <f t="shared" si="2"/>
        <v>0.7900255029753471</v>
      </c>
      <c r="Y62" s="98">
        <v>35.29</v>
      </c>
      <c r="Z62" s="77">
        <v>27.88</v>
      </c>
      <c r="AA62" s="77">
        <f t="shared" si="4"/>
        <v>1.482</v>
      </c>
    </row>
    <row r="63" spans="20:27" ht="12.75">
      <c r="T63" s="78" t="s">
        <v>45</v>
      </c>
      <c r="U63" s="98">
        <f t="shared" si="3"/>
        <v>1.0219999999999998</v>
      </c>
      <c r="V63" s="98">
        <v>5.186</v>
      </c>
      <c r="W63" s="98">
        <v>4.27</v>
      </c>
      <c r="X63" s="98">
        <f t="shared" si="2"/>
        <v>0.8029309679907444</v>
      </c>
      <c r="Y63" s="98">
        <v>25.93</v>
      </c>
      <c r="Z63" s="77">
        <v>20.82</v>
      </c>
      <c r="AA63" s="77">
        <f t="shared" si="4"/>
        <v>1.0219999999999998</v>
      </c>
    </row>
    <row r="64" spans="20:27" ht="12.75">
      <c r="T64" s="78" t="s">
        <v>46</v>
      </c>
      <c r="U64" s="98">
        <f t="shared" si="3"/>
        <v>1.2</v>
      </c>
      <c r="V64" s="98">
        <v>5.39</v>
      </c>
      <c r="W64" s="98">
        <v>3.9859999999999998</v>
      </c>
      <c r="X64" s="98">
        <f t="shared" si="2"/>
        <v>0.7773654916512059</v>
      </c>
      <c r="Y64" s="98">
        <v>26.95</v>
      </c>
      <c r="Z64" s="77">
        <v>20.95</v>
      </c>
      <c r="AA64" s="77">
        <f t="shared" si="4"/>
        <v>1.2</v>
      </c>
    </row>
    <row r="65" spans="20:27" ht="12.75">
      <c r="T65" s="78" t="s">
        <v>47</v>
      </c>
      <c r="U65" s="98">
        <f t="shared" si="3"/>
        <v>1.4160000000000004</v>
      </c>
      <c r="V65" s="98">
        <v>6.292</v>
      </c>
      <c r="W65" s="98">
        <v>4.8919999999999995</v>
      </c>
      <c r="X65" s="98">
        <f t="shared" si="2"/>
        <v>0.7749523204068658</v>
      </c>
      <c r="Y65" s="98">
        <v>31.46</v>
      </c>
      <c r="Z65" s="77">
        <v>24.38</v>
      </c>
      <c r="AA65" s="77">
        <f t="shared" si="4"/>
        <v>1.4160000000000004</v>
      </c>
    </row>
    <row r="66" spans="20:27" ht="12.75">
      <c r="T66" s="78" t="s">
        <v>48</v>
      </c>
      <c r="U66" s="98">
        <f t="shared" si="3"/>
        <v>1.3159999999999996</v>
      </c>
      <c r="V66" s="98">
        <v>9.358</v>
      </c>
      <c r="W66" s="98">
        <v>7.8260000000000005</v>
      </c>
      <c r="X66" s="98">
        <f t="shared" si="2"/>
        <v>0.8593716606112417</v>
      </c>
      <c r="Y66" s="98">
        <v>46.79</v>
      </c>
      <c r="Z66" s="77">
        <v>40.21</v>
      </c>
      <c r="AA66" s="77">
        <f t="shared" si="4"/>
        <v>1.3159999999999996</v>
      </c>
    </row>
    <row r="67" spans="20:27" ht="12.75">
      <c r="T67" s="78" t="s">
        <v>49</v>
      </c>
      <c r="U67" s="98">
        <f aca="true" t="shared" si="5" ref="U67:U98">+(Y67-Z67)/5</f>
        <v>1.3059999999999996</v>
      </c>
      <c r="V67" s="98">
        <v>6.66</v>
      </c>
      <c r="W67" s="98">
        <v>4.763999999999999</v>
      </c>
      <c r="X67" s="98">
        <f t="shared" si="2"/>
        <v>0.803903903903904</v>
      </c>
      <c r="Y67" s="98">
        <v>33.3</v>
      </c>
      <c r="Z67" s="77">
        <v>26.77</v>
      </c>
      <c r="AA67" s="77">
        <f aca="true" t="shared" si="6" ref="AA67:AA98">+(Y67-Z67)/5</f>
        <v>1.3059999999999996</v>
      </c>
    </row>
    <row r="68" spans="20:27" ht="12.75">
      <c r="T68" s="78" t="s">
        <v>50</v>
      </c>
      <c r="U68" s="98">
        <f t="shared" si="5"/>
        <v>1.0240000000000002</v>
      </c>
      <c r="V68" s="98">
        <v>5.234</v>
      </c>
      <c r="W68" s="98">
        <v>4.628</v>
      </c>
      <c r="X68" s="98">
        <f aca="true" t="shared" si="7" ref="X68:X126">+Z68/Y68</f>
        <v>0.8043561329766908</v>
      </c>
      <c r="Y68" s="98">
        <v>26.17</v>
      </c>
      <c r="Z68" s="77">
        <v>21.05</v>
      </c>
      <c r="AA68" s="77">
        <f t="shared" si="6"/>
        <v>1.0240000000000002</v>
      </c>
    </row>
    <row r="69" spans="20:27" ht="12.75">
      <c r="T69" s="78" t="s">
        <v>51</v>
      </c>
      <c r="U69" s="98">
        <f t="shared" si="5"/>
        <v>1.4660000000000004</v>
      </c>
      <c r="V69" s="98">
        <v>6.328</v>
      </c>
      <c r="W69" s="98">
        <v>3.936</v>
      </c>
      <c r="X69" s="98">
        <f t="shared" si="7"/>
        <v>0.7683312262958281</v>
      </c>
      <c r="Y69" s="98">
        <v>31.64</v>
      </c>
      <c r="Z69" s="77">
        <v>24.31</v>
      </c>
      <c r="AA69" s="77">
        <f t="shared" si="6"/>
        <v>1.4660000000000004</v>
      </c>
    </row>
    <row r="70" spans="20:27" ht="12.75">
      <c r="T70" s="78" t="s">
        <v>52</v>
      </c>
      <c r="U70" s="98">
        <f t="shared" si="5"/>
        <v>1.5879999999999996</v>
      </c>
      <c r="V70" s="98">
        <v>6.731999999999999</v>
      </c>
      <c r="W70" s="98">
        <v>4.6659999999999995</v>
      </c>
      <c r="X70" s="98">
        <f t="shared" si="7"/>
        <v>0.764111705288176</v>
      </c>
      <c r="Y70" s="98">
        <v>33.66</v>
      </c>
      <c r="Z70" s="77">
        <v>25.72</v>
      </c>
      <c r="AA70" s="77">
        <f t="shared" si="6"/>
        <v>1.5879999999999996</v>
      </c>
    </row>
    <row r="71" spans="20:27" ht="12.75">
      <c r="T71" s="78" t="s">
        <v>53</v>
      </c>
      <c r="U71" s="98">
        <f t="shared" si="5"/>
        <v>1.7399999999999998</v>
      </c>
      <c r="V71" s="98">
        <v>6.318</v>
      </c>
      <c r="W71" s="98">
        <v>4.138</v>
      </c>
      <c r="X71" s="98">
        <f t="shared" si="7"/>
        <v>0.724596391263058</v>
      </c>
      <c r="Y71" s="98">
        <v>31.59</v>
      </c>
      <c r="Z71" s="77">
        <v>22.89</v>
      </c>
      <c r="AA71" s="77">
        <f t="shared" si="6"/>
        <v>1.7399999999999998</v>
      </c>
    </row>
    <row r="72" spans="20:27" ht="12.75">
      <c r="T72" s="78" t="s">
        <v>54</v>
      </c>
      <c r="U72" s="98">
        <f t="shared" si="5"/>
        <v>1.1980000000000004</v>
      </c>
      <c r="V72" s="98">
        <v>5.496</v>
      </c>
      <c r="W72" s="98">
        <v>4.688000000000001</v>
      </c>
      <c r="X72" s="98">
        <f t="shared" si="7"/>
        <v>0.782023289665211</v>
      </c>
      <c r="Y72" s="98">
        <v>27.48</v>
      </c>
      <c r="Z72" s="77">
        <v>21.49</v>
      </c>
      <c r="AA72" s="77">
        <f t="shared" si="6"/>
        <v>1.1980000000000004</v>
      </c>
    </row>
    <row r="73" spans="20:27" ht="12.75">
      <c r="T73" s="78" t="s">
        <v>55</v>
      </c>
      <c r="U73" s="98">
        <f t="shared" si="5"/>
        <v>1.314</v>
      </c>
      <c r="V73" s="98">
        <v>6.406000000000001</v>
      </c>
      <c r="W73" s="98">
        <v>4.788</v>
      </c>
      <c r="X73" s="98">
        <f t="shared" si="7"/>
        <v>0.7948798001873244</v>
      </c>
      <c r="Y73" s="98">
        <v>32.03</v>
      </c>
      <c r="Z73" s="77">
        <v>25.46</v>
      </c>
      <c r="AA73" s="77">
        <f t="shared" si="6"/>
        <v>1.314</v>
      </c>
    </row>
    <row r="74" spans="20:27" ht="12.75">
      <c r="T74" s="78" t="s">
        <v>56</v>
      </c>
      <c r="U74" s="98">
        <f t="shared" si="5"/>
        <v>0.9759999999999998</v>
      </c>
      <c r="V74" s="98">
        <v>6.308</v>
      </c>
      <c r="W74" s="98">
        <v>5.434</v>
      </c>
      <c r="X74" s="98">
        <f t="shared" si="7"/>
        <v>0.8452758402029169</v>
      </c>
      <c r="Y74" s="98">
        <v>31.54</v>
      </c>
      <c r="Z74" s="77">
        <v>26.66</v>
      </c>
      <c r="AA74" s="77">
        <f t="shared" si="6"/>
        <v>0.9759999999999998</v>
      </c>
    </row>
    <row r="75" spans="20:27" ht="12.75">
      <c r="T75" s="78" t="s">
        <v>57</v>
      </c>
      <c r="U75" s="98">
        <f t="shared" si="5"/>
        <v>0.9899999999999991</v>
      </c>
      <c r="V75" s="98">
        <v>9.144</v>
      </c>
      <c r="W75" s="98">
        <v>8.416</v>
      </c>
      <c r="X75" s="98">
        <f t="shared" si="7"/>
        <v>0.891732283464567</v>
      </c>
      <c r="Y75" s="98">
        <v>45.72</v>
      </c>
      <c r="Z75" s="77">
        <v>40.77</v>
      </c>
      <c r="AA75" s="77">
        <f t="shared" si="6"/>
        <v>0.9899999999999991</v>
      </c>
    </row>
    <row r="76" spans="20:27" ht="12.75">
      <c r="T76" s="78" t="s">
        <v>58</v>
      </c>
      <c r="U76" s="98">
        <f t="shared" si="5"/>
        <v>1.3760000000000006</v>
      </c>
      <c r="V76" s="98">
        <v>7.468000000000001</v>
      </c>
      <c r="W76" s="98">
        <v>5.5760000000000005</v>
      </c>
      <c r="X76" s="98">
        <f t="shared" si="7"/>
        <v>0.8157471880021424</v>
      </c>
      <c r="Y76" s="98">
        <v>37.34</v>
      </c>
      <c r="Z76" s="77">
        <v>30.46</v>
      </c>
      <c r="AA76" s="77">
        <f t="shared" si="6"/>
        <v>1.3760000000000006</v>
      </c>
    </row>
    <row r="77" spans="20:27" ht="12.75">
      <c r="T77" s="78" t="s">
        <v>59</v>
      </c>
      <c r="U77" s="98">
        <f t="shared" si="5"/>
        <v>1.0739999999999994</v>
      </c>
      <c r="V77" s="98">
        <v>7.08</v>
      </c>
      <c r="W77" s="98">
        <v>5.97</v>
      </c>
      <c r="X77" s="98">
        <f t="shared" si="7"/>
        <v>0.8483050847457628</v>
      </c>
      <c r="Y77" s="98">
        <v>35.4</v>
      </c>
      <c r="Z77" s="77">
        <v>30.03</v>
      </c>
      <c r="AA77" s="77">
        <f t="shared" si="6"/>
        <v>1.0739999999999994</v>
      </c>
    </row>
    <row r="78" spans="20:27" ht="12.75">
      <c r="T78" s="78" t="s">
        <v>60</v>
      </c>
      <c r="U78" s="98">
        <f t="shared" si="5"/>
        <v>1.172</v>
      </c>
      <c r="V78" s="98">
        <v>8.61</v>
      </c>
      <c r="W78" s="98">
        <v>7.536</v>
      </c>
      <c r="X78" s="98">
        <f t="shared" si="7"/>
        <v>0.8638792102206736</v>
      </c>
      <c r="Y78" s="98">
        <v>43.05</v>
      </c>
      <c r="Z78" s="77">
        <v>37.19</v>
      </c>
      <c r="AA78" s="77">
        <f t="shared" si="6"/>
        <v>1.172</v>
      </c>
    </row>
    <row r="79" spans="20:27" ht="12.75">
      <c r="T79" s="78" t="s">
        <v>61</v>
      </c>
      <c r="U79" s="98">
        <f t="shared" si="5"/>
        <v>1.1239999999999994</v>
      </c>
      <c r="V79" s="98">
        <v>7.4319999999999995</v>
      </c>
      <c r="W79" s="98">
        <v>6.262</v>
      </c>
      <c r="X79" s="98">
        <f t="shared" si="7"/>
        <v>0.8487621097954791</v>
      </c>
      <c r="Y79" s="98">
        <v>37.16</v>
      </c>
      <c r="Z79" s="77">
        <v>31.54</v>
      </c>
      <c r="AA79" s="77">
        <f t="shared" si="6"/>
        <v>1.1239999999999994</v>
      </c>
    </row>
    <row r="80" spans="20:27" ht="12.75">
      <c r="T80" s="78" t="s">
        <v>62</v>
      </c>
      <c r="U80" s="98">
        <f t="shared" si="5"/>
        <v>1.4</v>
      </c>
      <c r="V80" s="98">
        <v>6.032</v>
      </c>
      <c r="W80" s="98">
        <v>4.292</v>
      </c>
      <c r="X80" s="98">
        <f t="shared" si="7"/>
        <v>0.7679045092838196</v>
      </c>
      <c r="Y80" s="98">
        <v>30.16</v>
      </c>
      <c r="Z80" s="77">
        <v>23.16</v>
      </c>
      <c r="AA80" s="77">
        <f t="shared" si="6"/>
        <v>1.4</v>
      </c>
    </row>
    <row r="81" spans="20:27" ht="12.75">
      <c r="T81" s="78" t="s">
        <v>63</v>
      </c>
      <c r="U81" s="98">
        <f t="shared" si="5"/>
        <v>1.342</v>
      </c>
      <c r="V81" s="98">
        <v>6.3340000000000005</v>
      </c>
      <c r="W81" s="98">
        <v>3.8940000000000006</v>
      </c>
      <c r="X81" s="98">
        <f t="shared" si="7"/>
        <v>0.788127565519419</v>
      </c>
      <c r="Y81" s="98">
        <v>31.67</v>
      </c>
      <c r="Z81" s="77">
        <v>24.96</v>
      </c>
      <c r="AA81" s="77">
        <f t="shared" si="6"/>
        <v>1.342</v>
      </c>
    </row>
    <row r="82" spans="20:27" ht="12.75">
      <c r="T82" s="78" t="s">
        <v>64</v>
      </c>
      <c r="U82" s="98">
        <f t="shared" si="5"/>
        <v>1.0560000000000003</v>
      </c>
      <c r="V82" s="98">
        <v>6.686</v>
      </c>
      <c r="W82" s="98">
        <v>5.4879999999999995</v>
      </c>
      <c r="X82" s="98">
        <f t="shared" si="7"/>
        <v>0.8420580317080466</v>
      </c>
      <c r="Y82" s="98">
        <v>33.43</v>
      </c>
      <c r="Z82" s="77">
        <v>28.15</v>
      </c>
      <c r="AA82" s="77">
        <f t="shared" si="6"/>
        <v>1.0560000000000003</v>
      </c>
    </row>
    <row r="83" spans="20:27" ht="12.75">
      <c r="T83" s="78" t="s">
        <v>65</v>
      </c>
      <c r="U83" s="98">
        <f t="shared" si="5"/>
        <v>1.0879999999999996</v>
      </c>
      <c r="V83" s="98">
        <v>5.848</v>
      </c>
      <c r="W83" s="98">
        <v>4.9079999999999995</v>
      </c>
      <c r="X83" s="98">
        <f t="shared" si="7"/>
        <v>0.8139534883720931</v>
      </c>
      <c r="Y83" s="98">
        <v>29.24</v>
      </c>
      <c r="Z83" s="77">
        <v>23.8</v>
      </c>
      <c r="AA83" s="77">
        <f t="shared" si="6"/>
        <v>1.0879999999999996</v>
      </c>
    </row>
    <row r="84" spans="20:27" ht="12.75">
      <c r="T84" s="78" t="s">
        <v>66</v>
      </c>
      <c r="U84" s="98">
        <f t="shared" si="5"/>
        <v>1.3940000000000006</v>
      </c>
      <c r="V84" s="98">
        <v>7.142</v>
      </c>
      <c r="W84" s="98">
        <v>5.232</v>
      </c>
      <c r="X84" s="98">
        <f t="shared" si="7"/>
        <v>0.8048165779893587</v>
      </c>
      <c r="Y84" s="98">
        <v>35.71</v>
      </c>
      <c r="Z84" s="77">
        <v>28.74</v>
      </c>
      <c r="AA84" s="77">
        <f t="shared" si="6"/>
        <v>1.3940000000000006</v>
      </c>
    </row>
    <row r="85" spans="20:27" ht="12.75">
      <c r="T85" s="78" t="s">
        <v>67</v>
      </c>
      <c r="U85" s="98">
        <f t="shared" si="5"/>
        <v>1.468</v>
      </c>
      <c r="V85" s="98">
        <v>7.108</v>
      </c>
      <c r="W85" s="98">
        <v>4.714</v>
      </c>
      <c r="X85" s="98">
        <f t="shared" si="7"/>
        <v>0.7934721440630276</v>
      </c>
      <c r="Y85" s="98">
        <v>35.54</v>
      </c>
      <c r="Z85" s="77">
        <v>28.2</v>
      </c>
      <c r="AA85" s="77">
        <f t="shared" si="6"/>
        <v>1.468</v>
      </c>
    </row>
    <row r="86" spans="20:27" ht="12.75">
      <c r="T86" s="78" t="s">
        <v>68</v>
      </c>
      <c r="U86" s="98">
        <f t="shared" si="5"/>
        <v>1.3679999999999999</v>
      </c>
      <c r="V86" s="98">
        <v>7.35</v>
      </c>
      <c r="W86" s="98">
        <v>5.661999999999999</v>
      </c>
      <c r="X86" s="98">
        <f t="shared" si="7"/>
        <v>0.8138775510204082</v>
      </c>
      <c r="Y86" s="98">
        <v>36.75</v>
      </c>
      <c r="Z86" s="77">
        <v>29.91</v>
      </c>
      <c r="AA86" s="77">
        <f t="shared" si="6"/>
        <v>1.3679999999999999</v>
      </c>
    </row>
    <row r="87" spans="20:27" ht="12.75">
      <c r="T87" s="78" t="s">
        <v>69</v>
      </c>
      <c r="U87" s="98">
        <f t="shared" si="5"/>
        <v>1.714</v>
      </c>
      <c r="V87" s="98">
        <v>7.42</v>
      </c>
      <c r="W87" s="98">
        <v>5.138</v>
      </c>
      <c r="X87" s="98">
        <f t="shared" si="7"/>
        <v>0.7690026954177898</v>
      </c>
      <c r="Y87" s="98">
        <v>37.1</v>
      </c>
      <c r="Z87" s="77">
        <v>28.53</v>
      </c>
      <c r="AA87" s="77">
        <f t="shared" si="6"/>
        <v>1.714</v>
      </c>
    </row>
    <row r="88" spans="20:27" ht="12.75">
      <c r="T88" s="78" t="s">
        <v>70</v>
      </c>
      <c r="U88" s="98">
        <f t="shared" si="5"/>
        <v>1.2479999999999998</v>
      </c>
      <c r="V88" s="98">
        <v>6.938</v>
      </c>
      <c r="W88" s="98">
        <v>4.922</v>
      </c>
      <c r="X88" s="98">
        <f t="shared" si="7"/>
        <v>0.8201210723551456</v>
      </c>
      <c r="Y88" s="98">
        <v>34.69</v>
      </c>
      <c r="Z88" s="77">
        <v>28.45</v>
      </c>
      <c r="AA88" s="77">
        <f t="shared" si="6"/>
        <v>1.2479999999999998</v>
      </c>
    </row>
    <row r="89" spans="20:27" ht="12.75">
      <c r="T89" s="78" t="s">
        <v>71</v>
      </c>
      <c r="U89" s="98">
        <f t="shared" si="5"/>
        <v>1.1380000000000003</v>
      </c>
      <c r="V89" s="98">
        <v>5.982</v>
      </c>
      <c r="W89" s="98">
        <v>5.058</v>
      </c>
      <c r="X89" s="98">
        <f t="shared" si="7"/>
        <v>0.8097626211969241</v>
      </c>
      <c r="Y89" s="98">
        <v>29.91</v>
      </c>
      <c r="Z89" s="77">
        <v>24.22</v>
      </c>
      <c r="AA89" s="77">
        <f t="shared" si="6"/>
        <v>1.1380000000000003</v>
      </c>
    </row>
    <row r="90" spans="20:27" ht="12.75">
      <c r="T90" s="78" t="s">
        <v>72</v>
      </c>
      <c r="U90" s="98">
        <f t="shared" si="5"/>
        <v>1.268</v>
      </c>
      <c r="V90" s="98">
        <v>5.924</v>
      </c>
      <c r="W90" s="98">
        <v>4.746</v>
      </c>
      <c r="X90" s="98">
        <f t="shared" si="7"/>
        <v>0.7859554355165429</v>
      </c>
      <c r="Y90" s="98">
        <v>29.62</v>
      </c>
      <c r="Z90" s="77">
        <v>23.28</v>
      </c>
      <c r="AA90" s="77">
        <f t="shared" si="6"/>
        <v>1.268</v>
      </c>
    </row>
    <row r="91" spans="20:27" ht="12.75">
      <c r="T91" s="78" t="s">
        <v>73</v>
      </c>
      <c r="U91" s="98">
        <f t="shared" si="5"/>
        <v>1.3099999999999994</v>
      </c>
      <c r="V91" s="98">
        <v>6.6739999999999995</v>
      </c>
      <c r="W91" s="98">
        <v>5.1819999999999995</v>
      </c>
      <c r="X91" s="98">
        <f t="shared" si="7"/>
        <v>0.8037159124962542</v>
      </c>
      <c r="Y91" s="98">
        <v>33.37</v>
      </c>
      <c r="Z91" s="77">
        <v>26.82</v>
      </c>
      <c r="AA91" s="77">
        <f t="shared" si="6"/>
        <v>1.3099999999999994</v>
      </c>
    </row>
    <row r="92" spans="20:27" ht="12.75">
      <c r="T92" s="78" t="s">
        <v>166</v>
      </c>
      <c r="U92" s="98">
        <f t="shared" si="5"/>
        <v>0.9719999999999999</v>
      </c>
      <c r="V92" s="98">
        <v>6.638</v>
      </c>
      <c r="W92" s="98">
        <v>6.638</v>
      </c>
      <c r="X92" s="98">
        <f t="shared" si="7"/>
        <v>0.853570352515818</v>
      </c>
      <c r="Y92" s="98">
        <v>33.19</v>
      </c>
      <c r="Z92" s="77">
        <v>28.33</v>
      </c>
      <c r="AA92" s="77">
        <f t="shared" si="6"/>
        <v>0.9719999999999999</v>
      </c>
    </row>
    <row r="93" spans="20:27" ht="12.75">
      <c r="T93" s="78" t="s">
        <v>74</v>
      </c>
      <c r="U93" s="98">
        <f t="shared" si="5"/>
        <v>1.2240000000000009</v>
      </c>
      <c r="V93" s="98">
        <v>7.934</v>
      </c>
      <c r="W93" s="98">
        <v>7.22</v>
      </c>
      <c r="X93" s="98">
        <f t="shared" si="7"/>
        <v>0.8457272498109402</v>
      </c>
      <c r="Y93" s="98">
        <v>39.67</v>
      </c>
      <c r="Z93" s="77">
        <v>33.55</v>
      </c>
      <c r="AA93" s="77">
        <f t="shared" si="6"/>
        <v>1.2240000000000009</v>
      </c>
    </row>
    <row r="94" spans="20:27" ht="12.75">
      <c r="T94" s="78" t="s">
        <v>75</v>
      </c>
      <c r="U94" s="98">
        <f t="shared" si="5"/>
        <v>1.5560000000000003</v>
      </c>
      <c r="V94" s="98">
        <v>7.05</v>
      </c>
      <c r="W94" s="98">
        <v>4.804</v>
      </c>
      <c r="X94" s="98">
        <f t="shared" si="7"/>
        <v>0.7792907801418439</v>
      </c>
      <c r="Y94" s="98">
        <v>35.25</v>
      </c>
      <c r="Z94" s="77">
        <v>27.47</v>
      </c>
      <c r="AA94" s="77">
        <f t="shared" si="6"/>
        <v>1.5560000000000003</v>
      </c>
    </row>
    <row r="95" spans="20:27" ht="12.75">
      <c r="T95" s="78" t="s">
        <v>76</v>
      </c>
      <c r="U95" s="98">
        <f t="shared" si="5"/>
        <v>1.028</v>
      </c>
      <c r="V95" s="98">
        <v>7.194</v>
      </c>
      <c r="W95" s="98">
        <v>6.522</v>
      </c>
      <c r="X95" s="98">
        <f t="shared" si="7"/>
        <v>0.8571031415068112</v>
      </c>
      <c r="Y95" s="98">
        <v>35.97</v>
      </c>
      <c r="Z95" s="77">
        <v>30.83</v>
      </c>
      <c r="AA95" s="77">
        <f t="shared" si="6"/>
        <v>1.028</v>
      </c>
    </row>
    <row r="96" spans="20:27" ht="12.75">
      <c r="T96" s="78" t="s">
        <v>77</v>
      </c>
      <c r="U96" s="98">
        <f t="shared" si="5"/>
        <v>1.15</v>
      </c>
      <c r="V96" s="98">
        <v>7.192</v>
      </c>
      <c r="W96" s="98">
        <v>6.19</v>
      </c>
      <c r="X96" s="98">
        <f t="shared" si="7"/>
        <v>0.8401001112347052</v>
      </c>
      <c r="Y96" s="98">
        <v>35.96</v>
      </c>
      <c r="Z96" s="77">
        <v>30.21</v>
      </c>
      <c r="AA96" s="77">
        <f t="shared" si="6"/>
        <v>1.15</v>
      </c>
    </row>
    <row r="97" spans="20:27" ht="12.75">
      <c r="T97" s="78" t="s">
        <v>78</v>
      </c>
      <c r="U97" s="98">
        <f t="shared" si="5"/>
        <v>1.8539999999999992</v>
      </c>
      <c r="V97" s="98">
        <v>7.473999999999999</v>
      </c>
      <c r="W97" s="98">
        <v>4.827999999999999</v>
      </c>
      <c r="X97" s="98">
        <f t="shared" si="7"/>
        <v>0.751940058870752</v>
      </c>
      <c r="Y97" s="98">
        <v>37.37</v>
      </c>
      <c r="Z97" s="77">
        <v>28.1</v>
      </c>
      <c r="AA97" s="77">
        <f t="shared" si="6"/>
        <v>1.8539999999999992</v>
      </c>
    </row>
    <row r="98" spans="20:27" ht="12.75">
      <c r="T98" s="78" t="s">
        <v>167</v>
      </c>
      <c r="U98" s="98">
        <f t="shared" si="5"/>
        <v>1.0599999999999998</v>
      </c>
      <c r="V98" s="98">
        <v>4.058</v>
      </c>
      <c r="W98" s="98">
        <v>4.058</v>
      </c>
      <c r="X98" s="98">
        <f t="shared" si="7"/>
        <v>0.7387875800887137</v>
      </c>
      <c r="Y98" s="98">
        <v>20.29</v>
      </c>
      <c r="Z98" s="77">
        <v>14.99</v>
      </c>
      <c r="AA98" s="77">
        <f t="shared" si="6"/>
        <v>1.0599999999999998</v>
      </c>
    </row>
    <row r="99" spans="20:27" ht="12.75">
      <c r="T99" s="78" t="s">
        <v>79</v>
      </c>
      <c r="U99" s="98">
        <f aca="true" t="shared" si="8" ref="U99:U126">+(Y99-Z99)/5</f>
        <v>1.0380000000000003</v>
      </c>
      <c r="V99" s="98">
        <v>6.8340000000000005</v>
      </c>
      <c r="W99" s="98">
        <v>5.944000000000001</v>
      </c>
      <c r="X99" s="98">
        <f t="shared" si="7"/>
        <v>0.8481123792800702</v>
      </c>
      <c r="Y99" s="98">
        <v>34.17</v>
      </c>
      <c r="Z99" s="77">
        <v>28.98</v>
      </c>
      <c r="AA99" s="77">
        <f aca="true" t="shared" si="9" ref="AA99:AA126">+(Y99-Z99)/5</f>
        <v>1.0380000000000003</v>
      </c>
    </row>
    <row r="100" spans="20:27" ht="12.75">
      <c r="T100" s="78" t="s">
        <v>80</v>
      </c>
      <c r="U100" s="98">
        <f t="shared" si="8"/>
        <v>1.6840000000000004</v>
      </c>
      <c r="V100" s="98">
        <v>6.964</v>
      </c>
      <c r="W100" s="98">
        <v>4.466</v>
      </c>
      <c r="X100" s="98">
        <f t="shared" si="7"/>
        <v>0.7581849511774842</v>
      </c>
      <c r="Y100" s="98">
        <v>34.82</v>
      </c>
      <c r="Z100" s="77">
        <v>26.4</v>
      </c>
      <c r="AA100" s="77">
        <f t="shared" si="9"/>
        <v>1.6840000000000004</v>
      </c>
    </row>
    <row r="101" spans="20:27" ht="12.75">
      <c r="T101" s="78" t="s">
        <v>81</v>
      </c>
      <c r="U101" s="98">
        <f t="shared" si="8"/>
        <v>1.7979999999999996</v>
      </c>
      <c r="V101" s="98">
        <v>6.723999999999999</v>
      </c>
      <c r="W101" s="98">
        <v>4.262</v>
      </c>
      <c r="X101" s="98">
        <f t="shared" si="7"/>
        <v>0.7325996430696015</v>
      </c>
      <c r="Y101" s="98">
        <v>33.62</v>
      </c>
      <c r="Z101" s="77">
        <v>24.63</v>
      </c>
      <c r="AA101" s="77">
        <f t="shared" si="9"/>
        <v>1.7979999999999996</v>
      </c>
    </row>
    <row r="102" spans="20:27" ht="12.75">
      <c r="T102" s="78" t="s">
        <v>82</v>
      </c>
      <c r="U102" s="98">
        <f t="shared" si="8"/>
        <v>1.1040000000000005</v>
      </c>
      <c r="V102" s="98">
        <v>7.47</v>
      </c>
      <c r="W102" s="98">
        <v>6.668000000000001</v>
      </c>
      <c r="X102" s="98">
        <f t="shared" si="7"/>
        <v>0.8522088353413654</v>
      </c>
      <c r="Y102" s="98">
        <v>37.35</v>
      </c>
      <c r="Z102" s="77">
        <v>31.83</v>
      </c>
      <c r="AA102" s="77">
        <f t="shared" si="9"/>
        <v>1.1040000000000005</v>
      </c>
    </row>
    <row r="103" spans="20:27" ht="12.75">
      <c r="T103" s="78" t="s">
        <v>168</v>
      </c>
      <c r="U103" s="98">
        <f t="shared" si="8"/>
        <v>1.5880000000000003</v>
      </c>
      <c r="V103" s="98">
        <v>6.692</v>
      </c>
      <c r="W103" s="98">
        <v>6.692</v>
      </c>
      <c r="X103" s="98">
        <f t="shared" si="7"/>
        <v>0.7627017334130305</v>
      </c>
      <c r="Y103" s="98">
        <v>33.46</v>
      </c>
      <c r="Z103" s="77">
        <v>25.52</v>
      </c>
      <c r="AA103" s="77">
        <f t="shared" si="9"/>
        <v>1.5880000000000003</v>
      </c>
    </row>
    <row r="104" spans="20:27" ht="12.75">
      <c r="T104" s="78" t="s">
        <v>83</v>
      </c>
      <c r="U104" s="98">
        <f t="shared" si="8"/>
        <v>1.0799999999999996</v>
      </c>
      <c r="V104" s="98">
        <v>6.9159999999999995</v>
      </c>
      <c r="W104" s="98">
        <v>5.731999999999999</v>
      </c>
      <c r="X104" s="98">
        <f t="shared" si="7"/>
        <v>0.8438403701561596</v>
      </c>
      <c r="Y104" s="98">
        <v>34.58</v>
      </c>
      <c r="Z104" s="77">
        <v>29.18</v>
      </c>
      <c r="AA104" s="77">
        <f t="shared" si="9"/>
        <v>1.0799999999999996</v>
      </c>
    </row>
    <row r="105" spans="20:27" ht="12.75">
      <c r="T105" s="78" t="s">
        <v>84</v>
      </c>
      <c r="U105" s="98">
        <f t="shared" si="8"/>
        <v>1.592</v>
      </c>
      <c r="V105" s="98">
        <v>6.992</v>
      </c>
      <c r="W105" s="98">
        <v>4.856</v>
      </c>
      <c r="X105" s="98">
        <f t="shared" si="7"/>
        <v>0.7723112128146453</v>
      </c>
      <c r="Y105" s="98">
        <v>34.96</v>
      </c>
      <c r="Z105" s="77">
        <v>27</v>
      </c>
      <c r="AA105" s="77">
        <f t="shared" si="9"/>
        <v>1.592</v>
      </c>
    </row>
    <row r="106" spans="20:27" ht="12.75">
      <c r="T106" s="78" t="s">
        <v>85</v>
      </c>
      <c r="U106" s="98">
        <f t="shared" si="8"/>
        <v>1.0120000000000005</v>
      </c>
      <c r="V106" s="98">
        <v>6.706</v>
      </c>
      <c r="W106" s="98">
        <v>5.93</v>
      </c>
      <c r="X106" s="98">
        <f t="shared" si="7"/>
        <v>0.8490903668356695</v>
      </c>
      <c r="Y106" s="98">
        <v>33.53</v>
      </c>
      <c r="Z106" s="77">
        <v>28.47</v>
      </c>
      <c r="AA106" s="77">
        <f t="shared" si="9"/>
        <v>1.0120000000000005</v>
      </c>
    </row>
    <row r="107" spans="20:27" ht="12.75">
      <c r="T107" s="78" t="s">
        <v>86</v>
      </c>
      <c r="U107" s="98">
        <f t="shared" si="8"/>
        <v>1.2239999999999995</v>
      </c>
      <c r="V107" s="98">
        <v>6.458</v>
      </c>
      <c r="W107" s="98">
        <v>4.7940000000000005</v>
      </c>
      <c r="X107" s="98">
        <f t="shared" si="7"/>
        <v>0.8104676370393311</v>
      </c>
      <c r="Y107" s="98">
        <v>32.29</v>
      </c>
      <c r="Z107" s="77">
        <v>26.17</v>
      </c>
      <c r="AA107" s="77">
        <f t="shared" si="9"/>
        <v>1.2239999999999995</v>
      </c>
    </row>
    <row r="108" spans="20:27" ht="12.75">
      <c r="T108" s="78" t="s">
        <v>87</v>
      </c>
      <c r="U108" s="98">
        <f t="shared" si="8"/>
        <v>0</v>
      </c>
      <c r="V108" s="98">
        <v>0</v>
      </c>
      <c r="W108" s="98">
        <v>-1.786</v>
      </c>
      <c r="X108" s="98" t="e">
        <f t="shared" si="7"/>
        <v>#DIV/0!</v>
      </c>
      <c r="Y108" s="98"/>
      <c r="AA108" s="77">
        <f t="shared" si="9"/>
        <v>0</v>
      </c>
    </row>
    <row r="109" spans="20:27" ht="12.75">
      <c r="T109" s="78" t="s">
        <v>88</v>
      </c>
      <c r="U109" s="98">
        <f t="shared" si="8"/>
        <v>1.2399999999999998</v>
      </c>
      <c r="V109" s="98">
        <v>6.343999999999999</v>
      </c>
      <c r="W109" s="98">
        <v>4.9479999999999995</v>
      </c>
      <c r="X109" s="98">
        <f t="shared" si="7"/>
        <v>0.8045397225725095</v>
      </c>
      <c r="Y109" s="98">
        <v>31.72</v>
      </c>
      <c r="Z109" s="77">
        <v>25.52</v>
      </c>
      <c r="AA109" s="77">
        <f t="shared" si="9"/>
        <v>1.2399999999999998</v>
      </c>
    </row>
    <row r="110" spans="20:27" ht="12.75">
      <c r="T110" s="78" t="s">
        <v>129</v>
      </c>
      <c r="U110" s="98">
        <f t="shared" si="8"/>
        <v>1.7819999999999994</v>
      </c>
      <c r="V110" s="98">
        <v>7.11</v>
      </c>
      <c r="W110" s="98">
        <v>4.465999999999999</v>
      </c>
      <c r="X110" s="98">
        <f t="shared" si="7"/>
        <v>0.749367088607595</v>
      </c>
      <c r="Y110" s="98">
        <v>35.55</v>
      </c>
      <c r="Z110" s="77">
        <v>26.64</v>
      </c>
      <c r="AA110" s="77">
        <f t="shared" si="9"/>
        <v>1.7819999999999994</v>
      </c>
    </row>
    <row r="111" spans="20:27" ht="12.75">
      <c r="T111" s="78" t="s">
        <v>89</v>
      </c>
      <c r="U111" s="98">
        <f t="shared" si="8"/>
        <v>0.9760000000000005</v>
      </c>
      <c r="V111" s="98">
        <v>9.678</v>
      </c>
      <c r="W111" s="98">
        <v>8.554</v>
      </c>
      <c r="X111" s="98">
        <f t="shared" si="7"/>
        <v>0.8991527175036164</v>
      </c>
      <c r="Y111" s="98">
        <v>48.39</v>
      </c>
      <c r="Z111" s="77">
        <v>43.51</v>
      </c>
      <c r="AA111" s="77">
        <f t="shared" si="9"/>
        <v>0.9760000000000005</v>
      </c>
    </row>
    <row r="112" spans="20:27" ht="12.75">
      <c r="T112" s="78" t="s">
        <v>130</v>
      </c>
      <c r="U112" s="98">
        <f t="shared" si="8"/>
        <v>1.4119999999999997</v>
      </c>
      <c r="V112" s="98">
        <v>6.964</v>
      </c>
      <c r="W112" s="98">
        <v>5.316000000000001</v>
      </c>
      <c r="X112" s="98">
        <f t="shared" si="7"/>
        <v>0.7972429638139001</v>
      </c>
      <c r="Y112" s="98">
        <v>34.82</v>
      </c>
      <c r="Z112" s="77">
        <v>27.76</v>
      </c>
      <c r="AA112" s="77">
        <f t="shared" si="9"/>
        <v>1.4119999999999997</v>
      </c>
    </row>
    <row r="113" spans="20:27" ht="12.75">
      <c r="T113" s="78" t="s">
        <v>90</v>
      </c>
      <c r="U113" s="98">
        <f t="shared" si="8"/>
        <v>1.7280000000000002</v>
      </c>
      <c r="V113" s="98">
        <v>6.734</v>
      </c>
      <c r="W113" s="98">
        <v>4.398</v>
      </c>
      <c r="X113" s="98">
        <f t="shared" si="7"/>
        <v>0.7433917433917434</v>
      </c>
      <c r="Y113" s="98">
        <v>33.67</v>
      </c>
      <c r="Z113" s="77">
        <v>25.03</v>
      </c>
      <c r="AA113" s="77">
        <f t="shared" si="9"/>
        <v>1.7280000000000002</v>
      </c>
    </row>
    <row r="114" spans="20:27" ht="12.75">
      <c r="T114" s="78" t="s">
        <v>91</v>
      </c>
      <c r="U114" s="98">
        <f t="shared" si="8"/>
        <v>1.7059999999999995</v>
      </c>
      <c r="V114" s="98">
        <v>6.715999999999999</v>
      </c>
      <c r="W114" s="98">
        <v>4.6</v>
      </c>
      <c r="X114" s="98">
        <f t="shared" si="7"/>
        <v>0.7459797498511019</v>
      </c>
      <c r="Y114" s="98">
        <v>33.58</v>
      </c>
      <c r="Z114" s="77">
        <v>25.05</v>
      </c>
      <c r="AA114" s="77">
        <f t="shared" si="9"/>
        <v>1.7059999999999995</v>
      </c>
    </row>
    <row r="115" spans="20:27" ht="12.75">
      <c r="T115" s="78" t="s">
        <v>131</v>
      </c>
      <c r="U115" s="98">
        <f t="shared" si="8"/>
        <v>1.4200000000000004</v>
      </c>
      <c r="V115" s="98">
        <v>6.232</v>
      </c>
      <c r="W115" s="98">
        <v>3.9120000000000004</v>
      </c>
      <c r="X115" s="98">
        <f t="shared" si="7"/>
        <v>0.7721437740693196</v>
      </c>
      <c r="Y115" s="98">
        <v>31.16</v>
      </c>
      <c r="Z115" s="77">
        <v>24.06</v>
      </c>
      <c r="AA115" s="77">
        <f t="shared" si="9"/>
        <v>1.4200000000000004</v>
      </c>
    </row>
    <row r="116" spans="20:27" ht="12.75">
      <c r="T116" s="78" t="s">
        <v>92</v>
      </c>
      <c r="U116" s="98">
        <f t="shared" si="8"/>
        <v>1.2119999999999997</v>
      </c>
      <c r="V116" s="98">
        <v>6.28</v>
      </c>
      <c r="W116" s="98">
        <v>4.921999999999999</v>
      </c>
      <c r="X116" s="98">
        <f t="shared" si="7"/>
        <v>0.8070063694267516</v>
      </c>
      <c r="Y116" s="98">
        <v>31.4</v>
      </c>
      <c r="Z116" s="77">
        <v>25.34</v>
      </c>
      <c r="AA116" s="77">
        <f t="shared" si="9"/>
        <v>1.2119999999999997</v>
      </c>
    </row>
    <row r="117" spans="20:27" ht="12.75">
      <c r="T117" s="78" t="s">
        <v>93</v>
      </c>
      <c r="U117" s="98">
        <f t="shared" si="8"/>
        <v>1.7820000000000007</v>
      </c>
      <c r="V117" s="98">
        <v>6.868</v>
      </c>
      <c r="W117" s="98">
        <v>4.376</v>
      </c>
      <c r="X117" s="98">
        <f t="shared" si="7"/>
        <v>0.7405358182877111</v>
      </c>
      <c r="Y117" s="98">
        <v>34.34</v>
      </c>
      <c r="Z117" s="77">
        <v>25.43</v>
      </c>
      <c r="AA117" s="77">
        <f t="shared" si="9"/>
        <v>1.7820000000000007</v>
      </c>
    </row>
    <row r="118" spans="20:27" ht="12.75">
      <c r="T118" s="78" t="s">
        <v>94</v>
      </c>
      <c r="U118" s="98">
        <f t="shared" si="8"/>
        <v>1.2619999999999998</v>
      </c>
      <c r="V118" s="98">
        <v>6.914</v>
      </c>
      <c r="W118" s="98">
        <v>5.524</v>
      </c>
      <c r="X118" s="98">
        <f t="shared" si="7"/>
        <v>0.8174717963552214</v>
      </c>
      <c r="Y118" s="98">
        <v>34.57</v>
      </c>
      <c r="Z118" s="77">
        <v>28.26</v>
      </c>
      <c r="AA118" s="77">
        <f t="shared" si="9"/>
        <v>1.2619999999999998</v>
      </c>
    </row>
    <row r="119" spans="20:27" ht="12.75">
      <c r="T119" s="78" t="s">
        <v>95</v>
      </c>
      <c r="U119" s="98">
        <f t="shared" si="8"/>
        <v>1.0839999999999996</v>
      </c>
      <c r="V119" s="98">
        <v>7.036</v>
      </c>
      <c r="W119" s="98">
        <v>6.111999999999999</v>
      </c>
      <c r="X119" s="98">
        <f t="shared" si="7"/>
        <v>0.8459351904491189</v>
      </c>
      <c r="Y119" s="98">
        <v>35.18</v>
      </c>
      <c r="Z119" s="77">
        <v>29.76</v>
      </c>
      <c r="AA119" s="77">
        <f t="shared" si="9"/>
        <v>1.0839999999999996</v>
      </c>
    </row>
    <row r="120" spans="20:27" ht="12.75">
      <c r="T120" s="78" t="s">
        <v>96</v>
      </c>
      <c r="U120" s="98">
        <f t="shared" si="8"/>
        <v>1.1299999999999997</v>
      </c>
      <c r="V120" s="98">
        <v>6.458</v>
      </c>
      <c r="W120" s="98">
        <v>5.266</v>
      </c>
      <c r="X120" s="98">
        <f t="shared" si="7"/>
        <v>0.8250232270052649</v>
      </c>
      <c r="Y120" s="98">
        <v>32.29</v>
      </c>
      <c r="Z120" s="77">
        <v>26.64</v>
      </c>
      <c r="AA120" s="77">
        <f t="shared" si="9"/>
        <v>1.1299999999999997</v>
      </c>
    </row>
    <row r="121" spans="20:27" ht="12.75">
      <c r="T121" s="78" t="s">
        <v>97</v>
      </c>
      <c r="U121" s="98">
        <f t="shared" si="8"/>
        <v>1.4579999999999997</v>
      </c>
      <c r="V121" s="98">
        <v>8.166</v>
      </c>
      <c r="W121" s="98">
        <v>6.21</v>
      </c>
      <c r="X121" s="98">
        <f t="shared" si="7"/>
        <v>0.8214548126377663</v>
      </c>
      <c r="Y121" s="98">
        <v>40.83</v>
      </c>
      <c r="Z121" s="77">
        <v>33.54</v>
      </c>
      <c r="AA121" s="77">
        <f t="shared" si="9"/>
        <v>1.4579999999999997</v>
      </c>
    </row>
    <row r="122" spans="20:27" ht="12.75">
      <c r="T122" s="78" t="s">
        <v>98</v>
      </c>
      <c r="U122" s="98">
        <f t="shared" si="8"/>
        <v>0.9640000000000001</v>
      </c>
      <c r="V122" s="98">
        <v>6.958</v>
      </c>
      <c r="W122" s="98">
        <v>6.282</v>
      </c>
      <c r="X122" s="98">
        <f t="shared" si="7"/>
        <v>0.8614544409313021</v>
      </c>
      <c r="Y122" s="98">
        <v>34.79</v>
      </c>
      <c r="Z122" s="77">
        <v>29.97</v>
      </c>
      <c r="AA122" s="77">
        <f t="shared" si="9"/>
        <v>0.9640000000000001</v>
      </c>
    </row>
    <row r="123" spans="20:27" ht="12.75">
      <c r="T123" s="78" t="s">
        <v>99</v>
      </c>
      <c r="U123" s="98">
        <f t="shared" si="8"/>
        <v>1.3220000000000005</v>
      </c>
      <c r="V123" s="98">
        <v>5.87</v>
      </c>
      <c r="W123" s="98">
        <v>3.9160000000000004</v>
      </c>
      <c r="X123" s="98">
        <f t="shared" si="7"/>
        <v>0.7747870528109028</v>
      </c>
      <c r="Y123" s="98">
        <v>29.35</v>
      </c>
      <c r="Z123" s="77">
        <v>22.74</v>
      </c>
      <c r="AA123" s="77">
        <f t="shared" si="9"/>
        <v>1.3220000000000005</v>
      </c>
    </row>
    <row r="124" spans="20:27" ht="12.75">
      <c r="T124" s="78" t="s">
        <v>100</v>
      </c>
      <c r="U124" s="98">
        <f t="shared" si="8"/>
        <v>0.8380000000000003</v>
      </c>
      <c r="V124" s="98">
        <v>6.392</v>
      </c>
      <c r="W124" s="98">
        <v>5.894</v>
      </c>
      <c r="X124" s="98">
        <f t="shared" si="7"/>
        <v>0.8688986232790988</v>
      </c>
      <c r="Y124" s="98">
        <v>31.96</v>
      </c>
      <c r="Z124" s="77">
        <v>27.77</v>
      </c>
      <c r="AA124" s="77">
        <f t="shared" si="9"/>
        <v>0.8380000000000003</v>
      </c>
    </row>
    <row r="125" spans="20:27" ht="12.75">
      <c r="T125" s="78" t="s">
        <v>101</v>
      </c>
      <c r="U125" s="98">
        <f t="shared" si="8"/>
        <v>0.9640000000000001</v>
      </c>
      <c r="V125" s="98">
        <v>4.352</v>
      </c>
      <c r="W125" s="98">
        <v>3.422</v>
      </c>
      <c r="X125" s="98">
        <f t="shared" si="7"/>
        <v>0.7784926470588235</v>
      </c>
      <c r="Y125" s="98">
        <v>21.76</v>
      </c>
      <c r="Z125" s="77">
        <v>16.94</v>
      </c>
      <c r="AA125" s="77">
        <f t="shared" si="9"/>
        <v>0.9640000000000001</v>
      </c>
    </row>
    <row r="126" spans="20:27" ht="12.75">
      <c r="T126" s="78" t="s">
        <v>169</v>
      </c>
      <c r="U126" s="98">
        <f t="shared" si="8"/>
        <v>1.6299999999999997</v>
      </c>
      <c r="V126" s="98">
        <v>8.87</v>
      </c>
      <c r="W126" s="98">
        <v>8.87</v>
      </c>
      <c r="X126" s="98">
        <f t="shared" si="7"/>
        <v>0.8162344983089065</v>
      </c>
      <c r="Y126" s="98">
        <v>44.35</v>
      </c>
      <c r="Z126" s="77">
        <v>36.2</v>
      </c>
      <c r="AA126" s="77">
        <f t="shared" si="9"/>
        <v>1.6299999999999997</v>
      </c>
    </row>
  </sheetData>
  <sheetProtection password="C3F4" sheet="1" objects="1" scenarios="1"/>
  <mergeCells count="32">
    <mergeCell ref="B3:N3"/>
    <mergeCell ref="B1:N1"/>
    <mergeCell ref="B2:N2"/>
    <mergeCell ref="H7:I7"/>
    <mergeCell ref="B14:C14"/>
    <mergeCell ref="B19:N19"/>
    <mergeCell ref="H9:I9"/>
    <mergeCell ref="H15:I15"/>
    <mergeCell ref="D17:E17"/>
    <mergeCell ref="B13:N13"/>
    <mergeCell ref="H11:I11"/>
    <mergeCell ref="H28:I28"/>
    <mergeCell ref="M22:N22"/>
    <mergeCell ref="M24:N24"/>
    <mergeCell ref="M26:N26"/>
    <mergeCell ref="M28:N28"/>
    <mergeCell ref="H24:I24"/>
    <mergeCell ref="H26:I26"/>
    <mergeCell ref="H22:I22"/>
    <mergeCell ref="B53:N53"/>
    <mergeCell ref="B36:N36"/>
    <mergeCell ref="B37:N37"/>
    <mergeCell ref="D34:E34"/>
    <mergeCell ref="K38:L38"/>
    <mergeCell ref="C38:E38"/>
    <mergeCell ref="G38:I38"/>
    <mergeCell ref="M30:N30"/>
    <mergeCell ref="M32:N32"/>
    <mergeCell ref="M34:N34"/>
    <mergeCell ref="H30:I30"/>
    <mergeCell ref="H32:I32"/>
    <mergeCell ref="H34:I34"/>
  </mergeCells>
  <conditionalFormatting sqref="K10 C8 G8">
    <cfRule type="cellIs" priority="1" dxfId="0" operator="equal" stopIfTrue="1">
      <formula>"""Stream Size CFS"""</formula>
    </cfRule>
  </conditionalFormatting>
  <conditionalFormatting sqref="M8 I8">
    <cfRule type="expression" priority="2" dxfId="1" stopIfTrue="1">
      <formula>if+#REF!=1</formula>
    </cfRule>
  </conditionalFormatting>
  <dataValidations count="4">
    <dataValidation type="list" allowBlank="1" showInputMessage="1" showErrorMessage="1" sqref="L11 D15">
      <formula1>$R$7:$R$8</formula1>
    </dataValidation>
    <dataValidation type="list" allowBlank="1" showInputMessage="1" showErrorMessage="1" sqref="L9">
      <formula1>$T$3:$T$126</formula1>
    </dataValidation>
    <dataValidation type="list" allowBlank="1" showInputMessage="1" showErrorMessage="1" sqref="D17:E17">
      <formula1>$P$1:$P$5</formula1>
    </dataValidation>
    <dataValidation type="list" allowBlank="1" showInputMessage="1" showErrorMessage="1" sqref="F29 F27 F31 F33 F35">
      <formula1>#REF!</formula1>
    </dataValidation>
  </dataValidations>
  <printOptions/>
  <pageMargins left="0.75" right="0.75" top="1" bottom="1" header="0.5" footer="0.5"/>
  <pageSetup fitToHeight="1" fitToWidth="1" horizontalDpi="600" verticalDpi="600" orientation="portrait" scale="5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A126"/>
  <sheetViews>
    <sheetView zoomScale="85" zoomScaleNormal="85" workbookViewId="0" topLeftCell="A1">
      <selection activeCell="A1" sqref="A1"/>
    </sheetView>
  </sheetViews>
  <sheetFormatPr defaultColWidth="9.33203125" defaultRowHeight="12.75"/>
  <cols>
    <col min="1" max="1" width="3.83203125" style="17" customWidth="1"/>
    <col min="2" max="2" width="4.83203125" style="17" customWidth="1"/>
    <col min="3" max="3" width="28.83203125" style="17" customWidth="1"/>
    <col min="4" max="5" width="11.66015625" style="17" customWidth="1"/>
    <col min="6" max="6" width="8.66015625" style="17" customWidth="1"/>
    <col min="7" max="7" width="28.83203125" style="17" customWidth="1"/>
    <col min="8" max="8" width="11.66015625" style="17" customWidth="1"/>
    <col min="9" max="9" width="11.83203125" style="17" customWidth="1"/>
    <col min="10" max="10" width="8.83203125" style="17" customWidth="1"/>
    <col min="11" max="11" width="28.83203125" style="17" customWidth="1"/>
    <col min="12" max="12" width="23" style="17" customWidth="1"/>
    <col min="13" max="13" width="4.16015625" style="17" customWidth="1"/>
    <col min="14" max="14" width="3.66015625" style="17" customWidth="1"/>
    <col min="15" max="15" width="9.33203125" style="17" customWidth="1"/>
    <col min="16" max="16" width="37.33203125" style="77" bestFit="1" customWidth="1"/>
    <col min="17" max="18" width="13.83203125" style="77" customWidth="1"/>
    <col min="19" max="19" width="9.33203125" style="77" customWidth="1"/>
    <col min="20" max="20" width="40" style="77" bestFit="1" customWidth="1"/>
    <col min="21" max="29" width="9.33203125" style="77" customWidth="1"/>
    <col min="30" max="32" width="9.33203125" style="80" customWidth="1"/>
    <col min="33" max="16384" width="9.33203125" style="17" customWidth="1"/>
  </cols>
  <sheetData>
    <row r="1" spans="2:27" ht="13.5" customHeight="1">
      <c r="B1" s="151" t="s">
        <v>195</v>
      </c>
      <c r="C1" s="152"/>
      <c r="D1" s="152"/>
      <c r="E1" s="152"/>
      <c r="F1" s="152"/>
      <c r="G1" s="152"/>
      <c r="H1" s="152"/>
      <c r="I1" s="152"/>
      <c r="J1" s="152"/>
      <c r="K1" s="152"/>
      <c r="L1" s="152"/>
      <c r="M1" s="152"/>
      <c r="N1" s="153"/>
      <c r="P1" s="77" t="s">
        <v>207</v>
      </c>
      <c r="Q1" s="77">
        <v>0.9</v>
      </c>
      <c r="T1" s="96" t="s">
        <v>121</v>
      </c>
      <c r="U1" s="96" t="s">
        <v>122</v>
      </c>
      <c r="V1" s="96" t="s">
        <v>123</v>
      </c>
      <c r="W1" s="96" t="s">
        <v>124</v>
      </c>
      <c r="X1" s="96" t="s">
        <v>125</v>
      </c>
      <c r="Y1" s="96" t="s">
        <v>126</v>
      </c>
      <c r="Z1" s="97" t="s">
        <v>141</v>
      </c>
      <c r="AA1" s="97" t="s">
        <v>142</v>
      </c>
    </row>
    <row r="2" spans="2:27" ht="13.5" customHeight="1">
      <c r="B2" s="154" t="s">
        <v>202</v>
      </c>
      <c r="C2" s="155"/>
      <c r="D2" s="155"/>
      <c r="E2" s="155"/>
      <c r="F2" s="155"/>
      <c r="G2" s="155"/>
      <c r="H2" s="155"/>
      <c r="I2" s="155"/>
      <c r="J2" s="155"/>
      <c r="K2" s="155"/>
      <c r="L2" s="155"/>
      <c r="M2" s="155"/>
      <c r="N2" s="156"/>
      <c r="P2" s="77" t="s">
        <v>208</v>
      </c>
      <c r="Q2" s="77">
        <v>0.8</v>
      </c>
      <c r="T2" s="78"/>
      <c r="U2" s="98">
        <v>2006</v>
      </c>
      <c r="V2" s="98">
        <v>2008</v>
      </c>
      <c r="W2" s="98">
        <v>2008</v>
      </c>
      <c r="X2" s="98">
        <v>2008</v>
      </c>
      <c r="Y2" s="98">
        <v>2008</v>
      </c>
      <c r="Z2" s="99">
        <v>2008</v>
      </c>
      <c r="AA2" s="99">
        <v>2008</v>
      </c>
    </row>
    <row r="3" spans="2:27" ht="15.75">
      <c r="B3" s="148"/>
      <c r="C3" s="149"/>
      <c r="D3" s="149"/>
      <c r="E3" s="149"/>
      <c r="F3" s="149"/>
      <c r="G3" s="149"/>
      <c r="H3" s="149"/>
      <c r="I3" s="149"/>
      <c r="J3" s="149"/>
      <c r="K3" s="149"/>
      <c r="L3" s="149"/>
      <c r="M3" s="149"/>
      <c r="N3" s="150"/>
      <c r="P3" s="77" t="s">
        <v>209</v>
      </c>
      <c r="Q3" s="77">
        <v>0.4</v>
      </c>
      <c r="T3" s="78" t="s">
        <v>154</v>
      </c>
      <c r="U3" s="98">
        <f aca="true" t="shared" si="0" ref="U3:U34">+(Y3-Z3)/5</f>
        <v>1.0980000000000003</v>
      </c>
      <c r="V3" s="98">
        <v>6.734</v>
      </c>
      <c r="W3" s="98">
        <v>6.734</v>
      </c>
      <c r="X3" s="98">
        <f aca="true" t="shared" si="1" ref="X3:X34">+Z3/Y3</f>
        <v>0.8369468369468369</v>
      </c>
      <c r="Y3" s="98">
        <v>33.67</v>
      </c>
      <c r="Z3" s="77">
        <v>28.18</v>
      </c>
      <c r="AA3" s="77">
        <f aca="true" t="shared" si="2" ref="AA3:AA34">+(Y3-Z3)/5</f>
        <v>1.0980000000000003</v>
      </c>
    </row>
    <row r="4" spans="2:27" ht="12.75">
      <c r="B4" s="7"/>
      <c r="C4" s="8"/>
      <c r="D4" s="8"/>
      <c r="E4" s="8"/>
      <c r="F4" s="8"/>
      <c r="G4" s="8"/>
      <c r="H4" s="8"/>
      <c r="I4" s="8"/>
      <c r="J4" s="8"/>
      <c r="K4" s="8"/>
      <c r="L4" s="8"/>
      <c r="M4" s="8"/>
      <c r="N4" s="9"/>
      <c r="P4" s="77" t="s">
        <v>210</v>
      </c>
      <c r="Q4" s="77">
        <v>0.9</v>
      </c>
      <c r="T4" s="78" t="s">
        <v>0</v>
      </c>
      <c r="U4" s="98">
        <f t="shared" si="0"/>
        <v>1.5340000000000003</v>
      </c>
      <c r="V4" s="98">
        <v>6.942</v>
      </c>
      <c r="W4" s="98">
        <v>4.636</v>
      </c>
      <c r="X4" s="98">
        <f t="shared" si="1"/>
        <v>0.7790262172284643</v>
      </c>
      <c r="Y4" s="98">
        <v>34.71</v>
      </c>
      <c r="Z4" s="77">
        <v>27.04</v>
      </c>
      <c r="AA4" s="77">
        <f t="shared" si="2"/>
        <v>1.5340000000000003</v>
      </c>
    </row>
    <row r="5" spans="2:27" ht="99" customHeight="1">
      <c r="B5" s="66" t="s">
        <v>110</v>
      </c>
      <c r="C5" s="24" t="s">
        <v>104</v>
      </c>
      <c r="D5" s="104">
        <v>0.35</v>
      </c>
      <c r="E5" s="37"/>
      <c r="F5" s="26" t="s">
        <v>114</v>
      </c>
      <c r="G5" s="24" t="s">
        <v>106</v>
      </c>
      <c r="H5" s="106">
        <v>3</v>
      </c>
      <c r="I5" s="37" t="s">
        <v>109</v>
      </c>
      <c r="J5" s="26" t="s">
        <v>118</v>
      </c>
      <c r="K5" s="24" t="s">
        <v>216</v>
      </c>
      <c r="L5" s="107">
        <v>2000</v>
      </c>
      <c r="M5"/>
      <c r="N5" s="12"/>
      <c r="P5" s="78" t="s">
        <v>211</v>
      </c>
      <c r="Q5" s="77">
        <v>0.2</v>
      </c>
      <c r="R5" s="78"/>
      <c r="S5" s="78"/>
      <c r="T5" s="78" t="s">
        <v>1</v>
      </c>
      <c r="U5" s="98">
        <f t="shared" si="0"/>
        <v>1.0739999999999994</v>
      </c>
      <c r="V5" s="98">
        <v>5.576</v>
      </c>
      <c r="W5" s="98">
        <v>4.584</v>
      </c>
      <c r="X5" s="98">
        <f t="shared" si="1"/>
        <v>0.8073888091822096</v>
      </c>
      <c r="Y5" s="98">
        <v>27.88</v>
      </c>
      <c r="Z5" s="77">
        <v>22.51</v>
      </c>
      <c r="AA5" s="77">
        <f t="shared" si="2"/>
        <v>1.0739999999999994</v>
      </c>
    </row>
    <row r="6" spans="2:27" ht="12" customHeight="1">
      <c r="B6" s="67"/>
      <c r="C6" s="27"/>
      <c r="D6" s="38"/>
      <c r="E6" s="3"/>
      <c r="F6" s="28"/>
      <c r="G6" s="27"/>
      <c r="H6" s="27"/>
      <c r="I6" s="3"/>
      <c r="J6" s="20"/>
      <c r="K6" s="20"/>
      <c r="M6" s="27"/>
      <c r="N6" s="12"/>
      <c r="T6" s="78" t="s">
        <v>2</v>
      </c>
      <c r="U6" s="98">
        <f t="shared" si="0"/>
        <v>1.314</v>
      </c>
      <c r="V6" s="98">
        <v>5.79</v>
      </c>
      <c r="W6" s="98">
        <v>3.7460000000000004</v>
      </c>
      <c r="X6" s="98">
        <f t="shared" si="1"/>
        <v>0.7730569948186529</v>
      </c>
      <c r="Y6" s="98">
        <v>28.95</v>
      </c>
      <c r="Z6" s="77">
        <v>22.38</v>
      </c>
      <c r="AA6" s="77">
        <f t="shared" si="2"/>
        <v>1.314</v>
      </c>
    </row>
    <row r="7" spans="2:27" ht="99" customHeight="1">
      <c r="B7" s="66" t="s">
        <v>111</v>
      </c>
      <c r="C7" s="24" t="s">
        <v>105</v>
      </c>
      <c r="D7" s="43">
        <v>0.85</v>
      </c>
      <c r="E7" s="37"/>
      <c r="F7" s="26" t="s">
        <v>115</v>
      </c>
      <c r="G7" s="24" t="s">
        <v>107</v>
      </c>
      <c r="H7" s="157">
        <v>90</v>
      </c>
      <c r="I7" s="157"/>
      <c r="J7" s="26" t="s">
        <v>198</v>
      </c>
      <c r="K7" s="24" t="s">
        <v>196</v>
      </c>
      <c r="L7" s="108">
        <v>0.03</v>
      </c>
      <c r="M7" s="25"/>
      <c r="N7" s="12"/>
      <c r="R7" s="77" t="s">
        <v>119</v>
      </c>
      <c r="T7" s="78" t="s">
        <v>3</v>
      </c>
      <c r="U7" s="98">
        <f t="shared" si="0"/>
        <v>0.8399999999999999</v>
      </c>
      <c r="V7" s="98">
        <v>5.058</v>
      </c>
      <c r="W7" s="98">
        <v>4.63</v>
      </c>
      <c r="X7" s="98">
        <f t="shared" si="1"/>
        <v>0.833926453143535</v>
      </c>
      <c r="Y7" s="98">
        <v>25.29</v>
      </c>
      <c r="Z7" s="77">
        <v>21.09</v>
      </c>
      <c r="AA7" s="77">
        <f t="shared" si="2"/>
        <v>0.8399999999999999</v>
      </c>
    </row>
    <row r="8" spans="2:27" ht="12" customHeight="1">
      <c r="B8" s="68"/>
      <c r="C8" s="29"/>
      <c r="D8" s="69"/>
      <c r="E8" s="13"/>
      <c r="F8" s="30"/>
      <c r="G8" s="29"/>
      <c r="H8" s="70"/>
      <c r="I8" s="14"/>
      <c r="J8" s="28"/>
      <c r="K8" s="27"/>
      <c r="L8" s="27"/>
      <c r="M8" s="31"/>
      <c r="N8" s="12"/>
      <c r="R8" s="77" t="s">
        <v>120</v>
      </c>
      <c r="T8" s="78" t="s">
        <v>4</v>
      </c>
      <c r="U8" s="98">
        <f t="shared" si="0"/>
        <v>1.4279999999999995</v>
      </c>
      <c r="V8" s="98">
        <v>6.148</v>
      </c>
      <c r="W8" s="98">
        <v>4.51</v>
      </c>
      <c r="X8" s="98">
        <f t="shared" si="1"/>
        <v>0.767729342875732</v>
      </c>
      <c r="Y8" s="98">
        <v>30.74</v>
      </c>
      <c r="Z8" s="77">
        <v>23.6</v>
      </c>
      <c r="AA8" s="77">
        <f t="shared" si="2"/>
        <v>1.4279999999999995</v>
      </c>
    </row>
    <row r="9" spans="2:27" ht="99" customHeight="1">
      <c r="B9" s="66" t="s">
        <v>112</v>
      </c>
      <c r="C9" s="24" t="s">
        <v>213</v>
      </c>
      <c r="D9" s="105">
        <v>140</v>
      </c>
      <c r="E9" s="37" t="s">
        <v>108</v>
      </c>
      <c r="F9" s="26" t="s">
        <v>116</v>
      </c>
      <c r="G9" s="24" t="s">
        <v>197</v>
      </c>
      <c r="H9" s="142">
        <v>89000</v>
      </c>
      <c r="I9" s="142"/>
      <c r="J9" s="26" t="s">
        <v>203</v>
      </c>
      <c r="K9" s="24" t="s">
        <v>200</v>
      </c>
      <c r="L9" s="42" t="s">
        <v>5</v>
      </c>
      <c r="M9" s="25"/>
      <c r="N9" s="12"/>
      <c r="T9" s="78" t="s">
        <v>5</v>
      </c>
      <c r="U9" s="98">
        <f t="shared" si="0"/>
        <v>1.19</v>
      </c>
      <c r="V9" s="98">
        <v>5.904</v>
      </c>
      <c r="W9" s="98">
        <v>4.666</v>
      </c>
      <c r="X9" s="98">
        <f t="shared" si="1"/>
        <v>0.7984417344173442</v>
      </c>
      <c r="Y9" s="98">
        <v>29.52</v>
      </c>
      <c r="Z9" s="77">
        <v>23.57</v>
      </c>
      <c r="AA9" s="77">
        <f t="shared" si="2"/>
        <v>1.19</v>
      </c>
    </row>
    <row r="10" spans="2:27" ht="12" customHeight="1">
      <c r="B10" s="1"/>
      <c r="C10" s="2"/>
      <c r="D10" s="21"/>
      <c r="E10" s="6"/>
      <c r="F10" s="6"/>
      <c r="G10" s="5"/>
      <c r="H10" s="6"/>
      <c r="I10" s="6"/>
      <c r="J10" s="30"/>
      <c r="K10" s="29"/>
      <c r="L10" s="70"/>
      <c r="M10" s="3"/>
      <c r="N10" s="4"/>
      <c r="T10" s="78" t="s">
        <v>6</v>
      </c>
      <c r="U10" s="98">
        <f t="shared" si="0"/>
        <v>1.1299999999999997</v>
      </c>
      <c r="V10" s="98">
        <v>5.554</v>
      </c>
      <c r="W10" s="98">
        <v>3.762</v>
      </c>
      <c r="X10" s="98">
        <f t="shared" si="1"/>
        <v>0.7965430320489738</v>
      </c>
      <c r="Y10" s="98">
        <v>27.77</v>
      </c>
      <c r="Z10" s="77">
        <v>22.12</v>
      </c>
      <c r="AA10" s="77">
        <f t="shared" si="2"/>
        <v>1.1299999999999997</v>
      </c>
    </row>
    <row r="11" spans="2:27" ht="99" customHeight="1">
      <c r="B11" s="66" t="s">
        <v>113</v>
      </c>
      <c r="C11" s="24" t="s">
        <v>215</v>
      </c>
      <c r="D11" s="105">
        <v>120</v>
      </c>
      <c r="E11" s="37" t="s">
        <v>108</v>
      </c>
      <c r="F11" s="26" t="s">
        <v>117</v>
      </c>
      <c r="G11" s="24" t="s">
        <v>219</v>
      </c>
      <c r="H11" s="142">
        <v>500</v>
      </c>
      <c r="I11" s="142"/>
      <c r="J11" s="26" t="s">
        <v>205</v>
      </c>
      <c r="K11" s="24" t="s">
        <v>224</v>
      </c>
      <c r="L11" s="109" t="s">
        <v>119</v>
      </c>
      <c r="M11" s="25"/>
      <c r="N11" s="12"/>
      <c r="T11" s="78" t="s">
        <v>5</v>
      </c>
      <c r="U11" s="98">
        <f t="shared" si="0"/>
        <v>1.19</v>
      </c>
      <c r="V11" s="98">
        <v>5.904</v>
      </c>
      <c r="W11" s="98">
        <v>4.666</v>
      </c>
      <c r="X11" s="98">
        <f t="shared" si="1"/>
        <v>0.7984417344173442</v>
      </c>
      <c r="Y11" s="98">
        <v>29.52</v>
      </c>
      <c r="Z11" s="77">
        <v>23.57</v>
      </c>
      <c r="AA11" s="77">
        <f t="shared" si="2"/>
        <v>1.19</v>
      </c>
    </row>
    <row r="12" spans="2:27" ht="12.75" customHeight="1">
      <c r="B12" s="82"/>
      <c r="C12" s="59"/>
      <c r="D12" s="59"/>
      <c r="E12" s="59"/>
      <c r="F12" s="26"/>
      <c r="G12" s="59"/>
      <c r="H12" s="59"/>
      <c r="I12" s="59"/>
      <c r="J12" s="59"/>
      <c r="K12" s="59"/>
      <c r="L12" s="59"/>
      <c r="M12" s="25"/>
      <c r="N12" s="12"/>
      <c r="T12" s="78" t="s">
        <v>155</v>
      </c>
      <c r="U12" s="98">
        <f t="shared" si="0"/>
        <v>1.0640000000000007</v>
      </c>
      <c r="V12" s="98">
        <v>7.112</v>
      </c>
      <c r="W12" s="98">
        <v>7.112</v>
      </c>
      <c r="X12" s="98">
        <f t="shared" si="1"/>
        <v>0.8503937007874015</v>
      </c>
      <c r="Y12" s="98">
        <v>35.56</v>
      </c>
      <c r="Z12" s="77">
        <v>30.24</v>
      </c>
      <c r="AA12" s="77">
        <f t="shared" si="2"/>
        <v>1.0640000000000007</v>
      </c>
    </row>
    <row r="13" spans="2:27" ht="15.75" customHeight="1">
      <c r="B13" s="145" t="s">
        <v>225</v>
      </c>
      <c r="C13" s="146"/>
      <c r="D13" s="146"/>
      <c r="E13" s="146"/>
      <c r="F13" s="146"/>
      <c r="G13" s="146"/>
      <c r="H13" s="146"/>
      <c r="I13" s="146"/>
      <c r="J13" s="146"/>
      <c r="K13" s="146"/>
      <c r="L13" s="146"/>
      <c r="M13" s="146"/>
      <c r="N13" s="147"/>
      <c r="T13" s="78" t="s">
        <v>7</v>
      </c>
      <c r="U13" s="98">
        <f t="shared" si="0"/>
        <v>1.3440000000000005</v>
      </c>
      <c r="V13" s="98">
        <v>7.02</v>
      </c>
      <c r="W13" s="98">
        <v>5.354000000000001</v>
      </c>
      <c r="X13" s="98">
        <f t="shared" si="1"/>
        <v>0.8085470085470085</v>
      </c>
      <c r="Y13" s="98">
        <v>35.1</v>
      </c>
      <c r="Z13" s="77">
        <v>28.38</v>
      </c>
      <c r="AA13" s="77">
        <f t="shared" si="2"/>
        <v>1.3440000000000005</v>
      </c>
    </row>
    <row r="14" spans="2:27" ht="12.75" customHeight="1">
      <c r="B14" s="140"/>
      <c r="C14" s="141"/>
      <c r="D14" s="21"/>
      <c r="E14" s="6"/>
      <c r="F14" s="6"/>
      <c r="G14" s="5"/>
      <c r="H14" s="6"/>
      <c r="I14" s="6"/>
      <c r="J14" s="6"/>
      <c r="K14" s="6"/>
      <c r="L14" s="6"/>
      <c r="M14" s="3"/>
      <c r="N14" s="4"/>
      <c r="T14" s="78" t="s">
        <v>8</v>
      </c>
      <c r="U14" s="98">
        <f t="shared" si="0"/>
        <v>0.986</v>
      </c>
      <c r="V14" s="98">
        <v>8.458</v>
      </c>
      <c r="W14" s="98">
        <v>7.5</v>
      </c>
      <c r="X14" s="98">
        <f t="shared" si="1"/>
        <v>0.883423977299598</v>
      </c>
      <c r="Y14" s="98">
        <v>42.29</v>
      </c>
      <c r="Z14" s="77">
        <v>37.36</v>
      </c>
      <c r="AA14" s="77">
        <f t="shared" si="2"/>
        <v>0.986</v>
      </c>
    </row>
    <row r="15" spans="2:27" ht="90" customHeight="1">
      <c r="B15" s="66" t="s">
        <v>212</v>
      </c>
      <c r="C15" s="24" t="s">
        <v>204</v>
      </c>
      <c r="D15" s="107" t="s">
        <v>120</v>
      </c>
      <c r="E15"/>
      <c r="F15" s="26" t="s">
        <v>214</v>
      </c>
      <c r="G15" s="24" t="s">
        <v>226</v>
      </c>
      <c r="H15" s="142">
        <v>90</v>
      </c>
      <c r="I15" s="142"/>
      <c r="J15" s="26" t="s">
        <v>217</v>
      </c>
      <c r="K15" s="24" t="s">
        <v>231</v>
      </c>
      <c r="L15" s="107">
        <v>400</v>
      </c>
      <c r="M15" s="59"/>
      <c r="N15" s="12"/>
      <c r="Q15" s="100"/>
      <c r="R15" s="79"/>
      <c r="T15" s="78" t="s">
        <v>9</v>
      </c>
      <c r="U15" s="98">
        <f t="shared" si="0"/>
        <v>1.1800000000000004</v>
      </c>
      <c r="V15" s="98">
        <v>6.02</v>
      </c>
      <c r="W15" s="98">
        <v>4.862</v>
      </c>
      <c r="X15" s="98">
        <f t="shared" si="1"/>
        <v>0.8039867109634551</v>
      </c>
      <c r="Y15" s="98">
        <v>30.1</v>
      </c>
      <c r="Z15" s="77">
        <v>24.2</v>
      </c>
      <c r="AA15" s="77">
        <f t="shared" si="2"/>
        <v>1.1800000000000004</v>
      </c>
    </row>
    <row r="16" spans="2:27" ht="12" customHeight="1">
      <c r="B16" s="71"/>
      <c r="C16" s="33"/>
      <c r="D16" s="33"/>
      <c r="E16" s="33"/>
      <c r="F16" s="33"/>
      <c r="G16" s="33"/>
      <c r="H16" s="83"/>
      <c r="I16" s="83"/>
      <c r="J16" s="33"/>
      <c r="K16" s="33"/>
      <c r="L16" s="33"/>
      <c r="M16" s="33"/>
      <c r="N16" s="58"/>
      <c r="Q16" s="100"/>
      <c r="R16" s="79"/>
      <c r="T16" s="78" t="s">
        <v>10</v>
      </c>
      <c r="U16" s="98">
        <f t="shared" si="0"/>
        <v>1.7380000000000002</v>
      </c>
      <c r="V16" s="98">
        <v>7.3340000000000005</v>
      </c>
      <c r="W16" s="98">
        <v>4.572000000000001</v>
      </c>
      <c r="X16" s="98">
        <f t="shared" si="1"/>
        <v>0.7630215434960458</v>
      </c>
      <c r="Y16" s="98">
        <v>36.67</v>
      </c>
      <c r="Z16" s="77">
        <v>27.98</v>
      </c>
      <c r="AA16" s="77">
        <f t="shared" si="2"/>
        <v>1.7380000000000002</v>
      </c>
    </row>
    <row r="17" spans="2:27" ht="84" customHeight="1">
      <c r="B17" s="66" t="s">
        <v>218</v>
      </c>
      <c r="C17" s="24" t="s">
        <v>222</v>
      </c>
      <c r="D17" s="143" t="s">
        <v>209</v>
      </c>
      <c r="E17" s="144"/>
      <c r="F17" s="20"/>
      <c r="G17" s="20"/>
      <c r="H17" s="6"/>
      <c r="I17" s="6"/>
      <c r="J17" s="59"/>
      <c r="K17" s="59"/>
      <c r="L17" s="21"/>
      <c r="M17" s="59"/>
      <c r="N17" s="12"/>
      <c r="Q17" s="100"/>
      <c r="R17" s="79"/>
      <c r="T17" s="78" t="s">
        <v>11</v>
      </c>
      <c r="U17" s="98">
        <f t="shared" si="0"/>
        <v>0.9360000000000006</v>
      </c>
      <c r="V17" s="98">
        <v>6.7540000000000004</v>
      </c>
      <c r="W17" s="98">
        <v>6.188000000000001</v>
      </c>
      <c r="X17" s="98">
        <f t="shared" si="1"/>
        <v>0.8614154575066626</v>
      </c>
      <c r="Y17" s="98">
        <v>33.77</v>
      </c>
      <c r="Z17" s="77">
        <v>29.09</v>
      </c>
      <c r="AA17" s="77">
        <f t="shared" si="2"/>
        <v>0.9360000000000006</v>
      </c>
    </row>
    <row r="18" spans="2:27" ht="24" customHeight="1">
      <c r="B18" s="71"/>
      <c r="C18" s="33"/>
      <c r="D18" s="60"/>
      <c r="E18" s="33"/>
      <c r="F18" s="33"/>
      <c r="G18" s="33"/>
      <c r="H18" s="60"/>
      <c r="I18" s="60"/>
      <c r="J18" s="33"/>
      <c r="K18" s="33"/>
      <c r="L18" s="60"/>
      <c r="M18" s="33"/>
      <c r="N18" s="58"/>
      <c r="Q18" s="100"/>
      <c r="R18" s="79"/>
      <c r="T18" s="78" t="s">
        <v>12</v>
      </c>
      <c r="U18" s="98">
        <f t="shared" si="0"/>
        <v>0.9940000000000004</v>
      </c>
      <c r="V18" s="98">
        <v>6.456</v>
      </c>
      <c r="W18" s="98">
        <v>5.672000000000001</v>
      </c>
      <c r="X18" s="98">
        <f t="shared" si="1"/>
        <v>0.8460346964064436</v>
      </c>
      <c r="Y18" s="98">
        <v>32.28</v>
      </c>
      <c r="Z18" s="77">
        <v>27.31</v>
      </c>
      <c r="AA18" s="77">
        <f t="shared" si="2"/>
        <v>0.9940000000000004</v>
      </c>
    </row>
    <row r="19" spans="2:27" ht="18" customHeight="1">
      <c r="B19" s="102" t="s">
        <v>281</v>
      </c>
      <c r="C19" s="133"/>
      <c r="D19" s="133"/>
      <c r="E19" s="133"/>
      <c r="F19" s="133"/>
      <c r="G19" s="133"/>
      <c r="H19" s="133"/>
      <c r="I19" s="133"/>
      <c r="J19" s="133"/>
      <c r="K19" s="133"/>
      <c r="L19" s="133"/>
      <c r="M19" s="133"/>
      <c r="N19" s="134"/>
      <c r="Q19" s="100"/>
      <c r="R19" s="79"/>
      <c r="T19" s="78" t="s">
        <v>156</v>
      </c>
      <c r="U19" s="98">
        <f t="shared" si="0"/>
        <v>1.3379999999999996</v>
      </c>
      <c r="V19" s="98">
        <v>7.85</v>
      </c>
      <c r="W19" s="98">
        <v>7.85</v>
      </c>
      <c r="X19" s="98">
        <f t="shared" si="1"/>
        <v>0.8295541401273886</v>
      </c>
      <c r="Y19" s="98">
        <v>39.25</v>
      </c>
      <c r="Z19" s="77">
        <v>32.56</v>
      </c>
      <c r="AA19" s="77">
        <f t="shared" si="2"/>
        <v>1.3379999999999996</v>
      </c>
    </row>
    <row r="20" spans="2:27" ht="12" customHeight="1">
      <c r="B20" s="10"/>
      <c r="C20" s="11"/>
      <c r="D20" s="11"/>
      <c r="E20" s="11"/>
      <c r="F20" s="11"/>
      <c r="G20" s="11"/>
      <c r="H20" s="11"/>
      <c r="I20" s="11"/>
      <c r="J20" s="11"/>
      <c r="K20" s="11"/>
      <c r="L20" s="11"/>
      <c r="M20" s="11"/>
      <c r="N20" s="15"/>
      <c r="Q20" s="100"/>
      <c r="R20" s="79"/>
      <c r="T20" s="78" t="s">
        <v>13</v>
      </c>
      <c r="U20" s="98">
        <f t="shared" si="0"/>
        <v>1.182</v>
      </c>
      <c r="V20" s="98">
        <v>6.684</v>
      </c>
      <c r="W20" s="98">
        <v>5.412000000000001</v>
      </c>
      <c r="X20" s="98">
        <f t="shared" si="1"/>
        <v>0.8231597845601436</v>
      </c>
      <c r="Y20" s="98">
        <v>33.42</v>
      </c>
      <c r="Z20" s="77">
        <v>27.51</v>
      </c>
      <c r="AA20" s="77">
        <f t="shared" si="2"/>
        <v>1.182</v>
      </c>
    </row>
    <row r="21" spans="2:27" ht="22.5" customHeight="1">
      <c r="B21" s="10"/>
      <c r="C21" s="33"/>
      <c r="D21" s="33" t="s">
        <v>132</v>
      </c>
      <c r="E21" s="33" t="s">
        <v>133</v>
      </c>
      <c r="F21" s="33"/>
      <c r="G21" s="27"/>
      <c r="H21" s="27"/>
      <c r="I21" s="27"/>
      <c r="J21" s="33"/>
      <c r="K21" s="33"/>
      <c r="L21" s="33"/>
      <c r="M21" s="33"/>
      <c r="N21" s="15"/>
      <c r="T21" s="78" t="s">
        <v>157</v>
      </c>
      <c r="U21" s="98">
        <f t="shared" si="0"/>
        <v>1.432</v>
      </c>
      <c r="V21" s="98">
        <v>6.68</v>
      </c>
      <c r="W21" s="98">
        <v>6.68</v>
      </c>
      <c r="X21" s="98">
        <f t="shared" si="1"/>
        <v>0.7856287425149701</v>
      </c>
      <c r="Y21" s="98">
        <v>33.4</v>
      </c>
      <c r="Z21" s="77">
        <v>26.24</v>
      </c>
      <c r="AA21" s="77">
        <f t="shared" si="2"/>
        <v>1.432</v>
      </c>
    </row>
    <row r="22" spans="2:27" ht="60" customHeight="1">
      <c r="B22" s="16"/>
      <c r="C22" s="34" t="s">
        <v>102</v>
      </c>
      <c r="D22" s="44">
        <f>D5</f>
        <v>0.35</v>
      </c>
      <c r="E22" s="44">
        <f>D7</f>
        <v>0.85</v>
      </c>
      <c r="F22" s="40" t="s">
        <v>150</v>
      </c>
      <c r="G22" s="39" t="s">
        <v>223</v>
      </c>
      <c r="H22" s="135">
        <f>+L24*(E22-D22)</f>
        <v>18</v>
      </c>
      <c r="I22" s="136"/>
      <c r="J22" s="40" t="s">
        <v>150</v>
      </c>
      <c r="K22" s="24" t="s">
        <v>153</v>
      </c>
      <c r="L22" s="103">
        <f>+L28/5</f>
        <v>5.904</v>
      </c>
      <c r="M22" s="120" t="s">
        <v>149</v>
      </c>
      <c r="N22" s="121"/>
      <c r="T22" s="78" t="s">
        <v>14</v>
      </c>
      <c r="U22" s="98">
        <f t="shared" si="0"/>
        <v>1.0720000000000005</v>
      </c>
      <c r="V22" s="98">
        <v>5.934</v>
      </c>
      <c r="W22" s="98">
        <v>5.092</v>
      </c>
      <c r="X22" s="98">
        <f t="shared" si="1"/>
        <v>0.8193461408830468</v>
      </c>
      <c r="Y22" s="98">
        <v>29.67</v>
      </c>
      <c r="Z22" s="77">
        <v>24.31</v>
      </c>
      <c r="AA22" s="77">
        <f t="shared" si="2"/>
        <v>1.0720000000000005</v>
      </c>
    </row>
    <row r="23" spans="2:27" ht="15.75" customHeight="1">
      <c r="B23" s="1"/>
      <c r="C23" s="34"/>
      <c r="D23" s="34"/>
      <c r="E23" s="34"/>
      <c r="F23" s="33"/>
      <c r="G23" s="24"/>
      <c r="H23" s="33"/>
      <c r="I23" s="27"/>
      <c r="J23" s="33"/>
      <c r="K23" s="72"/>
      <c r="L23" s="72"/>
      <c r="M23" s="14"/>
      <c r="N23" s="41"/>
      <c r="T23" s="78" t="s">
        <v>15</v>
      </c>
      <c r="U23" s="98">
        <f t="shared" si="0"/>
        <v>1.3520000000000003</v>
      </c>
      <c r="V23" s="98">
        <v>5.942</v>
      </c>
      <c r="W23" s="98">
        <v>3.974</v>
      </c>
      <c r="X23" s="98">
        <f t="shared" si="1"/>
        <v>0.7724671827667452</v>
      </c>
      <c r="Y23" s="98">
        <v>29.71</v>
      </c>
      <c r="Z23" s="77">
        <v>22.95</v>
      </c>
      <c r="AA23" s="77">
        <f t="shared" si="2"/>
        <v>1.3520000000000003</v>
      </c>
    </row>
    <row r="24" spans="2:27" ht="59.25" customHeight="1">
      <c r="B24" s="73"/>
      <c r="C24" s="24" t="s">
        <v>148</v>
      </c>
      <c r="D24" s="46">
        <f>IF(L24&gt;L30,(((L30/5)*D22)+L32),(((L24/5)*D22)+L32))</f>
        <v>2.8399</v>
      </c>
      <c r="E24" s="46">
        <f>IF(L24&gt;L30,(((L30/5)*E22)+L32),(((L24/5)*E22)+L32))</f>
        <v>5.196899999999999</v>
      </c>
      <c r="F24" s="40" t="s">
        <v>149</v>
      </c>
      <c r="G24" s="24" t="s">
        <v>135</v>
      </c>
      <c r="H24" s="135">
        <f>+E24-D24</f>
        <v>2.3569999999999993</v>
      </c>
      <c r="I24" s="136"/>
      <c r="J24" s="40" t="s">
        <v>149</v>
      </c>
      <c r="K24" s="24" t="s">
        <v>139</v>
      </c>
      <c r="L24" s="48">
        <f>H5*12</f>
        <v>36</v>
      </c>
      <c r="M24" s="120" t="s">
        <v>150</v>
      </c>
      <c r="N24" s="121"/>
      <c r="T24" s="78" t="s">
        <v>127</v>
      </c>
      <c r="U24" s="98">
        <f t="shared" si="0"/>
        <v>1.624</v>
      </c>
      <c r="V24" s="98">
        <v>6.978</v>
      </c>
      <c r="W24" s="98">
        <v>4.9719999999999995</v>
      </c>
      <c r="X24" s="98">
        <f t="shared" si="1"/>
        <v>0.7672685583261679</v>
      </c>
      <c r="Y24" s="98">
        <v>34.89</v>
      </c>
      <c r="Z24" s="77">
        <v>26.77</v>
      </c>
      <c r="AA24" s="77">
        <f t="shared" si="2"/>
        <v>1.624</v>
      </c>
    </row>
    <row r="25" spans="2:27" ht="15.75" customHeight="1">
      <c r="B25" s="73"/>
      <c r="C25" s="34"/>
      <c r="D25" s="57"/>
      <c r="E25" s="57"/>
      <c r="F25" s="35"/>
      <c r="G25" s="24"/>
      <c r="H25" s="35"/>
      <c r="I25" s="27"/>
      <c r="J25" s="35"/>
      <c r="K25" s="24"/>
      <c r="L25" s="36"/>
      <c r="M25" s="14"/>
      <c r="N25" s="41"/>
      <c r="T25" s="78" t="s">
        <v>158</v>
      </c>
      <c r="U25" s="98">
        <f t="shared" si="0"/>
        <v>2.1839999999999997</v>
      </c>
      <c r="V25" s="98">
        <v>6.688</v>
      </c>
      <c r="W25" s="98">
        <v>6.688</v>
      </c>
      <c r="X25" s="98">
        <f t="shared" si="1"/>
        <v>0.6734449760765551</v>
      </c>
      <c r="Y25" s="98">
        <v>33.44</v>
      </c>
      <c r="Z25" s="77">
        <v>22.52</v>
      </c>
      <c r="AA25" s="77">
        <f t="shared" si="2"/>
        <v>2.1839999999999997</v>
      </c>
    </row>
    <row r="26" spans="2:27" ht="59.25" customHeight="1">
      <c r="B26" s="73"/>
      <c r="C26" s="34" t="s">
        <v>134</v>
      </c>
      <c r="D26" s="46">
        <f>+D24*D9</f>
        <v>397.586</v>
      </c>
      <c r="E26" s="46">
        <f>+E24*D9</f>
        <v>727.5659999999999</v>
      </c>
      <c r="F26" s="40" t="s">
        <v>149</v>
      </c>
      <c r="G26" s="24" t="s">
        <v>136</v>
      </c>
      <c r="H26" s="135">
        <f>+E26-D26</f>
        <v>329.9799999999999</v>
      </c>
      <c r="I26" s="136"/>
      <c r="J26" s="40" t="s">
        <v>149</v>
      </c>
      <c r="K26" s="24" t="s">
        <v>152</v>
      </c>
      <c r="L26" s="47">
        <f>IF($L$9=" "," ",LOOKUP($L9,$T$3:$T$126,$X$3:$X$126))</f>
        <v>0.7984417344173442</v>
      </c>
      <c r="M26" s="120"/>
      <c r="N26" s="121"/>
      <c r="T26" s="78" t="s">
        <v>16</v>
      </c>
      <c r="U26" s="98">
        <f t="shared" si="0"/>
        <v>1.1160000000000003</v>
      </c>
      <c r="V26" s="98">
        <v>5.934</v>
      </c>
      <c r="W26" s="98">
        <v>4.2780000000000005</v>
      </c>
      <c r="X26" s="98">
        <f t="shared" si="1"/>
        <v>0.8119312436804853</v>
      </c>
      <c r="Y26" s="98">
        <v>29.67</v>
      </c>
      <c r="Z26" s="77">
        <v>24.09</v>
      </c>
      <c r="AA26" s="77">
        <f t="shared" si="2"/>
        <v>1.1160000000000003</v>
      </c>
    </row>
    <row r="27" spans="2:27" ht="15.75" customHeight="1">
      <c r="B27" s="73"/>
      <c r="C27" s="34"/>
      <c r="D27" s="33"/>
      <c r="E27" s="33"/>
      <c r="F27" s="35"/>
      <c r="G27" s="27"/>
      <c r="H27" s="27"/>
      <c r="I27" s="27"/>
      <c r="J27" s="35"/>
      <c r="K27" s="24"/>
      <c r="L27" s="36"/>
      <c r="M27" s="14"/>
      <c r="N27" s="41"/>
      <c r="T27" s="78" t="s">
        <v>159</v>
      </c>
      <c r="U27" s="98">
        <f t="shared" si="0"/>
        <v>1.4060000000000001</v>
      </c>
      <c r="V27" s="98">
        <v>5.92</v>
      </c>
      <c r="W27" s="98">
        <v>5.92</v>
      </c>
      <c r="X27" s="98">
        <f t="shared" si="1"/>
        <v>0.7625</v>
      </c>
      <c r="Y27" s="98">
        <v>29.6</v>
      </c>
      <c r="Z27" s="77">
        <v>22.57</v>
      </c>
      <c r="AA27" s="77">
        <f t="shared" si="2"/>
        <v>1.4060000000000001</v>
      </c>
    </row>
    <row r="28" spans="2:27" ht="60" customHeight="1">
      <c r="B28" s="73"/>
      <c r="C28" s="34" t="s">
        <v>137</v>
      </c>
      <c r="D28" s="45">
        <f>+D26*H7</f>
        <v>35782.74</v>
      </c>
      <c r="E28" s="45">
        <f>+E26*H7</f>
        <v>65480.939999999995</v>
      </c>
      <c r="F28" s="72"/>
      <c r="G28" s="24" t="s">
        <v>138</v>
      </c>
      <c r="H28" s="122">
        <f>+E28-D28</f>
        <v>29698.199999999997</v>
      </c>
      <c r="I28" s="139"/>
      <c r="J28" s="35"/>
      <c r="K28" s="24" t="s">
        <v>144</v>
      </c>
      <c r="L28" s="48">
        <f>IF($L$9=" "," ",LOOKUP($L9,$T$3:$T$126,$Y$3:$Y$126))</f>
        <v>29.52</v>
      </c>
      <c r="M28" s="120" t="s">
        <v>150</v>
      </c>
      <c r="N28" s="121"/>
      <c r="T28" s="78" t="s">
        <v>17</v>
      </c>
      <c r="U28" s="98">
        <f t="shared" si="0"/>
        <v>1.0400000000000005</v>
      </c>
      <c r="V28" s="98">
        <v>7.5280000000000005</v>
      </c>
      <c r="W28" s="98">
        <v>6.558000000000001</v>
      </c>
      <c r="X28" s="98">
        <f t="shared" si="1"/>
        <v>0.8618490967056323</v>
      </c>
      <c r="Y28" s="98">
        <v>37.64</v>
      </c>
      <c r="Z28" s="77">
        <v>32.44</v>
      </c>
      <c r="AA28" s="77">
        <f t="shared" si="2"/>
        <v>1.0400000000000005</v>
      </c>
    </row>
    <row r="29" spans="2:27" ht="15.75" customHeight="1">
      <c r="B29" s="73"/>
      <c r="C29" s="34"/>
      <c r="D29" s="33"/>
      <c r="E29" s="33"/>
      <c r="F29" s="35"/>
      <c r="G29" s="34"/>
      <c r="H29" s="29"/>
      <c r="I29" s="35"/>
      <c r="J29" s="35"/>
      <c r="K29" s="70"/>
      <c r="L29" s="36"/>
      <c r="M29" s="14"/>
      <c r="N29" s="41"/>
      <c r="T29" s="78" t="s">
        <v>160</v>
      </c>
      <c r="U29" s="98">
        <f t="shared" si="0"/>
        <v>1.0540000000000007</v>
      </c>
      <c r="V29" s="98">
        <v>8.668000000000001</v>
      </c>
      <c r="W29" s="98">
        <v>8.668000000000001</v>
      </c>
      <c r="X29" s="98">
        <f t="shared" si="1"/>
        <v>0.878403322565759</v>
      </c>
      <c r="Y29" s="98">
        <v>43.34</v>
      </c>
      <c r="Z29" s="77">
        <v>38.07</v>
      </c>
      <c r="AA29" s="77">
        <f t="shared" si="2"/>
        <v>1.0540000000000007</v>
      </c>
    </row>
    <row r="30" spans="2:27" ht="60" customHeight="1">
      <c r="B30" s="73"/>
      <c r="C30" s="23" t="s">
        <v>170</v>
      </c>
      <c r="D30" s="46">
        <f>+((L22-L32)*5)/D22</f>
        <v>67.34285714285714</v>
      </c>
      <c r="E30" s="46">
        <f>+((L22-L32)*5)/E22</f>
        <v>27.729411764705883</v>
      </c>
      <c r="F30" s="40" t="s">
        <v>150</v>
      </c>
      <c r="G30" s="24" t="s">
        <v>140</v>
      </c>
      <c r="H30" s="122">
        <f>(10*H24)*D32+(H15/3)+(L15/10)+(L5-H11)</f>
        <v>4869.799999999999</v>
      </c>
      <c r="I30" s="123"/>
      <c r="J30" s="35"/>
      <c r="K30" s="24" t="s">
        <v>143</v>
      </c>
      <c r="L30" s="48">
        <f>IF($L$9=" "," ",LOOKUP($L9,$T$3:$T$126,$Z$3:$Z$126))</f>
        <v>23.57</v>
      </c>
      <c r="M30" s="120" t="s">
        <v>150</v>
      </c>
      <c r="N30" s="121"/>
      <c r="P30" s="78"/>
      <c r="Q30" s="78"/>
      <c r="R30" s="78"/>
      <c r="T30" s="78" t="s">
        <v>18</v>
      </c>
      <c r="U30" s="98">
        <f t="shared" si="0"/>
        <v>1.2120000000000004</v>
      </c>
      <c r="V30" s="98">
        <v>6.692</v>
      </c>
      <c r="W30" s="98">
        <v>5.764</v>
      </c>
      <c r="X30" s="98">
        <f t="shared" si="1"/>
        <v>0.8188882247459652</v>
      </c>
      <c r="Y30" s="98">
        <v>33.46</v>
      </c>
      <c r="Z30" s="77">
        <v>27.4</v>
      </c>
      <c r="AA30" s="77">
        <f t="shared" si="2"/>
        <v>1.2120000000000004</v>
      </c>
    </row>
    <row r="31" spans="2:27" ht="15.75" customHeight="1">
      <c r="B31" s="73"/>
      <c r="C31" s="34"/>
      <c r="D31" s="29"/>
      <c r="E31" s="29"/>
      <c r="F31" s="35"/>
      <c r="G31" s="34"/>
      <c r="H31" s="29"/>
      <c r="I31" s="35"/>
      <c r="J31" s="35"/>
      <c r="K31" s="27"/>
      <c r="L31" s="36"/>
      <c r="M31" s="14"/>
      <c r="N31" s="41"/>
      <c r="P31" s="78"/>
      <c r="Q31" s="78"/>
      <c r="R31" s="78"/>
      <c r="T31" s="78" t="s">
        <v>19</v>
      </c>
      <c r="U31" s="98">
        <f t="shared" si="0"/>
        <v>1.0620000000000005</v>
      </c>
      <c r="V31" s="98">
        <v>7.3340000000000005</v>
      </c>
      <c r="W31" s="98">
        <v>6.42</v>
      </c>
      <c r="X31" s="98">
        <f t="shared" si="1"/>
        <v>0.8551949822743387</v>
      </c>
      <c r="Y31" s="98">
        <v>36.67</v>
      </c>
      <c r="Z31" s="77">
        <v>31.36</v>
      </c>
      <c r="AA31" s="77">
        <f t="shared" si="2"/>
        <v>1.0620000000000005</v>
      </c>
    </row>
    <row r="32" spans="2:27" ht="59.25" customHeight="1">
      <c r="B32" s="73"/>
      <c r="C32" s="24" t="s">
        <v>145</v>
      </c>
      <c r="D32" s="46">
        <f>D9</f>
        <v>140</v>
      </c>
      <c r="E32" s="81">
        <f>D11</f>
        <v>120</v>
      </c>
      <c r="F32" s="40" t="s">
        <v>108</v>
      </c>
      <c r="G32" s="24" t="s">
        <v>206</v>
      </c>
      <c r="H32" s="124">
        <f>+H28-H30</f>
        <v>24828.399999999998</v>
      </c>
      <c r="I32" s="125"/>
      <c r="J32" s="35"/>
      <c r="K32" s="24" t="s">
        <v>146</v>
      </c>
      <c r="L32" s="103">
        <f>+(L28-L30)/5</f>
        <v>1.19</v>
      </c>
      <c r="M32" s="120" t="s">
        <v>149</v>
      </c>
      <c r="N32" s="121"/>
      <c r="P32" s="78"/>
      <c r="Q32" s="78"/>
      <c r="R32" s="78"/>
      <c r="T32" s="78" t="s">
        <v>20</v>
      </c>
      <c r="U32" s="98">
        <f t="shared" si="0"/>
        <v>1.2440000000000004</v>
      </c>
      <c r="V32" s="98">
        <v>7.154000000000001</v>
      </c>
      <c r="W32" s="98">
        <v>5.886000000000001</v>
      </c>
      <c r="X32" s="98">
        <f t="shared" si="1"/>
        <v>0.8261112664243779</v>
      </c>
      <c r="Y32" s="98">
        <v>35.77</v>
      </c>
      <c r="Z32" s="77">
        <v>29.55</v>
      </c>
      <c r="AA32" s="77">
        <f t="shared" si="2"/>
        <v>1.2440000000000004</v>
      </c>
    </row>
    <row r="33" spans="2:27" ht="15.75" customHeight="1">
      <c r="B33" s="73"/>
      <c r="C33" s="34"/>
      <c r="D33" s="33"/>
      <c r="E33" s="33"/>
      <c r="F33" s="35"/>
      <c r="G33" s="24"/>
      <c r="H33" s="33"/>
      <c r="I33" s="33"/>
      <c r="J33" s="35"/>
      <c r="K33" s="35"/>
      <c r="L33" s="36"/>
      <c r="M33" s="14"/>
      <c r="N33" s="41"/>
      <c r="P33" s="78"/>
      <c r="Q33" s="78"/>
      <c r="R33" s="78"/>
      <c r="T33" s="78" t="s">
        <v>21</v>
      </c>
      <c r="U33" s="98">
        <f t="shared" si="0"/>
        <v>1.0160000000000005</v>
      </c>
      <c r="V33" s="98">
        <v>5.938000000000001</v>
      </c>
      <c r="W33" s="98">
        <v>5.264</v>
      </c>
      <c r="X33" s="98">
        <f t="shared" si="1"/>
        <v>0.8288986190636577</v>
      </c>
      <c r="Y33" s="98">
        <v>29.69</v>
      </c>
      <c r="Z33" s="77">
        <v>24.61</v>
      </c>
      <c r="AA33" s="77">
        <f t="shared" si="2"/>
        <v>1.0160000000000005</v>
      </c>
    </row>
    <row r="34" spans="2:27" ht="59.25" customHeight="1">
      <c r="B34" s="73"/>
      <c r="C34" s="24" t="s">
        <v>227</v>
      </c>
      <c r="D34" s="135">
        <f>IF($L$11="Yes",(IF(D9&lt;40,((20*365)/60),(((((($D9-40)/40)*20)+20)*365/60)))),0)</f>
        <v>425.8333333333333</v>
      </c>
      <c r="E34" s="136"/>
      <c r="F34" s="40" t="s">
        <v>103</v>
      </c>
      <c r="G34" s="24" t="s">
        <v>228</v>
      </c>
      <c r="H34" s="126">
        <f>IF($L$11="Yes",(IF(D15="Yes",((H32/(D34))),(H32*(IF($D17=" "," ",LOOKUP($D$17,$P$1:$P$5,$Q$1:$Q$5))))/(D34))),0)</f>
        <v>23.32217612524462</v>
      </c>
      <c r="I34" s="127"/>
      <c r="J34" s="35"/>
      <c r="K34" s="24" t="s">
        <v>147</v>
      </c>
      <c r="L34" s="49">
        <f>+(ABS((LN(1-((L7/12)*((H9+H15+L15)/(H32/12)))))/(LN(1+(L7/12))))/12)</f>
        <v>3.819270399695555</v>
      </c>
      <c r="M34" s="120" t="s">
        <v>151</v>
      </c>
      <c r="N34" s="121"/>
      <c r="P34" s="78"/>
      <c r="Q34" s="78"/>
      <c r="R34" s="78"/>
      <c r="T34" s="78" t="s">
        <v>128</v>
      </c>
      <c r="U34" s="98">
        <f t="shared" si="0"/>
        <v>1.124</v>
      </c>
      <c r="V34" s="98">
        <v>7.078</v>
      </c>
      <c r="W34" s="98">
        <v>5.926</v>
      </c>
      <c r="X34" s="98">
        <f t="shared" si="1"/>
        <v>0.8411980785532636</v>
      </c>
      <c r="Y34" s="98">
        <v>35.39</v>
      </c>
      <c r="Z34" s="77">
        <v>29.77</v>
      </c>
      <c r="AA34" s="77">
        <f t="shared" si="2"/>
        <v>1.124</v>
      </c>
    </row>
    <row r="35" spans="2:27" ht="15.75" customHeight="1">
      <c r="B35" s="73"/>
      <c r="C35" s="2"/>
      <c r="D35" s="11"/>
      <c r="E35" s="11"/>
      <c r="F35" s="18"/>
      <c r="G35" s="23"/>
      <c r="H35" s="11"/>
      <c r="I35" s="11"/>
      <c r="J35" s="18"/>
      <c r="K35" s="23"/>
      <c r="L35" s="19"/>
      <c r="M35" s="18"/>
      <c r="N35" s="15"/>
      <c r="P35" s="78"/>
      <c r="Q35" s="78"/>
      <c r="R35" s="78"/>
      <c r="T35" s="78" t="s">
        <v>161</v>
      </c>
      <c r="U35" s="98">
        <f aca="true" t="shared" si="3" ref="U35:U66">+(Y35-Z35)/5</f>
        <v>1.2480000000000004</v>
      </c>
      <c r="V35" s="98">
        <v>6.62</v>
      </c>
      <c r="W35" s="98">
        <v>6.62</v>
      </c>
      <c r="X35" s="98">
        <f aca="true" t="shared" si="4" ref="X35:X66">+Z35/Y35</f>
        <v>0.8114803625377643</v>
      </c>
      <c r="Y35" s="98">
        <v>33.1</v>
      </c>
      <c r="Z35" s="77">
        <v>26.86</v>
      </c>
      <c r="AA35" s="77">
        <f aca="true" t="shared" si="5" ref="AA35:AA66">+(Y35-Z35)/5</f>
        <v>1.2480000000000004</v>
      </c>
    </row>
    <row r="36" spans="2:27" ht="15" customHeight="1">
      <c r="B36" s="131"/>
      <c r="C36" s="132"/>
      <c r="D36" s="132"/>
      <c r="E36" s="132"/>
      <c r="F36" s="132"/>
      <c r="G36" s="132"/>
      <c r="H36" s="132"/>
      <c r="I36" s="132"/>
      <c r="J36" s="132"/>
      <c r="K36" s="132"/>
      <c r="L36" s="132"/>
      <c r="M36" s="132"/>
      <c r="N36" s="101"/>
      <c r="P36" s="78"/>
      <c r="Q36" s="78"/>
      <c r="R36" s="78"/>
      <c r="T36" s="78" t="s">
        <v>22</v>
      </c>
      <c r="U36" s="98">
        <f t="shared" si="3"/>
        <v>1.186</v>
      </c>
      <c r="V36" s="98">
        <v>7.7780000000000005</v>
      </c>
      <c r="W36" s="98">
        <v>6.638000000000001</v>
      </c>
      <c r="X36" s="98">
        <f t="shared" si="4"/>
        <v>0.847518642324505</v>
      </c>
      <c r="Y36" s="98">
        <v>38.89</v>
      </c>
      <c r="Z36" s="77">
        <v>32.96</v>
      </c>
      <c r="AA36" s="77">
        <f t="shared" si="5"/>
        <v>1.186</v>
      </c>
    </row>
    <row r="37" spans="2:27" ht="18.75" customHeight="1">
      <c r="B37" s="102" t="s">
        <v>171</v>
      </c>
      <c r="C37" s="133"/>
      <c r="D37" s="133"/>
      <c r="E37" s="133"/>
      <c r="F37" s="133"/>
      <c r="G37" s="133"/>
      <c r="H37" s="133"/>
      <c r="I37" s="133"/>
      <c r="J37" s="133"/>
      <c r="K37" s="133"/>
      <c r="L37" s="133"/>
      <c r="M37" s="133"/>
      <c r="N37" s="134"/>
      <c r="P37" s="78"/>
      <c r="Q37" s="78"/>
      <c r="R37" s="78"/>
      <c r="T37" s="78" t="s">
        <v>162</v>
      </c>
      <c r="U37" s="98">
        <f t="shared" si="3"/>
        <v>0.9660000000000004</v>
      </c>
      <c r="V37" s="98">
        <v>7.026000000000001</v>
      </c>
      <c r="W37" s="98">
        <v>7.026000000000001</v>
      </c>
      <c r="X37" s="98">
        <f t="shared" si="4"/>
        <v>0.8625106746370623</v>
      </c>
      <c r="Y37" s="98">
        <v>35.13</v>
      </c>
      <c r="Z37" s="77">
        <v>30.3</v>
      </c>
      <c r="AA37" s="77">
        <f t="shared" si="5"/>
        <v>0.9660000000000004</v>
      </c>
    </row>
    <row r="38" spans="2:27" ht="24.75" customHeight="1" thickBot="1">
      <c r="B38" s="74"/>
      <c r="C38" s="138" t="s">
        <v>182</v>
      </c>
      <c r="D38" s="138"/>
      <c r="E38" s="138"/>
      <c r="F38" s="50"/>
      <c r="G38" s="137" t="s">
        <v>183</v>
      </c>
      <c r="H38" s="137"/>
      <c r="I38" s="137"/>
      <c r="J38" s="51"/>
      <c r="K38" s="137" t="s">
        <v>184</v>
      </c>
      <c r="L38" s="137"/>
      <c r="M38" s="50"/>
      <c r="N38" s="52"/>
      <c r="P38" s="78"/>
      <c r="Q38" s="78"/>
      <c r="R38" s="78"/>
      <c r="T38" s="78" t="s">
        <v>23</v>
      </c>
      <c r="U38" s="98">
        <f t="shared" si="3"/>
        <v>1.2339999999999995</v>
      </c>
      <c r="V38" s="98">
        <v>6.444</v>
      </c>
      <c r="W38" s="98">
        <v>5.02</v>
      </c>
      <c r="X38" s="98">
        <f t="shared" si="4"/>
        <v>0.8085040347610181</v>
      </c>
      <c r="Y38" s="98">
        <v>32.22</v>
      </c>
      <c r="Z38" s="77">
        <v>26.05</v>
      </c>
      <c r="AA38" s="77">
        <f t="shared" si="5"/>
        <v>1.2339999999999995</v>
      </c>
    </row>
    <row r="39" spans="2:27" ht="9.75" customHeight="1">
      <c r="B39" s="75"/>
      <c r="C39" s="20"/>
      <c r="D39" s="20"/>
      <c r="E39" s="20"/>
      <c r="F39" s="20"/>
      <c r="G39" s="20"/>
      <c r="H39" s="20"/>
      <c r="I39" s="20"/>
      <c r="J39" s="62"/>
      <c r="K39" s="76"/>
      <c r="L39" s="76"/>
      <c r="M39" s="21"/>
      <c r="N39" s="53"/>
      <c r="P39" s="78"/>
      <c r="Q39" s="78"/>
      <c r="R39" s="78"/>
      <c r="T39" s="78" t="s">
        <v>24</v>
      </c>
      <c r="U39" s="98">
        <f t="shared" si="3"/>
        <v>2.0080000000000005</v>
      </c>
      <c r="V39" s="98">
        <v>7.398000000000001</v>
      </c>
      <c r="W39" s="98">
        <v>4.384</v>
      </c>
      <c r="X39" s="98">
        <f t="shared" si="4"/>
        <v>0.7285752906190862</v>
      </c>
      <c r="Y39" s="98">
        <v>36.99</v>
      </c>
      <c r="Z39" s="77">
        <v>26.95</v>
      </c>
      <c r="AA39" s="77">
        <f t="shared" si="5"/>
        <v>2.0080000000000005</v>
      </c>
    </row>
    <row r="40" spans="2:27" ht="24.75" customHeight="1">
      <c r="B40" s="75"/>
      <c r="C40" s="84" t="s">
        <v>172</v>
      </c>
      <c r="D40" s="85">
        <f>D22</f>
        <v>0.35</v>
      </c>
      <c r="E40" s="86"/>
      <c r="F40" s="86"/>
      <c r="G40" s="84" t="s">
        <v>145</v>
      </c>
      <c r="H40" s="87">
        <f>D9</f>
        <v>140</v>
      </c>
      <c r="I40" s="88" t="s">
        <v>108</v>
      </c>
      <c r="J40" s="86"/>
      <c r="K40" s="84" t="s">
        <v>229</v>
      </c>
      <c r="L40" s="89">
        <f>H34</f>
        <v>23.32217612524462</v>
      </c>
      <c r="M40" s="21"/>
      <c r="N40" s="53"/>
      <c r="T40" s="78" t="s">
        <v>25</v>
      </c>
      <c r="U40" s="98">
        <f t="shared" si="3"/>
        <v>1.046</v>
      </c>
      <c r="V40" s="98">
        <v>6.106</v>
      </c>
      <c r="W40" s="98">
        <v>5.248</v>
      </c>
      <c r="X40" s="98">
        <f t="shared" si="4"/>
        <v>0.828693088765149</v>
      </c>
      <c r="Y40" s="98">
        <v>30.53</v>
      </c>
      <c r="Z40" s="77">
        <v>25.3</v>
      </c>
      <c r="AA40" s="77">
        <f t="shared" si="5"/>
        <v>1.046</v>
      </c>
    </row>
    <row r="41" spans="2:27" ht="24.75" customHeight="1">
      <c r="B41" s="75"/>
      <c r="C41" s="84" t="s">
        <v>173</v>
      </c>
      <c r="D41" s="85">
        <f>E22</f>
        <v>0.85</v>
      </c>
      <c r="E41" s="86"/>
      <c r="F41" s="86"/>
      <c r="G41" s="84" t="s">
        <v>185</v>
      </c>
      <c r="H41" s="90">
        <f>H24</f>
        <v>2.3569999999999993</v>
      </c>
      <c r="I41" s="88" t="s">
        <v>149</v>
      </c>
      <c r="J41" s="86"/>
      <c r="K41" s="91"/>
      <c r="L41" s="91"/>
      <c r="M41" s="21"/>
      <c r="N41" s="53"/>
      <c r="T41" s="78" t="s">
        <v>26</v>
      </c>
      <c r="U41" s="98">
        <f t="shared" si="3"/>
        <v>1.4500000000000006</v>
      </c>
      <c r="V41" s="98">
        <v>7.14</v>
      </c>
      <c r="W41" s="98">
        <v>5.0760000000000005</v>
      </c>
      <c r="X41" s="98">
        <f t="shared" si="4"/>
        <v>0.7969187675070027</v>
      </c>
      <c r="Y41" s="98">
        <v>35.7</v>
      </c>
      <c r="Z41" s="77">
        <v>28.45</v>
      </c>
      <c r="AA41" s="77">
        <f t="shared" si="5"/>
        <v>1.4500000000000006</v>
      </c>
    </row>
    <row r="42" spans="2:27" ht="24.75" customHeight="1">
      <c r="B42" s="75"/>
      <c r="C42" s="84" t="s">
        <v>174</v>
      </c>
      <c r="D42" s="90">
        <f>D24</f>
        <v>2.8399</v>
      </c>
      <c r="E42" s="88" t="s">
        <v>149</v>
      </c>
      <c r="F42" s="86"/>
      <c r="G42" s="84" t="s">
        <v>186</v>
      </c>
      <c r="H42" s="90">
        <f>H26</f>
        <v>329.9799999999999</v>
      </c>
      <c r="I42" s="88" t="s">
        <v>149</v>
      </c>
      <c r="J42" s="86"/>
      <c r="K42" s="84" t="s">
        <v>138</v>
      </c>
      <c r="L42" s="89">
        <f>H28</f>
        <v>29698.199999999997</v>
      </c>
      <c r="M42" s="21"/>
      <c r="N42" s="53"/>
      <c r="T42" s="78" t="s">
        <v>163</v>
      </c>
      <c r="U42" s="98">
        <f t="shared" si="3"/>
        <v>1.1040000000000005</v>
      </c>
      <c r="V42" s="98">
        <v>7.426</v>
      </c>
      <c r="W42" s="98">
        <v>7.426</v>
      </c>
      <c r="X42" s="98">
        <f t="shared" si="4"/>
        <v>0.8513331537840021</v>
      </c>
      <c r="Y42" s="98">
        <v>37.13</v>
      </c>
      <c r="Z42" s="77">
        <v>31.61</v>
      </c>
      <c r="AA42" s="77">
        <f t="shared" si="5"/>
        <v>1.1040000000000005</v>
      </c>
    </row>
    <row r="43" spans="2:27" ht="24.75" customHeight="1">
      <c r="B43" s="75"/>
      <c r="C43" s="84" t="s">
        <v>175</v>
      </c>
      <c r="D43" s="90">
        <f>E24</f>
        <v>5.196899999999999</v>
      </c>
      <c r="E43" s="88" t="s">
        <v>149</v>
      </c>
      <c r="F43" s="86"/>
      <c r="G43" s="84" t="s">
        <v>187</v>
      </c>
      <c r="H43" s="90">
        <f>L22</f>
        <v>5.904</v>
      </c>
      <c r="I43" s="88" t="s">
        <v>149</v>
      </c>
      <c r="J43" s="86"/>
      <c r="K43" s="91"/>
      <c r="L43" s="91"/>
      <c r="M43" s="21"/>
      <c r="N43" s="53"/>
      <c r="T43" s="78" t="s">
        <v>164</v>
      </c>
      <c r="U43" s="98">
        <f t="shared" si="3"/>
        <v>1.3020000000000003</v>
      </c>
      <c r="V43" s="98">
        <v>5.818</v>
      </c>
      <c r="W43" s="98">
        <v>5.818</v>
      </c>
      <c r="X43" s="98">
        <f t="shared" si="4"/>
        <v>0.7762117566173943</v>
      </c>
      <c r="Y43" s="98">
        <v>29.09</v>
      </c>
      <c r="Z43" s="77">
        <v>22.58</v>
      </c>
      <c r="AA43" s="77">
        <f t="shared" si="5"/>
        <v>1.3020000000000003</v>
      </c>
    </row>
    <row r="44" spans="2:27" ht="24.75" customHeight="1">
      <c r="B44" s="75"/>
      <c r="C44" s="84" t="s">
        <v>220</v>
      </c>
      <c r="D44" s="90">
        <f>D32</f>
        <v>140</v>
      </c>
      <c r="E44" s="88" t="s">
        <v>108</v>
      </c>
      <c r="F44" s="86"/>
      <c r="G44" s="92" t="s">
        <v>192</v>
      </c>
      <c r="H44" s="90">
        <f>L32</f>
        <v>1.19</v>
      </c>
      <c r="I44" s="88" t="s">
        <v>149</v>
      </c>
      <c r="J44" s="86"/>
      <c r="K44" s="84" t="s">
        <v>193</v>
      </c>
      <c r="L44" s="89">
        <f>H30</f>
        <v>4869.799999999999</v>
      </c>
      <c r="M44" s="21"/>
      <c r="N44" s="53"/>
      <c r="T44" s="78" t="s">
        <v>27</v>
      </c>
      <c r="U44" s="98">
        <f t="shared" si="3"/>
        <v>0.9340000000000004</v>
      </c>
      <c r="V44" s="98">
        <v>6.976000000000001</v>
      </c>
      <c r="W44" s="98">
        <v>6.306000000000001</v>
      </c>
      <c r="X44" s="98">
        <f t="shared" si="4"/>
        <v>0.8661123853211009</v>
      </c>
      <c r="Y44" s="98">
        <v>34.88</v>
      </c>
      <c r="Z44" s="77">
        <v>30.21</v>
      </c>
      <c r="AA44" s="77">
        <f t="shared" si="5"/>
        <v>0.9340000000000004</v>
      </c>
    </row>
    <row r="45" spans="2:27" ht="24.75" customHeight="1">
      <c r="B45" s="75"/>
      <c r="C45" s="84" t="s">
        <v>221</v>
      </c>
      <c r="D45" s="90">
        <f>E32</f>
        <v>120</v>
      </c>
      <c r="E45" s="88" t="s">
        <v>108</v>
      </c>
      <c r="F45" s="86"/>
      <c r="G45" s="84" t="s">
        <v>189</v>
      </c>
      <c r="H45" s="93">
        <f>L26</f>
        <v>0.7984417344173442</v>
      </c>
      <c r="I45" s="88"/>
      <c r="J45" s="86"/>
      <c r="K45" s="91"/>
      <c r="L45" s="91"/>
      <c r="M45" s="21"/>
      <c r="N45" s="53"/>
      <c r="T45" s="78" t="s">
        <v>28</v>
      </c>
      <c r="U45" s="98">
        <f t="shared" si="3"/>
        <v>1.2939999999999998</v>
      </c>
      <c r="V45" s="98">
        <v>5.822</v>
      </c>
      <c r="W45" s="98">
        <v>4.582</v>
      </c>
      <c r="X45" s="98">
        <f t="shared" si="4"/>
        <v>0.7777396083819993</v>
      </c>
      <c r="Y45" s="98">
        <v>29.11</v>
      </c>
      <c r="Z45" s="77">
        <v>22.64</v>
      </c>
      <c r="AA45" s="77">
        <f t="shared" si="5"/>
        <v>1.2939999999999998</v>
      </c>
    </row>
    <row r="46" spans="2:27" ht="24.75" customHeight="1">
      <c r="B46" s="75"/>
      <c r="C46" s="84" t="s">
        <v>176</v>
      </c>
      <c r="D46" s="87">
        <f>D26</f>
        <v>397.586</v>
      </c>
      <c r="E46" s="88" t="s">
        <v>149</v>
      </c>
      <c r="F46" s="86"/>
      <c r="G46" s="84" t="s">
        <v>188</v>
      </c>
      <c r="H46" s="87">
        <f>L24</f>
        <v>36</v>
      </c>
      <c r="I46" s="88" t="s">
        <v>194</v>
      </c>
      <c r="J46" s="86"/>
      <c r="K46" s="84" t="s">
        <v>201</v>
      </c>
      <c r="L46" s="89">
        <f>H32</f>
        <v>24828.399999999998</v>
      </c>
      <c r="M46" s="21"/>
      <c r="N46" s="53"/>
      <c r="T46" s="78" t="s">
        <v>29</v>
      </c>
      <c r="U46" s="98">
        <f t="shared" si="3"/>
        <v>1.7900000000000005</v>
      </c>
      <c r="V46" s="98">
        <v>6.256</v>
      </c>
      <c r="W46" s="98">
        <v>4.064</v>
      </c>
      <c r="X46" s="98">
        <f t="shared" si="4"/>
        <v>0.7138746803069053</v>
      </c>
      <c r="Y46" s="98">
        <v>31.28</v>
      </c>
      <c r="Z46" s="77">
        <v>22.33</v>
      </c>
      <c r="AA46" s="77">
        <f t="shared" si="5"/>
        <v>1.7900000000000005</v>
      </c>
    </row>
    <row r="47" spans="2:27" ht="24.75" customHeight="1">
      <c r="B47" s="75"/>
      <c r="C47" s="84" t="s">
        <v>177</v>
      </c>
      <c r="D47" s="90">
        <f>E26</f>
        <v>727.5659999999999</v>
      </c>
      <c r="E47" s="88" t="s">
        <v>149</v>
      </c>
      <c r="F47" s="86"/>
      <c r="G47" s="84" t="s">
        <v>190</v>
      </c>
      <c r="H47" s="87">
        <f>L28</f>
        <v>29.52</v>
      </c>
      <c r="I47" s="88" t="s">
        <v>194</v>
      </c>
      <c r="J47" s="86"/>
      <c r="K47" s="91"/>
      <c r="L47" s="91"/>
      <c r="M47" s="21"/>
      <c r="N47" s="53"/>
      <c r="T47" s="78" t="s">
        <v>30</v>
      </c>
      <c r="U47" s="98">
        <f t="shared" si="3"/>
        <v>1.0100000000000002</v>
      </c>
      <c r="V47" s="98">
        <v>7.22</v>
      </c>
      <c r="W47" s="98">
        <v>6.352</v>
      </c>
      <c r="X47" s="98">
        <f t="shared" si="4"/>
        <v>0.8601108033240997</v>
      </c>
      <c r="Y47" s="98">
        <v>36.1</v>
      </c>
      <c r="Z47" s="77">
        <v>31.05</v>
      </c>
      <c r="AA47" s="77">
        <f t="shared" si="5"/>
        <v>1.0100000000000002</v>
      </c>
    </row>
    <row r="48" spans="2:27" ht="24.75" customHeight="1">
      <c r="B48" s="75"/>
      <c r="C48" s="84" t="s">
        <v>178</v>
      </c>
      <c r="D48" s="94">
        <f>D28</f>
        <v>35782.74</v>
      </c>
      <c r="E48" s="86"/>
      <c r="F48" s="86"/>
      <c r="G48" s="84" t="s">
        <v>191</v>
      </c>
      <c r="H48" s="87">
        <f>L30</f>
        <v>23.57</v>
      </c>
      <c r="I48" s="88" t="s">
        <v>194</v>
      </c>
      <c r="J48" s="86"/>
      <c r="K48" s="84" t="s">
        <v>199</v>
      </c>
      <c r="L48" s="90">
        <f>L34</f>
        <v>3.819270399695555</v>
      </c>
      <c r="M48" s="21"/>
      <c r="N48" s="53"/>
      <c r="T48" s="78" t="s">
        <v>165</v>
      </c>
      <c r="U48" s="98">
        <f t="shared" si="3"/>
        <v>1.310000000000001</v>
      </c>
      <c r="V48" s="98">
        <v>6.854000000000001</v>
      </c>
      <c r="W48" s="98">
        <v>6.854000000000001</v>
      </c>
      <c r="X48" s="98">
        <f t="shared" si="4"/>
        <v>0.8088707324190253</v>
      </c>
      <c r="Y48" s="98">
        <v>34.27</v>
      </c>
      <c r="Z48" s="77">
        <v>27.72</v>
      </c>
      <c r="AA48" s="77">
        <f t="shared" si="5"/>
        <v>1.310000000000001</v>
      </c>
    </row>
    <row r="49" spans="2:27" ht="24.75" customHeight="1">
      <c r="B49" s="75"/>
      <c r="C49" s="84" t="s">
        <v>179</v>
      </c>
      <c r="D49" s="94">
        <f>E28</f>
        <v>65480.939999999995</v>
      </c>
      <c r="E49" s="86"/>
      <c r="F49" s="86"/>
      <c r="G49" s="84" t="s">
        <v>230</v>
      </c>
      <c r="H49" s="90">
        <f>D34</f>
        <v>425.8333333333333</v>
      </c>
      <c r="I49" s="88" t="s">
        <v>103</v>
      </c>
      <c r="J49" s="86"/>
      <c r="K49" s="95"/>
      <c r="L49" s="95"/>
      <c r="M49" s="21"/>
      <c r="N49" s="53"/>
      <c r="T49" s="78" t="s">
        <v>31</v>
      </c>
      <c r="U49" s="98">
        <f t="shared" si="3"/>
        <v>1.0299999999999998</v>
      </c>
      <c r="V49" s="98">
        <v>8.395999999999999</v>
      </c>
      <c r="W49" s="98">
        <v>7.895999999999999</v>
      </c>
      <c r="X49" s="98">
        <f t="shared" si="4"/>
        <v>0.8773225345402573</v>
      </c>
      <c r="Y49" s="98">
        <v>41.98</v>
      </c>
      <c r="Z49" s="77">
        <v>36.83</v>
      </c>
      <c r="AA49" s="77">
        <f t="shared" si="5"/>
        <v>1.0299999999999998</v>
      </c>
    </row>
    <row r="50" spans="2:27" ht="25.5">
      <c r="B50" s="75"/>
      <c r="C50" s="84" t="s">
        <v>180</v>
      </c>
      <c r="D50" s="90">
        <f>D30</f>
        <v>67.34285714285714</v>
      </c>
      <c r="E50" s="88" t="s">
        <v>194</v>
      </c>
      <c r="F50" s="86"/>
      <c r="G50" s="95"/>
      <c r="H50" s="95"/>
      <c r="I50" s="95"/>
      <c r="J50" s="86"/>
      <c r="K50" s="95"/>
      <c r="L50" s="95"/>
      <c r="M50" s="21"/>
      <c r="N50" s="53"/>
      <c r="T50" s="78" t="s">
        <v>32</v>
      </c>
      <c r="U50" s="98">
        <f t="shared" si="3"/>
        <v>1.1340000000000003</v>
      </c>
      <c r="V50" s="98">
        <v>5.942</v>
      </c>
      <c r="W50" s="98">
        <v>4.68</v>
      </c>
      <c r="X50" s="98">
        <f t="shared" si="4"/>
        <v>0.8091551666105687</v>
      </c>
      <c r="Y50" s="98">
        <v>29.71</v>
      </c>
      <c r="Z50" s="77">
        <v>24.04</v>
      </c>
      <c r="AA50" s="77">
        <f t="shared" si="5"/>
        <v>1.1340000000000003</v>
      </c>
    </row>
    <row r="51" spans="2:27" ht="25.5">
      <c r="B51" s="75"/>
      <c r="C51" s="84" t="s">
        <v>181</v>
      </c>
      <c r="D51" s="90">
        <f>E30</f>
        <v>27.729411764705883</v>
      </c>
      <c r="E51" s="88" t="s">
        <v>194</v>
      </c>
      <c r="F51" s="86"/>
      <c r="G51" s="95"/>
      <c r="H51" s="95"/>
      <c r="I51" s="95"/>
      <c r="J51" s="86"/>
      <c r="K51" s="84"/>
      <c r="L51" s="90"/>
      <c r="M51" s="21"/>
      <c r="N51" s="53"/>
      <c r="T51" s="78" t="s">
        <v>33</v>
      </c>
      <c r="U51" s="98">
        <f t="shared" si="3"/>
        <v>0.9739999999999995</v>
      </c>
      <c r="V51" s="98">
        <v>6.715999999999999</v>
      </c>
      <c r="W51" s="98">
        <v>5.61</v>
      </c>
      <c r="X51" s="98">
        <f t="shared" si="4"/>
        <v>0.8549731983323408</v>
      </c>
      <c r="Y51" s="98">
        <v>33.58</v>
      </c>
      <c r="Z51" s="77">
        <v>28.71</v>
      </c>
      <c r="AA51" s="77">
        <f t="shared" si="5"/>
        <v>0.9739999999999995</v>
      </c>
    </row>
    <row r="52" spans="2:27" ht="12.75">
      <c r="B52" s="75"/>
      <c r="C52" s="61"/>
      <c r="D52" s="65"/>
      <c r="E52" s="64"/>
      <c r="F52" s="62"/>
      <c r="G52" s="61"/>
      <c r="H52" s="63"/>
      <c r="I52" s="64"/>
      <c r="J52" s="55"/>
      <c r="K52" s="54"/>
      <c r="L52" s="56"/>
      <c r="M52" s="21"/>
      <c r="N52" s="53"/>
      <c r="T52" s="78" t="s">
        <v>34</v>
      </c>
      <c r="U52" s="98">
        <f t="shared" si="3"/>
        <v>0.9159999999999997</v>
      </c>
      <c r="V52" s="98">
        <v>9.032</v>
      </c>
      <c r="W52" s="98">
        <v>8.462</v>
      </c>
      <c r="X52" s="98">
        <f t="shared" si="4"/>
        <v>0.8985828166519043</v>
      </c>
      <c r="Y52" s="98">
        <v>45.16</v>
      </c>
      <c r="Z52" s="77">
        <v>40.58</v>
      </c>
      <c r="AA52" s="77">
        <f t="shared" si="5"/>
        <v>0.9159999999999997</v>
      </c>
    </row>
    <row r="53" spans="2:27" ht="18.75" customHeight="1">
      <c r="B53" s="128"/>
      <c r="C53" s="129"/>
      <c r="D53" s="129"/>
      <c r="E53" s="129"/>
      <c r="F53" s="129"/>
      <c r="G53" s="129"/>
      <c r="H53" s="129"/>
      <c r="I53" s="129"/>
      <c r="J53" s="129"/>
      <c r="K53" s="129"/>
      <c r="L53" s="129"/>
      <c r="M53" s="129"/>
      <c r="N53" s="130"/>
      <c r="T53" s="78" t="s">
        <v>35</v>
      </c>
      <c r="U53" s="98">
        <f t="shared" si="3"/>
        <v>1.168</v>
      </c>
      <c r="V53" s="98">
        <v>5.338</v>
      </c>
      <c r="W53" s="98">
        <v>4.098</v>
      </c>
      <c r="X53" s="98">
        <f t="shared" si="4"/>
        <v>0.7811914574747096</v>
      </c>
      <c r="Y53" s="98">
        <v>26.69</v>
      </c>
      <c r="Z53" s="77">
        <v>20.85</v>
      </c>
      <c r="AA53" s="77">
        <f t="shared" si="5"/>
        <v>1.168</v>
      </c>
    </row>
    <row r="54" spans="20:27" ht="12.75">
      <c r="T54" s="78" t="s">
        <v>36</v>
      </c>
      <c r="U54" s="98">
        <f t="shared" si="3"/>
        <v>1.2419999999999995</v>
      </c>
      <c r="V54" s="98">
        <v>6.298</v>
      </c>
      <c r="W54" s="98">
        <v>4.096</v>
      </c>
      <c r="X54" s="98">
        <f t="shared" si="4"/>
        <v>0.8027945379485552</v>
      </c>
      <c r="Y54" s="98">
        <v>31.49</v>
      </c>
      <c r="Z54" s="77">
        <v>25.28</v>
      </c>
      <c r="AA54" s="77">
        <f t="shared" si="5"/>
        <v>1.2419999999999995</v>
      </c>
    </row>
    <row r="55" spans="20:27" ht="12.75">
      <c r="T55" s="78" t="s">
        <v>37</v>
      </c>
      <c r="U55" s="98">
        <f t="shared" si="3"/>
        <v>1.1379999999999995</v>
      </c>
      <c r="V55" s="98">
        <v>6.73</v>
      </c>
      <c r="W55" s="98">
        <v>5.512</v>
      </c>
      <c r="X55" s="98">
        <f t="shared" si="4"/>
        <v>0.8309063893016345</v>
      </c>
      <c r="Y55" s="98">
        <v>33.65</v>
      </c>
      <c r="Z55" s="77">
        <v>27.96</v>
      </c>
      <c r="AA55" s="77">
        <f t="shared" si="5"/>
        <v>1.1379999999999995</v>
      </c>
    </row>
    <row r="56" spans="20:27" ht="12.75">
      <c r="T56" s="78" t="s">
        <v>38</v>
      </c>
      <c r="U56" s="98">
        <f t="shared" si="3"/>
        <v>1.4780000000000002</v>
      </c>
      <c r="V56" s="98">
        <v>6.254</v>
      </c>
      <c r="W56" s="98">
        <v>3.1979999999999995</v>
      </c>
      <c r="X56" s="98">
        <f t="shared" si="4"/>
        <v>0.7636712503997442</v>
      </c>
      <c r="Y56" s="98">
        <v>31.27</v>
      </c>
      <c r="Z56" s="77">
        <v>23.88</v>
      </c>
      <c r="AA56" s="77">
        <f t="shared" si="5"/>
        <v>1.4780000000000002</v>
      </c>
    </row>
    <row r="57" spans="20:27" ht="12.75">
      <c r="T57" s="78" t="s">
        <v>39</v>
      </c>
      <c r="U57" s="98">
        <f t="shared" si="3"/>
        <v>1.0519999999999996</v>
      </c>
      <c r="V57" s="98">
        <v>5.84</v>
      </c>
      <c r="W57" s="98">
        <v>4.804</v>
      </c>
      <c r="X57" s="98">
        <f t="shared" si="4"/>
        <v>0.8198630136986302</v>
      </c>
      <c r="Y57" s="98">
        <v>29.2</v>
      </c>
      <c r="Z57" s="77">
        <v>23.94</v>
      </c>
      <c r="AA57" s="77">
        <f t="shared" si="5"/>
        <v>1.0519999999999996</v>
      </c>
    </row>
    <row r="58" spans="20:27" ht="12.75">
      <c r="T58" s="78" t="s">
        <v>40</v>
      </c>
      <c r="U58" s="98">
        <f t="shared" si="3"/>
        <v>1.0679999999999992</v>
      </c>
      <c r="V58" s="98">
        <v>8.245999999999999</v>
      </c>
      <c r="W58" s="98">
        <v>6.945999999999999</v>
      </c>
      <c r="X58" s="98">
        <f t="shared" si="4"/>
        <v>0.8704826582585496</v>
      </c>
      <c r="Y58" s="98">
        <v>41.23</v>
      </c>
      <c r="Z58" s="77">
        <v>35.89</v>
      </c>
      <c r="AA58" s="77">
        <f t="shared" si="5"/>
        <v>1.0679999999999992</v>
      </c>
    </row>
    <row r="59" spans="20:27" ht="12.75">
      <c r="T59" s="78" t="s">
        <v>41</v>
      </c>
      <c r="U59" s="98">
        <f t="shared" si="3"/>
        <v>1.0480000000000005</v>
      </c>
      <c r="V59" s="98">
        <v>7.304</v>
      </c>
      <c r="W59" s="98">
        <v>6.402</v>
      </c>
      <c r="X59" s="98">
        <f t="shared" si="4"/>
        <v>0.8565169769989047</v>
      </c>
      <c r="Y59" s="98">
        <v>36.52</v>
      </c>
      <c r="Z59" s="77">
        <v>31.28</v>
      </c>
      <c r="AA59" s="77">
        <f t="shared" si="5"/>
        <v>1.0480000000000005</v>
      </c>
    </row>
    <row r="60" spans="20:27" ht="12.75">
      <c r="T60" s="78" t="s">
        <v>42</v>
      </c>
      <c r="U60" s="98">
        <f t="shared" si="3"/>
        <v>1.2200000000000002</v>
      </c>
      <c r="V60" s="98">
        <v>5.22</v>
      </c>
      <c r="W60" s="98">
        <v>3.0380000000000007</v>
      </c>
      <c r="X60" s="98">
        <f t="shared" si="4"/>
        <v>0.7662835249042145</v>
      </c>
      <c r="Y60" s="98">
        <v>26.1</v>
      </c>
      <c r="Z60" s="77">
        <v>20</v>
      </c>
      <c r="AA60" s="77">
        <f t="shared" si="5"/>
        <v>1.2200000000000002</v>
      </c>
    </row>
    <row r="61" spans="20:27" ht="12.75" customHeight="1">
      <c r="T61" s="78" t="s">
        <v>43</v>
      </c>
      <c r="U61" s="98">
        <f t="shared" si="3"/>
        <v>1.4960000000000009</v>
      </c>
      <c r="V61" s="98">
        <v>8.52</v>
      </c>
      <c r="W61" s="98">
        <v>6.75</v>
      </c>
      <c r="X61" s="98">
        <f t="shared" si="4"/>
        <v>0.824413145539906</v>
      </c>
      <c r="Y61" s="98">
        <v>42.6</v>
      </c>
      <c r="Z61" s="77">
        <v>35.12</v>
      </c>
      <c r="AA61" s="77">
        <f t="shared" si="5"/>
        <v>1.4960000000000009</v>
      </c>
    </row>
    <row r="62" spans="20:27" ht="12.75">
      <c r="T62" s="78" t="s">
        <v>44</v>
      </c>
      <c r="U62" s="98">
        <f t="shared" si="3"/>
        <v>1.482</v>
      </c>
      <c r="V62" s="98">
        <v>7.058</v>
      </c>
      <c r="W62" s="98">
        <v>5.058</v>
      </c>
      <c r="X62" s="98">
        <f t="shared" si="4"/>
        <v>0.7900255029753471</v>
      </c>
      <c r="Y62" s="98">
        <v>35.29</v>
      </c>
      <c r="Z62" s="77">
        <v>27.88</v>
      </c>
      <c r="AA62" s="77">
        <f t="shared" si="5"/>
        <v>1.482</v>
      </c>
    </row>
    <row r="63" spans="20:27" ht="12.75">
      <c r="T63" s="78" t="s">
        <v>45</v>
      </c>
      <c r="U63" s="98">
        <f t="shared" si="3"/>
        <v>1.0219999999999998</v>
      </c>
      <c r="V63" s="98">
        <v>5.186</v>
      </c>
      <c r="W63" s="98">
        <v>4.27</v>
      </c>
      <c r="X63" s="98">
        <f t="shared" si="4"/>
        <v>0.8029309679907444</v>
      </c>
      <c r="Y63" s="98">
        <v>25.93</v>
      </c>
      <c r="Z63" s="77">
        <v>20.82</v>
      </c>
      <c r="AA63" s="77">
        <f t="shared" si="5"/>
        <v>1.0219999999999998</v>
      </c>
    </row>
    <row r="64" spans="20:27" ht="12.75">
      <c r="T64" s="78" t="s">
        <v>46</v>
      </c>
      <c r="U64" s="98">
        <f t="shared" si="3"/>
        <v>1.2</v>
      </c>
      <c r="V64" s="98">
        <v>5.39</v>
      </c>
      <c r="W64" s="98">
        <v>3.9859999999999998</v>
      </c>
      <c r="X64" s="98">
        <f t="shared" si="4"/>
        <v>0.7773654916512059</v>
      </c>
      <c r="Y64" s="98">
        <v>26.95</v>
      </c>
      <c r="Z64" s="77">
        <v>20.95</v>
      </c>
      <c r="AA64" s="77">
        <f t="shared" si="5"/>
        <v>1.2</v>
      </c>
    </row>
    <row r="65" spans="20:27" ht="12.75">
      <c r="T65" s="78" t="s">
        <v>47</v>
      </c>
      <c r="U65" s="98">
        <f t="shared" si="3"/>
        <v>1.4160000000000004</v>
      </c>
      <c r="V65" s="98">
        <v>6.292</v>
      </c>
      <c r="W65" s="98">
        <v>4.8919999999999995</v>
      </c>
      <c r="X65" s="98">
        <f t="shared" si="4"/>
        <v>0.7749523204068658</v>
      </c>
      <c r="Y65" s="98">
        <v>31.46</v>
      </c>
      <c r="Z65" s="77">
        <v>24.38</v>
      </c>
      <c r="AA65" s="77">
        <f t="shared" si="5"/>
        <v>1.4160000000000004</v>
      </c>
    </row>
    <row r="66" spans="20:27" ht="12.75">
      <c r="T66" s="78" t="s">
        <v>48</v>
      </c>
      <c r="U66" s="98">
        <f t="shared" si="3"/>
        <v>1.3159999999999996</v>
      </c>
      <c r="V66" s="98">
        <v>9.358</v>
      </c>
      <c r="W66" s="98">
        <v>7.8260000000000005</v>
      </c>
      <c r="X66" s="98">
        <f t="shared" si="4"/>
        <v>0.8593716606112417</v>
      </c>
      <c r="Y66" s="98">
        <v>46.79</v>
      </c>
      <c r="Z66" s="77">
        <v>40.21</v>
      </c>
      <c r="AA66" s="77">
        <f t="shared" si="5"/>
        <v>1.3159999999999996</v>
      </c>
    </row>
    <row r="67" spans="20:27" ht="12.75">
      <c r="T67" s="78" t="s">
        <v>49</v>
      </c>
      <c r="U67" s="98">
        <f aca="true" t="shared" si="6" ref="U67:U98">+(Y67-Z67)/5</f>
        <v>1.3059999999999996</v>
      </c>
      <c r="V67" s="98">
        <v>6.66</v>
      </c>
      <c r="W67" s="98">
        <v>4.763999999999999</v>
      </c>
      <c r="X67" s="98">
        <f aca="true" t="shared" si="7" ref="X67:X98">+Z67/Y67</f>
        <v>0.803903903903904</v>
      </c>
      <c r="Y67" s="98">
        <v>33.3</v>
      </c>
      <c r="Z67" s="77">
        <v>26.77</v>
      </c>
      <c r="AA67" s="77">
        <f aca="true" t="shared" si="8" ref="AA67:AA98">+(Y67-Z67)/5</f>
        <v>1.3059999999999996</v>
      </c>
    </row>
    <row r="68" spans="20:27" ht="12.75">
      <c r="T68" s="78" t="s">
        <v>50</v>
      </c>
      <c r="U68" s="98">
        <f t="shared" si="6"/>
        <v>1.0240000000000002</v>
      </c>
      <c r="V68" s="98">
        <v>5.234</v>
      </c>
      <c r="W68" s="98">
        <v>4.628</v>
      </c>
      <c r="X68" s="98">
        <f t="shared" si="7"/>
        <v>0.8043561329766908</v>
      </c>
      <c r="Y68" s="98">
        <v>26.17</v>
      </c>
      <c r="Z68" s="77">
        <v>21.05</v>
      </c>
      <c r="AA68" s="77">
        <f t="shared" si="8"/>
        <v>1.0240000000000002</v>
      </c>
    </row>
    <row r="69" spans="20:27" ht="12.75">
      <c r="T69" s="78" t="s">
        <v>51</v>
      </c>
      <c r="U69" s="98">
        <f t="shared" si="6"/>
        <v>1.4660000000000004</v>
      </c>
      <c r="V69" s="98">
        <v>6.328</v>
      </c>
      <c r="W69" s="98">
        <v>3.936</v>
      </c>
      <c r="X69" s="98">
        <f t="shared" si="7"/>
        <v>0.7683312262958281</v>
      </c>
      <c r="Y69" s="98">
        <v>31.64</v>
      </c>
      <c r="Z69" s="77">
        <v>24.31</v>
      </c>
      <c r="AA69" s="77">
        <f t="shared" si="8"/>
        <v>1.4660000000000004</v>
      </c>
    </row>
    <row r="70" spans="20:27" ht="12.75">
      <c r="T70" s="78" t="s">
        <v>52</v>
      </c>
      <c r="U70" s="98">
        <f t="shared" si="6"/>
        <v>1.5879999999999996</v>
      </c>
      <c r="V70" s="98">
        <v>6.731999999999999</v>
      </c>
      <c r="W70" s="98">
        <v>4.6659999999999995</v>
      </c>
      <c r="X70" s="98">
        <f t="shared" si="7"/>
        <v>0.764111705288176</v>
      </c>
      <c r="Y70" s="98">
        <v>33.66</v>
      </c>
      <c r="Z70" s="77">
        <v>25.72</v>
      </c>
      <c r="AA70" s="77">
        <f t="shared" si="8"/>
        <v>1.5879999999999996</v>
      </c>
    </row>
    <row r="71" spans="20:27" ht="12.75">
      <c r="T71" s="78" t="s">
        <v>53</v>
      </c>
      <c r="U71" s="98">
        <f t="shared" si="6"/>
        <v>1.7399999999999998</v>
      </c>
      <c r="V71" s="98">
        <v>6.318</v>
      </c>
      <c r="W71" s="98">
        <v>4.138</v>
      </c>
      <c r="X71" s="98">
        <f t="shared" si="7"/>
        <v>0.724596391263058</v>
      </c>
      <c r="Y71" s="98">
        <v>31.59</v>
      </c>
      <c r="Z71" s="77">
        <v>22.89</v>
      </c>
      <c r="AA71" s="77">
        <f t="shared" si="8"/>
        <v>1.7399999999999998</v>
      </c>
    </row>
    <row r="72" spans="20:27" ht="12.75">
      <c r="T72" s="78" t="s">
        <v>54</v>
      </c>
      <c r="U72" s="98">
        <f t="shared" si="6"/>
        <v>1.1980000000000004</v>
      </c>
      <c r="V72" s="98">
        <v>5.496</v>
      </c>
      <c r="W72" s="98">
        <v>4.688000000000001</v>
      </c>
      <c r="X72" s="98">
        <f t="shared" si="7"/>
        <v>0.782023289665211</v>
      </c>
      <c r="Y72" s="98">
        <v>27.48</v>
      </c>
      <c r="Z72" s="77">
        <v>21.49</v>
      </c>
      <c r="AA72" s="77">
        <f t="shared" si="8"/>
        <v>1.1980000000000004</v>
      </c>
    </row>
    <row r="73" spans="20:27" ht="12.75">
      <c r="T73" s="78" t="s">
        <v>55</v>
      </c>
      <c r="U73" s="98">
        <f t="shared" si="6"/>
        <v>1.314</v>
      </c>
      <c r="V73" s="98">
        <v>6.406000000000001</v>
      </c>
      <c r="W73" s="98">
        <v>4.788</v>
      </c>
      <c r="X73" s="98">
        <f t="shared" si="7"/>
        <v>0.7948798001873244</v>
      </c>
      <c r="Y73" s="98">
        <v>32.03</v>
      </c>
      <c r="Z73" s="77">
        <v>25.46</v>
      </c>
      <c r="AA73" s="77">
        <f t="shared" si="8"/>
        <v>1.314</v>
      </c>
    </row>
    <row r="74" spans="20:27" ht="12.75">
      <c r="T74" s="78" t="s">
        <v>56</v>
      </c>
      <c r="U74" s="98">
        <f t="shared" si="6"/>
        <v>0.9759999999999998</v>
      </c>
      <c r="V74" s="98">
        <v>6.308</v>
      </c>
      <c r="W74" s="98">
        <v>5.434</v>
      </c>
      <c r="X74" s="98">
        <f t="shared" si="7"/>
        <v>0.8452758402029169</v>
      </c>
      <c r="Y74" s="98">
        <v>31.54</v>
      </c>
      <c r="Z74" s="77">
        <v>26.66</v>
      </c>
      <c r="AA74" s="77">
        <f t="shared" si="8"/>
        <v>0.9759999999999998</v>
      </c>
    </row>
    <row r="75" spans="20:27" ht="12.75">
      <c r="T75" s="78" t="s">
        <v>57</v>
      </c>
      <c r="U75" s="98">
        <f t="shared" si="6"/>
        <v>0.9899999999999991</v>
      </c>
      <c r="V75" s="98">
        <v>9.144</v>
      </c>
      <c r="W75" s="98">
        <v>8.416</v>
      </c>
      <c r="X75" s="98">
        <f t="shared" si="7"/>
        <v>0.891732283464567</v>
      </c>
      <c r="Y75" s="98">
        <v>45.72</v>
      </c>
      <c r="Z75" s="77">
        <v>40.77</v>
      </c>
      <c r="AA75" s="77">
        <f t="shared" si="8"/>
        <v>0.9899999999999991</v>
      </c>
    </row>
    <row r="76" spans="20:27" ht="12.75">
      <c r="T76" s="78" t="s">
        <v>58</v>
      </c>
      <c r="U76" s="98">
        <f t="shared" si="6"/>
        <v>1.3760000000000006</v>
      </c>
      <c r="V76" s="98">
        <v>7.468000000000001</v>
      </c>
      <c r="W76" s="98">
        <v>5.5760000000000005</v>
      </c>
      <c r="X76" s="98">
        <f t="shared" si="7"/>
        <v>0.8157471880021424</v>
      </c>
      <c r="Y76" s="98">
        <v>37.34</v>
      </c>
      <c r="Z76" s="77">
        <v>30.46</v>
      </c>
      <c r="AA76" s="77">
        <f t="shared" si="8"/>
        <v>1.3760000000000006</v>
      </c>
    </row>
    <row r="77" spans="20:27" ht="12.75">
      <c r="T77" s="78" t="s">
        <v>59</v>
      </c>
      <c r="U77" s="98">
        <f t="shared" si="6"/>
        <v>1.0739999999999994</v>
      </c>
      <c r="V77" s="98">
        <v>7.08</v>
      </c>
      <c r="W77" s="98">
        <v>5.97</v>
      </c>
      <c r="X77" s="98">
        <f t="shared" si="7"/>
        <v>0.8483050847457628</v>
      </c>
      <c r="Y77" s="98">
        <v>35.4</v>
      </c>
      <c r="Z77" s="77">
        <v>30.03</v>
      </c>
      <c r="AA77" s="77">
        <f t="shared" si="8"/>
        <v>1.0739999999999994</v>
      </c>
    </row>
    <row r="78" spans="20:27" ht="12.75">
      <c r="T78" s="78" t="s">
        <v>60</v>
      </c>
      <c r="U78" s="98">
        <f t="shared" si="6"/>
        <v>1.172</v>
      </c>
      <c r="V78" s="98">
        <v>8.61</v>
      </c>
      <c r="W78" s="98">
        <v>7.536</v>
      </c>
      <c r="X78" s="98">
        <f t="shared" si="7"/>
        <v>0.8638792102206736</v>
      </c>
      <c r="Y78" s="98">
        <v>43.05</v>
      </c>
      <c r="Z78" s="77">
        <v>37.19</v>
      </c>
      <c r="AA78" s="77">
        <f t="shared" si="8"/>
        <v>1.172</v>
      </c>
    </row>
    <row r="79" spans="20:27" ht="12.75">
      <c r="T79" s="78" t="s">
        <v>61</v>
      </c>
      <c r="U79" s="98">
        <f t="shared" si="6"/>
        <v>1.1239999999999994</v>
      </c>
      <c r="V79" s="98">
        <v>7.4319999999999995</v>
      </c>
      <c r="W79" s="98">
        <v>6.262</v>
      </c>
      <c r="X79" s="98">
        <f t="shared" si="7"/>
        <v>0.8487621097954791</v>
      </c>
      <c r="Y79" s="98">
        <v>37.16</v>
      </c>
      <c r="Z79" s="77">
        <v>31.54</v>
      </c>
      <c r="AA79" s="77">
        <f t="shared" si="8"/>
        <v>1.1239999999999994</v>
      </c>
    </row>
    <row r="80" spans="20:27" ht="12.75">
      <c r="T80" s="78" t="s">
        <v>62</v>
      </c>
      <c r="U80" s="98">
        <f t="shared" si="6"/>
        <v>1.4</v>
      </c>
      <c r="V80" s="98">
        <v>6.032</v>
      </c>
      <c r="W80" s="98">
        <v>4.292</v>
      </c>
      <c r="X80" s="98">
        <f t="shared" si="7"/>
        <v>0.7679045092838196</v>
      </c>
      <c r="Y80" s="98">
        <v>30.16</v>
      </c>
      <c r="Z80" s="77">
        <v>23.16</v>
      </c>
      <c r="AA80" s="77">
        <f t="shared" si="8"/>
        <v>1.4</v>
      </c>
    </row>
    <row r="81" spans="20:27" ht="12.75">
      <c r="T81" s="78" t="s">
        <v>63</v>
      </c>
      <c r="U81" s="98">
        <f t="shared" si="6"/>
        <v>1.342</v>
      </c>
      <c r="V81" s="98">
        <v>6.3340000000000005</v>
      </c>
      <c r="W81" s="98">
        <v>3.8940000000000006</v>
      </c>
      <c r="X81" s="98">
        <f t="shared" si="7"/>
        <v>0.788127565519419</v>
      </c>
      <c r="Y81" s="98">
        <v>31.67</v>
      </c>
      <c r="Z81" s="77">
        <v>24.96</v>
      </c>
      <c r="AA81" s="77">
        <f t="shared" si="8"/>
        <v>1.342</v>
      </c>
    </row>
    <row r="82" spans="20:27" ht="12.75">
      <c r="T82" s="78" t="s">
        <v>64</v>
      </c>
      <c r="U82" s="98">
        <f t="shared" si="6"/>
        <v>1.0560000000000003</v>
      </c>
      <c r="V82" s="98">
        <v>6.686</v>
      </c>
      <c r="W82" s="98">
        <v>5.4879999999999995</v>
      </c>
      <c r="X82" s="98">
        <f t="shared" si="7"/>
        <v>0.8420580317080466</v>
      </c>
      <c r="Y82" s="98">
        <v>33.43</v>
      </c>
      <c r="Z82" s="77">
        <v>28.15</v>
      </c>
      <c r="AA82" s="77">
        <f t="shared" si="8"/>
        <v>1.0560000000000003</v>
      </c>
    </row>
    <row r="83" spans="20:27" ht="12.75">
      <c r="T83" s="78" t="s">
        <v>65</v>
      </c>
      <c r="U83" s="98">
        <f t="shared" si="6"/>
        <v>1.0879999999999996</v>
      </c>
      <c r="V83" s="98">
        <v>5.848</v>
      </c>
      <c r="W83" s="98">
        <v>4.9079999999999995</v>
      </c>
      <c r="X83" s="98">
        <f t="shared" si="7"/>
        <v>0.8139534883720931</v>
      </c>
      <c r="Y83" s="98">
        <v>29.24</v>
      </c>
      <c r="Z83" s="77">
        <v>23.8</v>
      </c>
      <c r="AA83" s="77">
        <f t="shared" si="8"/>
        <v>1.0879999999999996</v>
      </c>
    </row>
    <row r="84" spans="20:27" ht="12.75">
      <c r="T84" s="78" t="s">
        <v>66</v>
      </c>
      <c r="U84" s="98">
        <f t="shared" si="6"/>
        <v>1.3940000000000006</v>
      </c>
      <c r="V84" s="98">
        <v>7.142</v>
      </c>
      <c r="W84" s="98">
        <v>5.232</v>
      </c>
      <c r="X84" s="98">
        <f t="shared" si="7"/>
        <v>0.8048165779893587</v>
      </c>
      <c r="Y84" s="98">
        <v>35.71</v>
      </c>
      <c r="Z84" s="77">
        <v>28.74</v>
      </c>
      <c r="AA84" s="77">
        <f t="shared" si="8"/>
        <v>1.3940000000000006</v>
      </c>
    </row>
    <row r="85" spans="20:27" ht="12.75">
      <c r="T85" s="78" t="s">
        <v>67</v>
      </c>
      <c r="U85" s="98">
        <f t="shared" si="6"/>
        <v>1.468</v>
      </c>
      <c r="V85" s="98">
        <v>7.108</v>
      </c>
      <c r="W85" s="98">
        <v>4.714</v>
      </c>
      <c r="X85" s="98">
        <f t="shared" si="7"/>
        <v>0.7934721440630276</v>
      </c>
      <c r="Y85" s="98">
        <v>35.54</v>
      </c>
      <c r="Z85" s="77">
        <v>28.2</v>
      </c>
      <c r="AA85" s="77">
        <f t="shared" si="8"/>
        <v>1.468</v>
      </c>
    </row>
    <row r="86" spans="20:27" ht="12.75">
      <c r="T86" s="78" t="s">
        <v>68</v>
      </c>
      <c r="U86" s="98">
        <f t="shared" si="6"/>
        <v>1.3679999999999999</v>
      </c>
      <c r="V86" s="98">
        <v>7.35</v>
      </c>
      <c r="W86" s="98">
        <v>5.661999999999999</v>
      </c>
      <c r="X86" s="98">
        <f t="shared" si="7"/>
        <v>0.8138775510204082</v>
      </c>
      <c r="Y86" s="98">
        <v>36.75</v>
      </c>
      <c r="Z86" s="77">
        <v>29.91</v>
      </c>
      <c r="AA86" s="77">
        <f t="shared" si="8"/>
        <v>1.3679999999999999</v>
      </c>
    </row>
    <row r="87" spans="20:27" ht="12.75">
      <c r="T87" s="78" t="s">
        <v>69</v>
      </c>
      <c r="U87" s="98">
        <f t="shared" si="6"/>
        <v>1.714</v>
      </c>
      <c r="V87" s="98">
        <v>7.42</v>
      </c>
      <c r="W87" s="98">
        <v>5.138</v>
      </c>
      <c r="X87" s="98">
        <f t="shared" si="7"/>
        <v>0.7690026954177898</v>
      </c>
      <c r="Y87" s="98">
        <v>37.1</v>
      </c>
      <c r="Z87" s="77">
        <v>28.53</v>
      </c>
      <c r="AA87" s="77">
        <f t="shared" si="8"/>
        <v>1.714</v>
      </c>
    </row>
    <row r="88" spans="20:27" ht="12.75">
      <c r="T88" s="78" t="s">
        <v>70</v>
      </c>
      <c r="U88" s="98">
        <f t="shared" si="6"/>
        <v>1.2479999999999998</v>
      </c>
      <c r="V88" s="98">
        <v>6.938</v>
      </c>
      <c r="W88" s="98">
        <v>4.922</v>
      </c>
      <c r="X88" s="98">
        <f t="shared" si="7"/>
        <v>0.8201210723551456</v>
      </c>
      <c r="Y88" s="98">
        <v>34.69</v>
      </c>
      <c r="Z88" s="77">
        <v>28.45</v>
      </c>
      <c r="AA88" s="77">
        <f t="shared" si="8"/>
        <v>1.2479999999999998</v>
      </c>
    </row>
    <row r="89" spans="20:27" ht="12.75">
      <c r="T89" s="78" t="s">
        <v>71</v>
      </c>
      <c r="U89" s="98">
        <f t="shared" si="6"/>
        <v>1.1380000000000003</v>
      </c>
      <c r="V89" s="98">
        <v>5.982</v>
      </c>
      <c r="W89" s="98">
        <v>5.058</v>
      </c>
      <c r="X89" s="98">
        <f t="shared" si="7"/>
        <v>0.8097626211969241</v>
      </c>
      <c r="Y89" s="98">
        <v>29.91</v>
      </c>
      <c r="Z89" s="77">
        <v>24.22</v>
      </c>
      <c r="AA89" s="77">
        <f t="shared" si="8"/>
        <v>1.1380000000000003</v>
      </c>
    </row>
    <row r="90" spans="20:27" ht="12.75">
      <c r="T90" s="78" t="s">
        <v>72</v>
      </c>
      <c r="U90" s="98">
        <f t="shared" si="6"/>
        <v>1.268</v>
      </c>
      <c r="V90" s="98">
        <v>5.924</v>
      </c>
      <c r="W90" s="98">
        <v>4.746</v>
      </c>
      <c r="X90" s="98">
        <f t="shared" si="7"/>
        <v>0.7859554355165429</v>
      </c>
      <c r="Y90" s="98">
        <v>29.62</v>
      </c>
      <c r="Z90" s="77">
        <v>23.28</v>
      </c>
      <c r="AA90" s="77">
        <f t="shared" si="8"/>
        <v>1.268</v>
      </c>
    </row>
    <row r="91" spans="20:27" ht="12.75">
      <c r="T91" s="78" t="s">
        <v>73</v>
      </c>
      <c r="U91" s="98">
        <f t="shared" si="6"/>
        <v>1.3099999999999994</v>
      </c>
      <c r="V91" s="98">
        <v>6.6739999999999995</v>
      </c>
      <c r="W91" s="98">
        <v>5.1819999999999995</v>
      </c>
      <c r="X91" s="98">
        <f t="shared" si="7"/>
        <v>0.8037159124962542</v>
      </c>
      <c r="Y91" s="98">
        <v>33.37</v>
      </c>
      <c r="Z91" s="77">
        <v>26.82</v>
      </c>
      <c r="AA91" s="77">
        <f t="shared" si="8"/>
        <v>1.3099999999999994</v>
      </c>
    </row>
    <row r="92" spans="20:27" ht="12.75">
      <c r="T92" s="78" t="s">
        <v>166</v>
      </c>
      <c r="U92" s="98">
        <f t="shared" si="6"/>
        <v>0.9719999999999999</v>
      </c>
      <c r="V92" s="98">
        <v>6.638</v>
      </c>
      <c r="W92" s="98">
        <v>6.638</v>
      </c>
      <c r="X92" s="98">
        <f t="shared" si="7"/>
        <v>0.853570352515818</v>
      </c>
      <c r="Y92" s="98">
        <v>33.19</v>
      </c>
      <c r="Z92" s="77">
        <v>28.33</v>
      </c>
      <c r="AA92" s="77">
        <f t="shared" si="8"/>
        <v>0.9719999999999999</v>
      </c>
    </row>
    <row r="93" spans="20:27" ht="12.75">
      <c r="T93" s="78" t="s">
        <v>74</v>
      </c>
      <c r="U93" s="98">
        <f t="shared" si="6"/>
        <v>1.2240000000000009</v>
      </c>
      <c r="V93" s="98">
        <v>7.934</v>
      </c>
      <c r="W93" s="98">
        <v>7.22</v>
      </c>
      <c r="X93" s="98">
        <f t="shared" si="7"/>
        <v>0.8457272498109402</v>
      </c>
      <c r="Y93" s="98">
        <v>39.67</v>
      </c>
      <c r="Z93" s="77">
        <v>33.55</v>
      </c>
      <c r="AA93" s="77">
        <f t="shared" si="8"/>
        <v>1.2240000000000009</v>
      </c>
    </row>
    <row r="94" spans="20:27" ht="12.75">
      <c r="T94" s="78" t="s">
        <v>75</v>
      </c>
      <c r="U94" s="98">
        <f t="shared" si="6"/>
        <v>1.5560000000000003</v>
      </c>
      <c r="V94" s="98">
        <v>7.05</v>
      </c>
      <c r="W94" s="98">
        <v>4.804</v>
      </c>
      <c r="X94" s="98">
        <f t="shared" si="7"/>
        <v>0.7792907801418439</v>
      </c>
      <c r="Y94" s="98">
        <v>35.25</v>
      </c>
      <c r="Z94" s="77">
        <v>27.47</v>
      </c>
      <c r="AA94" s="77">
        <f t="shared" si="8"/>
        <v>1.5560000000000003</v>
      </c>
    </row>
    <row r="95" spans="20:27" ht="12.75">
      <c r="T95" s="78" t="s">
        <v>76</v>
      </c>
      <c r="U95" s="98">
        <f t="shared" si="6"/>
        <v>1.028</v>
      </c>
      <c r="V95" s="98">
        <v>7.194</v>
      </c>
      <c r="W95" s="98">
        <v>6.522</v>
      </c>
      <c r="X95" s="98">
        <f t="shared" si="7"/>
        <v>0.8571031415068112</v>
      </c>
      <c r="Y95" s="98">
        <v>35.97</v>
      </c>
      <c r="Z95" s="77">
        <v>30.83</v>
      </c>
      <c r="AA95" s="77">
        <f t="shared" si="8"/>
        <v>1.028</v>
      </c>
    </row>
    <row r="96" spans="20:27" ht="12.75">
      <c r="T96" s="78" t="s">
        <v>77</v>
      </c>
      <c r="U96" s="98">
        <f t="shared" si="6"/>
        <v>1.15</v>
      </c>
      <c r="V96" s="98">
        <v>7.192</v>
      </c>
      <c r="W96" s="98">
        <v>6.19</v>
      </c>
      <c r="X96" s="98">
        <f t="shared" si="7"/>
        <v>0.8401001112347052</v>
      </c>
      <c r="Y96" s="98">
        <v>35.96</v>
      </c>
      <c r="Z96" s="77">
        <v>30.21</v>
      </c>
      <c r="AA96" s="77">
        <f t="shared" si="8"/>
        <v>1.15</v>
      </c>
    </row>
    <row r="97" spans="20:27" ht="12.75">
      <c r="T97" s="78" t="s">
        <v>78</v>
      </c>
      <c r="U97" s="98">
        <f t="shared" si="6"/>
        <v>1.8539999999999992</v>
      </c>
      <c r="V97" s="98">
        <v>7.473999999999999</v>
      </c>
      <c r="W97" s="98">
        <v>4.827999999999999</v>
      </c>
      <c r="X97" s="98">
        <f t="shared" si="7"/>
        <v>0.751940058870752</v>
      </c>
      <c r="Y97" s="98">
        <v>37.37</v>
      </c>
      <c r="Z97" s="77">
        <v>28.1</v>
      </c>
      <c r="AA97" s="77">
        <f t="shared" si="8"/>
        <v>1.8539999999999992</v>
      </c>
    </row>
    <row r="98" spans="20:27" ht="12.75">
      <c r="T98" s="78" t="s">
        <v>167</v>
      </c>
      <c r="U98" s="98">
        <f t="shared" si="6"/>
        <v>1.0599999999999998</v>
      </c>
      <c r="V98" s="98">
        <v>4.058</v>
      </c>
      <c r="W98" s="98">
        <v>4.058</v>
      </c>
      <c r="X98" s="98">
        <f t="shared" si="7"/>
        <v>0.7387875800887137</v>
      </c>
      <c r="Y98" s="98">
        <v>20.29</v>
      </c>
      <c r="Z98" s="77">
        <v>14.99</v>
      </c>
      <c r="AA98" s="77">
        <f t="shared" si="8"/>
        <v>1.0599999999999998</v>
      </c>
    </row>
    <row r="99" spans="20:27" ht="12.75">
      <c r="T99" s="78" t="s">
        <v>79</v>
      </c>
      <c r="U99" s="98">
        <f aca="true" t="shared" si="9" ref="U99:U126">+(Y99-Z99)/5</f>
        <v>1.0380000000000003</v>
      </c>
      <c r="V99" s="98">
        <v>6.8340000000000005</v>
      </c>
      <c r="W99" s="98">
        <v>5.944000000000001</v>
      </c>
      <c r="X99" s="98">
        <f aca="true" t="shared" si="10" ref="X99:X126">+Z99/Y99</f>
        <v>0.8481123792800702</v>
      </c>
      <c r="Y99" s="98">
        <v>34.17</v>
      </c>
      <c r="Z99" s="77">
        <v>28.98</v>
      </c>
      <c r="AA99" s="77">
        <f aca="true" t="shared" si="11" ref="AA99:AA126">+(Y99-Z99)/5</f>
        <v>1.0380000000000003</v>
      </c>
    </row>
    <row r="100" spans="20:27" ht="12.75">
      <c r="T100" s="78" t="s">
        <v>80</v>
      </c>
      <c r="U100" s="98">
        <f t="shared" si="9"/>
        <v>1.6840000000000004</v>
      </c>
      <c r="V100" s="98">
        <v>6.964</v>
      </c>
      <c r="W100" s="98">
        <v>4.466</v>
      </c>
      <c r="X100" s="98">
        <f t="shared" si="10"/>
        <v>0.7581849511774842</v>
      </c>
      <c r="Y100" s="98">
        <v>34.82</v>
      </c>
      <c r="Z100" s="77">
        <v>26.4</v>
      </c>
      <c r="AA100" s="77">
        <f t="shared" si="11"/>
        <v>1.6840000000000004</v>
      </c>
    </row>
    <row r="101" spans="20:27" ht="12.75">
      <c r="T101" s="78" t="s">
        <v>81</v>
      </c>
      <c r="U101" s="98">
        <f t="shared" si="9"/>
        <v>1.7979999999999996</v>
      </c>
      <c r="V101" s="98">
        <v>6.723999999999999</v>
      </c>
      <c r="W101" s="98">
        <v>4.262</v>
      </c>
      <c r="X101" s="98">
        <f t="shared" si="10"/>
        <v>0.7325996430696015</v>
      </c>
      <c r="Y101" s="98">
        <v>33.62</v>
      </c>
      <c r="Z101" s="77">
        <v>24.63</v>
      </c>
      <c r="AA101" s="77">
        <f t="shared" si="11"/>
        <v>1.7979999999999996</v>
      </c>
    </row>
    <row r="102" spans="20:27" ht="12.75">
      <c r="T102" s="78" t="s">
        <v>82</v>
      </c>
      <c r="U102" s="98">
        <f t="shared" si="9"/>
        <v>1.1040000000000005</v>
      </c>
      <c r="V102" s="98">
        <v>7.47</v>
      </c>
      <c r="W102" s="98">
        <v>6.668000000000001</v>
      </c>
      <c r="X102" s="98">
        <f t="shared" si="10"/>
        <v>0.8522088353413654</v>
      </c>
      <c r="Y102" s="98">
        <v>37.35</v>
      </c>
      <c r="Z102" s="77">
        <v>31.83</v>
      </c>
      <c r="AA102" s="77">
        <f t="shared" si="11"/>
        <v>1.1040000000000005</v>
      </c>
    </row>
    <row r="103" spans="20:27" ht="12.75">
      <c r="T103" s="78" t="s">
        <v>168</v>
      </c>
      <c r="U103" s="98">
        <f t="shared" si="9"/>
        <v>1.5880000000000003</v>
      </c>
      <c r="V103" s="98">
        <v>6.692</v>
      </c>
      <c r="W103" s="98">
        <v>6.692</v>
      </c>
      <c r="X103" s="98">
        <f t="shared" si="10"/>
        <v>0.7627017334130305</v>
      </c>
      <c r="Y103" s="98">
        <v>33.46</v>
      </c>
      <c r="Z103" s="77">
        <v>25.52</v>
      </c>
      <c r="AA103" s="77">
        <f t="shared" si="11"/>
        <v>1.5880000000000003</v>
      </c>
    </row>
    <row r="104" spans="20:27" ht="12.75">
      <c r="T104" s="78" t="s">
        <v>83</v>
      </c>
      <c r="U104" s="98">
        <f t="shared" si="9"/>
        <v>1.0799999999999996</v>
      </c>
      <c r="V104" s="98">
        <v>6.9159999999999995</v>
      </c>
      <c r="W104" s="98">
        <v>5.731999999999999</v>
      </c>
      <c r="X104" s="98">
        <f t="shared" si="10"/>
        <v>0.8438403701561596</v>
      </c>
      <c r="Y104" s="98">
        <v>34.58</v>
      </c>
      <c r="Z104" s="77">
        <v>29.18</v>
      </c>
      <c r="AA104" s="77">
        <f t="shared" si="11"/>
        <v>1.0799999999999996</v>
      </c>
    </row>
    <row r="105" spans="20:27" ht="12.75">
      <c r="T105" s="78" t="s">
        <v>84</v>
      </c>
      <c r="U105" s="98">
        <f t="shared" si="9"/>
        <v>1.592</v>
      </c>
      <c r="V105" s="98">
        <v>6.992</v>
      </c>
      <c r="W105" s="98">
        <v>4.856</v>
      </c>
      <c r="X105" s="98">
        <f t="shared" si="10"/>
        <v>0.7723112128146453</v>
      </c>
      <c r="Y105" s="98">
        <v>34.96</v>
      </c>
      <c r="Z105" s="77">
        <v>27</v>
      </c>
      <c r="AA105" s="77">
        <f t="shared" si="11"/>
        <v>1.592</v>
      </c>
    </row>
    <row r="106" spans="20:27" ht="12.75">
      <c r="T106" s="78" t="s">
        <v>85</v>
      </c>
      <c r="U106" s="98">
        <f t="shared" si="9"/>
        <v>1.0120000000000005</v>
      </c>
      <c r="V106" s="98">
        <v>6.706</v>
      </c>
      <c r="W106" s="98">
        <v>5.93</v>
      </c>
      <c r="X106" s="98">
        <f t="shared" si="10"/>
        <v>0.8490903668356695</v>
      </c>
      <c r="Y106" s="98">
        <v>33.53</v>
      </c>
      <c r="Z106" s="77">
        <v>28.47</v>
      </c>
      <c r="AA106" s="77">
        <f t="shared" si="11"/>
        <v>1.0120000000000005</v>
      </c>
    </row>
    <row r="107" spans="20:27" ht="12.75">
      <c r="T107" s="78" t="s">
        <v>86</v>
      </c>
      <c r="U107" s="98">
        <f t="shared" si="9"/>
        <v>1.2239999999999995</v>
      </c>
      <c r="V107" s="98">
        <v>6.458</v>
      </c>
      <c r="W107" s="98">
        <v>4.7940000000000005</v>
      </c>
      <c r="X107" s="98">
        <f t="shared" si="10"/>
        <v>0.8104676370393311</v>
      </c>
      <c r="Y107" s="98">
        <v>32.29</v>
      </c>
      <c r="Z107" s="77">
        <v>26.17</v>
      </c>
      <c r="AA107" s="77">
        <f t="shared" si="11"/>
        <v>1.2239999999999995</v>
      </c>
    </row>
    <row r="108" spans="20:27" ht="12.75">
      <c r="T108" s="78" t="s">
        <v>87</v>
      </c>
      <c r="U108" s="98">
        <f t="shared" si="9"/>
        <v>0</v>
      </c>
      <c r="V108" s="98">
        <v>0</v>
      </c>
      <c r="W108" s="98">
        <v>-1.786</v>
      </c>
      <c r="X108" s="98" t="e">
        <f t="shared" si="10"/>
        <v>#DIV/0!</v>
      </c>
      <c r="Y108" s="98"/>
      <c r="AA108" s="77">
        <f t="shared" si="11"/>
        <v>0</v>
      </c>
    </row>
    <row r="109" spans="20:27" ht="12.75">
      <c r="T109" s="78" t="s">
        <v>88</v>
      </c>
      <c r="U109" s="98">
        <f t="shared" si="9"/>
        <v>1.2399999999999998</v>
      </c>
      <c r="V109" s="98">
        <v>6.343999999999999</v>
      </c>
      <c r="W109" s="98">
        <v>4.9479999999999995</v>
      </c>
      <c r="X109" s="98">
        <f t="shared" si="10"/>
        <v>0.8045397225725095</v>
      </c>
      <c r="Y109" s="98">
        <v>31.72</v>
      </c>
      <c r="Z109" s="77">
        <v>25.52</v>
      </c>
      <c r="AA109" s="77">
        <f t="shared" si="11"/>
        <v>1.2399999999999998</v>
      </c>
    </row>
    <row r="110" spans="20:27" ht="12.75">
      <c r="T110" s="78" t="s">
        <v>129</v>
      </c>
      <c r="U110" s="98">
        <f t="shared" si="9"/>
        <v>1.7819999999999994</v>
      </c>
      <c r="V110" s="98">
        <v>7.11</v>
      </c>
      <c r="W110" s="98">
        <v>4.465999999999999</v>
      </c>
      <c r="X110" s="98">
        <f t="shared" si="10"/>
        <v>0.749367088607595</v>
      </c>
      <c r="Y110" s="98">
        <v>35.55</v>
      </c>
      <c r="Z110" s="77">
        <v>26.64</v>
      </c>
      <c r="AA110" s="77">
        <f t="shared" si="11"/>
        <v>1.7819999999999994</v>
      </c>
    </row>
    <row r="111" spans="20:27" ht="12.75">
      <c r="T111" s="78" t="s">
        <v>89</v>
      </c>
      <c r="U111" s="98">
        <f t="shared" si="9"/>
        <v>0.9760000000000005</v>
      </c>
      <c r="V111" s="98">
        <v>9.678</v>
      </c>
      <c r="W111" s="98">
        <v>8.554</v>
      </c>
      <c r="X111" s="98">
        <f t="shared" si="10"/>
        <v>0.8991527175036164</v>
      </c>
      <c r="Y111" s="98">
        <v>48.39</v>
      </c>
      <c r="Z111" s="77">
        <v>43.51</v>
      </c>
      <c r="AA111" s="77">
        <f t="shared" si="11"/>
        <v>0.9760000000000005</v>
      </c>
    </row>
    <row r="112" spans="20:27" ht="12.75">
      <c r="T112" s="78" t="s">
        <v>130</v>
      </c>
      <c r="U112" s="98">
        <f t="shared" si="9"/>
        <v>1.4119999999999997</v>
      </c>
      <c r="V112" s="98">
        <v>6.964</v>
      </c>
      <c r="W112" s="98">
        <v>5.316000000000001</v>
      </c>
      <c r="X112" s="98">
        <f t="shared" si="10"/>
        <v>0.7972429638139001</v>
      </c>
      <c r="Y112" s="98">
        <v>34.82</v>
      </c>
      <c r="Z112" s="77">
        <v>27.76</v>
      </c>
      <c r="AA112" s="77">
        <f t="shared" si="11"/>
        <v>1.4119999999999997</v>
      </c>
    </row>
    <row r="113" spans="20:27" ht="12.75">
      <c r="T113" s="78" t="s">
        <v>90</v>
      </c>
      <c r="U113" s="98">
        <f t="shared" si="9"/>
        <v>1.7280000000000002</v>
      </c>
      <c r="V113" s="98">
        <v>6.734</v>
      </c>
      <c r="W113" s="98">
        <v>4.398</v>
      </c>
      <c r="X113" s="98">
        <f t="shared" si="10"/>
        <v>0.7433917433917434</v>
      </c>
      <c r="Y113" s="98">
        <v>33.67</v>
      </c>
      <c r="Z113" s="77">
        <v>25.03</v>
      </c>
      <c r="AA113" s="77">
        <f t="shared" si="11"/>
        <v>1.7280000000000002</v>
      </c>
    </row>
    <row r="114" spans="20:27" ht="12.75">
      <c r="T114" s="78" t="s">
        <v>91</v>
      </c>
      <c r="U114" s="98">
        <f t="shared" si="9"/>
        <v>1.7059999999999995</v>
      </c>
      <c r="V114" s="98">
        <v>6.715999999999999</v>
      </c>
      <c r="W114" s="98">
        <v>4.6</v>
      </c>
      <c r="X114" s="98">
        <f t="shared" si="10"/>
        <v>0.7459797498511019</v>
      </c>
      <c r="Y114" s="98">
        <v>33.58</v>
      </c>
      <c r="Z114" s="77">
        <v>25.05</v>
      </c>
      <c r="AA114" s="77">
        <f t="shared" si="11"/>
        <v>1.7059999999999995</v>
      </c>
    </row>
    <row r="115" spans="20:27" ht="12.75">
      <c r="T115" s="78" t="s">
        <v>131</v>
      </c>
      <c r="U115" s="98">
        <f t="shared" si="9"/>
        <v>1.4200000000000004</v>
      </c>
      <c r="V115" s="98">
        <v>6.232</v>
      </c>
      <c r="W115" s="98">
        <v>3.9120000000000004</v>
      </c>
      <c r="X115" s="98">
        <f t="shared" si="10"/>
        <v>0.7721437740693196</v>
      </c>
      <c r="Y115" s="98">
        <v>31.16</v>
      </c>
      <c r="Z115" s="77">
        <v>24.06</v>
      </c>
      <c r="AA115" s="77">
        <f t="shared" si="11"/>
        <v>1.4200000000000004</v>
      </c>
    </row>
    <row r="116" spans="20:27" ht="12.75">
      <c r="T116" s="78" t="s">
        <v>92</v>
      </c>
      <c r="U116" s="98">
        <f t="shared" si="9"/>
        <v>1.2119999999999997</v>
      </c>
      <c r="V116" s="98">
        <v>6.28</v>
      </c>
      <c r="W116" s="98">
        <v>4.921999999999999</v>
      </c>
      <c r="X116" s="98">
        <f t="shared" si="10"/>
        <v>0.8070063694267516</v>
      </c>
      <c r="Y116" s="98">
        <v>31.4</v>
      </c>
      <c r="Z116" s="77">
        <v>25.34</v>
      </c>
      <c r="AA116" s="77">
        <f t="shared" si="11"/>
        <v>1.2119999999999997</v>
      </c>
    </row>
    <row r="117" spans="20:27" ht="12.75">
      <c r="T117" s="78" t="s">
        <v>93</v>
      </c>
      <c r="U117" s="98">
        <f t="shared" si="9"/>
        <v>1.7820000000000007</v>
      </c>
      <c r="V117" s="98">
        <v>6.868</v>
      </c>
      <c r="W117" s="98">
        <v>4.376</v>
      </c>
      <c r="X117" s="98">
        <f t="shared" si="10"/>
        <v>0.7405358182877111</v>
      </c>
      <c r="Y117" s="98">
        <v>34.34</v>
      </c>
      <c r="Z117" s="77">
        <v>25.43</v>
      </c>
      <c r="AA117" s="77">
        <f t="shared" si="11"/>
        <v>1.7820000000000007</v>
      </c>
    </row>
    <row r="118" spans="20:27" ht="12.75">
      <c r="T118" s="78" t="s">
        <v>94</v>
      </c>
      <c r="U118" s="98">
        <f t="shared" si="9"/>
        <v>1.2619999999999998</v>
      </c>
      <c r="V118" s="98">
        <v>6.914</v>
      </c>
      <c r="W118" s="98">
        <v>5.524</v>
      </c>
      <c r="X118" s="98">
        <f t="shared" si="10"/>
        <v>0.8174717963552214</v>
      </c>
      <c r="Y118" s="98">
        <v>34.57</v>
      </c>
      <c r="Z118" s="77">
        <v>28.26</v>
      </c>
      <c r="AA118" s="77">
        <f t="shared" si="11"/>
        <v>1.2619999999999998</v>
      </c>
    </row>
    <row r="119" spans="20:27" ht="12.75">
      <c r="T119" s="78" t="s">
        <v>95</v>
      </c>
      <c r="U119" s="98">
        <f t="shared" si="9"/>
        <v>1.0839999999999996</v>
      </c>
      <c r="V119" s="98">
        <v>7.036</v>
      </c>
      <c r="W119" s="98">
        <v>6.111999999999999</v>
      </c>
      <c r="X119" s="98">
        <f t="shared" si="10"/>
        <v>0.8459351904491189</v>
      </c>
      <c r="Y119" s="98">
        <v>35.18</v>
      </c>
      <c r="Z119" s="77">
        <v>29.76</v>
      </c>
      <c r="AA119" s="77">
        <f t="shared" si="11"/>
        <v>1.0839999999999996</v>
      </c>
    </row>
    <row r="120" spans="20:27" ht="12.75">
      <c r="T120" s="78" t="s">
        <v>96</v>
      </c>
      <c r="U120" s="98">
        <f t="shared" si="9"/>
        <v>1.1299999999999997</v>
      </c>
      <c r="V120" s="98">
        <v>6.458</v>
      </c>
      <c r="W120" s="98">
        <v>5.266</v>
      </c>
      <c r="X120" s="98">
        <f t="shared" si="10"/>
        <v>0.8250232270052649</v>
      </c>
      <c r="Y120" s="98">
        <v>32.29</v>
      </c>
      <c r="Z120" s="77">
        <v>26.64</v>
      </c>
      <c r="AA120" s="77">
        <f t="shared" si="11"/>
        <v>1.1299999999999997</v>
      </c>
    </row>
    <row r="121" spans="20:27" ht="12.75">
      <c r="T121" s="78" t="s">
        <v>97</v>
      </c>
      <c r="U121" s="98">
        <f t="shared" si="9"/>
        <v>1.4579999999999997</v>
      </c>
      <c r="V121" s="98">
        <v>8.166</v>
      </c>
      <c r="W121" s="98">
        <v>6.21</v>
      </c>
      <c r="X121" s="98">
        <f t="shared" si="10"/>
        <v>0.8214548126377663</v>
      </c>
      <c r="Y121" s="98">
        <v>40.83</v>
      </c>
      <c r="Z121" s="77">
        <v>33.54</v>
      </c>
      <c r="AA121" s="77">
        <f t="shared" si="11"/>
        <v>1.4579999999999997</v>
      </c>
    </row>
    <row r="122" spans="20:27" ht="12.75">
      <c r="T122" s="78" t="s">
        <v>98</v>
      </c>
      <c r="U122" s="98">
        <f t="shared" si="9"/>
        <v>0.9640000000000001</v>
      </c>
      <c r="V122" s="98">
        <v>6.958</v>
      </c>
      <c r="W122" s="98">
        <v>6.282</v>
      </c>
      <c r="X122" s="98">
        <f t="shared" si="10"/>
        <v>0.8614544409313021</v>
      </c>
      <c r="Y122" s="98">
        <v>34.79</v>
      </c>
      <c r="Z122" s="77">
        <v>29.97</v>
      </c>
      <c r="AA122" s="77">
        <f t="shared" si="11"/>
        <v>0.9640000000000001</v>
      </c>
    </row>
    <row r="123" spans="20:27" ht="12.75">
      <c r="T123" s="78" t="s">
        <v>99</v>
      </c>
      <c r="U123" s="98">
        <f t="shared" si="9"/>
        <v>1.3220000000000005</v>
      </c>
      <c r="V123" s="98">
        <v>5.87</v>
      </c>
      <c r="W123" s="98">
        <v>3.9160000000000004</v>
      </c>
      <c r="X123" s="98">
        <f t="shared" si="10"/>
        <v>0.7747870528109028</v>
      </c>
      <c r="Y123" s="98">
        <v>29.35</v>
      </c>
      <c r="Z123" s="77">
        <v>22.74</v>
      </c>
      <c r="AA123" s="77">
        <f t="shared" si="11"/>
        <v>1.3220000000000005</v>
      </c>
    </row>
    <row r="124" spans="20:27" ht="12.75">
      <c r="T124" s="78" t="s">
        <v>100</v>
      </c>
      <c r="U124" s="98">
        <f t="shared" si="9"/>
        <v>0.8380000000000003</v>
      </c>
      <c r="V124" s="98">
        <v>6.392</v>
      </c>
      <c r="W124" s="98">
        <v>5.894</v>
      </c>
      <c r="X124" s="98">
        <f t="shared" si="10"/>
        <v>0.8688986232790988</v>
      </c>
      <c r="Y124" s="98">
        <v>31.96</v>
      </c>
      <c r="Z124" s="77">
        <v>27.77</v>
      </c>
      <c r="AA124" s="77">
        <f t="shared" si="11"/>
        <v>0.8380000000000003</v>
      </c>
    </row>
    <row r="125" spans="20:27" ht="12.75">
      <c r="T125" s="78" t="s">
        <v>101</v>
      </c>
      <c r="U125" s="98">
        <f t="shared" si="9"/>
        <v>0.9640000000000001</v>
      </c>
      <c r="V125" s="98">
        <v>4.352</v>
      </c>
      <c r="W125" s="98">
        <v>3.422</v>
      </c>
      <c r="X125" s="98">
        <f t="shared" si="10"/>
        <v>0.7784926470588235</v>
      </c>
      <c r="Y125" s="98">
        <v>21.76</v>
      </c>
      <c r="Z125" s="77">
        <v>16.94</v>
      </c>
      <c r="AA125" s="77">
        <f t="shared" si="11"/>
        <v>0.9640000000000001</v>
      </c>
    </row>
    <row r="126" spans="20:27" ht="12.75">
      <c r="T126" s="78" t="s">
        <v>169</v>
      </c>
      <c r="U126" s="98">
        <f t="shared" si="9"/>
        <v>1.6299999999999997</v>
      </c>
      <c r="V126" s="98">
        <v>8.87</v>
      </c>
      <c r="W126" s="98">
        <v>8.87</v>
      </c>
      <c r="X126" s="98">
        <f t="shared" si="10"/>
        <v>0.8162344983089065</v>
      </c>
      <c r="Y126" s="98">
        <v>44.35</v>
      </c>
      <c r="Z126" s="77">
        <v>36.2</v>
      </c>
      <c r="AA126" s="77">
        <f t="shared" si="11"/>
        <v>1.6299999999999997</v>
      </c>
    </row>
  </sheetData>
  <sheetProtection password="C3F4" sheet="1" objects="1" scenarios="1"/>
  <mergeCells count="32">
    <mergeCell ref="M30:N30"/>
    <mergeCell ref="M32:N32"/>
    <mergeCell ref="M34:N34"/>
    <mergeCell ref="H30:I30"/>
    <mergeCell ref="H32:I32"/>
    <mergeCell ref="H34:I34"/>
    <mergeCell ref="B53:N53"/>
    <mergeCell ref="B36:N36"/>
    <mergeCell ref="B37:N37"/>
    <mergeCell ref="D34:E34"/>
    <mergeCell ref="K38:L38"/>
    <mergeCell ref="C38:E38"/>
    <mergeCell ref="G38:I38"/>
    <mergeCell ref="H28:I28"/>
    <mergeCell ref="M22:N22"/>
    <mergeCell ref="M24:N24"/>
    <mergeCell ref="M26:N26"/>
    <mergeCell ref="M28:N28"/>
    <mergeCell ref="H24:I24"/>
    <mergeCell ref="H26:I26"/>
    <mergeCell ref="H22:I22"/>
    <mergeCell ref="B14:C14"/>
    <mergeCell ref="B19:N19"/>
    <mergeCell ref="H9:I9"/>
    <mergeCell ref="H15:I15"/>
    <mergeCell ref="D17:E17"/>
    <mergeCell ref="B13:N13"/>
    <mergeCell ref="H11:I11"/>
    <mergeCell ref="B3:N3"/>
    <mergeCell ref="B1:N1"/>
    <mergeCell ref="B2:N2"/>
    <mergeCell ref="H7:I7"/>
  </mergeCells>
  <conditionalFormatting sqref="K10 C8 G8">
    <cfRule type="cellIs" priority="1" dxfId="0" operator="equal" stopIfTrue="1">
      <formula>"""Stream Size CFS"""</formula>
    </cfRule>
  </conditionalFormatting>
  <conditionalFormatting sqref="M8 I8">
    <cfRule type="expression" priority="2" dxfId="1" stopIfTrue="1">
      <formula>if+#REF!=1</formula>
    </cfRule>
  </conditionalFormatting>
  <dataValidations count="4">
    <dataValidation type="list" allowBlank="1" showInputMessage="1" showErrorMessage="1" sqref="L11 D15">
      <formula1>$R$7:$R$8</formula1>
    </dataValidation>
    <dataValidation type="list" allowBlank="1" showInputMessage="1" showErrorMessage="1" sqref="L9">
      <formula1>$T$3:$T$126</formula1>
    </dataValidation>
    <dataValidation type="list" allowBlank="1" showInputMessage="1" showErrorMessage="1" sqref="D17:E17">
      <formula1>$P$1:$P$5</formula1>
    </dataValidation>
    <dataValidation type="list" allowBlank="1" showInputMessage="1" showErrorMessage="1" sqref="F29 F27 F31 F33 F35">
      <formula1>#REF!</formula1>
    </dataValidation>
  </dataValidations>
  <printOptions/>
  <pageMargins left="0.75" right="0.75" top="1" bottom="1" header="0.5" footer="0.5"/>
  <pageSetup fitToHeight="1" fitToWidth="1" horizontalDpi="600" verticalDpi="600" orientation="portrait" scale="5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C33"/>
  <sheetViews>
    <sheetView workbookViewId="0" topLeftCell="A1">
      <pane ySplit="1" topLeftCell="BM2" activePane="bottomLeft" state="frozen"/>
      <selection pane="topLeft" activeCell="A1" sqref="A1"/>
      <selection pane="bottomLeft" activeCell="A1" sqref="A1"/>
    </sheetView>
  </sheetViews>
  <sheetFormatPr defaultColWidth="9.33203125" defaultRowHeight="12.75"/>
  <cols>
    <col min="1" max="1" width="2.83203125" style="111" customWidth="1"/>
    <col min="2" max="2" width="68.5" style="118" bestFit="1" customWidth="1"/>
    <col min="3" max="3" width="83.33203125" style="118" bestFit="1" customWidth="1"/>
    <col min="4" max="16384" width="10.66015625" style="111" customWidth="1"/>
  </cols>
  <sheetData>
    <row r="1" spans="2:3" ht="12.75">
      <c r="B1" s="110" t="s">
        <v>232</v>
      </c>
      <c r="C1" s="110" t="s">
        <v>280</v>
      </c>
    </row>
    <row r="2" spans="2:3" s="113" customFormat="1" ht="30" customHeight="1">
      <c r="B2" s="112" t="s">
        <v>233</v>
      </c>
      <c r="C2" s="112" t="s">
        <v>234</v>
      </c>
    </row>
    <row r="3" spans="2:3" s="113" customFormat="1" ht="30" customHeight="1">
      <c r="B3" s="114" t="s">
        <v>235</v>
      </c>
      <c r="C3" s="115" t="s">
        <v>236</v>
      </c>
    </row>
    <row r="4" spans="2:3" s="113" customFormat="1" ht="70.5" customHeight="1">
      <c r="B4" s="116" t="s">
        <v>237</v>
      </c>
      <c r="C4" s="119" t="s">
        <v>279</v>
      </c>
    </row>
    <row r="5" spans="2:3" s="113" customFormat="1" ht="30" customHeight="1">
      <c r="B5" s="112" t="s">
        <v>238</v>
      </c>
      <c r="C5" s="112" t="s">
        <v>239</v>
      </c>
    </row>
    <row r="6" spans="2:3" s="113" customFormat="1" ht="30" customHeight="1">
      <c r="B6" s="116" t="s">
        <v>240</v>
      </c>
      <c r="C6" s="116" t="s">
        <v>241</v>
      </c>
    </row>
    <row r="7" spans="2:3" ht="30" customHeight="1">
      <c r="B7" s="112" t="s">
        <v>242</v>
      </c>
      <c r="C7" s="112" t="s">
        <v>243</v>
      </c>
    </row>
    <row r="8" spans="2:3" ht="30" customHeight="1">
      <c r="B8" s="112" t="s">
        <v>244</v>
      </c>
      <c r="C8" s="112" t="s">
        <v>245</v>
      </c>
    </row>
    <row r="9" spans="2:3" ht="30" customHeight="1">
      <c r="B9" s="112" t="s">
        <v>246</v>
      </c>
      <c r="C9" s="112" t="s">
        <v>247</v>
      </c>
    </row>
    <row r="10" spans="2:3" ht="38.25">
      <c r="B10" s="112" t="s">
        <v>248</v>
      </c>
      <c r="C10" s="112" t="s">
        <v>249</v>
      </c>
    </row>
    <row r="11" spans="2:3" ht="38.25">
      <c r="B11" s="112" t="s">
        <v>250</v>
      </c>
      <c r="C11" s="112" t="s">
        <v>251</v>
      </c>
    </row>
    <row r="12" spans="2:3" ht="30" customHeight="1">
      <c r="B12" s="112" t="s">
        <v>252</v>
      </c>
      <c r="C12" s="112" t="s">
        <v>253</v>
      </c>
    </row>
    <row r="13" spans="2:3" ht="30" customHeight="1">
      <c r="B13" s="112" t="s">
        <v>254</v>
      </c>
      <c r="C13" s="112" t="s">
        <v>255</v>
      </c>
    </row>
    <row r="14" spans="2:3" ht="30" customHeight="1">
      <c r="B14" s="112" t="s">
        <v>256</v>
      </c>
      <c r="C14" s="112" t="s">
        <v>257</v>
      </c>
    </row>
    <row r="15" spans="2:3" ht="30" customHeight="1">
      <c r="B15" s="112" t="s">
        <v>258</v>
      </c>
      <c r="C15" s="112" t="s">
        <v>259</v>
      </c>
    </row>
    <row r="16" spans="2:3" ht="30" customHeight="1">
      <c r="B16" s="112" t="s">
        <v>260</v>
      </c>
      <c r="C16" s="112" t="s">
        <v>261</v>
      </c>
    </row>
    <row r="17" spans="2:3" ht="30" customHeight="1">
      <c r="B17" s="116" t="s">
        <v>262</v>
      </c>
      <c r="C17" s="116" t="s">
        <v>263</v>
      </c>
    </row>
    <row r="18" spans="2:3" ht="30" customHeight="1">
      <c r="B18" s="112" t="s">
        <v>264</v>
      </c>
      <c r="C18" s="112" t="s">
        <v>265</v>
      </c>
    </row>
    <row r="19" spans="2:3" ht="30" customHeight="1">
      <c r="B19" s="116" t="s">
        <v>266</v>
      </c>
      <c r="C19" s="116" t="s">
        <v>267</v>
      </c>
    </row>
    <row r="20" spans="2:3" ht="30" customHeight="1">
      <c r="B20" s="112" t="s">
        <v>268</v>
      </c>
      <c r="C20" s="112" t="s">
        <v>269</v>
      </c>
    </row>
    <row r="21" spans="2:3" ht="30" customHeight="1">
      <c r="B21" s="112" t="s">
        <v>270</v>
      </c>
      <c r="C21" s="112" t="s">
        <v>271</v>
      </c>
    </row>
    <row r="22" spans="2:3" s="113" customFormat="1" ht="30" customHeight="1">
      <c r="B22" s="112" t="s">
        <v>272</v>
      </c>
      <c r="C22" s="112" t="s">
        <v>273</v>
      </c>
    </row>
    <row r="23" spans="2:3" s="113" customFormat="1" ht="30" customHeight="1">
      <c r="B23" s="112" t="s">
        <v>274</v>
      </c>
      <c r="C23" s="112" t="s">
        <v>269</v>
      </c>
    </row>
    <row r="24" spans="2:3" s="113" customFormat="1" ht="30" customHeight="1">
      <c r="B24" s="112" t="s">
        <v>275</v>
      </c>
      <c r="C24" s="112" t="s">
        <v>276</v>
      </c>
    </row>
    <row r="25" spans="2:3" s="113" customFormat="1" ht="30" customHeight="1">
      <c r="B25" s="112" t="s">
        <v>277</v>
      </c>
      <c r="C25" s="112" t="s">
        <v>278</v>
      </c>
    </row>
    <row r="26" spans="2:3" s="113" customFormat="1" ht="12.75">
      <c r="B26" s="117"/>
      <c r="C26" s="117"/>
    </row>
    <row r="27" spans="2:3" s="113" customFormat="1" ht="12.75">
      <c r="B27" s="117"/>
      <c r="C27" s="117"/>
    </row>
    <row r="28" spans="2:3" s="113" customFormat="1" ht="12.75">
      <c r="B28" s="117"/>
      <c r="C28" s="117"/>
    </row>
    <row r="29" spans="2:3" s="113" customFormat="1" ht="12.75">
      <c r="B29" s="117"/>
      <c r="C29" s="117"/>
    </row>
    <row r="30" spans="2:3" s="113" customFormat="1" ht="12.75">
      <c r="B30" s="117"/>
      <c r="C30" s="117"/>
    </row>
    <row r="31" spans="2:3" s="113" customFormat="1" ht="12.75">
      <c r="B31" s="117"/>
      <c r="C31" s="117"/>
    </row>
    <row r="32" spans="2:3" s="113" customFormat="1" ht="12.75">
      <c r="B32" s="117"/>
      <c r="C32" s="117"/>
    </row>
    <row r="33" spans="2:3" s="113" customFormat="1" ht="12.75">
      <c r="B33" s="117"/>
      <c r="C33" s="117"/>
    </row>
  </sheetData>
  <sheetProtection password="C3F4" sheet="1" objects="1" scenarios="1"/>
  <printOptions/>
  <pageMargins left="0.75" right="0.75" top="1" bottom="1" header="0.5" footer="0.5"/>
  <pageSetup fitToHeight="1" fitToWidth="1" horizontalDpi="600" verticalDpi="600" orientation="landscape" scale="95" r:id="rId1"/>
</worksheet>
</file>

<file path=xl/worksheets/sheet4.xml><?xml version="1.0" encoding="utf-8"?>
<worksheet xmlns="http://schemas.openxmlformats.org/spreadsheetml/2006/main" xmlns:r="http://schemas.openxmlformats.org/officeDocument/2006/relationships">
  <dimension ref="A1:H126"/>
  <sheetViews>
    <sheetView workbookViewId="0" topLeftCell="A1">
      <selection activeCell="A1" sqref="A1"/>
    </sheetView>
  </sheetViews>
  <sheetFormatPr defaultColWidth="9.33203125" defaultRowHeight="12.75"/>
  <cols>
    <col min="1" max="1" width="40" style="0" bestFit="1" customWidth="1"/>
    <col min="2" max="6" width="9.33203125" style="22" customWidth="1"/>
  </cols>
  <sheetData>
    <row r="1" spans="1:8" s="32" customFormat="1" ht="51">
      <c r="A1" s="32" t="s">
        <v>121</v>
      </c>
      <c r="B1" s="32" t="s">
        <v>122</v>
      </c>
      <c r="C1" s="32" t="s">
        <v>123</v>
      </c>
      <c r="D1" s="32" t="s">
        <v>124</v>
      </c>
      <c r="E1" s="32" t="s">
        <v>125</v>
      </c>
      <c r="F1" s="32" t="s">
        <v>126</v>
      </c>
      <c r="G1" s="32" t="s">
        <v>141</v>
      </c>
      <c r="H1" s="32" t="s">
        <v>142</v>
      </c>
    </row>
    <row r="2" spans="2:8" ht="12.75">
      <c r="B2" s="22">
        <v>2006</v>
      </c>
      <c r="C2" s="22">
        <v>2008</v>
      </c>
      <c r="D2" s="22">
        <v>2008</v>
      </c>
      <c r="E2" s="22">
        <v>2008</v>
      </c>
      <c r="F2" s="22">
        <v>2008</v>
      </c>
      <c r="G2">
        <v>2008</v>
      </c>
      <c r="H2">
        <v>2008</v>
      </c>
    </row>
    <row r="3" spans="1:8" ht="12.75">
      <c r="A3" t="s">
        <v>154</v>
      </c>
      <c r="B3" s="22">
        <v>1.0980000000000003</v>
      </c>
      <c r="C3" s="22">
        <v>6.734</v>
      </c>
      <c r="D3" s="22">
        <v>6.734</v>
      </c>
      <c r="E3" s="22">
        <f>+G3/F3</f>
        <v>0.8369468369468369</v>
      </c>
      <c r="F3" s="22">
        <v>33.67</v>
      </c>
      <c r="G3">
        <v>28.18</v>
      </c>
      <c r="H3">
        <f>+(F3-G3)/5</f>
        <v>1.0980000000000003</v>
      </c>
    </row>
    <row r="4" spans="1:8" ht="12.75">
      <c r="A4" t="s">
        <v>0</v>
      </c>
      <c r="B4" s="22">
        <v>1.5340000000000003</v>
      </c>
      <c r="C4" s="22">
        <v>6.942</v>
      </c>
      <c r="D4" s="22">
        <v>4.636</v>
      </c>
      <c r="E4" s="22">
        <f aca="true" t="shared" si="0" ref="E4:E67">+G4/F4</f>
        <v>0.7790262172284643</v>
      </c>
      <c r="F4" s="22">
        <v>34.71</v>
      </c>
      <c r="G4">
        <v>27.04</v>
      </c>
      <c r="H4">
        <f aca="true" t="shared" si="1" ref="H4:H67">+(F4-G4)/5</f>
        <v>1.5340000000000003</v>
      </c>
    </row>
    <row r="5" spans="1:8" ht="12.75">
      <c r="A5" t="s">
        <v>1</v>
      </c>
      <c r="B5" s="22">
        <v>1.0739999999999994</v>
      </c>
      <c r="C5" s="22">
        <v>5.576</v>
      </c>
      <c r="D5" s="22">
        <v>4.584</v>
      </c>
      <c r="E5" s="22">
        <f t="shared" si="0"/>
        <v>0.8073888091822096</v>
      </c>
      <c r="F5" s="22">
        <v>27.88</v>
      </c>
      <c r="G5">
        <v>22.51</v>
      </c>
      <c r="H5">
        <f t="shared" si="1"/>
        <v>1.0739999999999994</v>
      </c>
    </row>
    <row r="6" spans="1:8" ht="12.75">
      <c r="A6" t="s">
        <v>2</v>
      </c>
      <c r="B6" s="22">
        <v>1.314</v>
      </c>
      <c r="C6" s="22">
        <v>5.79</v>
      </c>
      <c r="D6" s="22">
        <v>3.7460000000000004</v>
      </c>
      <c r="E6" s="22">
        <f t="shared" si="0"/>
        <v>0.7730569948186529</v>
      </c>
      <c r="F6" s="22">
        <v>28.95</v>
      </c>
      <c r="G6">
        <v>22.38</v>
      </c>
      <c r="H6">
        <f t="shared" si="1"/>
        <v>1.314</v>
      </c>
    </row>
    <row r="7" spans="1:8" ht="12.75">
      <c r="A7" t="s">
        <v>3</v>
      </c>
      <c r="B7" s="22">
        <v>0.84</v>
      </c>
      <c r="C7" s="22">
        <v>5.058</v>
      </c>
      <c r="D7" s="22">
        <v>4.63</v>
      </c>
      <c r="E7" s="22">
        <f t="shared" si="0"/>
        <v>0.833926453143535</v>
      </c>
      <c r="F7" s="22">
        <v>25.29</v>
      </c>
      <c r="G7">
        <v>21.09</v>
      </c>
      <c r="H7">
        <f t="shared" si="1"/>
        <v>0.8399999999999999</v>
      </c>
    </row>
    <row r="8" spans="1:8" ht="12.75">
      <c r="A8" t="s">
        <v>4</v>
      </c>
      <c r="B8" s="22">
        <v>1.4279999999999995</v>
      </c>
      <c r="C8" s="22">
        <v>6.148</v>
      </c>
      <c r="D8" s="22">
        <v>4.51</v>
      </c>
      <c r="E8" s="22">
        <f t="shared" si="0"/>
        <v>0.767729342875732</v>
      </c>
      <c r="F8" s="22">
        <v>30.74</v>
      </c>
      <c r="G8">
        <v>23.6</v>
      </c>
      <c r="H8">
        <f t="shared" si="1"/>
        <v>1.4279999999999995</v>
      </c>
    </row>
    <row r="9" spans="1:8" ht="12.75">
      <c r="A9" t="s">
        <v>5</v>
      </c>
      <c r="B9" s="22">
        <v>1.19</v>
      </c>
      <c r="C9" s="22">
        <v>5.904</v>
      </c>
      <c r="D9" s="22">
        <v>4.666</v>
      </c>
      <c r="E9" s="22">
        <f t="shared" si="0"/>
        <v>0.7984417344173442</v>
      </c>
      <c r="F9" s="22">
        <v>29.52</v>
      </c>
      <c r="G9">
        <v>23.57</v>
      </c>
      <c r="H9">
        <f t="shared" si="1"/>
        <v>1.19</v>
      </c>
    </row>
    <row r="10" spans="1:8" ht="12.75">
      <c r="A10" t="s">
        <v>6</v>
      </c>
      <c r="B10" s="22">
        <v>1.13</v>
      </c>
      <c r="C10" s="22">
        <v>5.554</v>
      </c>
      <c r="D10" s="22">
        <v>3.762</v>
      </c>
      <c r="E10" s="22">
        <f t="shared" si="0"/>
        <v>0.7965430320489738</v>
      </c>
      <c r="F10" s="22">
        <v>27.77</v>
      </c>
      <c r="G10">
        <v>22.12</v>
      </c>
      <c r="H10">
        <f t="shared" si="1"/>
        <v>1.1299999999999997</v>
      </c>
    </row>
    <row r="11" spans="1:8" ht="12.75">
      <c r="A11" t="s">
        <v>5</v>
      </c>
      <c r="B11" s="22">
        <v>1.19</v>
      </c>
      <c r="C11" s="22">
        <v>5.904</v>
      </c>
      <c r="D11" s="22">
        <v>4.666</v>
      </c>
      <c r="E11" s="22">
        <f t="shared" si="0"/>
        <v>0.7984417344173442</v>
      </c>
      <c r="F11" s="22">
        <v>29.52</v>
      </c>
      <c r="G11">
        <v>23.57</v>
      </c>
      <c r="H11">
        <f t="shared" si="1"/>
        <v>1.19</v>
      </c>
    </row>
    <row r="12" spans="1:8" ht="12.75">
      <c r="A12" t="s">
        <v>155</v>
      </c>
      <c r="B12" s="22">
        <v>1.0640000000000007</v>
      </c>
      <c r="C12" s="22">
        <v>7.112</v>
      </c>
      <c r="D12" s="22">
        <v>7.112</v>
      </c>
      <c r="E12" s="22">
        <f t="shared" si="0"/>
        <v>0.8503937007874015</v>
      </c>
      <c r="F12" s="22">
        <v>35.56</v>
      </c>
      <c r="G12">
        <v>30.24</v>
      </c>
      <c r="H12">
        <f t="shared" si="1"/>
        <v>1.0640000000000007</v>
      </c>
    </row>
    <row r="13" spans="1:8" ht="12.75">
      <c r="A13" t="s">
        <v>7</v>
      </c>
      <c r="B13" s="22">
        <v>1.3440000000000005</v>
      </c>
      <c r="C13" s="22">
        <v>7.02</v>
      </c>
      <c r="D13" s="22">
        <v>5.354000000000001</v>
      </c>
      <c r="E13" s="22">
        <f t="shared" si="0"/>
        <v>0.8085470085470085</v>
      </c>
      <c r="F13" s="22">
        <v>35.1</v>
      </c>
      <c r="G13">
        <v>28.38</v>
      </c>
      <c r="H13">
        <f t="shared" si="1"/>
        <v>1.3440000000000005</v>
      </c>
    </row>
    <row r="14" spans="1:8" ht="12.75">
      <c r="A14" t="s">
        <v>8</v>
      </c>
      <c r="B14" s="22">
        <v>0.986</v>
      </c>
      <c r="C14" s="22">
        <v>8.458</v>
      </c>
      <c r="D14" s="22">
        <v>7.5</v>
      </c>
      <c r="E14" s="22">
        <f t="shared" si="0"/>
        <v>0.883423977299598</v>
      </c>
      <c r="F14" s="22">
        <v>42.29</v>
      </c>
      <c r="G14">
        <v>37.36</v>
      </c>
      <c r="H14">
        <f t="shared" si="1"/>
        <v>0.986</v>
      </c>
    </row>
    <row r="15" spans="1:8" ht="12.75">
      <c r="A15" t="s">
        <v>9</v>
      </c>
      <c r="B15" s="22">
        <v>1.18</v>
      </c>
      <c r="C15" s="22">
        <v>6.02</v>
      </c>
      <c r="D15" s="22">
        <v>4.862</v>
      </c>
      <c r="E15" s="22">
        <f t="shared" si="0"/>
        <v>0.8039867109634551</v>
      </c>
      <c r="F15" s="22">
        <v>30.1</v>
      </c>
      <c r="G15">
        <v>24.2</v>
      </c>
      <c r="H15">
        <f t="shared" si="1"/>
        <v>1.1800000000000004</v>
      </c>
    </row>
    <row r="16" spans="1:8" ht="12.75">
      <c r="A16" t="s">
        <v>10</v>
      </c>
      <c r="B16" s="22">
        <v>1.7380000000000002</v>
      </c>
      <c r="C16" s="22">
        <v>7.3340000000000005</v>
      </c>
      <c r="D16" s="22">
        <v>4.572000000000001</v>
      </c>
      <c r="E16" s="22">
        <f t="shared" si="0"/>
        <v>0.7630215434960458</v>
      </c>
      <c r="F16" s="22">
        <v>36.67</v>
      </c>
      <c r="G16">
        <v>27.98</v>
      </c>
      <c r="H16">
        <f t="shared" si="1"/>
        <v>1.7380000000000002</v>
      </c>
    </row>
    <row r="17" spans="1:8" ht="12.75">
      <c r="A17" t="s">
        <v>11</v>
      </c>
      <c r="B17" s="22">
        <v>0.9360000000000006</v>
      </c>
      <c r="C17" s="22">
        <v>6.7540000000000004</v>
      </c>
      <c r="D17" s="22">
        <v>6.188000000000001</v>
      </c>
      <c r="E17" s="22">
        <f t="shared" si="0"/>
        <v>0.8614154575066626</v>
      </c>
      <c r="F17" s="22">
        <v>33.77</v>
      </c>
      <c r="G17">
        <v>29.09</v>
      </c>
      <c r="H17">
        <f t="shared" si="1"/>
        <v>0.9360000000000006</v>
      </c>
    </row>
    <row r="18" spans="1:8" ht="12.75">
      <c r="A18" t="s">
        <v>12</v>
      </c>
      <c r="B18" s="22">
        <v>0.9940000000000004</v>
      </c>
      <c r="C18" s="22">
        <v>6.456</v>
      </c>
      <c r="D18" s="22">
        <v>5.672000000000001</v>
      </c>
      <c r="E18" s="22">
        <f t="shared" si="0"/>
        <v>0.8460346964064436</v>
      </c>
      <c r="F18" s="22">
        <v>32.28</v>
      </c>
      <c r="G18">
        <v>27.31</v>
      </c>
      <c r="H18">
        <f t="shared" si="1"/>
        <v>0.9940000000000004</v>
      </c>
    </row>
    <row r="19" spans="1:8" ht="12.75">
      <c r="A19" t="s">
        <v>156</v>
      </c>
      <c r="B19" s="22">
        <v>1.3379999999999996</v>
      </c>
      <c r="C19" s="22">
        <v>7.85</v>
      </c>
      <c r="D19" s="22">
        <v>7.85</v>
      </c>
      <c r="E19" s="22">
        <f t="shared" si="0"/>
        <v>0.8295541401273886</v>
      </c>
      <c r="F19" s="22">
        <v>39.25</v>
      </c>
      <c r="G19">
        <v>32.56</v>
      </c>
      <c r="H19">
        <f t="shared" si="1"/>
        <v>1.3379999999999996</v>
      </c>
    </row>
    <row r="20" spans="1:8" ht="12.75">
      <c r="A20" t="s">
        <v>13</v>
      </c>
      <c r="B20" s="22">
        <v>1.182</v>
      </c>
      <c r="C20" s="22">
        <v>6.684</v>
      </c>
      <c r="D20" s="22">
        <v>5.412000000000001</v>
      </c>
      <c r="E20" s="22">
        <f t="shared" si="0"/>
        <v>0.8231597845601436</v>
      </c>
      <c r="F20" s="22">
        <v>33.42</v>
      </c>
      <c r="G20">
        <v>27.51</v>
      </c>
      <c r="H20">
        <f t="shared" si="1"/>
        <v>1.182</v>
      </c>
    </row>
    <row r="21" spans="1:8" ht="12.75">
      <c r="A21" t="s">
        <v>157</v>
      </c>
      <c r="B21" s="22">
        <v>1.432</v>
      </c>
      <c r="C21" s="22">
        <v>6.68</v>
      </c>
      <c r="D21" s="22">
        <v>6.68</v>
      </c>
      <c r="E21" s="22">
        <f t="shared" si="0"/>
        <v>0.7856287425149701</v>
      </c>
      <c r="F21" s="22">
        <v>33.4</v>
      </c>
      <c r="G21">
        <v>26.24</v>
      </c>
      <c r="H21">
        <f t="shared" si="1"/>
        <v>1.432</v>
      </c>
    </row>
    <row r="22" spans="1:8" ht="12.75">
      <c r="A22" t="s">
        <v>14</v>
      </c>
      <c r="B22" s="22">
        <v>1.0720000000000005</v>
      </c>
      <c r="C22" s="22">
        <v>5.934</v>
      </c>
      <c r="D22" s="22">
        <v>5.092</v>
      </c>
      <c r="E22" s="22">
        <f t="shared" si="0"/>
        <v>0.8193461408830468</v>
      </c>
      <c r="F22" s="22">
        <v>29.67</v>
      </c>
      <c r="G22">
        <v>24.31</v>
      </c>
      <c r="H22">
        <f t="shared" si="1"/>
        <v>1.0720000000000005</v>
      </c>
    </row>
    <row r="23" spans="1:8" ht="12.75">
      <c r="A23" t="s">
        <v>15</v>
      </c>
      <c r="B23" s="22">
        <v>1.3520000000000003</v>
      </c>
      <c r="C23" s="22">
        <v>5.942</v>
      </c>
      <c r="D23" s="22">
        <v>3.974</v>
      </c>
      <c r="E23" s="22">
        <f t="shared" si="0"/>
        <v>0.7724671827667452</v>
      </c>
      <c r="F23" s="22">
        <v>29.71</v>
      </c>
      <c r="G23">
        <v>22.95</v>
      </c>
      <c r="H23">
        <f t="shared" si="1"/>
        <v>1.3520000000000003</v>
      </c>
    </row>
    <row r="24" spans="1:8" ht="12.75">
      <c r="A24" t="s">
        <v>127</v>
      </c>
      <c r="B24" s="22">
        <v>1.624</v>
      </c>
      <c r="C24" s="22">
        <v>6.978</v>
      </c>
      <c r="D24" s="22">
        <v>4.9719999999999995</v>
      </c>
      <c r="E24" s="22">
        <f t="shared" si="0"/>
        <v>0.7672685583261679</v>
      </c>
      <c r="F24" s="22">
        <v>34.89</v>
      </c>
      <c r="G24">
        <v>26.77</v>
      </c>
      <c r="H24">
        <f t="shared" si="1"/>
        <v>1.624</v>
      </c>
    </row>
    <row r="25" spans="1:8" ht="12.75">
      <c r="A25" t="s">
        <v>158</v>
      </c>
      <c r="B25" s="22">
        <v>2.1839999999999997</v>
      </c>
      <c r="C25" s="22">
        <v>6.688</v>
      </c>
      <c r="D25" s="22">
        <v>6.688</v>
      </c>
      <c r="E25" s="22">
        <f t="shared" si="0"/>
        <v>0.6734449760765551</v>
      </c>
      <c r="F25" s="22">
        <v>33.44</v>
      </c>
      <c r="G25">
        <v>22.52</v>
      </c>
      <c r="H25">
        <f t="shared" si="1"/>
        <v>2.1839999999999997</v>
      </c>
    </row>
    <row r="26" spans="1:8" ht="12.75">
      <c r="A26" t="s">
        <v>16</v>
      </c>
      <c r="B26" s="22">
        <v>1.1160000000000003</v>
      </c>
      <c r="C26" s="22">
        <v>5.934</v>
      </c>
      <c r="D26" s="22">
        <v>4.2780000000000005</v>
      </c>
      <c r="E26" s="22">
        <f t="shared" si="0"/>
        <v>0.8119312436804853</v>
      </c>
      <c r="F26" s="22">
        <v>29.67</v>
      </c>
      <c r="G26">
        <v>24.09</v>
      </c>
      <c r="H26">
        <f t="shared" si="1"/>
        <v>1.1160000000000003</v>
      </c>
    </row>
    <row r="27" spans="1:8" ht="12.75">
      <c r="A27" t="s">
        <v>159</v>
      </c>
      <c r="B27" s="22">
        <v>1.4060000000000001</v>
      </c>
      <c r="C27" s="22">
        <v>5.92</v>
      </c>
      <c r="D27" s="22">
        <v>5.92</v>
      </c>
      <c r="E27" s="22">
        <f t="shared" si="0"/>
        <v>0.7625</v>
      </c>
      <c r="F27" s="22">
        <v>29.6</v>
      </c>
      <c r="G27">
        <v>22.57</v>
      </c>
      <c r="H27">
        <f t="shared" si="1"/>
        <v>1.4060000000000001</v>
      </c>
    </row>
    <row r="28" spans="1:8" ht="12.75">
      <c r="A28" t="s">
        <v>17</v>
      </c>
      <c r="B28" s="22">
        <v>1.04</v>
      </c>
      <c r="C28" s="22">
        <v>7.5280000000000005</v>
      </c>
      <c r="D28" s="22">
        <v>6.558000000000001</v>
      </c>
      <c r="E28" s="22">
        <f t="shared" si="0"/>
        <v>0.8618490967056323</v>
      </c>
      <c r="F28" s="22">
        <v>37.64</v>
      </c>
      <c r="G28">
        <v>32.44</v>
      </c>
      <c r="H28">
        <f t="shared" si="1"/>
        <v>1.0400000000000005</v>
      </c>
    </row>
    <row r="29" spans="1:8" ht="12.75">
      <c r="A29" t="s">
        <v>160</v>
      </c>
      <c r="B29" s="22">
        <v>1.0540000000000007</v>
      </c>
      <c r="C29" s="22">
        <v>8.668000000000001</v>
      </c>
      <c r="D29" s="22">
        <v>8.668000000000001</v>
      </c>
      <c r="E29" s="22">
        <f t="shared" si="0"/>
        <v>0.878403322565759</v>
      </c>
      <c r="F29" s="22">
        <v>43.34</v>
      </c>
      <c r="G29">
        <v>38.07</v>
      </c>
      <c r="H29">
        <f t="shared" si="1"/>
        <v>1.0540000000000007</v>
      </c>
    </row>
    <row r="30" spans="1:8" ht="12.75">
      <c r="A30" t="s">
        <v>18</v>
      </c>
      <c r="B30" s="22">
        <v>1.2120000000000004</v>
      </c>
      <c r="C30" s="22">
        <v>6.692</v>
      </c>
      <c r="D30" s="22">
        <v>5.764</v>
      </c>
      <c r="E30" s="22">
        <f t="shared" si="0"/>
        <v>0.8188882247459652</v>
      </c>
      <c r="F30" s="22">
        <v>33.46</v>
      </c>
      <c r="G30">
        <v>27.4</v>
      </c>
      <c r="H30">
        <f t="shared" si="1"/>
        <v>1.2120000000000004</v>
      </c>
    </row>
    <row r="31" spans="1:8" ht="12.75">
      <c r="A31" t="s">
        <v>19</v>
      </c>
      <c r="B31" s="22">
        <v>1.0620000000000005</v>
      </c>
      <c r="C31" s="22">
        <v>7.3340000000000005</v>
      </c>
      <c r="D31" s="22">
        <v>6.42</v>
      </c>
      <c r="E31" s="22">
        <f t="shared" si="0"/>
        <v>0.8551949822743387</v>
      </c>
      <c r="F31" s="22">
        <v>36.67</v>
      </c>
      <c r="G31">
        <v>31.36</v>
      </c>
      <c r="H31">
        <f t="shared" si="1"/>
        <v>1.0620000000000005</v>
      </c>
    </row>
    <row r="32" spans="1:8" ht="12.75">
      <c r="A32" t="s">
        <v>20</v>
      </c>
      <c r="B32" s="22">
        <v>1.2440000000000004</v>
      </c>
      <c r="C32" s="22">
        <v>7.154000000000001</v>
      </c>
      <c r="D32" s="22">
        <v>5.886000000000001</v>
      </c>
      <c r="E32" s="22">
        <f t="shared" si="0"/>
        <v>0.8261112664243779</v>
      </c>
      <c r="F32" s="22">
        <v>35.77</v>
      </c>
      <c r="G32">
        <v>29.55</v>
      </c>
      <c r="H32">
        <f t="shared" si="1"/>
        <v>1.2440000000000004</v>
      </c>
    </row>
    <row r="33" spans="1:8" ht="12.75">
      <c r="A33" t="s">
        <v>21</v>
      </c>
      <c r="B33" s="22">
        <v>1.0160000000000005</v>
      </c>
      <c r="C33" s="22">
        <v>5.938000000000001</v>
      </c>
      <c r="D33" s="22">
        <v>5.264</v>
      </c>
      <c r="E33" s="22">
        <f t="shared" si="0"/>
        <v>0.8288986190636577</v>
      </c>
      <c r="F33" s="22">
        <v>29.69</v>
      </c>
      <c r="G33">
        <v>24.61</v>
      </c>
      <c r="H33">
        <f t="shared" si="1"/>
        <v>1.0160000000000005</v>
      </c>
    </row>
    <row r="34" spans="1:8" ht="12.75">
      <c r="A34" t="s">
        <v>128</v>
      </c>
      <c r="B34" s="22">
        <v>1.124</v>
      </c>
      <c r="C34" s="22">
        <v>7.078</v>
      </c>
      <c r="D34" s="22">
        <v>5.926</v>
      </c>
      <c r="E34" s="22">
        <f t="shared" si="0"/>
        <v>0.8411980785532636</v>
      </c>
      <c r="F34" s="22">
        <v>35.39</v>
      </c>
      <c r="G34">
        <v>29.77</v>
      </c>
      <c r="H34">
        <f t="shared" si="1"/>
        <v>1.124</v>
      </c>
    </row>
    <row r="35" spans="1:8" ht="12.75">
      <c r="A35" t="s">
        <v>161</v>
      </c>
      <c r="B35" s="22">
        <v>1.2480000000000004</v>
      </c>
      <c r="C35" s="22">
        <v>6.62</v>
      </c>
      <c r="D35" s="22">
        <v>6.62</v>
      </c>
      <c r="E35" s="22">
        <f t="shared" si="0"/>
        <v>0.8114803625377643</v>
      </c>
      <c r="F35" s="22">
        <v>33.1</v>
      </c>
      <c r="G35">
        <v>26.86</v>
      </c>
      <c r="H35">
        <f t="shared" si="1"/>
        <v>1.2480000000000004</v>
      </c>
    </row>
    <row r="36" spans="1:8" ht="12.75">
      <c r="A36" t="s">
        <v>22</v>
      </c>
      <c r="B36" s="22">
        <v>1.186</v>
      </c>
      <c r="C36" s="22">
        <v>7.7780000000000005</v>
      </c>
      <c r="D36" s="22">
        <v>6.638000000000001</v>
      </c>
      <c r="E36" s="22">
        <f t="shared" si="0"/>
        <v>0.847518642324505</v>
      </c>
      <c r="F36" s="22">
        <v>38.89</v>
      </c>
      <c r="G36">
        <v>32.96</v>
      </c>
      <c r="H36">
        <f t="shared" si="1"/>
        <v>1.186</v>
      </c>
    </row>
    <row r="37" spans="1:8" ht="12.75">
      <c r="A37" t="s">
        <v>162</v>
      </c>
      <c r="B37" s="22">
        <v>0.9660000000000004</v>
      </c>
      <c r="C37" s="22">
        <v>7.026000000000001</v>
      </c>
      <c r="D37" s="22">
        <v>7.026000000000001</v>
      </c>
      <c r="E37" s="22">
        <f t="shared" si="0"/>
        <v>0.8625106746370623</v>
      </c>
      <c r="F37" s="22">
        <v>35.13</v>
      </c>
      <c r="G37">
        <v>30.3</v>
      </c>
      <c r="H37">
        <f t="shared" si="1"/>
        <v>0.9660000000000004</v>
      </c>
    </row>
    <row r="38" spans="1:8" ht="12.75">
      <c r="A38" t="s">
        <v>23</v>
      </c>
      <c r="B38" s="22">
        <v>1.2339999999999995</v>
      </c>
      <c r="C38" s="22">
        <v>6.444</v>
      </c>
      <c r="D38" s="22">
        <v>5.02</v>
      </c>
      <c r="E38" s="22">
        <f t="shared" si="0"/>
        <v>0.8085040347610181</v>
      </c>
      <c r="F38" s="22">
        <v>32.22</v>
      </c>
      <c r="G38">
        <v>26.05</v>
      </c>
      <c r="H38">
        <f t="shared" si="1"/>
        <v>1.2339999999999995</v>
      </c>
    </row>
    <row r="39" spans="1:8" ht="12.75">
      <c r="A39" t="s">
        <v>24</v>
      </c>
      <c r="B39" s="22">
        <v>2.0080000000000005</v>
      </c>
      <c r="C39" s="22">
        <v>7.398000000000001</v>
      </c>
      <c r="D39" s="22">
        <v>4.384</v>
      </c>
      <c r="E39" s="22">
        <f t="shared" si="0"/>
        <v>0.7285752906190862</v>
      </c>
      <c r="F39" s="22">
        <v>36.99</v>
      </c>
      <c r="G39">
        <v>26.95</v>
      </c>
      <c r="H39">
        <f t="shared" si="1"/>
        <v>2.0080000000000005</v>
      </c>
    </row>
    <row r="40" spans="1:8" ht="12.75">
      <c r="A40" t="s">
        <v>25</v>
      </c>
      <c r="B40" s="22">
        <v>1.046</v>
      </c>
      <c r="C40" s="22">
        <v>6.106</v>
      </c>
      <c r="D40" s="22">
        <v>5.248</v>
      </c>
      <c r="E40" s="22">
        <f t="shared" si="0"/>
        <v>0.828693088765149</v>
      </c>
      <c r="F40" s="22">
        <v>30.53</v>
      </c>
      <c r="G40">
        <v>25.3</v>
      </c>
      <c r="H40">
        <f t="shared" si="1"/>
        <v>1.046</v>
      </c>
    </row>
    <row r="41" spans="1:8" ht="12.75">
      <c r="A41" t="s">
        <v>26</v>
      </c>
      <c r="B41" s="22">
        <v>1.45</v>
      </c>
      <c r="C41" s="22">
        <v>7.14</v>
      </c>
      <c r="D41" s="22">
        <v>5.0760000000000005</v>
      </c>
      <c r="E41" s="22">
        <f t="shared" si="0"/>
        <v>0.7969187675070027</v>
      </c>
      <c r="F41" s="22">
        <v>35.7</v>
      </c>
      <c r="G41">
        <v>28.45</v>
      </c>
      <c r="H41">
        <f t="shared" si="1"/>
        <v>1.4500000000000006</v>
      </c>
    </row>
    <row r="42" spans="1:8" ht="12.75">
      <c r="A42" t="s">
        <v>163</v>
      </c>
      <c r="B42" s="22">
        <v>1.1040000000000005</v>
      </c>
      <c r="C42" s="22">
        <v>7.426</v>
      </c>
      <c r="D42" s="22">
        <v>7.426</v>
      </c>
      <c r="E42" s="22">
        <f t="shared" si="0"/>
        <v>0.8513331537840021</v>
      </c>
      <c r="F42" s="22">
        <v>37.13</v>
      </c>
      <c r="G42">
        <v>31.61</v>
      </c>
      <c r="H42">
        <f t="shared" si="1"/>
        <v>1.1040000000000005</v>
      </c>
    </row>
    <row r="43" spans="1:8" ht="12.75">
      <c r="A43" t="s">
        <v>164</v>
      </c>
      <c r="B43" s="22">
        <v>1.3020000000000003</v>
      </c>
      <c r="C43" s="22">
        <v>5.818</v>
      </c>
      <c r="D43" s="22">
        <v>5.818</v>
      </c>
      <c r="E43" s="22">
        <f t="shared" si="0"/>
        <v>0.7762117566173943</v>
      </c>
      <c r="F43" s="22">
        <v>29.09</v>
      </c>
      <c r="G43">
        <v>22.58</v>
      </c>
      <c r="H43">
        <f t="shared" si="1"/>
        <v>1.3020000000000003</v>
      </c>
    </row>
    <row r="44" spans="1:8" ht="12.75">
      <c r="A44" t="s">
        <v>27</v>
      </c>
      <c r="B44" s="22">
        <v>0.9340000000000004</v>
      </c>
      <c r="C44" s="22">
        <v>6.976000000000001</v>
      </c>
      <c r="D44" s="22">
        <v>6.306000000000001</v>
      </c>
      <c r="E44" s="22">
        <f t="shared" si="0"/>
        <v>0.8661123853211009</v>
      </c>
      <c r="F44" s="22">
        <v>34.88</v>
      </c>
      <c r="G44">
        <v>30.21</v>
      </c>
      <c r="H44">
        <f t="shared" si="1"/>
        <v>0.9340000000000004</v>
      </c>
    </row>
    <row r="45" spans="1:8" ht="12.75">
      <c r="A45" t="s">
        <v>28</v>
      </c>
      <c r="B45" s="22">
        <v>1.2939999999999998</v>
      </c>
      <c r="C45" s="22">
        <v>5.822</v>
      </c>
      <c r="D45" s="22">
        <v>4.582</v>
      </c>
      <c r="E45" s="22">
        <f t="shared" si="0"/>
        <v>0.7777396083819993</v>
      </c>
      <c r="F45" s="22">
        <v>29.11</v>
      </c>
      <c r="G45">
        <v>22.64</v>
      </c>
      <c r="H45">
        <f t="shared" si="1"/>
        <v>1.2939999999999998</v>
      </c>
    </row>
    <row r="46" spans="1:8" ht="12.75">
      <c r="A46" t="s">
        <v>29</v>
      </c>
      <c r="B46" s="22">
        <v>1.79</v>
      </c>
      <c r="C46" s="22">
        <v>6.256</v>
      </c>
      <c r="D46" s="22">
        <v>4.064</v>
      </c>
      <c r="E46" s="22">
        <f t="shared" si="0"/>
        <v>0.7138746803069053</v>
      </c>
      <c r="F46" s="22">
        <v>31.28</v>
      </c>
      <c r="G46">
        <v>22.33</v>
      </c>
      <c r="H46">
        <f t="shared" si="1"/>
        <v>1.7900000000000005</v>
      </c>
    </row>
    <row r="47" spans="1:8" ht="12.75">
      <c r="A47" t="s">
        <v>30</v>
      </c>
      <c r="B47" s="22">
        <v>1.01</v>
      </c>
      <c r="C47" s="22">
        <v>7.22</v>
      </c>
      <c r="D47" s="22">
        <v>6.352</v>
      </c>
      <c r="E47" s="22">
        <f t="shared" si="0"/>
        <v>0.8601108033240997</v>
      </c>
      <c r="F47" s="22">
        <v>36.1</v>
      </c>
      <c r="G47">
        <v>31.05</v>
      </c>
      <c r="H47">
        <f t="shared" si="1"/>
        <v>1.0100000000000002</v>
      </c>
    </row>
    <row r="48" spans="1:8" ht="12.75">
      <c r="A48" t="s">
        <v>165</v>
      </c>
      <c r="B48" s="22">
        <v>1.31</v>
      </c>
      <c r="C48" s="22">
        <v>6.854000000000001</v>
      </c>
      <c r="D48" s="22">
        <v>6.854000000000001</v>
      </c>
      <c r="E48" s="22">
        <f t="shared" si="0"/>
        <v>0.8088707324190253</v>
      </c>
      <c r="F48" s="22">
        <v>34.27</v>
      </c>
      <c r="G48">
        <v>27.72</v>
      </c>
      <c r="H48">
        <f t="shared" si="1"/>
        <v>1.310000000000001</v>
      </c>
    </row>
    <row r="49" spans="1:8" ht="12.75">
      <c r="A49" t="s">
        <v>31</v>
      </c>
      <c r="B49" s="22">
        <v>1.03</v>
      </c>
      <c r="C49" s="22">
        <v>8.395999999999999</v>
      </c>
      <c r="D49" s="22">
        <v>7.895999999999999</v>
      </c>
      <c r="E49" s="22">
        <f t="shared" si="0"/>
        <v>0.8773225345402573</v>
      </c>
      <c r="F49" s="22">
        <v>41.98</v>
      </c>
      <c r="G49">
        <v>36.83</v>
      </c>
      <c r="H49">
        <f t="shared" si="1"/>
        <v>1.0299999999999998</v>
      </c>
    </row>
    <row r="50" spans="1:8" ht="12.75">
      <c r="A50" t="s">
        <v>32</v>
      </c>
      <c r="B50" s="22">
        <v>1.1340000000000003</v>
      </c>
      <c r="C50" s="22">
        <v>5.942</v>
      </c>
      <c r="D50" s="22">
        <v>4.68</v>
      </c>
      <c r="E50" s="22">
        <f t="shared" si="0"/>
        <v>0.8091551666105687</v>
      </c>
      <c r="F50" s="22">
        <v>29.71</v>
      </c>
      <c r="G50">
        <v>24.04</v>
      </c>
      <c r="H50">
        <f t="shared" si="1"/>
        <v>1.1340000000000003</v>
      </c>
    </row>
    <row r="51" spans="1:8" ht="12.75">
      <c r="A51" t="s">
        <v>33</v>
      </c>
      <c r="B51" s="22">
        <v>0.9739999999999995</v>
      </c>
      <c r="C51" s="22">
        <v>6.715999999999999</v>
      </c>
      <c r="D51" s="22">
        <v>5.61</v>
      </c>
      <c r="E51" s="22">
        <f t="shared" si="0"/>
        <v>0.8549731983323408</v>
      </c>
      <c r="F51" s="22">
        <v>33.58</v>
      </c>
      <c r="G51">
        <v>28.71</v>
      </c>
      <c r="H51">
        <f t="shared" si="1"/>
        <v>0.9739999999999995</v>
      </c>
    </row>
    <row r="52" spans="1:8" ht="12.75">
      <c r="A52" t="s">
        <v>34</v>
      </c>
      <c r="B52" s="22">
        <v>0.9159999999999997</v>
      </c>
      <c r="C52" s="22">
        <v>9.032</v>
      </c>
      <c r="D52" s="22">
        <v>8.462</v>
      </c>
      <c r="E52" s="22">
        <f t="shared" si="0"/>
        <v>0.8985828166519043</v>
      </c>
      <c r="F52" s="22">
        <v>45.16</v>
      </c>
      <c r="G52">
        <v>40.58</v>
      </c>
      <c r="H52">
        <f t="shared" si="1"/>
        <v>0.9159999999999997</v>
      </c>
    </row>
    <row r="53" spans="1:8" ht="12.75">
      <c r="A53" t="s">
        <v>35</v>
      </c>
      <c r="B53" s="22">
        <v>1.168</v>
      </c>
      <c r="C53" s="22">
        <v>5.338</v>
      </c>
      <c r="D53" s="22">
        <v>4.098</v>
      </c>
      <c r="E53" s="22">
        <f t="shared" si="0"/>
        <v>0.7811914574747096</v>
      </c>
      <c r="F53" s="22">
        <v>26.69</v>
      </c>
      <c r="G53">
        <v>20.85</v>
      </c>
      <c r="H53">
        <f t="shared" si="1"/>
        <v>1.168</v>
      </c>
    </row>
    <row r="54" spans="1:8" ht="12.75">
      <c r="A54" t="s">
        <v>36</v>
      </c>
      <c r="B54" s="22">
        <v>1.2419999999999995</v>
      </c>
      <c r="C54" s="22">
        <v>6.298</v>
      </c>
      <c r="D54" s="22">
        <v>4.096</v>
      </c>
      <c r="E54" s="22">
        <f t="shared" si="0"/>
        <v>0.8027945379485552</v>
      </c>
      <c r="F54" s="22">
        <v>31.49</v>
      </c>
      <c r="G54">
        <v>25.28</v>
      </c>
      <c r="H54">
        <f t="shared" si="1"/>
        <v>1.2419999999999995</v>
      </c>
    </row>
    <row r="55" spans="1:8" ht="12.75">
      <c r="A55" t="s">
        <v>37</v>
      </c>
      <c r="B55" s="22">
        <v>1.1379999999999995</v>
      </c>
      <c r="C55" s="22">
        <v>6.73</v>
      </c>
      <c r="D55" s="22">
        <v>5.512</v>
      </c>
      <c r="E55" s="22">
        <f t="shared" si="0"/>
        <v>0.8309063893016345</v>
      </c>
      <c r="F55" s="22">
        <v>33.65</v>
      </c>
      <c r="G55">
        <v>27.96</v>
      </c>
      <c r="H55">
        <f t="shared" si="1"/>
        <v>1.1379999999999995</v>
      </c>
    </row>
    <row r="56" spans="1:8" ht="12.75">
      <c r="A56" t="s">
        <v>38</v>
      </c>
      <c r="B56" s="22">
        <v>1.4780000000000002</v>
      </c>
      <c r="C56" s="22">
        <v>6.254</v>
      </c>
      <c r="D56" s="22">
        <v>3.1979999999999995</v>
      </c>
      <c r="E56" s="22">
        <f t="shared" si="0"/>
        <v>0.7636712503997442</v>
      </c>
      <c r="F56" s="22">
        <v>31.27</v>
      </c>
      <c r="G56">
        <v>23.88</v>
      </c>
      <c r="H56">
        <f t="shared" si="1"/>
        <v>1.4780000000000002</v>
      </c>
    </row>
    <row r="57" spans="1:8" ht="12.75">
      <c r="A57" t="s">
        <v>39</v>
      </c>
      <c r="B57" s="22">
        <v>1.0519999999999996</v>
      </c>
      <c r="C57" s="22">
        <v>5.84</v>
      </c>
      <c r="D57" s="22">
        <v>4.804</v>
      </c>
      <c r="E57" s="22">
        <f t="shared" si="0"/>
        <v>0.8198630136986302</v>
      </c>
      <c r="F57" s="22">
        <v>29.2</v>
      </c>
      <c r="G57">
        <v>23.94</v>
      </c>
      <c r="H57">
        <f t="shared" si="1"/>
        <v>1.0519999999999996</v>
      </c>
    </row>
    <row r="58" spans="1:8" ht="12.75">
      <c r="A58" t="s">
        <v>40</v>
      </c>
      <c r="B58" s="22">
        <v>1.0679999999999992</v>
      </c>
      <c r="C58" s="22">
        <v>8.245999999999999</v>
      </c>
      <c r="D58" s="22">
        <v>6.945999999999999</v>
      </c>
      <c r="E58" s="22">
        <f t="shared" si="0"/>
        <v>0.8704826582585496</v>
      </c>
      <c r="F58" s="22">
        <v>41.23</v>
      </c>
      <c r="G58">
        <v>35.89</v>
      </c>
      <c r="H58">
        <f t="shared" si="1"/>
        <v>1.0679999999999992</v>
      </c>
    </row>
    <row r="59" spans="1:8" ht="12.75">
      <c r="A59" t="s">
        <v>41</v>
      </c>
      <c r="B59" s="22">
        <v>1.0480000000000005</v>
      </c>
      <c r="C59" s="22">
        <v>7.304</v>
      </c>
      <c r="D59" s="22">
        <v>6.402</v>
      </c>
      <c r="E59" s="22">
        <f t="shared" si="0"/>
        <v>0.8565169769989047</v>
      </c>
      <c r="F59" s="22">
        <v>36.52</v>
      </c>
      <c r="G59">
        <v>31.28</v>
      </c>
      <c r="H59">
        <f t="shared" si="1"/>
        <v>1.0480000000000005</v>
      </c>
    </row>
    <row r="60" spans="1:8" ht="12.75">
      <c r="A60" t="s">
        <v>42</v>
      </c>
      <c r="B60" s="22">
        <v>1.22</v>
      </c>
      <c r="C60" s="22">
        <v>5.22</v>
      </c>
      <c r="D60" s="22">
        <v>3.0380000000000007</v>
      </c>
      <c r="E60" s="22">
        <f t="shared" si="0"/>
        <v>0.7662835249042145</v>
      </c>
      <c r="F60" s="22">
        <v>26.1</v>
      </c>
      <c r="G60">
        <v>20</v>
      </c>
      <c r="H60">
        <f t="shared" si="1"/>
        <v>1.2200000000000002</v>
      </c>
    </row>
    <row r="61" spans="1:8" ht="12.75">
      <c r="A61" t="s">
        <v>43</v>
      </c>
      <c r="B61" s="22">
        <v>1.4960000000000009</v>
      </c>
      <c r="C61" s="22">
        <v>8.52</v>
      </c>
      <c r="D61" s="22">
        <v>6.75</v>
      </c>
      <c r="E61" s="22">
        <f t="shared" si="0"/>
        <v>0.824413145539906</v>
      </c>
      <c r="F61" s="22">
        <v>42.6</v>
      </c>
      <c r="G61">
        <v>35.12</v>
      </c>
      <c r="H61">
        <f t="shared" si="1"/>
        <v>1.4960000000000009</v>
      </c>
    </row>
    <row r="62" spans="1:8" ht="12.75">
      <c r="A62" t="s">
        <v>44</v>
      </c>
      <c r="B62" s="22">
        <v>1.482</v>
      </c>
      <c r="C62" s="22">
        <v>7.058</v>
      </c>
      <c r="D62" s="22">
        <v>5.058</v>
      </c>
      <c r="E62" s="22">
        <f t="shared" si="0"/>
        <v>0.7900255029753471</v>
      </c>
      <c r="F62" s="22">
        <v>35.29</v>
      </c>
      <c r="G62">
        <v>27.88</v>
      </c>
      <c r="H62">
        <f t="shared" si="1"/>
        <v>1.482</v>
      </c>
    </row>
    <row r="63" spans="1:8" ht="12.75">
      <c r="A63" t="s">
        <v>45</v>
      </c>
      <c r="B63" s="22">
        <v>1.0219999999999998</v>
      </c>
      <c r="C63" s="22">
        <v>5.186</v>
      </c>
      <c r="D63" s="22">
        <v>4.27</v>
      </c>
      <c r="E63" s="22">
        <f t="shared" si="0"/>
        <v>0.8029309679907444</v>
      </c>
      <c r="F63" s="22">
        <v>25.93</v>
      </c>
      <c r="G63">
        <v>20.82</v>
      </c>
      <c r="H63">
        <f t="shared" si="1"/>
        <v>1.0219999999999998</v>
      </c>
    </row>
    <row r="64" spans="1:8" ht="12.75">
      <c r="A64" t="s">
        <v>46</v>
      </c>
      <c r="B64" s="22">
        <v>1.2</v>
      </c>
      <c r="C64" s="22">
        <v>5.39</v>
      </c>
      <c r="D64" s="22">
        <v>3.9859999999999998</v>
      </c>
      <c r="E64" s="22">
        <f t="shared" si="0"/>
        <v>0.7773654916512059</v>
      </c>
      <c r="F64" s="22">
        <v>26.95</v>
      </c>
      <c r="G64">
        <v>20.95</v>
      </c>
      <c r="H64">
        <f t="shared" si="1"/>
        <v>1.2</v>
      </c>
    </row>
    <row r="65" spans="1:8" ht="12.75">
      <c r="A65" t="s">
        <v>47</v>
      </c>
      <c r="B65" s="22">
        <v>1.4160000000000004</v>
      </c>
      <c r="C65" s="22">
        <v>6.292</v>
      </c>
      <c r="D65" s="22">
        <v>4.8919999999999995</v>
      </c>
      <c r="E65" s="22">
        <f t="shared" si="0"/>
        <v>0.7749523204068658</v>
      </c>
      <c r="F65" s="22">
        <v>31.46</v>
      </c>
      <c r="G65">
        <v>24.38</v>
      </c>
      <c r="H65">
        <f t="shared" si="1"/>
        <v>1.4160000000000004</v>
      </c>
    </row>
    <row r="66" spans="1:8" ht="12.75">
      <c r="A66" t="s">
        <v>48</v>
      </c>
      <c r="B66" s="22">
        <v>1.3159999999999996</v>
      </c>
      <c r="C66" s="22">
        <v>9.358</v>
      </c>
      <c r="D66" s="22">
        <v>7.8260000000000005</v>
      </c>
      <c r="E66" s="22">
        <f t="shared" si="0"/>
        <v>0.8593716606112417</v>
      </c>
      <c r="F66" s="22">
        <v>46.79</v>
      </c>
      <c r="G66">
        <v>40.21</v>
      </c>
      <c r="H66">
        <f t="shared" si="1"/>
        <v>1.3159999999999996</v>
      </c>
    </row>
    <row r="67" spans="1:8" ht="12.75">
      <c r="A67" t="s">
        <v>49</v>
      </c>
      <c r="B67" s="22">
        <v>1.3059999999999996</v>
      </c>
      <c r="C67" s="22">
        <v>6.66</v>
      </c>
      <c r="D67" s="22">
        <v>4.763999999999999</v>
      </c>
      <c r="E67" s="22">
        <f t="shared" si="0"/>
        <v>0.803903903903904</v>
      </c>
      <c r="F67" s="22">
        <v>33.3</v>
      </c>
      <c r="G67">
        <v>26.77</v>
      </c>
      <c r="H67">
        <f t="shared" si="1"/>
        <v>1.3059999999999996</v>
      </c>
    </row>
    <row r="68" spans="1:8" ht="12.75">
      <c r="A68" t="s">
        <v>50</v>
      </c>
      <c r="B68" s="22">
        <v>1.0240000000000002</v>
      </c>
      <c r="C68" s="22">
        <v>5.234</v>
      </c>
      <c r="D68" s="22">
        <v>4.628</v>
      </c>
      <c r="E68" s="22">
        <f aca="true" t="shared" si="2" ref="E68:E126">+G68/F68</f>
        <v>0.8043561329766908</v>
      </c>
      <c r="F68" s="22">
        <v>26.17</v>
      </c>
      <c r="G68">
        <v>21.05</v>
      </c>
      <c r="H68">
        <f aca="true" t="shared" si="3" ref="H68:H126">+(F68-G68)/5</f>
        <v>1.0240000000000002</v>
      </c>
    </row>
    <row r="69" spans="1:8" ht="12.75">
      <c r="A69" t="s">
        <v>51</v>
      </c>
      <c r="B69" s="22">
        <v>1.4660000000000004</v>
      </c>
      <c r="C69" s="22">
        <v>6.328</v>
      </c>
      <c r="D69" s="22">
        <v>3.936</v>
      </c>
      <c r="E69" s="22">
        <f t="shared" si="2"/>
        <v>0.7683312262958281</v>
      </c>
      <c r="F69" s="22">
        <v>31.64</v>
      </c>
      <c r="G69">
        <v>24.31</v>
      </c>
      <c r="H69">
        <f t="shared" si="3"/>
        <v>1.4660000000000004</v>
      </c>
    </row>
    <row r="70" spans="1:8" ht="12.75">
      <c r="A70" t="s">
        <v>52</v>
      </c>
      <c r="B70" s="22">
        <v>1.5879999999999996</v>
      </c>
      <c r="C70" s="22">
        <v>6.731999999999999</v>
      </c>
      <c r="D70" s="22">
        <v>4.6659999999999995</v>
      </c>
      <c r="E70" s="22">
        <f t="shared" si="2"/>
        <v>0.764111705288176</v>
      </c>
      <c r="F70" s="22">
        <v>33.66</v>
      </c>
      <c r="G70">
        <v>25.72</v>
      </c>
      <c r="H70">
        <f t="shared" si="3"/>
        <v>1.5879999999999996</v>
      </c>
    </row>
    <row r="71" spans="1:8" ht="12.75">
      <c r="A71" t="s">
        <v>53</v>
      </c>
      <c r="B71" s="22">
        <v>1.74</v>
      </c>
      <c r="C71" s="22">
        <v>6.318</v>
      </c>
      <c r="D71" s="22">
        <v>4.138</v>
      </c>
      <c r="E71" s="22">
        <f t="shared" si="2"/>
        <v>0.724596391263058</v>
      </c>
      <c r="F71" s="22">
        <v>31.59</v>
      </c>
      <c r="G71">
        <v>22.89</v>
      </c>
      <c r="H71">
        <f t="shared" si="3"/>
        <v>1.7399999999999998</v>
      </c>
    </row>
    <row r="72" spans="1:8" ht="12.75">
      <c r="A72" t="s">
        <v>54</v>
      </c>
      <c r="B72" s="22">
        <v>1.1980000000000004</v>
      </c>
      <c r="C72" s="22">
        <v>5.496</v>
      </c>
      <c r="D72" s="22">
        <v>4.688000000000001</v>
      </c>
      <c r="E72" s="22">
        <f t="shared" si="2"/>
        <v>0.782023289665211</v>
      </c>
      <c r="F72" s="22">
        <v>27.48</v>
      </c>
      <c r="G72">
        <v>21.49</v>
      </c>
      <c r="H72">
        <f t="shared" si="3"/>
        <v>1.1980000000000004</v>
      </c>
    </row>
    <row r="73" spans="1:8" ht="12.75">
      <c r="A73" t="s">
        <v>55</v>
      </c>
      <c r="B73" s="22">
        <v>1.314</v>
      </c>
      <c r="C73" s="22">
        <v>6.406000000000001</v>
      </c>
      <c r="D73" s="22">
        <v>4.788</v>
      </c>
      <c r="E73" s="22">
        <f t="shared" si="2"/>
        <v>0.7948798001873244</v>
      </c>
      <c r="F73" s="22">
        <v>32.03</v>
      </c>
      <c r="G73">
        <v>25.46</v>
      </c>
      <c r="H73">
        <f t="shared" si="3"/>
        <v>1.314</v>
      </c>
    </row>
    <row r="74" spans="1:8" ht="12.75">
      <c r="A74" t="s">
        <v>56</v>
      </c>
      <c r="B74" s="22">
        <v>0.9759999999999998</v>
      </c>
      <c r="C74" s="22">
        <v>6.308</v>
      </c>
      <c r="D74" s="22">
        <v>5.434</v>
      </c>
      <c r="E74" s="22">
        <f t="shared" si="2"/>
        <v>0.8452758402029169</v>
      </c>
      <c r="F74" s="22">
        <v>31.54</v>
      </c>
      <c r="G74">
        <v>26.66</v>
      </c>
      <c r="H74">
        <f t="shared" si="3"/>
        <v>0.9759999999999998</v>
      </c>
    </row>
    <row r="75" spans="1:8" ht="12.75">
      <c r="A75" t="s">
        <v>57</v>
      </c>
      <c r="B75" s="22">
        <v>0.9899999999999991</v>
      </c>
      <c r="C75" s="22">
        <v>9.144</v>
      </c>
      <c r="D75" s="22">
        <v>8.416</v>
      </c>
      <c r="E75" s="22">
        <f t="shared" si="2"/>
        <v>0.891732283464567</v>
      </c>
      <c r="F75" s="22">
        <v>45.72</v>
      </c>
      <c r="G75">
        <v>40.77</v>
      </c>
      <c r="H75">
        <f t="shared" si="3"/>
        <v>0.9899999999999991</v>
      </c>
    </row>
    <row r="76" spans="1:8" ht="12.75">
      <c r="A76" t="s">
        <v>58</v>
      </c>
      <c r="B76" s="22">
        <v>1.3760000000000006</v>
      </c>
      <c r="C76" s="22">
        <v>7.468000000000001</v>
      </c>
      <c r="D76" s="22">
        <v>5.5760000000000005</v>
      </c>
      <c r="E76" s="22">
        <f t="shared" si="2"/>
        <v>0.8157471880021424</v>
      </c>
      <c r="F76" s="22">
        <v>37.34</v>
      </c>
      <c r="G76">
        <v>30.46</v>
      </c>
      <c r="H76">
        <f t="shared" si="3"/>
        <v>1.3760000000000006</v>
      </c>
    </row>
    <row r="77" spans="1:8" ht="12.75">
      <c r="A77" t="s">
        <v>59</v>
      </c>
      <c r="B77" s="22">
        <v>1.0739999999999994</v>
      </c>
      <c r="C77" s="22">
        <v>7.08</v>
      </c>
      <c r="D77" s="22">
        <v>5.97</v>
      </c>
      <c r="E77" s="22">
        <f t="shared" si="2"/>
        <v>0.8483050847457628</v>
      </c>
      <c r="F77" s="22">
        <v>35.4</v>
      </c>
      <c r="G77">
        <v>30.03</v>
      </c>
      <c r="H77">
        <f t="shared" si="3"/>
        <v>1.0739999999999994</v>
      </c>
    </row>
    <row r="78" spans="1:8" ht="12.75">
      <c r="A78" t="s">
        <v>60</v>
      </c>
      <c r="B78" s="22">
        <v>1.172</v>
      </c>
      <c r="C78" s="22">
        <v>8.61</v>
      </c>
      <c r="D78" s="22">
        <v>7.536</v>
      </c>
      <c r="E78" s="22">
        <f t="shared" si="2"/>
        <v>0.8638792102206736</v>
      </c>
      <c r="F78" s="22">
        <v>43.05</v>
      </c>
      <c r="G78">
        <v>37.19</v>
      </c>
      <c r="H78">
        <f t="shared" si="3"/>
        <v>1.172</v>
      </c>
    </row>
    <row r="79" spans="1:8" ht="12.75">
      <c r="A79" t="s">
        <v>61</v>
      </c>
      <c r="B79" s="22">
        <v>1.1239999999999994</v>
      </c>
      <c r="C79" s="22">
        <v>7.4319999999999995</v>
      </c>
      <c r="D79" s="22">
        <v>6.262</v>
      </c>
      <c r="E79" s="22">
        <f t="shared" si="2"/>
        <v>0.8487621097954791</v>
      </c>
      <c r="F79" s="22">
        <v>37.16</v>
      </c>
      <c r="G79">
        <v>31.54</v>
      </c>
      <c r="H79">
        <f t="shared" si="3"/>
        <v>1.1239999999999994</v>
      </c>
    </row>
    <row r="80" spans="1:8" ht="12.75">
      <c r="A80" t="s">
        <v>62</v>
      </c>
      <c r="B80" s="22">
        <v>1.4</v>
      </c>
      <c r="C80" s="22">
        <v>6.032</v>
      </c>
      <c r="D80" s="22">
        <v>4.292</v>
      </c>
      <c r="E80" s="22">
        <f t="shared" si="2"/>
        <v>0.7679045092838196</v>
      </c>
      <c r="F80" s="22">
        <v>30.16</v>
      </c>
      <c r="G80">
        <v>23.16</v>
      </c>
      <c r="H80">
        <f t="shared" si="3"/>
        <v>1.4</v>
      </c>
    </row>
    <row r="81" spans="1:8" ht="12.75">
      <c r="A81" t="s">
        <v>63</v>
      </c>
      <c r="B81" s="22">
        <v>1.342</v>
      </c>
      <c r="C81" s="22">
        <v>6.3340000000000005</v>
      </c>
      <c r="D81" s="22">
        <v>3.8940000000000006</v>
      </c>
      <c r="E81" s="22">
        <f t="shared" si="2"/>
        <v>0.788127565519419</v>
      </c>
      <c r="F81" s="22">
        <v>31.67</v>
      </c>
      <c r="G81">
        <v>24.96</v>
      </c>
      <c r="H81">
        <f t="shared" si="3"/>
        <v>1.342</v>
      </c>
    </row>
    <row r="82" spans="1:8" ht="12.75">
      <c r="A82" t="s">
        <v>64</v>
      </c>
      <c r="B82" s="22">
        <v>1.0560000000000003</v>
      </c>
      <c r="C82" s="22">
        <v>6.686</v>
      </c>
      <c r="D82" s="22">
        <v>5.4879999999999995</v>
      </c>
      <c r="E82" s="22">
        <f t="shared" si="2"/>
        <v>0.8420580317080466</v>
      </c>
      <c r="F82" s="22">
        <v>33.43</v>
      </c>
      <c r="G82">
        <v>28.15</v>
      </c>
      <c r="H82">
        <f t="shared" si="3"/>
        <v>1.0560000000000003</v>
      </c>
    </row>
    <row r="83" spans="1:8" ht="12.75">
      <c r="A83" t="s">
        <v>65</v>
      </c>
      <c r="B83" s="22">
        <v>1.0879999999999996</v>
      </c>
      <c r="C83" s="22">
        <v>5.848</v>
      </c>
      <c r="D83" s="22">
        <v>4.9079999999999995</v>
      </c>
      <c r="E83" s="22">
        <f t="shared" si="2"/>
        <v>0.8139534883720931</v>
      </c>
      <c r="F83" s="22">
        <v>29.24</v>
      </c>
      <c r="G83">
        <v>23.8</v>
      </c>
      <c r="H83">
        <f t="shared" si="3"/>
        <v>1.0879999999999996</v>
      </c>
    </row>
    <row r="84" spans="1:8" ht="12.75">
      <c r="A84" t="s">
        <v>66</v>
      </c>
      <c r="B84" s="22">
        <v>1.3940000000000006</v>
      </c>
      <c r="C84" s="22">
        <v>7.142</v>
      </c>
      <c r="D84" s="22">
        <v>5.232</v>
      </c>
      <c r="E84" s="22">
        <f t="shared" si="2"/>
        <v>0.8048165779893587</v>
      </c>
      <c r="F84" s="22">
        <v>35.71</v>
      </c>
      <c r="G84">
        <v>28.74</v>
      </c>
      <c r="H84">
        <f t="shared" si="3"/>
        <v>1.3940000000000006</v>
      </c>
    </row>
    <row r="85" spans="1:8" ht="12.75">
      <c r="A85" t="s">
        <v>67</v>
      </c>
      <c r="B85" s="22">
        <v>1.468</v>
      </c>
      <c r="C85" s="22">
        <v>7.108</v>
      </c>
      <c r="D85" s="22">
        <v>4.714</v>
      </c>
      <c r="E85" s="22">
        <f t="shared" si="2"/>
        <v>0.7934721440630276</v>
      </c>
      <c r="F85" s="22">
        <v>35.54</v>
      </c>
      <c r="G85">
        <v>28.2</v>
      </c>
      <c r="H85">
        <f t="shared" si="3"/>
        <v>1.468</v>
      </c>
    </row>
    <row r="86" spans="1:8" ht="12.75">
      <c r="A86" t="s">
        <v>68</v>
      </c>
      <c r="B86" s="22">
        <v>1.3679999999999999</v>
      </c>
      <c r="C86" s="22">
        <v>7.35</v>
      </c>
      <c r="D86" s="22">
        <v>5.661999999999999</v>
      </c>
      <c r="E86" s="22">
        <f t="shared" si="2"/>
        <v>0.8138775510204082</v>
      </c>
      <c r="F86" s="22">
        <v>36.75</v>
      </c>
      <c r="G86">
        <v>29.91</v>
      </c>
      <c r="H86">
        <f t="shared" si="3"/>
        <v>1.3679999999999999</v>
      </c>
    </row>
    <row r="87" spans="1:8" ht="12.75">
      <c r="A87" t="s">
        <v>69</v>
      </c>
      <c r="B87" s="22">
        <v>1.714</v>
      </c>
      <c r="C87" s="22">
        <v>7.42</v>
      </c>
      <c r="D87" s="22">
        <v>5.138</v>
      </c>
      <c r="E87" s="22">
        <f t="shared" si="2"/>
        <v>0.7690026954177898</v>
      </c>
      <c r="F87" s="22">
        <v>37.1</v>
      </c>
      <c r="G87">
        <v>28.53</v>
      </c>
      <c r="H87">
        <f t="shared" si="3"/>
        <v>1.714</v>
      </c>
    </row>
    <row r="88" spans="1:8" ht="12.75">
      <c r="A88" t="s">
        <v>70</v>
      </c>
      <c r="B88" s="22">
        <v>1.2479999999999998</v>
      </c>
      <c r="C88" s="22">
        <v>6.938</v>
      </c>
      <c r="D88" s="22">
        <v>4.922</v>
      </c>
      <c r="E88" s="22">
        <f t="shared" si="2"/>
        <v>0.8201210723551456</v>
      </c>
      <c r="F88" s="22">
        <v>34.69</v>
      </c>
      <c r="G88">
        <v>28.45</v>
      </c>
      <c r="H88">
        <f t="shared" si="3"/>
        <v>1.2479999999999998</v>
      </c>
    </row>
    <row r="89" spans="1:8" ht="12.75">
      <c r="A89" t="s">
        <v>71</v>
      </c>
      <c r="B89" s="22">
        <v>1.1380000000000003</v>
      </c>
      <c r="C89" s="22">
        <v>5.982</v>
      </c>
      <c r="D89" s="22">
        <v>5.058</v>
      </c>
      <c r="E89" s="22">
        <f t="shared" si="2"/>
        <v>0.8097626211969241</v>
      </c>
      <c r="F89" s="22">
        <v>29.91</v>
      </c>
      <c r="G89">
        <v>24.22</v>
      </c>
      <c r="H89">
        <f t="shared" si="3"/>
        <v>1.1380000000000003</v>
      </c>
    </row>
    <row r="90" spans="1:8" ht="12.75">
      <c r="A90" t="s">
        <v>72</v>
      </c>
      <c r="B90" s="22">
        <v>1.268</v>
      </c>
      <c r="C90" s="22">
        <v>5.924</v>
      </c>
      <c r="D90" s="22">
        <v>4.746</v>
      </c>
      <c r="E90" s="22">
        <f t="shared" si="2"/>
        <v>0.7859554355165429</v>
      </c>
      <c r="F90" s="22">
        <v>29.62</v>
      </c>
      <c r="G90">
        <v>23.28</v>
      </c>
      <c r="H90">
        <f t="shared" si="3"/>
        <v>1.268</v>
      </c>
    </row>
    <row r="91" spans="1:8" ht="12.75">
      <c r="A91" t="s">
        <v>73</v>
      </c>
      <c r="B91" s="22">
        <v>1.31</v>
      </c>
      <c r="C91" s="22">
        <v>6.6739999999999995</v>
      </c>
      <c r="D91" s="22">
        <v>5.1819999999999995</v>
      </c>
      <c r="E91" s="22">
        <f t="shared" si="2"/>
        <v>0.8037159124962542</v>
      </c>
      <c r="F91" s="22">
        <v>33.37</v>
      </c>
      <c r="G91">
        <v>26.82</v>
      </c>
      <c r="H91">
        <f t="shared" si="3"/>
        <v>1.3099999999999994</v>
      </c>
    </row>
    <row r="92" spans="1:8" ht="12.75">
      <c r="A92" t="s">
        <v>166</v>
      </c>
      <c r="B92" s="22">
        <v>0.9719999999999999</v>
      </c>
      <c r="C92" s="22">
        <v>6.638</v>
      </c>
      <c r="D92" s="22">
        <v>6.638</v>
      </c>
      <c r="E92" s="22">
        <f t="shared" si="2"/>
        <v>0.853570352515818</v>
      </c>
      <c r="F92" s="22">
        <v>33.19</v>
      </c>
      <c r="G92">
        <v>28.33</v>
      </c>
      <c r="H92">
        <f t="shared" si="3"/>
        <v>0.9719999999999999</v>
      </c>
    </row>
    <row r="93" spans="1:8" ht="12.75">
      <c r="A93" t="s">
        <v>74</v>
      </c>
      <c r="B93" s="22">
        <v>1.2240000000000009</v>
      </c>
      <c r="C93" s="22">
        <v>7.934</v>
      </c>
      <c r="D93" s="22">
        <v>7.22</v>
      </c>
      <c r="E93" s="22">
        <f t="shared" si="2"/>
        <v>0.8457272498109402</v>
      </c>
      <c r="F93" s="22">
        <v>39.67</v>
      </c>
      <c r="G93">
        <v>33.55</v>
      </c>
      <c r="H93">
        <f t="shared" si="3"/>
        <v>1.2240000000000009</v>
      </c>
    </row>
    <row r="94" spans="1:8" ht="12.75">
      <c r="A94" t="s">
        <v>75</v>
      </c>
      <c r="B94" s="22">
        <v>1.5560000000000003</v>
      </c>
      <c r="C94" s="22">
        <v>7.05</v>
      </c>
      <c r="D94" s="22">
        <v>4.804</v>
      </c>
      <c r="E94" s="22">
        <f t="shared" si="2"/>
        <v>0.7792907801418439</v>
      </c>
      <c r="F94" s="22">
        <v>35.25</v>
      </c>
      <c r="G94">
        <v>27.47</v>
      </c>
      <c r="H94">
        <f t="shared" si="3"/>
        <v>1.5560000000000003</v>
      </c>
    </row>
    <row r="95" spans="1:8" ht="12.75">
      <c r="A95" t="s">
        <v>76</v>
      </c>
      <c r="B95" s="22">
        <v>1.028</v>
      </c>
      <c r="C95" s="22">
        <v>7.194</v>
      </c>
      <c r="D95" s="22">
        <v>6.522</v>
      </c>
      <c r="E95" s="22">
        <f t="shared" si="2"/>
        <v>0.8571031415068112</v>
      </c>
      <c r="F95" s="22">
        <v>35.97</v>
      </c>
      <c r="G95">
        <v>30.83</v>
      </c>
      <c r="H95">
        <f t="shared" si="3"/>
        <v>1.028</v>
      </c>
    </row>
    <row r="96" spans="1:8" ht="12.75">
      <c r="A96" t="s">
        <v>77</v>
      </c>
      <c r="B96" s="22">
        <v>1.15</v>
      </c>
      <c r="C96" s="22">
        <v>7.192</v>
      </c>
      <c r="D96" s="22">
        <v>6.19</v>
      </c>
      <c r="E96" s="22">
        <f t="shared" si="2"/>
        <v>0.8401001112347052</v>
      </c>
      <c r="F96" s="22">
        <v>35.96</v>
      </c>
      <c r="G96">
        <v>30.21</v>
      </c>
      <c r="H96">
        <f t="shared" si="3"/>
        <v>1.15</v>
      </c>
    </row>
    <row r="97" spans="1:8" ht="12.75">
      <c r="A97" t="s">
        <v>78</v>
      </c>
      <c r="B97" s="22">
        <v>1.8539999999999992</v>
      </c>
      <c r="C97" s="22">
        <v>7.473999999999999</v>
      </c>
      <c r="D97" s="22">
        <v>4.827999999999999</v>
      </c>
      <c r="E97" s="22">
        <f t="shared" si="2"/>
        <v>0.751940058870752</v>
      </c>
      <c r="F97" s="22">
        <v>37.37</v>
      </c>
      <c r="G97">
        <v>28.1</v>
      </c>
      <c r="H97">
        <f t="shared" si="3"/>
        <v>1.8539999999999992</v>
      </c>
    </row>
    <row r="98" spans="1:8" ht="12.75">
      <c r="A98" t="s">
        <v>167</v>
      </c>
      <c r="B98" s="22">
        <v>1.06</v>
      </c>
      <c r="C98" s="22">
        <v>4.058</v>
      </c>
      <c r="D98" s="22">
        <v>4.058</v>
      </c>
      <c r="E98" s="22">
        <f t="shared" si="2"/>
        <v>0.7387875800887137</v>
      </c>
      <c r="F98" s="22">
        <v>20.29</v>
      </c>
      <c r="G98">
        <v>14.99</v>
      </c>
      <c r="H98">
        <f t="shared" si="3"/>
        <v>1.0599999999999998</v>
      </c>
    </row>
    <row r="99" spans="1:8" ht="12.75">
      <c r="A99" t="s">
        <v>79</v>
      </c>
      <c r="B99" s="22">
        <v>1.0380000000000003</v>
      </c>
      <c r="C99" s="22">
        <v>6.8340000000000005</v>
      </c>
      <c r="D99" s="22">
        <v>5.944000000000001</v>
      </c>
      <c r="E99" s="22">
        <f t="shared" si="2"/>
        <v>0.8481123792800702</v>
      </c>
      <c r="F99" s="22">
        <v>34.17</v>
      </c>
      <c r="G99">
        <v>28.98</v>
      </c>
      <c r="H99">
        <f t="shared" si="3"/>
        <v>1.0380000000000003</v>
      </c>
    </row>
    <row r="100" spans="1:8" ht="12.75">
      <c r="A100" t="s">
        <v>80</v>
      </c>
      <c r="B100" s="22">
        <v>1.6840000000000004</v>
      </c>
      <c r="C100" s="22">
        <v>6.964</v>
      </c>
      <c r="D100" s="22">
        <v>4.466</v>
      </c>
      <c r="E100" s="22">
        <f t="shared" si="2"/>
        <v>0.7581849511774842</v>
      </c>
      <c r="F100" s="22">
        <v>34.82</v>
      </c>
      <c r="G100">
        <v>26.4</v>
      </c>
      <c r="H100">
        <f t="shared" si="3"/>
        <v>1.6840000000000004</v>
      </c>
    </row>
    <row r="101" spans="1:8" ht="12.75">
      <c r="A101" t="s">
        <v>81</v>
      </c>
      <c r="B101" s="22">
        <v>1.7979999999999996</v>
      </c>
      <c r="C101" s="22">
        <v>6.723999999999999</v>
      </c>
      <c r="D101" s="22">
        <v>4.262</v>
      </c>
      <c r="E101" s="22">
        <f t="shared" si="2"/>
        <v>0.7325996430696015</v>
      </c>
      <c r="F101" s="22">
        <v>33.62</v>
      </c>
      <c r="G101">
        <v>24.63</v>
      </c>
      <c r="H101">
        <f t="shared" si="3"/>
        <v>1.7979999999999996</v>
      </c>
    </row>
    <row r="102" spans="1:8" ht="12.75">
      <c r="A102" t="s">
        <v>82</v>
      </c>
      <c r="B102" s="22">
        <v>1.1040000000000005</v>
      </c>
      <c r="C102" s="22">
        <v>7.47</v>
      </c>
      <c r="D102" s="22">
        <v>6.668000000000001</v>
      </c>
      <c r="E102" s="22">
        <f t="shared" si="2"/>
        <v>0.8522088353413654</v>
      </c>
      <c r="F102" s="22">
        <v>37.35</v>
      </c>
      <c r="G102">
        <v>31.83</v>
      </c>
      <c r="H102">
        <f t="shared" si="3"/>
        <v>1.1040000000000005</v>
      </c>
    </row>
    <row r="103" spans="1:8" ht="12.75">
      <c r="A103" t="s">
        <v>168</v>
      </c>
      <c r="B103" s="22">
        <v>1.5880000000000003</v>
      </c>
      <c r="C103" s="22">
        <v>6.692</v>
      </c>
      <c r="D103" s="22">
        <v>6.692</v>
      </c>
      <c r="E103" s="22">
        <f t="shared" si="2"/>
        <v>0.7627017334130305</v>
      </c>
      <c r="F103" s="22">
        <v>33.46</v>
      </c>
      <c r="G103">
        <v>25.52</v>
      </c>
      <c r="H103">
        <f t="shared" si="3"/>
        <v>1.5880000000000003</v>
      </c>
    </row>
    <row r="104" spans="1:8" ht="12.75">
      <c r="A104" t="s">
        <v>83</v>
      </c>
      <c r="B104" s="22">
        <v>1.08</v>
      </c>
      <c r="C104" s="22">
        <v>6.9159999999999995</v>
      </c>
      <c r="D104" s="22">
        <v>5.731999999999999</v>
      </c>
      <c r="E104" s="22">
        <f t="shared" si="2"/>
        <v>0.8438403701561596</v>
      </c>
      <c r="F104" s="22">
        <v>34.58</v>
      </c>
      <c r="G104">
        <v>29.18</v>
      </c>
      <c r="H104">
        <f t="shared" si="3"/>
        <v>1.0799999999999996</v>
      </c>
    </row>
    <row r="105" spans="1:8" ht="12.75">
      <c r="A105" t="s">
        <v>84</v>
      </c>
      <c r="B105" s="22">
        <v>1.592</v>
      </c>
      <c r="C105" s="22">
        <v>6.992</v>
      </c>
      <c r="D105" s="22">
        <v>4.856</v>
      </c>
      <c r="E105" s="22">
        <f t="shared" si="2"/>
        <v>0.7723112128146453</v>
      </c>
      <c r="F105" s="22">
        <v>34.96</v>
      </c>
      <c r="G105">
        <v>27</v>
      </c>
      <c r="H105">
        <f t="shared" si="3"/>
        <v>1.592</v>
      </c>
    </row>
    <row r="106" spans="1:8" ht="12.75">
      <c r="A106" t="s">
        <v>85</v>
      </c>
      <c r="B106" s="22">
        <v>1.0120000000000005</v>
      </c>
      <c r="C106" s="22">
        <v>6.706</v>
      </c>
      <c r="D106" s="22">
        <v>5.93</v>
      </c>
      <c r="E106" s="22">
        <f t="shared" si="2"/>
        <v>0.8490903668356695</v>
      </c>
      <c r="F106" s="22">
        <v>33.53</v>
      </c>
      <c r="G106">
        <v>28.47</v>
      </c>
      <c r="H106">
        <f t="shared" si="3"/>
        <v>1.0120000000000005</v>
      </c>
    </row>
    <row r="107" spans="1:8" ht="12.75">
      <c r="A107" t="s">
        <v>86</v>
      </c>
      <c r="B107" s="22">
        <v>1.2239999999999995</v>
      </c>
      <c r="C107" s="22">
        <v>6.458</v>
      </c>
      <c r="D107" s="22">
        <v>4.7940000000000005</v>
      </c>
      <c r="E107" s="22">
        <f t="shared" si="2"/>
        <v>0.8104676370393311</v>
      </c>
      <c r="F107" s="22">
        <v>32.29</v>
      </c>
      <c r="G107">
        <v>26.17</v>
      </c>
      <c r="H107">
        <f t="shared" si="3"/>
        <v>1.2239999999999995</v>
      </c>
    </row>
    <row r="108" spans="1:8" ht="12.75">
      <c r="A108" t="s">
        <v>87</v>
      </c>
      <c r="B108" s="22">
        <v>0</v>
      </c>
      <c r="C108" s="22">
        <v>0</v>
      </c>
      <c r="D108" s="22">
        <v>-1.786</v>
      </c>
      <c r="E108" s="22" t="e">
        <f t="shared" si="2"/>
        <v>#DIV/0!</v>
      </c>
      <c r="H108">
        <f t="shared" si="3"/>
        <v>0</v>
      </c>
    </row>
    <row r="109" spans="1:8" ht="12.75">
      <c r="A109" t="s">
        <v>88</v>
      </c>
      <c r="B109" s="22">
        <v>1.24</v>
      </c>
      <c r="C109" s="22">
        <v>6.343999999999999</v>
      </c>
      <c r="D109" s="22">
        <v>4.9479999999999995</v>
      </c>
      <c r="E109" s="22">
        <f t="shared" si="2"/>
        <v>0.8045397225725095</v>
      </c>
      <c r="F109" s="22">
        <v>31.72</v>
      </c>
      <c r="G109">
        <v>25.52</v>
      </c>
      <c r="H109">
        <f t="shared" si="3"/>
        <v>1.2399999999999998</v>
      </c>
    </row>
    <row r="110" spans="1:8" ht="12.75">
      <c r="A110" t="s">
        <v>129</v>
      </c>
      <c r="B110" s="22">
        <v>1.7819999999999994</v>
      </c>
      <c r="C110" s="22">
        <v>7.11</v>
      </c>
      <c r="D110" s="22">
        <v>4.465999999999999</v>
      </c>
      <c r="E110" s="22">
        <f t="shared" si="2"/>
        <v>0.749367088607595</v>
      </c>
      <c r="F110" s="22">
        <v>35.55</v>
      </c>
      <c r="G110">
        <v>26.64</v>
      </c>
      <c r="H110">
        <f t="shared" si="3"/>
        <v>1.7819999999999994</v>
      </c>
    </row>
    <row r="111" spans="1:8" ht="12.75">
      <c r="A111" t="s">
        <v>89</v>
      </c>
      <c r="B111" s="22">
        <v>0.9760000000000005</v>
      </c>
      <c r="C111" s="22">
        <v>9.678</v>
      </c>
      <c r="D111" s="22">
        <v>8.554</v>
      </c>
      <c r="E111" s="22">
        <f t="shared" si="2"/>
        <v>0.8991527175036164</v>
      </c>
      <c r="F111" s="22">
        <v>48.39</v>
      </c>
      <c r="G111">
        <v>43.51</v>
      </c>
      <c r="H111">
        <f t="shared" si="3"/>
        <v>0.9760000000000005</v>
      </c>
    </row>
    <row r="112" spans="1:8" ht="12.75">
      <c r="A112" t="s">
        <v>130</v>
      </c>
      <c r="B112" s="22">
        <v>1.4119999999999997</v>
      </c>
      <c r="C112" s="22">
        <v>6.964</v>
      </c>
      <c r="D112" s="22">
        <v>5.316000000000001</v>
      </c>
      <c r="E112" s="22">
        <f t="shared" si="2"/>
        <v>0.7972429638139001</v>
      </c>
      <c r="F112" s="22">
        <v>34.82</v>
      </c>
      <c r="G112">
        <v>27.76</v>
      </c>
      <c r="H112">
        <f t="shared" si="3"/>
        <v>1.4119999999999997</v>
      </c>
    </row>
    <row r="113" spans="1:8" ht="12.75">
      <c r="A113" t="s">
        <v>90</v>
      </c>
      <c r="B113" s="22">
        <v>1.7280000000000002</v>
      </c>
      <c r="C113" s="22">
        <v>6.734</v>
      </c>
      <c r="D113" s="22">
        <v>4.398</v>
      </c>
      <c r="E113" s="22">
        <f t="shared" si="2"/>
        <v>0.7433917433917434</v>
      </c>
      <c r="F113" s="22">
        <v>33.67</v>
      </c>
      <c r="G113">
        <v>25.03</v>
      </c>
      <c r="H113">
        <f t="shared" si="3"/>
        <v>1.7280000000000002</v>
      </c>
    </row>
    <row r="114" spans="1:8" ht="12.75">
      <c r="A114" t="s">
        <v>91</v>
      </c>
      <c r="B114" s="22">
        <v>1.7059999999999995</v>
      </c>
      <c r="C114" s="22">
        <v>6.715999999999999</v>
      </c>
      <c r="D114" s="22">
        <v>4.6</v>
      </c>
      <c r="E114" s="22">
        <f t="shared" si="2"/>
        <v>0.7459797498511019</v>
      </c>
      <c r="F114" s="22">
        <v>33.58</v>
      </c>
      <c r="G114">
        <v>25.05</v>
      </c>
      <c r="H114">
        <f t="shared" si="3"/>
        <v>1.7059999999999995</v>
      </c>
    </row>
    <row r="115" spans="1:8" ht="12.75">
      <c r="A115" t="s">
        <v>131</v>
      </c>
      <c r="B115" s="22">
        <v>1.42</v>
      </c>
      <c r="C115" s="22">
        <v>6.232</v>
      </c>
      <c r="D115" s="22">
        <v>3.9120000000000004</v>
      </c>
      <c r="E115" s="22">
        <f t="shared" si="2"/>
        <v>0.7721437740693196</v>
      </c>
      <c r="F115" s="22">
        <v>31.16</v>
      </c>
      <c r="G115">
        <v>24.06</v>
      </c>
      <c r="H115">
        <f t="shared" si="3"/>
        <v>1.4200000000000004</v>
      </c>
    </row>
    <row r="116" spans="1:8" ht="12.75">
      <c r="A116" t="s">
        <v>92</v>
      </c>
      <c r="B116" s="22">
        <v>1.2119999999999997</v>
      </c>
      <c r="C116" s="22">
        <v>6.28</v>
      </c>
      <c r="D116" s="22">
        <v>4.921999999999999</v>
      </c>
      <c r="E116" s="22">
        <f t="shared" si="2"/>
        <v>0.8070063694267516</v>
      </c>
      <c r="F116" s="22">
        <v>31.4</v>
      </c>
      <c r="G116">
        <v>25.34</v>
      </c>
      <c r="H116">
        <f t="shared" si="3"/>
        <v>1.2119999999999997</v>
      </c>
    </row>
    <row r="117" spans="1:8" ht="12.75">
      <c r="A117" t="s">
        <v>93</v>
      </c>
      <c r="B117" s="22">
        <v>1.7820000000000007</v>
      </c>
      <c r="C117" s="22">
        <v>6.868</v>
      </c>
      <c r="D117" s="22">
        <v>4.376</v>
      </c>
      <c r="E117" s="22">
        <f t="shared" si="2"/>
        <v>0.7405358182877111</v>
      </c>
      <c r="F117" s="22">
        <v>34.34</v>
      </c>
      <c r="G117">
        <v>25.43</v>
      </c>
      <c r="H117">
        <f t="shared" si="3"/>
        <v>1.7820000000000007</v>
      </c>
    </row>
    <row r="118" spans="1:8" ht="12.75">
      <c r="A118" t="s">
        <v>94</v>
      </c>
      <c r="B118" s="22">
        <v>1.2619999999999998</v>
      </c>
      <c r="C118" s="22">
        <v>6.914</v>
      </c>
      <c r="D118" s="22">
        <v>5.524</v>
      </c>
      <c r="E118" s="22">
        <f t="shared" si="2"/>
        <v>0.8174717963552214</v>
      </c>
      <c r="F118" s="22">
        <v>34.57</v>
      </c>
      <c r="G118">
        <v>28.26</v>
      </c>
      <c r="H118">
        <f t="shared" si="3"/>
        <v>1.2619999999999998</v>
      </c>
    </row>
    <row r="119" spans="1:8" ht="12.75">
      <c r="A119" t="s">
        <v>95</v>
      </c>
      <c r="B119" s="22">
        <v>1.0839999999999996</v>
      </c>
      <c r="C119" s="22">
        <v>7.036</v>
      </c>
      <c r="D119" s="22">
        <v>6.111999999999999</v>
      </c>
      <c r="E119" s="22">
        <f t="shared" si="2"/>
        <v>0.8459351904491189</v>
      </c>
      <c r="F119" s="22">
        <v>35.18</v>
      </c>
      <c r="G119">
        <v>29.76</v>
      </c>
      <c r="H119">
        <f t="shared" si="3"/>
        <v>1.0839999999999996</v>
      </c>
    </row>
    <row r="120" spans="1:8" ht="12.75">
      <c r="A120" t="s">
        <v>96</v>
      </c>
      <c r="B120" s="22">
        <v>1.13</v>
      </c>
      <c r="C120" s="22">
        <v>6.458</v>
      </c>
      <c r="D120" s="22">
        <v>5.266</v>
      </c>
      <c r="E120" s="22">
        <f t="shared" si="2"/>
        <v>0.8250232270052649</v>
      </c>
      <c r="F120" s="22">
        <v>32.29</v>
      </c>
      <c r="G120">
        <v>26.64</v>
      </c>
      <c r="H120">
        <f t="shared" si="3"/>
        <v>1.1299999999999997</v>
      </c>
    </row>
    <row r="121" spans="1:8" ht="12.75">
      <c r="A121" t="s">
        <v>97</v>
      </c>
      <c r="B121" s="22">
        <v>1.4579999999999997</v>
      </c>
      <c r="C121" s="22">
        <v>8.166</v>
      </c>
      <c r="D121" s="22">
        <v>6.21</v>
      </c>
      <c r="E121" s="22">
        <f t="shared" si="2"/>
        <v>0.8214548126377663</v>
      </c>
      <c r="F121" s="22">
        <v>40.83</v>
      </c>
      <c r="G121">
        <v>33.54</v>
      </c>
      <c r="H121">
        <f t="shared" si="3"/>
        <v>1.4579999999999997</v>
      </c>
    </row>
    <row r="122" spans="1:8" ht="12.75">
      <c r="A122" t="s">
        <v>98</v>
      </c>
      <c r="B122" s="22">
        <v>0.9640000000000001</v>
      </c>
      <c r="C122" s="22">
        <v>6.958</v>
      </c>
      <c r="D122" s="22">
        <v>6.282</v>
      </c>
      <c r="E122" s="22">
        <f t="shared" si="2"/>
        <v>0.8614544409313021</v>
      </c>
      <c r="F122" s="22">
        <v>34.79</v>
      </c>
      <c r="G122">
        <v>29.97</v>
      </c>
      <c r="H122">
        <f t="shared" si="3"/>
        <v>0.9640000000000001</v>
      </c>
    </row>
    <row r="123" spans="1:8" ht="12.75">
      <c r="A123" t="s">
        <v>99</v>
      </c>
      <c r="B123" s="22">
        <v>1.3220000000000005</v>
      </c>
      <c r="C123" s="22">
        <v>5.87</v>
      </c>
      <c r="D123" s="22">
        <v>3.9160000000000004</v>
      </c>
      <c r="E123" s="22">
        <f t="shared" si="2"/>
        <v>0.7747870528109028</v>
      </c>
      <c r="F123" s="22">
        <v>29.35</v>
      </c>
      <c r="G123">
        <v>22.74</v>
      </c>
      <c r="H123">
        <f t="shared" si="3"/>
        <v>1.3220000000000005</v>
      </c>
    </row>
    <row r="124" spans="1:8" ht="12.75">
      <c r="A124" t="s">
        <v>100</v>
      </c>
      <c r="B124" s="22">
        <v>0.8380000000000003</v>
      </c>
      <c r="C124" s="22">
        <v>6.392</v>
      </c>
      <c r="D124" s="22">
        <v>5.894</v>
      </c>
      <c r="E124" s="22">
        <f t="shared" si="2"/>
        <v>0.8688986232790988</v>
      </c>
      <c r="F124" s="22">
        <v>31.96</v>
      </c>
      <c r="G124">
        <v>27.77</v>
      </c>
      <c r="H124">
        <f t="shared" si="3"/>
        <v>0.8380000000000003</v>
      </c>
    </row>
    <row r="125" spans="1:8" ht="12.75">
      <c r="A125" t="s">
        <v>101</v>
      </c>
      <c r="B125" s="22">
        <v>0.9640000000000001</v>
      </c>
      <c r="C125" s="22">
        <v>4.352</v>
      </c>
      <c r="D125" s="22">
        <v>3.422</v>
      </c>
      <c r="E125" s="22">
        <f t="shared" si="2"/>
        <v>0.7784926470588235</v>
      </c>
      <c r="F125" s="22">
        <v>21.76</v>
      </c>
      <c r="G125">
        <v>16.94</v>
      </c>
      <c r="H125">
        <f t="shared" si="3"/>
        <v>0.9640000000000001</v>
      </c>
    </row>
    <row r="126" spans="1:8" ht="12.75">
      <c r="A126" t="s">
        <v>169</v>
      </c>
      <c r="B126" s="22">
        <v>1.63</v>
      </c>
      <c r="C126" s="22">
        <v>8.87</v>
      </c>
      <c r="D126" s="22">
        <v>8.87</v>
      </c>
      <c r="E126" s="22">
        <f t="shared" si="2"/>
        <v>0.8162344983089065</v>
      </c>
      <c r="F126" s="22">
        <v>44.35</v>
      </c>
      <c r="G126">
        <v>36.2</v>
      </c>
      <c r="H126">
        <f t="shared" si="3"/>
        <v>1.6299999999999997</v>
      </c>
    </row>
  </sheetData>
  <sheetProtection password="C3F4"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Economics of Irrigation Efficiency Improvement</dc:title>
  <dc:subject>Economic Returns from Conservation Measures</dc:subject>
  <dc:creator>Julie NElson</dc:creator>
  <cp:keywords>IWM, Irrigation, CU, Consumptive Use, ET, NIR, Economics, Profit</cp:keywords>
  <dc:description/>
  <cp:lastModifiedBy>julie.nelson</cp:lastModifiedBy>
  <cp:lastPrinted>2008-03-19T20:36:09Z</cp:lastPrinted>
  <dcterms:created xsi:type="dcterms:W3CDTF">2004-04-09T14:40:40Z</dcterms:created>
  <dcterms:modified xsi:type="dcterms:W3CDTF">2008-03-20T15:26:32Z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