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6315" activeTab="0"/>
  </bookViews>
  <sheets>
    <sheet name="Rating WkSh" sheetId="1" r:id="rId1"/>
    <sheet name="Tables" sheetId="2" r:id="rId2"/>
    <sheet name="Sheet3" sheetId="3" r:id="rId3"/>
  </sheets>
  <definedNames>
    <definedName name="_xlnm.Print_Area" localSheetId="0">'Rating WkSh'!$A$1:$G$72</definedName>
  </definedNames>
  <calcPr fullCalcOnLoad="1"/>
</workbook>
</file>

<file path=xl/sharedStrings.xml><?xml version="1.0" encoding="utf-8"?>
<sst xmlns="http://schemas.openxmlformats.org/spreadsheetml/2006/main" count="491" uniqueCount="455">
  <si>
    <t>Type</t>
  </si>
  <si>
    <t>Efficiency</t>
  </si>
  <si>
    <t>(name)</t>
  </si>
  <si>
    <t>(%)</t>
  </si>
  <si>
    <t>Border, contour levee, field crop</t>
  </si>
  <si>
    <t>Border, level or basin</t>
  </si>
  <si>
    <t>Border, graded</t>
  </si>
  <si>
    <t>Border, guide</t>
  </si>
  <si>
    <t>Border, ditch</t>
  </si>
  <si>
    <t>Furrow, graded</t>
  </si>
  <si>
    <t>Furrow, contour</t>
  </si>
  <si>
    <t>Furrow, corrugation</t>
  </si>
  <si>
    <t>Furrow, level</t>
  </si>
  <si>
    <t>Furrow, surge</t>
  </si>
  <si>
    <t>Center Pivot, LEPA (drag hose)</t>
  </si>
  <si>
    <t>Flood, contoured ditch</t>
  </si>
  <si>
    <t>Flood, controlled</t>
  </si>
  <si>
    <t>Flood, uncontrolled</t>
  </si>
  <si>
    <t>Sprinkler, biggun or boom</t>
  </si>
  <si>
    <t>Sprinkler, handline or wheelline</t>
  </si>
  <si>
    <t>Sprinkler, solid set (overhead)</t>
  </si>
  <si>
    <t>Sprinkler, solid set (under tree)</t>
  </si>
  <si>
    <t>Linear move</t>
  </si>
  <si>
    <t>Traveling big gun</t>
  </si>
  <si>
    <t>Trickle, pt source emitter</t>
  </si>
  <si>
    <t>Trickle, micro-spray</t>
  </si>
  <si>
    <t xml:space="preserve"> Table 1-Potential System Efficiency</t>
  </si>
  <si>
    <t>Management Efficiency Elements</t>
  </si>
  <si>
    <t>(factor)</t>
  </si>
  <si>
    <t>None</t>
  </si>
  <si>
    <t>At farm delivery</t>
  </si>
  <si>
    <t>At each field</t>
  </si>
  <si>
    <r>
      <t>Md</t>
    </r>
    <r>
      <rPr>
        <b/>
        <sz val="10"/>
        <rFont val="Arial"/>
        <family val="2"/>
      </rPr>
      <t>-Use of flow Measuring devices</t>
    </r>
  </si>
  <si>
    <r>
      <t>S</t>
    </r>
    <r>
      <rPr>
        <b/>
        <sz val="10"/>
        <rFont val="Arial"/>
        <family val="2"/>
      </rPr>
      <t>-Soil moisture monitoring and scheduling</t>
    </r>
  </si>
  <si>
    <t>Moisture monitoring and scheduling</t>
  </si>
  <si>
    <t>Irr. when plant shows stress</t>
  </si>
  <si>
    <t>No IWM plan</t>
  </si>
  <si>
    <t>Not following IWM plan</t>
  </si>
  <si>
    <t>Nearly following IWM plan</t>
  </si>
  <si>
    <t>Following IWM plan</t>
  </si>
  <si>
    <t>Trickle, continuous tape</t>
  </si>
  <si>
    <r>
      <t>I</t>
    </r>
    <r>
      <rPr>
        <b/>
        <sz val="10"/>
        <rFont val="Arial"/>
        <family val="2"/>
      </rPr>
      <t>-Irrigation skill and action</t>
    </r>
  </si>
  <si>
    <r>
      <t>M</t>
    </r>
    <r>
      <rPr>
        <b/>
        <sz val="10"/>
        <rFont val="Arial"/>
        <family val="2"/>
      </rPr>
      <t xml:space="preserve">-System Maintenance </t>
    </r>
  </si>
  <si>
    <t>(description)</t>
  </si>
  <si>
    <t>Seldom maintained</t>
  </si>
  <si>
    <t>Maintained occasionally</t>
  </si>
  <si>
    <t>Well maintained (no leaks)</t>
  </si>
  <si>
    <t>Minor leakage (some leakage)</t>
  </si>
  <si>
    <r>
      <t>D</t>
    </r>
    <r>
      <rPr>
        <b/>
        <sz val="10"/>
        <rFont val="Arial"/>
        <family val="2"/>
      </rPr>
      <t>-Water delivery constant</t>
    </r>
  </si>
  <si>
    <t>Rotation, modified freq</t>
  </si>
  <si>
    <t>Arranged, fixed duration</t>
  </si>
  <si>
    <t>Rotation, fixed freq &amp; dur.</t>
  </si>
  <si>
    <t>Arranged, restricted</t>
  </si>
  <si>
    <t>Arranged, limited rate</t>
  </si>
  <si>
    <t>Arranged, shutoff anytime</t>
  </si>
  <si>
    <t>Direct diversion-min control</t>
  </si>
  <si>
    <t>Limited rate, full control</t>
  </si>
  <si>
    <t>Unrestricted</t>
  </si>
  <si>
    <r>
      <t>Sc</t>
    </r>
    <r>
      <rPr>
        <b/>
        <sz val="10"/>
        <rFont val="Arial"/>
        <family val="2"/>
      </rPr>
      <t>-Soil Condition</t>
    </r>
  </si>
  <si>
    <t>(SCI Rating Number)</t>
  </si>
  <si>
    <t>-2.0</t>
  </si>
  <si>
    <t>-1.0</t>
  </si>
  <si>
    <t>0.0</t>
  </si>
  <si>
    <t>1.0</t>
  </si>
  <si>
    <t>2.0</t>
  </si>
  <si>
    <t>3.0</t>
  </si>
  <si>
    <t>4.0</t>
  </si>
  <si>
    <t>5.0</t>
  </si>
  <si>
    <t>&lt; -2.0</t>
  </si>
  <si>
    <r>
      <t>Wc</t>
    </r>
    <r>
      <rPr>
        <b/>
        <sz val="10"/>
        <rFont val="Arial"/>
        <family val="2"/>
      </rPr>
      <t>-Water distribution Control</t>
    </r>
  </si>
  <si>
    <t>No water control devices</t>
  </si>
  <si>
    <t>Cuts in earth ditch bank on field</t>
  </si>
  <si>
    <t>Spiles (tubes in ditch wall)</t>
  </si>
  <si>
    <t>Siphon tubes or Gated pipe</t>
  </si>
  <si>
    <r>
      <t>R</t>
    </r>
    <r>
      <rPr>
        <b/>
        <sz val="10"/>
        <rFont val="Arial"/>
        <family val="2"/>
      </rPr>
      <t>-Tailwater reuse</t>
    </r>
  </si>
  <si>
    <t>(reuse %, application eff %)</t>
  </si>
  <si>
    <t>0% reuse, 10% Appl. Eff.</t>
  </si>
  <si>
    <t>0% reuse, 25% Appl. Eff.</t>
  </si>
  <si>
    <t>0% reuse, 50% Appl. Eff.</t>
  </si>
  <si>
    <t>0% reuse, 75% Appl. Eff.</t>
  </si>
  <si>
    <t>30% reuse, 10% Appl. Eff.</t>
  </si>
  <si>
    <t>30% reuse, 25% Appl. Eff.</t>
  </si>
  <si>
    <t>30% reuse, 50% Appl. Eff.</t>
  </si>
  <si>
    <t>30% reuse, 75% Appl. Eff.</t>
  </si>
  <si>
    <t>50% reuse, 10% Appl. Eff.</t>
  </si>
  <si>
    <t>50% reuse, 25% Appl. Eff.</t>
  </si>
  <si>
    <t>50% reuse, 50% Appl. Eff.</t>
  </si>
  <si>
    <t>50% reuse, 75% Appl. Eff.</t>
  </si>
  <si>
    <t>80% reuse, 10% Appl. Eff.</t>
  </si>
  <si>
    <t>80% reuse, 25% Appl. Eff.</t>
  </si>
  <si>
    <t>80% reuse, 50% Appl. Eff.</t>
  </si>
  <si>
    <t>80% reuse, 75% Appl. Eff.</t>
  </si>
  <si>
    <t>Very Gravely (&gt;35%)</t>
  </si>
  <si>
    <t>Gravel (15-35%)</t>
  </si>
  <si>
    <t>Sand to Sandy Loam</t>
  </si>
  <si>
    <t>Loam to Clay Loam</t>
  </si>
  <si>
    <t>Clay (&gt;40%)</t>
  </si>
  <si>
    <t>Lined Ditch</t>
  </si>
  <si>
    <t>Pipe</t>
  </si>
  <si>
    <r>
      <t>L</t>
    </r>
    <r>
      <rPr>
        <b/>
        <sz val="10"/>
        <rFont val="Arial"/>
        <family val="2"/>
      </rPr>
      <t>-Surface topography (Table 12-1 NEH)</t>
    </r>
  </si>
  <si>
    <t>(relief class, run length)</t>
  </si>
  <si>
    <r>
      <t>Sd</t>
    </r>
    <r>
      <rPr>
        <b/>
        <sz val="10"/>
        <rFont val="Arial"/>
        <family val="2"/>
      </rPr>
      <t>-Sprinkler Design factor</t>
    </r>
  </si>
  <si>
    <t>Meets design (&lt;20% pres. var.)</t>
  </si>
  <si>
    <r>
      <t>W</t>
    </r>
    <r>
      <rPr>
        <b/>
        <sz val="10"/>
        <rFont val="Arial"/>
        <family val="2"/>
      </rPr>
      <t>-Wind factor</t>
    </r>
  </si>
  <si>
    <r>
      <t>C</t>
    </r>
    <r>
      <rPr>
        <b/>
        <sz val="10"/>
        <rFont val="Arial"/>
        <family val="2"/>
      </rPr>
      <t>-Climate factor</t>
    </r>
  </si>
  <si>
    <t>Peak CU Mo</t>
  </si>
  <si>
    <t>Rotation, modified amount</t>
  </si>
  <si>
    <t>System Efficiency Elements - SURFACE IRRIGATION</t>
  </si>
  <si>
    <r>
      <t>A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>, not proper run length</t>
    </r>
  </si>
  <si>
    <r>
      <t>A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>, proper run length</t>
    </r>
  </si>
  <si>
    <r>
      <t>A</t>
    </r>
    <r>
      <rPr>
        <vertAlign val="subscript"/>
        <sz val="11"/>
        <rFont val="Arial"/>
        <family val="2"/>
      </rPr>
      <t>2</t>
    </r>
    <r>
      <rPr>
        <sz val="11"/>
        <rFont val="Arial"/>
        <family val="0"/>
      </rPr>
      <t>, not proper run length</t>
    </r>
  </si>
  <si>
    <t>Notched ditches</t>
  </si>
  <si>
    <r>
      <t>A</t>
    </r>
    <r>
      <rPr>
        <vertAlign val="subscript"/>
        <sz val="11"/>
        <rFont val="Arial"/>
        <family val="2"/>
      </rPr>
      <t>2</t>
    </r>
    <r>
      <rPr>
        <sz val="11"/>
        <rFont val="Arial"/>
        <family val="0"/>
      </rPr>
      <t>, proper run length</t>
    </r>
  </si>
  <si>
    <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>, not proper run length</t>
    </r>
  </si>
  <si>
    <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>, proper run length</t>
    </r>
  </si>
  <si>
    <r>
      <t>B</t>
    </r>
    <r>
      <rPr>
        <vertAlign val="subscript"/>
        <sz val="11"/>
        <rFont val="Arial"/>
        <family val="2"/>
      </rPr>
      <t>2</t>
    </r>
    <r>
      <rPr>
        <sz val="11"/>
        <rFont val="Arial"/>
        <family val="0"/>
      </rPr>
      <t>, not proper run length</t>
    </r>
  </si>
  <si>
    <r>
      <t>B</t>
    </r>
    <r>
      <rPr>
        <vertAlign val="subscript"/>
        <sz val="11"/>
        <rFont val="Arial"/>
        <family val="2"/>
      </rPr>
      <t>2</t>
    </r>
    <r>
      <rPr>
        <sz val="11"/>
        <rFont val="Arial"/>
        <family val="0"/>
      </rPr>
      <t>, proper run length</t>
    </r>
  </si>
  <si>
    <r>
      <t>B</t>
    </r>
    <r>
      <rPr>
        <vertAlign val="subscript"/>
        <sz val="11"/>
        <rFont val="Arial"/>
        <family val="2"/>
      </rPr>
      <t>3</t>
    </r>
    <r>
      <rPr>
        <sz val="11"/>
        <rFont val="Arial"/>
        <family val="0"/>
      </rPr>
      <t>, not proper run length</t>
    </r>
  </si>
  <si>
    <r>
      <t>B</t>
    </r>
    <r>
      <rPr>
        <vertAlign val="subscript"/>
        <sz val="11"/>
        <rFont val="Arial"/>
        <family val="2"/>
      </rPr>
      <t>3</t>
    </r>
    <r>
      <rPr>
        <sz val="11"/>
        <rFont val="Arial"/>
        <family val="0"/>
      </rPr>
      <t>, proper run length</t>
    </r>
  </si>
  <si>
    <r>
      <t>C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>, not proper run length</t>
    </r>
  </si>
  <si>
    <r>
      <t>C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>, proper run length</t>
    </r>
  </si>
  <si>
    <r>
      <t>C</t>
    </r>
    <r>
      <rPr>
        <vertAlign val="subscript"/>
        <sz val="11"/>
        <rFont val="Arial"/>
        <family val="2"/>
      </rPr>
      <t>2</t>
    </r>
    <r>
      <rPr>
        <sz val="11"/>
        <rFont val="Arial"/>
        <family val="0"/>
      </rPr>
      <t>, not proper run length</t>
    </r>
  </si>
  <si>
    <r>
      <t>C</t>
    </r>
    <r>
      <rPr>
        <vertAlign val="subscript"/>
        <sz val="11"/>
        <rFont val="Arial"/>
        <family val="2"/>
      </rPr>
      <t>2</t>
    </r>
    <r>
      <rPr>
        <sz val="11"/>
        <rFont val="Arial"/>
        <family val="0"/>
      </rPr>
      <t>, proper run length</t>
    </r>
  </si>
  <si>
    <r>
      <t>C</t>
    </r>
    <r>
      <rPr>
        <vertAlign val="subscript"/>
        <sz val="11"/>
        <rFont val="Arial"/>
        <family val="2"/>
      </rPr>
      <t>3</t>
    </r>
    <r>
      <rPr>
        <sz val="11"/>
        <rFont val="Arial"/>
        <family val="0"/>
      </rPr>
      <t>, not proper run length</t>
    </r>
  </si>
  <si>
    <r>
      <t>C</t>
    </r>
    <r>
      <rPr>
        <vertAlign val="subscript"/>
        <sz val="11"/>
        <rFont val="Arial"/>
        <family val="2"/>
      </rPr>
      <t>3</t>
    </r>
    <r>
      <rPr>
        <sz val="11"/>
        <rFont val="Arial"/>
        <family val="0"/>
      </rPr>
      <t>, proper run length</t>
    </r>
  </si>
  <si>
    <r>
      <t>D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>, not proper run length</t>
    </r>
  </si>
  <si>
    <r>
      <t>D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>, proper run length</t>
    </r>
  </si>
  <si>
    <r>
      <t>D</t>
    </r>
    <r>
      <rPr>
        <vertAlign val="subscript"/>
        <sz val="11"/>
        <rFont val="Arial"/>
        <family val="2"/>
      </rPr>
      <t>2</t>
    </r>
    <r>
      <rPr>
        <sz val="11"/>
        <rFont val="Arial"/>
        <family val="0"/>
      </rPr>
      <t>, not proper run length</t>
    </r>
  </si>
  <si>
    <r>
      <t>D</t>
    </r>
    <r>
      <rPr>
        <vertAlign val="subscript"/>
        <sz val="11"/>
        <rFont val="Arial"/>
        <family val="2"/>
      </rPr>
      <t>2</t>
    </r>
    <r>
      <rPr>
        <sz val="11"/>
        <rFont val="Arial"/>
        <family val="0"/>
      </rPr>
      <t>, proper run length</t>
    </r>
  </si>
  <si>
    <r>
      <t>E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>, not proper run length</t>
    </r>
  </si>
  <si>
    <r>
      <t>E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>, proper run length</t>
    </r>
  </si>
  <si>
    <t>System Efficiency Elements - SPRINKLER IRRIGATION</t>
  </si>
  <si>
    <t>Nozzle pres. vars. (20-25%)</t>
  </si>
  <si>
    <t>Nozzle pres. vars. (25-30%)</t>
  </si>
  <si>
    <t>Nozzle pres. vars. (30-35%)</t>
  </si>
  <si>
    <t>Nozzle pres. vars. (&gt;35%)</t>
  </si>
  <si>
    <t>Wc</t>
  </si>
  <si>
    <t>Ce</t>
  </si>
  <si>
    <t>L</t>
  </si>
  <si>
    <t>R</t>
  </si>
  <si>
    <t>System-Surface and Sprinkler factors</t>
  </si>
  <si>
    <t>System-Surface factors</t>
  </si>
  <si>
    <t>System-Sprinkler factors</t>
  </si>
  <si>
    <t>Sd</t>
  </si>
  <si>
    <t>W</t>
  </si>
  <si>
    <t>C</t>
  </si>
  <si>
    <t>Management</t>
  </si>
  <si>
    <t>Md</t>
  </si>
  <si>
    <t>S</t>
  </si>
  <si>
    <t>M</t>
  </si>
  <si>
    <t>I</t>
  </si>
  <si>
    <t>D</t>
  </si>
  <si>
    <t>Sc</t>
  </si>
  <si>
    <t>Location:</t>
  </si>
  <si>
    <t>Planner:</t>
  </si>
  <si>
    <t>Farm ID:</t>
  </si>
  <si>
    <t>Field No.:</t>
  </si>
  <si>
    <t>Crop Grown:</t>
  </si>
  <si>
    <t>Acres:</t>
  </si>
  <si>
    <t>Net CU (in):</t>
  </si>
  <si>
    <t>Present Cond:</t>
  </si>
  <si>
    <t>Future Cond:</t>
  </si>
  <si>
    <t>General Job Data</t>
  </si>
  <si>
    <t>Type Sys.</t>
  </si>
  <si>
    <t>Crops</t>
  </si>
  <si>
    <t>Surface Irrigation factors</t>
  </si>
  <si>
    <t>Surface and Sprinkler Irrigation factors</t>
  </si>
  <si>
    <t>Factor</t>
  </si>
  <si>
    <t>Alfalfa, established stands</t>
  </si>
  <si>
    <t>Alfalfa, new seeding</t>
  </si>
  <si>
    <t>Apples</t>
  </si>
  <si>
    <t>Barley, spring</t>
  </si>
  <si>
    <t>Barley, winter</t>
  </si>
  <si>
    <t>Beans, green snap</t>
  </si>
  <si>
    <t>Broccoli</t>
  </si>
  <si>
    <t>Cabbage</t>
  </si>
  <si>
    <t>Carrots, fresh</t>
  </si>
  <si>
    <t>Cauliflower</t>
  </si>
  <si>
    <t>Chile, green</t>
  </si>
  <si>
    <t>Chile, red</t>
  </si>
  <si>
    <t>Christmas Trees</t>
  </si>
  <si>
    <t>Corn, grain</t>
  </si>
  <si>
    <t>Corn, silage 35% DM</t>
  </si>
  <si>
    <t>Corn, sweet</t>
  </si>
  <si>
    <t>Cotton, Pima</t>
  </si>
  <si>
    <t>Cotton, upland</t>
  </si>
  <si>
    <t>Cucumber</t>
  </si>
  <si>
    <t xml:space="preserve">Grains, spring </t>
  </si>
  <si>
    <t>Grapes</t>
  </si>
  <si>
    <t>Grass, Rye, perennial</t>
  </si>
  <si>
    <t>Lettuce</t>
  </si>
  <si>
    <t>Oats, spring</t>
  </si>
  <si>
    <t>Onions, spanish sweet</t>
  </si>
  <si>
    <t>Ornamental, Woody</t>
  </si>
  <si>
    <t>Pasture, alfalfa</t>
  </si>
  <si>
    <t>Pasture, alfalfa &lt;50% grass</t>
  </si>
  <si>
    <t>Pasture, alfalfa &gt;50% grass</t>
  </si>
  <si>
    <t>Peanuts</t>
  </si>
  <si>
    <t>Peas, dry editable</t>
  </si>
  <si>
    <t>Pecans,  11-20yrs</t>
  </si>
  <si>
    <t>Pecans,  1-5yrs</t>
  </si>
  <si>
    <t>Pecans,  6-10yrs</t>
  </si>
  <si>
    <t>Pecans, &gt;20 yrs</t>
  </si>
  <si>
    <t>Potato, irish</t>
  </si>
  <si>
    <t>Potatoes, sweet</t>
  </si>
  <si>
    <t>Sorghum, forage</t>
  </si>
  <si>
    <t>Sorghum, grain</t>
  </si>
  <si>
    <t>Sudangrass</t>
  </si>
  <si>
    <t>Tree Fruit, old</t>
  </si>
  <si>
    <t>Watermelon</t>
  </si>
  <si>
    <t>Wheat, winter</t>
  </si>
  <si>
    <t>Beans, pinto</t>
  </si>
  <si>
    <t>Grass, Bermuda</t>
  </si>
  <si>
    <t>Grass, Brome</t>
  </si>
  <si>
    <t>Grass, Fescue</t>
  </si>
  <si>
    <t>Grass, Orchard</t>
  </si>
  <si>
    <t>Onions, Grano</t>
  </si>
  <si>
    <t>Pasture, grass</t>
  </si>
  <si>
    <t>Silage, Barley, Irr</t>
  </si>
  <si>
    <t>Silage, Oats, Irr</t>
  </si>
  <si>
    <t>Silage, Triticale, Irr</t>
  </si>
  <si>
    <t>Silage, Wheat, Irr</t>
  </si>
  <si>
    <t>Tomatoes</t>
  </si>
  <si>
    <t>Turfgrass, cool season</t>
  </si>
  <si>
    <t>Tree Fruit, young</t>
  </si>
  <si>
    <t>Material</t>
  </si>
  <si>
    <t>EFF</t>
  </si>
  <si>
    <t/>
  </si>
  <si>
    <t>Reach x Eff</t>
  </si>
  <si>
    <t>Total:</t>
  </si>
  <si>
    <r>
      <t>Wc</t>
    </r>
    <r>
      <rPr>
        <b/>
        <sz val="11"/>
        <rFont val="Arial"/>
        <family val="2"/>
      </rPr>
      <t>-Water Distribution Control:</t>
    </r>
  </si>
  <si>
    <t>Factors</t>
  </si>
  <si>
    <r>
      <t>L</t>
    </r>
    <r>
      <rPr>
        <b/>
        <sz val="11"/>
        <rFont val="Arial"/>
        <family val="2"/>
      </rPr>
      <t xml:space="preserve">-Surface topography </t>
    </r>
    <r>
      <rPr>
        <b/>
        <sz val="8"/>
        <rFont val="Arial"/>
        <family val="2"/>
      </rPr>
      <t>(see Tab 12-1 NEH)</t>
    </r>
    <r>
      <rPr>
        <b/>
        <sz val="11"/>
        <rFont val="Arial"/>
        <family val="2"/>
      </rPr>
      <t>:</t>
    </r>
  </si>
  <si>
    <r>
      <t>R</t>
    </r>
    <r>
      <rPr>
        <b/>
        <sz val="11"/>
        <rFont val="Arial"/>
        <family val="2"/>
      </rPr>
      <t>-Tailwater reuse:</t>
    </r>
  </si>
  <si>
    <r>
      <t>Sd</t>
    </r>
    <r>
      <rPr>
        <b/>
        <sz val="11"/>
        <rFont val="Arial"/>
        <family val="2"/>
      </rPr>
      <t>-Sprinkler Design factor:</t>
    </r>
  </si>
  <si>
    <r>
      <t>C</t>
    </r>
    <r>
      <rPr>
        <b/>
        <sz val="11"/>
        <rFont val="Arial"/>
        <family val="2"/>
      </rPr>
      <t>-Climate factor:</t>
    </r>
  </si>
  <si>
    <t>Sprinkler Irrigation factors</t>
  </si>
  <si>
    <t>Management Factors</t>
  </si>
  <si>
    <r>
      <t>Md</t>
    </r>
    <r>
      <rPr>
        <b/>
        <sz val="11"/>
        <rFont val="Arial"/>
        <family val="2"/>
      </rPr>
      <t>-Use of flow Measuring devices:</t>
    </r>
  </si>
  <si>
    <r>
      <t>M</t>
    </r>
    <r>
      <rPr>
        <b/>
        <sz val="11"/>
        <rFont val="Arial"/>
        <family val="2"/>
      </rPr>
      <t>-System Maintenance:</t>
    </r>
  </si>
  <si>
    <r>
      <t>I</t>
    </r>
    <r>
      <rPr>
        <b/>
        <sz val="11"/>
        <rFont val="Arial"/>
        <family val="2"/>
      </rPr>
      <t>-Irrigation skill and action:</t>
    </r>
  </si>
  <si>
    <r>
      <t>D</t>
    </r>
    <r>
      <rPr>
        <b/>
        <sz val="11"/>
        <rFont val="Arial"/>
        <family val="2"/>
      </rPr>
      <t>-Water delivery constant:</t>
    </r>
  </si>
  <si>
    <r>
      <t>Sc</t>
    </r>
    <r>
      <rPr>
        <b/>
        <sz val="11"/>
        <rFont val="Arial"/>
        <family val="2"/>
      </rPr>
      <t>-Soil Condition:</t>
    </r>
  </si>
  <si>
    <r>
      <t>S</t>
    </r>
    <r>
      <rPr>
        <b/>
        <sz val="11"/>
        <rFont val="Arial"/>
        <family val="2"/>
      </rPr>
      <t>-Soil moist. monitor and scheduling:</t>
    </r>
  </si>
  <si>
    <t>PE:</t>
  </si>
  <si>
    <t>Surface SYS:</t>
  </si>
  <si>
    <t>Sprinkler SYS:</t>
  </si>
  <si>
    <t>MGT:</t>
  </si>
  <si>
    <t>FIRS = PE x SYS x MGT</t>
  </si>
  <si>
    <t>Surface Irrigation:</t>
  </si>
  <si>
    <t>FIRS =</t>
  </si>
  <si>
    <t>Estimated acre feet needed for field:</t>
  </si>
  <si>
    <t>Beets, Sugar</t>
  </si>
  <si>
    <t>Cantaloupes</t>
  </si>
  <si>
    <t>Potential System Eff.</t>
  </si>
  <si>
    <t>Reach Length (ft)</t>
  </si>
  <si>
    <t>Soil Name/Tex:</t>
  </si>
  <si>
    <t>Inches/ac</t>
  </si>
  <si>
    <t>Acre Feet/Year</t>
  </si>
  <si>
    <t>(Table value)</t>
  </si>
  <si>
    <r>
      <t>(</t>
    </r>
    <r>
      <rPr>
        <sz val="11"/>
        <color indexed="10"/>
        <rFont val="Arial"/>
        <family val="2"/>
      </rPr>
      <t>Wc</t>
    </r>
    <r>
      <rPr>
        <sz val="11"/>
        <rFont val="Arial"/>
        <family val="2"/>
      </rPr>
      <t xml:space="preserve"> x </t>
    </r>
    <r>
      <rPr>
        <sz val="11"/>
        <color indexed="10"/>
        <rFont val="Arial"/>
        <family val="2"/>
      </rPr>
      <t xml:space="preserve">Ce </t>
    </r>
    <r>
      <rPr>
        <sz val="11"/>
        <rFont val="Arial"/>
        <family val="2"/>
      </rPr>
      <t>x</t>
    </r>
    <r>
      <rPr>
        <sz val="11"/>
        <color indexed="10"/>
        <rFont val="Arial"/>
        <family val="2"/>
      </rPr>
      <t xml:space="preserve"> L</t>
    </r>
    <r>
      <rPr>
        <sz val="11"/>
        <rFont val="Arial"/>
        <family val="2"/>
      </rPr>
      <t xml:space="preserve"> x </t>
    </r>
    <r>
      <rPr>
        <sz val="11"/>
        <color indexed="10"/>
        <rFont val="Arial"/>
        <family val="2"/>
      </rPr>
      <t>R</t>
    </r>
    <r>
      <rPr>
        <sz val="11"/>
        <rFont val="Arial"/>
        <family val="2"/>
      </rPr>
      <t>)</t>
    </r>
  </si>
  <si>
    <r>
      <t>(</t>
    </r>
    <r>
      <rPr>
        <sz val="11"/>
        <color indexed="10"/>
        <rFont val="Arial"/>
        <family val="2"/>
      </rPr>
      <t>Wc</t>
    </r>
    <r>
      <rPr>
        <sz val="11"/>
        <rFont val="Arial"/>
        <family val="2"/>
      </rPr>
      <t xml:space="preserve"> x </t>
    </r>
    <r>
      <rPr>
        <sz val="11"/>
        <color indexed="10"/>
        <rFont val="Arial"/>
        <family val="2"/>
      </rPr>
      <t xml:space="preserve">Ce </t>
    </r>
    <r>
      <rPr>
        <sz val="11"/>
        <rFont val="Arial"/>
        <family val="2"/>
      </rPr>
      <t>x</t>
    </r>
    <r>
      <rPr>
        <sz val="11"/>
        <color indexed="10"/>
        <rFont val="Arial"/>
        <family val="2"/>
      </rPr>
      <t xml:space="preserve"> Sd</t>
    </r>
    <r>
      <rPr>
        <sz val="11"/>
        <rFont val="Arial"/>
        <family val="2"/>
      </rPr>
      <t xml:space="preserve"> x </t>
    </r>
    <r>
      <rPr>
        <sz val="11"/>
        <color indexed="10"/>
        <rFont val="Arial"/>
        <family val="2"/>
      </rPr>
      <t>W</t>
    </r>
    <r>
      <rPr>
        <sz val="11"/>
        <rFont val="Arial"/>
        <family val="2"/>
      </rPr>
      <t xml:space="preserve"> x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x </t>
    </r>
    <r>
      <rPr>
        <sz val="11"/>
        <color indexed="10"/>
        <rFont val="Arial"/>
        <family val="2"/>
      </rPr>
      <t>R</t>
    </r>
    <r>
      <rPr>
        <sz val="11"/>
        <rFont val="Arial"/>
        <family val="2"/>
      </rPr>
      <t>)</t>
    </r>
  </si>
  <si>
    <r>
      <t>(</t>
    </r>
    <r>
      <rPr>
        <sz val="11"/>
        <color indexed="10"/>
        <rFont val="Arial"/>
        <family val="2"/>
      </rPr>
      <t>Md</t>
    </r>
    <r>
      <rPr>
        <sz val="11"/>
        <rFont val="Arial"/>
        <family val="0"/>
      </rPr>
      <t xml:space="preserve"> x </t>
    </r>
    <r>
      <rPr>
        <sz val="11"/>
        <color indexed="10"/>
        <rFont val="Arial"/>
        <family val="2"/>
      </rPr>
      <t>S</t>
    </r>
    <r>
      <rPr>
        <sz val="11"/>
        <rFont val="Arial"/>
        <family val="0"/>
      </rPr>
      <t xml:space="preserve"> x </t>
    </r>
    <r>
      <rPr>
        <sz val="11"/>
        <color indexed="10"/>
        <rFont val="Arial"/>
        <family val="2"/>
      </rPr>
      <t>M</t>
    </r>
    <r>
      <rPr>
        <sz val="11"/>
        <rFont val="Arial"/>
        <family val="0"/>
      </rPr>
      <t xml:space="preserve"> x </t>
    </r>
    <r>
      <rPr>
        <sz val="11"/>
        <color indexed="10"/>
        <rFont val="Arial"/>
        <family val="2"/>
      </rPr>
      <t xml:space="preserve">I </t>
    </r>
    <r>
      <rPr>
        <sz val="11"/>
        <rFont val="Arial"/>
        <family val="0"/>
      </rPr>
      <t xml:space="preserve">x </t>
    </r>
    <r>
      <rPr>
        <sz val="11"/>
        <color indexed="10"/>
        <rFont val="Arial"/>
        <family val="2"/>
      </rPr>
      <t>D</t>
    </r>
    <r>
      <rPr>
        <sz val="11"/>
        <rFont val="Arial"/>
        <family val="0"/>
      </rPr>
      <t xml:space="preserve"> x </t>
    </r>
    <r>
      <rPr>
        <sz val="11"/>
        <color indexed="10"/>
        <rFont val="Arial"/>
        <family val="2"/>
      </rPr>
      <t>Sc</t>
    </r>
    <r>
      <rPr>
        <sz val="11"/>
        <rFont val="Arial"/>
        <family val="0"/>
      </rPr>
      <t>)</t>
    </r>
  </si>
  <si>
    <t xml:space="preserve"> Max 0.15 in/day</t>
  </si>
  <si>
    <t>Max 0.375 in/day</t>
  </si>
  <si>
    <t>Max 0.45 in/day</t>
  </si>
  <si>
    <t>Max 0.30 in/day</t>
  </si>
  <si>
    <t>Signiture Block</t>
  </si>
  <si>
    <t>Client:</t>
  </si>
  <si>
    <t>Date:</t>
  </si>
  <si>
    <t>Center Pivot, (over-pipe impact)</t>
  </si>
  <si>
    <t>Center Pivot, (low pres. drops)</t>
  </si>
  <si>
    <t>Under Tree Micro Spray</t>
  </si>
  <si>
    <t>All drip systems</t>
  </si>
  <si>
    <t>Sprinkler/Drip:</t>
  </si>
  <si>
    <t>&gt;5.0</t>
  </si>
  <si>
    <r>
      <t>EFF</t>
    </r>
    <r>
      <rPr>
        <b/>
        <sz val="10"/>
        <rFont val="Arial"/>
        <family val="2"/>
      </rPr>
      <t>-Conveyance Efficiency</t>
    </r>
  </si>
  <si>
    <r>
      <t>Ce</t>
    </r>
    <r>
      <rPr>
        <b/>
        <sz val="11"/>
        <rFont val="Arial"/>
        <family val="2"/>
      </rPr>
      <t>-Field Conveyance Efficiency (weighted factor):</t>
    </r>
  </si>
  <si>
    <t>Field Reach Name</t>
  </si>
  <si>
    <t>Element Data Input (Field Efficiency Section)</t>
  </si>
  <si>
    <t>Element Data Input (Delivery Efficiency Section)</t>
  </si>
  <si>
    <t>Seepage Losses for various materials</t>
  </si>
  <si>
    <t>Conveyance Material</t>
  </si>
  <si>
    <t>Loss</t>
  </si>
  <si>
    <r>
      <t>(Ft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/Ft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/day)</t>
    </r>
  </si>
  <si>
    <t>Gravels</t>
  </si>
  <si>
    <t>Sand</t>
  </si>
  <si>
    <t>Loam</t>
  </si>
  <si>
    <t>Sandy Loam</t>
  </si>
  <si>
    <t>Sandy Clay Loam</t>
  </si>
  <si>
    <t>Ash Loam</t>
  </si>
  <si>
    <t>Wetted Perimeter Calulation:</t>
  </si>
  <si>
    <t>Trapezoid</t>
  </si>
  <si>
    <t>Rectangle</t>
  </si>
  <si>
    <t>Triangle</t>
  </si>
  <si>
    <t>Parabolic</t>
  </si>
  <si>
    <t>Depth (ft)</t>
  </si>
  <si>
    <t>Bottom Width (ft)</t>
  </si>
  <si>
    <t>Top Width (ft)</t>
  </si>
  <si>
    <t>Side Slope (?:1)</t>
  </si>
  <si>
    <t>Full Pipe</t>
  </si>
  <si>
    <t>Diameter (ft)</t>
  </si>
  <si>
    <t>Wetred Perimeter (ft)</t>
  </si>
  <si>
    <r>
      <t>Losses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/day)</t>
    </r>
  </si>
  <si>
    <t>Seepage Loss (ac/ft/day)</t>
  </si>
  <si>
    <t>CLD (broken)</t>
  </si>
  <si>
    <t>CLD (new)</t>
  </si>
  <si>
    <t>CLD (old)</t>
  </si>
  <si>
    <t>C. Loam</t>
  </si>
  <si>
    <r>
      <t xml:space="preserve">C. Loam </t>
    </r>
    <r>
      <rPr>
        <sz val="8"/>
        <rFont val="Arial"/>
        <family val="2"/>
      </rPr>
      <t>(hardpan)</t>
    </r>
  </si>
  <si>
    <t>Gr. C Loam</t>
  </si>
  <si>
    <t>Gr. Sand</t>
  </si>
  <si>
    <t>Gr. Sandy Loam</t>
  </si>
  <si>
    <t>Silt Loam</t>
  </si>
  <si>
    <t>V. F. Sandy Loam</t>
  </si>
  <si>
    <t>Conv. Material</t>
  </si>
  <si>
    <t>Total Length (ft)</t>
  </si>
  <si>
    <r>
      <t xml:space="preserve">Total Seep Loss </t>
    </r>
    <r>
      <rPr>
        <b/>
        <sz val="8"/>
        <rFont val="Arial"/>
        <family val="2"/>
      </rPr>
      <t>(ac/ft/day)</t>
    </r>
    <r>
      <rPr>
        <b/>
        <sz val="11"/>
        <rFont val="Arial"/>
        <family val="2"/>
      </rPr>
      <t>:</t>
    </r>
  </si>
  <si>
    <t>Days</t>
  </si>
  <si>
    <t>Water Loss through Delivery System:</t>
  </si>
  <si>
    <t>Acre Feet</t>
  </si>
  <si>
    <t>(est. percent field system efficiency)</t>
  </si>
  <si>
    <t>Number of days per season with water in the delivery system:</t>
  </si>
  <si>
    <t>Delivery System Efficiency:</t>
  </si>
  <si>
    <t>Select the type of material(s) for the delivery system (from the turnout or well to the field):</t>
  </si>
  <si>
    <t>Est. Gross Irr. Required for the field:</t>
  </si>
  <si>
    <t>Field and Delivery System Efficiency:</t>
  </si>
  <si>
    <t>Estimated Water Needed for the field per season:</t>
  </si>
  <si>
    <t>Type Structure</t>
  </si>
  <si>
    <t>Wetted Perimeter (ft)</t>
  </si>
  <si>
    <t>Ac-Ft/Field</t>
  </si>
  <si>
    <t>Ac-Ft/Ac</t>
  </si>
  <si>
    <t>Field size (Ac):</t>
  </si>
  <si>
    <t>Field Output Summary</t>
  </si>
  <si>
    <t>Pivot, Surge, or Continous Tape</t>
  </si>
  <si>
    <t>Sprinkler</t>
  </si>
  <si>
    <t>Drip</t>
  </si>
  <si>
    <r>
      <t>Select Irr. Sys. and Pot. Eff. (</t>
    </r>
    <r>
      <rPr>
        <b/>
        <sz val="11"/>
        <color indexed="10"/>
        <rFont val="Arial"/>
        <family val="2"/>
      </rPr>
      <t>PE</t>
    </r>
    <r>
      <rPr>
        <b/>
        <sz val="11"/>
        <rFont val="Arial"/>
        <family val="2"/>
      </rPr>
      <t>):</t>
    </r>
  </si>
  <si>
    <t>Aztec, 4-10 mph, hp impact (&gt;50 psi)</t>
  </si>
  <si>
    <t>Aztec, 4-10 mph, LP w/drops (&lt;20 psi)</t>
  </si>
  <si>
    <t>Aztec, 4-10 mph, med spray (20-30 psi)</t>
  </si>
  <si>
    <t>Raton, &gt;10  mph, med spray (20-30 psi)</t>
  </si>
  <si>
    <t>Raton, &gt;10 mph, hp impact (&gt;50 psi)</t>
  </si>
  <si>
    <t>Raton, &gt;10 mph, LP w/drops (&lt;20 psi)</t>
  </si>
  <si>
    <t>Chama, 4-10 mph, hp impact (&gt;50 psi)</t>
  </si>
  <si>
    <t>Chama, 4-10 mph, LP w/drops (&lt;20 psi)</t>
  </si>
  <si>
    <t>Chama, 4-10 mph, med spray (20-30 psi)</t>
  </si>
  <si>
    <t>Cuba, 4-10 mph, hp impact (&gt;50 psi)</t>
  </si>
  <si>
    <t>Cuba, 4-10 mph, LP w/drops (&lt;20 psi)</t>
  </si>
  <si>
    <t>Cuba, 4-10 mph, med spray (20-30 psi)</t>
  </si>
  <si>
    <t>Crownpoint, 4-10 mph, hp impact (&gt;50 psi)</t>
  </si>
  <si>
    <t>Crownpoint, 4-10 mph, LP w/drops (&lt;20 psi)</t>
  </si>
  <si>
    <t>Crownpoint, 4-10 mph, med spray (20-30 psi)</t>
  </si>
  <si>
    <t>Gallup, 4-10 mph, hp impact (&gt;50 psi)</t>
  </si>
  <si>
    <t>Gallup, 4-10 mph, LP w/drops (&lt;20 psi)</t>
  </si>
  <si>
    <t>Gallup, 4-10 mph, med spray (20-30 psi)</t>
  </si>
  <si>
    <t>Grants, 4-10 mph, hp impact (&gt;50 psi)</t>
  </si>
  <si>
    <t>Grants, 4-10 mph, LP w/drops (&lt;20 psi)</t>
  </si>
  <si>
    <t>Grants, 4-10 mph, med spray (20-30 psi)</t>
  </si>
  <si>
    <t>ABQ, 4-10 mph, hp impact (&gt;50 psi)</t>
  </si>
  <si>
    <t>ABQ, 4-10 mph, LP w/drops (&lt;20 psi)</t>
  </si>
  <si>
    <t>ABQ, 4-10 mph, med spray (20-30 psi)</t>
  </si>
  <si>
    <t>Los Lunas, 4-10 mph, hp impact (&gt;50 psi)</t>
  </si>
  <si>
    <t>Los Lunas, 4-10 mph, LP w/drops (&lt;20 psi)</t>
  </si>
  <si>
    <t>Los Lunas, 4-10 mph, med spray (20-30 psi)</t>
  </si>
  <si>
    <t>Datil, 4-10 mph, hp impact (&gt;50 psi)</t>
  </si>
  <si>
    <t>Datil, 4-10 mph, LP w/drops (&lt;20 psi)</t>
  </si>
  <si>
    <t>Datil, 4-10 mph, med spray (20-30 psi)</t>
  </si>
  <si>
    <t>Socorro, 4-10 mph, hp impact (&gt;50 psi)</t>
  </si>
  <si>
    <t>Socorro, 4-10 mph, LP w/drops (&lt;20 psi)</t>
  </si>
  <si>
    <t>Socorro, 4-10 mph, med spray (20-30 psi)</t>
  </si>
  <si>
    <t>T or C, 4-10 mph, hp impact (&gt;50 psi)</t>
  </si>
  <si>
    <t>T or C, 4-10 mph, LP w/drops (&lt;20 psi)</t>
  </si>
  <si>
    <t>T or C, 4-10 mph, med spray (20-30 psi)</t>
  </si>
  <si>
    <t>Silver City, 4-10 mph, hp impact (&gt;50 psi)</t>
  </si>
  <si>
    <t>Silver City, 4-10 mph, LP w/drops (&lt;20 psi)</t>
  </si>
  <si>
    <t>Silver City, 4-10 mph, med spray (20-30 psi)</t>
  </si>
  <si>
    <t>Las Cruces, 4-10 mph, hp impact (&gt;50 psi)</t>
  </si>
  <si>
    <t>Las Cruces, 4-10 mph, LP w/drops (&lt;20 psi)</t>
  </si>
  <si>
    <t>Las Cruces, 4-10 mph, med spray (20-30 psi)</t>
  </si>
  <si>
    <t>Taos, 4-10 mph, hp impact (&gt;50 psi)</t>
  </si>
  <si>
    <t>Taos, 4-10 mph, LP w/drops (&lt;20 psi)</t>
  </si>
  <si>
    <t>Taos, 4-10 mph, med spray (20-30 psi)</t>
  </si>
  <si>
    <t>Carrizozo, 4-10 mph, hp impact (&gt;50 psi)</t>
  </si>
  <si>
    <t>Carrizozo, 4-10 mph, LP w/drops (&lt;20 psi)</t>
  </si>
  <si>
    <t>Carrizozo, 4-10 mph, med spray (20-30 psi)</t>
  </si>
  <si>
    <t>Capitan, 4-10 mph, hp impact (&gt;50 psi)</t>
  </si>
  <si>
    <t>Capitan, 4-10 mph, LP w/drops (&lt;20 psi)</t>
  </si>
  <si>
    <t>Capitan, 4-10 mph, med spray (20-30 psi)</t>
  </si>
  <si>
    <t>Alamogordo, 4-10 mph, hp impact (&gt;50 psi)</t>
  </si>
  <si>
    <t>Alamogordo, 4-10 mph, LP w/drops (&lt;20 psi)</t>
  </si>
  <si>
    <t>Alamogordo, 4-10 mph, med spray (20-30 psi)</t>
  </si>
  <si>
    <t>Roswell, 4-10 mph, hp impact (&gt;50 psi)</t>
  </si>
  <si>
    <t>Roswell, 4-10 mph, LP w/drops (&lt;20 psi)</t>
  </si>
  <si>
    <t>Roswell, 4-10 mph, med spray (20-30 psi)</t>
  </si>
  <si>
    <t>Artesia, 4-10 mph, hp impact (&gt;50 psi)</t>
  </si>
  <si>
    <t>Artesia, 4-10 mph, LP w/drops (&lt;20 psi)</t>
  </si>
  <si>
    <t>Artesia, 4-10 mph, med spray (20-30 psi)</t>
  </si>
  <si>
    <t>Carlsbad, 4-10 mph, hp impact (&gt;50 psi)</t>
  </si>
  <si>
    <t>Carlsbad, 4-10 mph, LP w/drops (&lt;20 psi)</t>
  </si>
  <si>
    <t>Carlsbad, 4-10 mph, med spray (20-30 psi)</t>
  </si>
  <si>
    <t>Clayton, &gt;10  mph, med spray (20-30 psi)</t>
  </si>
  <si>
    <t>Clayton, &gt;10 mph, hp impact (&gt;50 psi)</t>
  </si>
  <si>
    <t>Clayton, &gt;10 mph, LP w/drops (&lt;20 psi)</t>
  </si>
  <si>
    <t>Roy, &gt;10  mph, med spray (20-30 psi)</t>
  </si>
  <si>
    <t>Roy, &gt;10 mph, hp impact (&gt;50 psi)</t>
  </si>
  <si>
    <t>Roy, &gt;10 mph, LP w/drops (&lt;20 psi)</t>
  </si>
  <si>
    <t>Mora, &gt;10  mph, med spray (20-30 psi)</t>
  </si>
  <si>
    <t>Mora, &gt;10 mph, hp impact (&gt;50 psi)</t>
  </si>
  <si>
    <t>Mora, &gt;10 mph, LP w/drops (&lt;20 psi)</t>
  </si>
  <si>
    <t>Las Vegas, &gt;10  mph, med spray (20-30 psi)</t>
  </si>
  <si>
    <t>Las Vegas, &gt;10 mph, hp impact (&gt;50 psi)</t>
  </si>
  <si>
    <t>Las Vegas, &gt;10 mph, LP w/drops (&lt;20 psi)</t>
  </si>
  <si>
    <t>Santa Fe, &gt;10  mph, med spray (20-30 psi)</t>
  </si>
  <si>
    <t>Santa Fe, &gt;10 mph, hp impact (&gt;50 psi)</t>
  </si>
  <si>
    <t>Santa Fe, &gt;10 mph, LP w/drops (&lt;20 psi)</t>
  </si>
  <si>
    <t>Estancia, &gt;10  mph, med spray (20-30 psi)</t>
  </si>
  <si>
    <t>Estancia, &gt;10 mph, hp impact (&gt;50 psi)</t>
  </si>
  <si>
    <t>Estancia, &gt;10 mph, LP w/drops (&lt;20 psi)</t>
  </si>
  <si>
    <t>Mountainair, &gt;10  mph, med spray (20-30 psi)</t>
  </si>
  <si>
    <t>Mountainair, &gt;10 mph, hp impact (&gt;50 psi)</t>
  </si>
  <si>
    <t>Mountainair, &gt;10 mph, LP w/drops (&lt;20 psi)</t>
  </si>
  <si>
    <t>Santa Rosa, &gt;10  mph, med spray (20-30 psi)</t>
  </si>
  <si>
    <t>Santa Rosa, &gt;10 mph, hp impact (&gt;50 psi)</t>
  </si>
  <si>
    <t>Santa Rosa, &gt;10 mph, LP w/drops (&lt;20 psi)</t>
  </si>
  <si>
    <t>Fort Sumner, &gt;10  mph, med spray (20-30 psi)</t>
  </si>
  <si>
    <t>Fort Sumner, &gt;10 mph, hp impact (&gt;50 psi)</t>
  </si>
  <si>
    <t>Fort Sumner, &gt;10 mph, LP w/drops (&lt;20 psi)</t>
  </si>
  <si>
    <t>Tucumcari, &gt;10  mph, med spray (20-30 psi)</t>
  </si>
  <si>
    <t>Tucumcari, &gt;10 mph, hp impact (&gt;50 psi)</t>
  </si>
  <si>
    <t>Tucumcari, &gt;10 mph, LP w/drops (&lt;20 psi)</t>
  </si>
  <si>
    <t>Clovis, &gt;10  mph, med spray (20-30 psi)</t>
  </si>
  <si>
    <t>Clovis, &gt;10 mph, hp impact (&gt;50 psi)</t>
  </si>
  <si>
    <t>Clovis, &gt;10 mph, LP w/drops (&lt;20 psi)</t>
  </si>
  <si>
    <t>Portales, &gt;10  mph, med spray (20-30 psi)</t>
  </si>
  <si>
    <t>Portales, &gt;10 mph, hp impact (&gt;50 psi)</t>
  </si>
  <si>
    <t>Portales, &gt;10 mph, LP w/drops (&lt;20 psi)</t>
  </si>
  <si>
    <t>Lovington, &gt;10  mph, med spray (20-30 psi)</t>
  </si>
  <si>
    <t>Lovington, &gt;10 mph, hp impact (&gt;50 psi)</t>
  </si>
  <si>
    <t>Lovington, &gt;10 mph, LP w/drops (&lt;20 psi)</t>
  </si>
  <si>
    <t>Deming, &gt;10  mph, med spray (20-30 psi)</t>
  </si>
  <si>
    <t>Deming, &gt;10 mph, hp impact (&gt;50 psi)</t>
  </si>
  <si>
    <t>Deming, &gt;10 mph, LP w/drops (&lt;20 psi)</t>
  </si>
  <si>
    <t>Lordsburg, &gt;10  mph, med spray (20-30 psi)</t>
  </si>
  <si>
    <t>Lordsburg, &gt;10 mph, hp impact (&gt;50 psi)</t>
  </si>
  <si>
    <t>Lordsburg, &gt;10 mph, LP w/drops (&lt;20 psi)</t>
  </si>
  <si>
    <t>Espanola, 4-10 mph, hp impact (&gt;50 psi)</t>
  </si>
  <si>
    <t>Espanola, 4-10 mph, LP w/drops (&lt;20 psi)</t>
  </si>
  <si>
    <t>Espanola, 4-10 mph, med spray (20-30 psi)</t>
  </si>
  <si>
    <r>
      <t>W</t>
    </r>
    <r>
      <rPr>
        <b/>
        <sz val="11"/>
        <rFont val="Arial"/>
        <family val="2"/>
      </rPr>
      <t>-Wind factor by FO:</t>
    </r>
  </si>
  <si>
    <t>High Flow Turnout</t>
  </si>
  <si>
    <t>Border, level or basin, H.F.Turnout</t>
  </si>
  <si>
    <t>Border, graded, H.F.Turnout</t>
  </si>
  <si>
    <t>Port Turnout (slide gate)</t>
  </si>
  <si>
    <r>
      <t xml:space="preserve">Farm Irrigation Rating System (FIRS) for NM NRCS </t>
    </r>
    <r>
      <rPr>
        <b/>
        <sz val="14"/>
        <color indexed="10"/>
        <rFont val="Arial"/>
        <family val="2"/>
      </rPr>
      <t>vs 1.3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</si>
</sst>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"/>
    <numFmt numFmtId="168" formatCode="0.00000000"/>
    <numFmt numFmtId="169" formatCode="0.000000"/>
    <numFmt numFmtId="170" formatCode="0.00000"/>
    <numFmt numFmtId="171" formatCode="0.000000000"/>
    <numFmt numFmtId="172" formatCode="0.0000000000"/>
    <numFmt numFmtId="173" formatCode="0.00000000000"/>
    <numFmt numFmtId="174" formatCode="0.000%"/>
    <numFmt numFmtId="175" formatCode="0.0000%"/>
    <numFmt numFmtId="176" formatCode="0.0%"/>
  </numFmts>
  <fonts count="18"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vertAlign val="subscript"/>
      <sz val="11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2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/>
    </xf>
    <xf numFmtId="165" fontId="0" fillId="0" borderId="2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1" fillId="3" borderId="2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 horizontal="center"/>
    </xf>
    <xf numFmtId="0" fontId="0" fillId="0" borderId="33" xfId="0" applyBorder="1" applyAlignment="1">
      <alignment/>
    </xf>
    <xf numFmtId="165" fontId="0" fillId="0" borderId="3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4" borderId="0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38" xfId="0" applyFill="1" applyBorder="1" applyAlignment="1">
      <alignment/>
    </xf>
    <xf numFmtId="0" fontId="1" fillId="3" borderId="0" xfId="0" applyFont="1" applyFill="1" applyAlignment="1">
      <alignment horizontal="center" wrapText="1"/>
    </xf>
    <xf numFmtId="0" fontId="7" fillId="2" borderId="2" xfId="0" applyFont="1" applyFill="1" applyBorder="1" applyAlignment="1">
      <alignment/>
    </xf>
    <xf numFmtId="0" fontId="0" fillId="3" borderId="39" xfId="0" applyFill="1" applyBorder="1" applyAlignment="1">
      <alignment/>
    </xf>
    <xf numFmtId="0" fontId="0" fillId="5" borderId="2" xfId="0" applyFill="1" applyBorder="1" applyAlignment="1">
      <alignment horizontal="center" vertical="center" wrapText="1"/>
    </xf>
    <xf numFmtId="165" fontId="0" fillId="0" borderId="4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4" borderId="41" xfId="0" applyFont="1" applyFill="1" applyBorder="1" applyAlignment="1">
      <alignment horizontal="right" vertical="center"/>
    </xf>
    <xf numFmtId="165" fontId="0" fillId="0" borderId="27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4" borderId="43" xfId="0" applyFill="1" applyBorder="1" applyAlignment="1">
      <alignment/>
    </xf>
    <xf numFmtId="0" fontId="0" fillId="4" borderId="43" xfId="0" applyFont="1" applyFill="1" applyBorder="1" applyAlignment="1">
      <alignment horizontal="right"/>
    </xf>
    <xf numFmtId="0" fontId="0" fillId="3" borderId="26" xfId="0" applyFill="1" applyBorder="1" applyAlignment="1">
      <alignment/>
    </xf>
    <xf numFmtId="9" fontId="0" fillId="4" borderId="40" xfId="0" applyNumberFormat="1" applyFill="1" applyBorder="1" applyAlignment="1">
      <alignment horizontal="center"/>
    </xf>
    <xf numFmtId="165" fontId="0" fillId="4" borderId="27" xfId="0" applyNumberForma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176" fontId="0" fillId="4" borderId="27" xfId="0" applyNumberFormat="1" applyFill="1" applyBorder="1" applyAlignment="1">
      <alignment horizontal="center"/>
    </xf>
    <xf numFmtId="14" fontId="1" fillId="2" borderId="44" xfId="0" applyNumberFormat="1" applyFont="1" applyFill="1" applyBorder="1" applyAlignment="1">
      <alignment horizontal="center"/>
    </xf>
    <xf numFmtId="0" fontId="1" fillId="3" borderId="45" xfId="0" applyFont="1" applyFill="1" applyBorder="1" applyAlignment="1">
      <alignment/>
    </xf>
    <xf numFmtId="0" fontId="0" fillId="3" borderId="46" xfId="0" applyFill="1" applyBorder="1" applyAlignment="1">
      <alignment/>
    </xf>
    <xf numFmtId="0" fontId="0" fillId="4" borderId="41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 horizontal="right"/>
    </xf>
    <xf numFmtId="9" fontId="0" fillId="0" borderId="46" xfId="0" applyNumberFormat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165" fontId="0" fillId="4" borderId="24" xfId="0" applyNumberFormat="1" applyFill="1" applyBorder="1" applyAlignment="1">
      <alignment horizontal="center"/>
    </xf>
    <xf numFmtId="0" fontId="0" fillId="5" borderId="45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right"/>
    </xf>
    <xf numFmtId="0" fontId="0" fillId="0" borderId="22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0" fillId="4" borderId="41" xfId="0" applyFill="1" applyBorder="1" applyAlignment="1">
      <alignment/>
    </xf>
    <xf numFmtId="0" fontId="1" fillId="4" borderId="41" xfId="0" applyFont="1" applyFill="1" applyBorder="1" applyAlignment="1">
      <alignment/>
    </xf>
    <xf numFmtId="0" fontId="11" fillId="4" borderId="41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right"/>
    </xf>
    <xf numFmtId="0" fontId="12" fillId="4" borderId="38" xfId="0" applyFont="1" applyFill="1" applyBorder="1" applyAlignment="1">
      <alignment/>
    </xf>
    <xf numFmtId="0" fontId="1" fillId="2" borderId="5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2" xfId="0" applyBorder="1" applyAlignment="1">
      <alignment/>
    </xf>
    <xf numFmtId="0" fontId="0" fillId="4" borderId="11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5" xfId="0" applyFill="1" applyBorder="1" applyAlignment="1">
      <alignment/>
    </xf>
    <xf numFmtId="2" fontId="0" fillId="4" borderId="12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0" fontId="1" fillId="6" borderId="38" xfId="0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164" fontId="0" fillId="7" borderId="39" xfId="0" applyNumberForma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0" fillId="7" borderId="43" xfId="0" applyNumberFormat="1" applyFill="1" applyBorder="1" applyAlignment="1">
      <alignment horizontal="center"/>
    </xf>
    <xf numFmtId="0" fontId="3" fillId="5" borderId="26" xfId="0" applyFont="1" applyFill="1" applyBorder="1" applyAlignment="1">
      <alignment horizontal="center" vertical="center" wrapText="1"/>
    </xf>
    <xf numFmtId="0" fontId="0" fillId="4" borderId="53" xfId="0" applyFill="1" applyBorder="1" applyAlignment="1">
      <alignment/>
    </xf>
    <xf numFmtId="2" fontId="0" fillId="4" borderId="5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6" fillId="2" borderId="5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0" fillId="6" borderId="38" xfId="0" applyFill="1" applyBorder="1" applyAlignment="1">
      <alignment/>
    </xf>
    <xf numFmtId="0" fontId="0" fillId="4" borderId="2" xfId="0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164" fontId="0" fillId="7" borderId="32" xfId="0" applyNumberFormat="1" applyFill="1" applyBorder="1" applyAlignment="1">
      <alignment horizontal="center"/>
    </xf>
    <xf numFmtId="164" fontId="0" fillId="7" borderId="56" xfId="0" applyNumberFormat="1" applyFill="1" applyBorder="1" applyAlignment="1">
      <alignment horizontal="center"/>
    </xf>
    <xf numFmtId="164" fontId="0" fillId="7" borderId="57" xfId="0" applyNumberFormat="1" applyFill="1" applyBorder="1" applyAlignment="1">
      <alignment horizontal="center"/>
    </xf>
    <xf numFmtId="164" fontId="0" fillId="7" borderId="58" xfId="0" applyNumberFormat="1" applyFill="1" applyBorder="1" applyAlignment="1">
      <alignment horizontal="center"/>
    </xf>
    <xf numFmtId="164" fontId="0" fillId="7" borderId="59" xfId="0" applyNumberFormat="1" applyFill="1" applyBorder="1" applyAlignment="1">
      <alignment horizontal="center"/>
    </xf>
    <xf numFmtId="164" fontId="0" fillId="7" borderId="60" xfId="0" applyNumberFormat="1" applyFill="1" applyBorder="1" applyAlignment="1">
      <alignment horizontal="center"/>
    </xf>
    <xf numFmtId="164" fontId="0" fillId="7" borderId="61" xfId="0" applyNumberFormat="1" applyFill="1" applyBorder="1" applyAlignment="1">
      <alignment horizontal="center"/>
    </xf>
    <xf numFmtId="164" fontId="0" fillId="4" borderId="40" xfId="0" applyNumberFormat="1" applyFill="1" applyBorder="1" applyAlignment="1">
      <alignment horizontal="center"/>
    </xf>
    <xf numFmtId="164" fontId="0" fillId="4" borderId="4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4" borderId="46" xfId="0" applyFill="1" applyBorder="1" applyAlignment="1">
      <alignment/>
    </xf>
    <xf numFmtId="0" fontId="12" fillId="4" borderId="0" xfId="0" applyFont="1" applyFill="1" applyBorder="1" applyAlignment="1">
      <alignment/>
    </xf>
    <xf numFmtId="0" fontId="1" fillId="6" borderId="45" xfId="0" applyFont="1" applyFill="1" applyBorder="1" applyAlignment="1">
      <alignment/>
    </xf>
    <xf numFmtId="0" fontId="1" fillId="6" borderId="46" xfId="0" applyFont="1" applyFill="1" applyBorder="1" applyAlignment="1">
      <alignment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6" borderId="46" xfId="0" applyFill="1" applyBorder="1" applyAlignment="1">
      <alignment/>
    </xf>
    <xf numFmtId="0" fontId="3" fillId="5" borderId="62" xfId="0" applyFon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4" borderId="21" xfId="0" applyNumberFormat="1" applyFill="1" applyBorder="1" applyAlignment="1">
      <alignment horizontal="center"/>
    </xf>
    <xf numFmtId="0" fontId="0" fillId="4" borderId="63" xfId="0" applyFill="1" applyBorder="1" applyAlignment="1">
      <alignment/>
    </xf>
    <xf numFmtId="164" fontId="0" fillId="8" borderId="27" xfId="0" applyNumberFormat="1" applyFill="1" applyBorder="1" applyAlignment="1" applyProtection="1">
      <alignment horizontal="center"/>
      <protection locked="0"/>
    </xf>
    <xf numFmtId="164" fontId="0" fillId="8" borderId="43" xfId="0" applyNumberFormat="1" applyFill="1" applyBorder="1" applyAlignment="1" applyProtection="1">
      <alignment horizontal="center"/>
      <protection locked="0"/>
    </xf>
    <xf numFmtId="164" fontId="0" fillId="8" borderId="10" xfId="0" applyNumberFormat="1" applyFill="1" applyBorder="1" applyAlignment="1" applyProtection="1">
      <alignment horizontal="center"/>
      <protection locked="0"/>
    </xf>
    <xf numFmtId="164" fontId="0" fillId="8" borderId="52" xfId="0" applyNumberFormat="1" applyFill="1" applyBorder="1" applyAlignment="1" applyProtection="1">
      <alignment horizontal="center"/>
      <protection locked="0"/>
    </xf>
    <xf numFmtId="164" fontId="0" fillId="8" borderId="39" xfId="0" applyNumberFormat="1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left"/>
      <protection locked="0"/>
    </xf>
    <xf numFmtId="0" fontId="0" fillId="8" borderId="40" xfId="0" applyFont="1" applyFill="1" applyBorder="1" applyAlignment="1" applyProtection="1">
      <alignment horizontal="left"/>
      <protection locked="0"/>
    </xf>
    <xf numFmtId="0" fontId="0" fillId="8" borderId="40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left"/>
      <protection locked="0"/>
    </xf>
    <xf numFmtId="0" fontId="0" fillId="8" borderId="27" xfId="0" applyFont="1" applyFill="1" applyBorder="1" applyAlignment="1" applyProtection="1">
      <alignment horizontal="left"/>
      <protection locked="0"/>
    </xf>
    <xf numFmtId="0" fontId="0" fillId="8" borderId="27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13" fillId="8" borderId="52" xfId="0" applyFont="1" applyFill="1" applyBorder="1" applyAlignment="1" applyProtection="1">
      <alignment horizontal="left"/>
      <protection locked="0"/>
    </xf>
    <xf numFmtId="0" fontId="0" fillId="8" borderId="42" xfId="0" applyFont="1" applyFill="1" applyBorder="1" applyAlignment="1" applyProtection="1">
      <alignment horizontal="left"/>
      <protection locked="0"/>
    </xf>
    <xf numFmtId="0" fontId="0" fillId="8" borderId="42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8" borderId="27" xfId="0" applyFill="1" applyBorder="1" applyAlignment="1" applyProtection="1">
      <alignment/>
      <protection locked="0"/>
    </xf>
    <xf numFmtId="0" fontId="0" fillId="8" borderId="42" xfId="0" applyFill="1" applyBorder="1" applyAlignment="1" applyProtection="1">
      <alignment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/>
      <protection locked="0"/>
    </xf>
    <xf numFmtId="0" fontId="0" fillId="8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" borderId="64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44" xfId="0" applyFill="1" applyBorder="1" applyAlignment="1">
      <alignment/>
    </xf>
    <xf numFmtId="176" fontId="0" fillId="4" borderId="2" xfId="0" applyNumberFormat="1" applyFill="1" applyBorder="1" applyAlignment="1">
      <alignment horizontal="center"/>
    </xf>
    <xf numFmtId="0" fontId="12" fillId="4" borderId="38" xfId="0" applyFont="1" applyFill="1" applyBorder="1" applyAlignment="1">
      <alignment horizontal="center"/>
    </xf>
    <xf numFmtId="0" fontId="0" fillId="8" borderId="9" xfId="0" applyFill="1" applyBorder="1" applyAlignment="1" applyProtection="1">
      <alignment/>
      <protection locked="0"/>
    </xf>
    <xf numFmtId="0" fontId="0" fillId="8" borderId="65" xfId="0" applyFill="1" applyBorder="1" applyAlignment="1" applyProtection="1">
      <alignment/>
      <protection locked="0"/>
    </xf>
    <xf numFmtId="0" fontId="12" fillId="4" borderId="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0" fillId="8" borderId="9" xfId="0" applyFill="1" applyBorder="1" applyAlignment="1" applyProtection="1">
      <alignment horizontal="left"/>
      <protection locked="0"/>
    </xf>
    <xf numFmtId="0" fontId="0" fillId="8" borderId="65" xfId="0" applyFill="1" applyBorder="1" applyAlignment="1" applyProtection="1">
      <alignment horizontal="left"/>
      <protection locked="0"/>
    </xf>
    <xf numFmtId="0" fontId="0" fillId="8" borderId="10" xfId="0" applyFill="1" applyBorder="1" applyAlignment="1" applyProtection="1">
      <alignment horizontal="left"/>
      <protection locked="0"/>
    </xf>
    <xf numFmtId="0" fontId="0" fillId="8" borderId="66" xfId="0" applyFill="1" applyBorder="1" applyAlignment="1" applyProtection="1">
      <alignment horizontal="left"/>
      <protection locked="0"/>
    </xf>
    <xf numFmtId="0" fontId="0" fillId="8" borderId="67" xfId="0" applyFill="1" applyBorder="1" applyAlignment="1" applyProtection="1">
      <alignment horizontal="left"/>
      <protection locked="0"/>
    </xf>
    <xf numFmtId="0" fontId="0" fillId="8" borderId="10" xfId="0" applyFont="1" applyFill="1" applyBorder="1" applyAlignment="1" applyProtection="1">
      <alignment horizontal="left"/>
      <protection locked="0"/>
    </xf>
    <xf numFmtId="0" fontId="0" fillId="8" borderId="68" xfId="0" applyFont="1" applyFill="1" applyBorder="1" applyAlignment="1" applyProtection="1">
      <alignment horizontal="left"/>
      <protection locked="0"/>
    </xf>
    <xf numFmtId="0" fontId="0" fillId="8" borderId="66" xfId="0" applyFont="1" applyFill="1" applyBorder="1" applyAlignment="1" applyProtection="1">
      <alignment horizontal="left"/>
      <protection locked="0"/>
    </xf>
    <xf numFmtId="0" fontId="1" fillId="6" borderId="45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7" fillId="4" borderId="55" xfId="0" applyFont="1" applyFill="1" applyBorder="1" applyAlignment="1">
      <alignment horizontal="right" vertical="center" wrapText="1"/>
    </xf>
    <xf numFmtId="0" fontId="7" fillId="4" borderId="39" xfId="0" applyFont="1" applyFill="1" applyBorder="1" applyAlignment="1">
      <alignment horizontal="right" vertical="center" wrapText="1"/>
    </xf>
    <xf numFmtId="0" fontId="7" fillId="4" borderId="41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0" fillId="8" borderId="68" xfId="0" applyFill="1" applyBorder="1" applyAlignment="1" applyProtection="1">
      <alignment horizontal="left"/>
      <protection locked="0"/>
    </xf>
    <xf numFmtId="0" fontId="0" fillId="8" borderId="52" xfId="0" applyFill="1" applyBorder="1" applyAlignment="1" applyProtection="1">
      <alignment horizontal="left"/>
      <protection locked="0"/>
    </xf>
    <xf numFmtId="0" fontId="0" fillId="8" borderId="69" xfId="0" applyFill="1" applyBorder="1" applyAlignment="1" applyProtection="1">
      <alignment horizontal="left"/>
      <protection locked="0"/>
    </xf>
    <xf numFmtId="0" fontId="7" fillId="4" borderId="47" xfId="0" applyFont="1" applyFill="1" applyBorder="1" applyAlignment="1">
      <alignment horizontal="right" vertical="center" wrapText="1"/>
    </xf>
    <xf numFmtId="0" fontId="7" fillId="4" borderId="43" xfId="0" applyFont="1" applyFill="1" applyBorder="1" applyAlignment="1">
      <alignment horizontal="right" vertical="center" wrapText="1"/>
    </xf>
    <xf numFmtId="0" fontId="7" fillId="4" borderId="59" xfId="0" applyFont="1" applyFill="1" applyBorder="1" applyAlignment="1">
      <alignment horizontal="right" vertical="center" wrapText="1"/>
    </xf>
    <xf numFmtId="0" fontId="0" fillId="8" borderId="70" xfId="0" applyFill="1" applyBorder="1" applyAlignment="1" applyProtection="1">
      <alignment horizontal="left"/>
      <protection locked="0"/>
    </xf>
    <xf numFmtId="0" fontId="0" fillId="8" borderId="38" xfId="0" applyFill="1" applyBorder="1" applyAlignment="1" applyProtection="1">
      <alignment horizontal="left"/>
      <protection locked="0"/>
    </xf>
    <xf numFmtId="0" fontId="0" fillId="8" borderId="71" xfId="0" applyFill="1" applyBorder="1" applyAlignment="1" applyProtection="1">
      <alignment horizontal="left"/>
      <protection locked="0"/>
    </xf>
    <xf numFmtId="0" fontId="7" fillId="4" borderId="55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right"/>
    </xf>
    <xf numFmtId="0" fontId="7" fillId="4" borderId="43" xfId="0" applyFont="1" applyFill="1" applyBorder="1" applyAlignment="1">
      <alignment horizontal="right"/>
    </xf>
    <xf numFmtId="0" fontId="0" fillId="8" borderId="72" xfId="0" applyFill="1" applyBorder="1" applyAlignment="1" applyProtection="1">
      <alignment horizontal="left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71" xfId="0" applyFont="1" applyBorder="1" applyAlignment="1">
      <alignment horizontal="right" vertical="center"/>
    </xf>
    <xf numFmtId="0" fontId="0" fillId="8" borderId="70" xfId="0" applyFill="1" applyBorder="1" applyAlignment="1" applyProtection="1">
      <alignment horizontal="left" vertical="center"/>
      <protection locked="0"/>
    </xf>
    <xf numFmtId="0" fontId="0" fillId="8" borderId="38" xfId="0" applyFill="1" applyBorder="1" applyAlignment="1" applyProtection="1">
      <alignment horizontal="left" vertical="center"/>
      <protection locked="0"/>
    </xf>
    <xf numFmtId="0" fontId="0" fillId="8" borderId="71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38" xfId="0" applyFont="1" applyFill="1" applyBorder="1" applyAlignment="1">
      <alignment horizontal="center" wrapText="1"/>
    </xf>
    <xf numFmtId="0" fontId="7" fillId="4" borderId="41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7" fillId="4" borderId="57" xfId="0" applyFont="1" applyFill="1" applyBorder="1" applyAlignment="1">
      <alignment horizontal="right" vertical="center"/>
    </xf>
    <xf numFmtId="0" fontId="2" fillId="2" borderId="64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8" borderId="51" xfId="0" applyFill="1" applyBorder="1" applyAlignment="1" applyProtection="1">
      <alignment horizontal="center"/>
      <protection locked="0"/>
    </xf>
    <xf numFmtId="0" fontId="0" fillId="8" borderId="73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/>
      <protection locked="0"/>
    </xf>
    <xf numFmtId="0" fontId="0" fillId="8" borderId="66" xfId="0" applyFill="1" applyBorder="1" applyAlignment="1" applyProtection="1">
      <alignment/>
      <protection locked="0"/>
    </xf>
    <xf numFmtId="0" fontId="0" fillId="8" borderId="51" xfId="0" applyFill="1" applyBorder="1" applyAlignment="1" applyProtection="1">
      <alignment horizontal="left"/>
      <protection locked="0"/>
    </xf>
    <xf numFmtId="0" fontId="0" fillId="8" borderId="60" xfId="0" applyFill="1" applyBorder="1" applyAlignment="1" applyProtection="1">
      <alignment horizontal="left"/>
      <protection locked="0"/>
    </xf>
    <xf numFmtId="0" fontId="1" fillId="3" borderId="64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" fillId="3" borderId="64" xfId="0" applyFont="1" applyFill="1" applyBorder="1" applyAlignment="1">
      <alignment horizontal="center" vertical="center" wrapText="1"/>
    </xf>
    <xf numFmtId="0" fontId="1" fillId="3" borderId="74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2" borderId="7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4" fillId="2" borderId="76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workbookViewId="0" topLeftCell="A1">
      <selection activeCell="B3" sqref="B3:C3"/>
    </sheetView>
  </sheetViews>
  <sheetFormatPr defaultColWidth="9.00390625" defaultRowHeight="14.25"/>
  <cols>
    <col min="1" max="1" width="11.00390625" style="0" customWidth="1"/>
    <col min="2" max="2" width="12.25390625" style="0" customWidth="1"/>
    <col min="3" max="3" width="10.50390625" style="0" customWidth="1"/>
    <col min="4" max="4" width="12.875" style="0" customWidth="1"/>
    <col min="5" max="5" width="11.00390625" style="0" customWidth="1"/>
    <col min="6" max="6" width="12.50390625" style="0" customWidth="1"/>
    <col min="7" max="7" width="11.375" style="0" bestFit="1" customWidth="1"/>
  </cols>
  <sheetData>
    <row r="1" spans="1:7" ht="18">
      <c r="A1" s="248" t="s">
        <v>454</v>
      </c>
      <c r="B1" s="249"/>
      <c r="C1" s="249"/>
      <c r="D1" s="249"/>
      <c r="E1" s="249"/>
      <c r="F1" s="249"/>
      <c r="G1" s="82">
        <f ca="1">TODAY()</f>
        <v>37225</v>
      </c>
    </row>
    <row r="2" spans="1:7" ht="15">
      <c r="A2" s="83" t="s">
        <v>162</v>
      </c>
      <c r="B2" s="61"/>
      <c r="C2" s="61"/>
      <c r="D2" s="61"/>
      <c r="E2" s="61"/>
      <c r="F2" s="61"/>
      <c r="G2" s="84"/>
    </row>
    <row r="3" spans="1:7" ht="14.25">
      <c r="A3" s="85" t="s">
        <v>268</v>
      </c>
      <c r="B3" s="197"/>
      <c r="C3" s="198"/>
      <c r="D3" s="86" t="s">
        <v>153</v>
      </c>
      <c r="E3" s="250"/>
      <c r="F3" s="251"/>
      <c r="G3" s="87"/>
    </row>
    <row r="4" spans="1:7" ht="14.25">
      <c r="A4" s="85" t="s">
        <v>154</v>
      </c>
      <c r="B4" s="252"/>
      <c r="C4" s="253"/>
      <c r="D4" s="86" t="s">
        <v>155</v>
      </c>
      <c r="E4" s="180"/>
      <c r="F4" s="86" t="s">
        <v>156</v>
      </c>
      <c r="G4" s="188"/>
    </row>
    <row r="5" spans="1:7" ht="14.25">
      <c r="A5" s="88" t="s">
        <v>157</v>
      </c>
      <c r="B5" s="252"/>
      <c r="C5" s="253"/>
      <c r="D5" s="89" t="s">
        <v>159</v>
      </c>
      <c r="E5" s="180"/>
      <c r="F5" s="89" t="s">
        <v>158</v>
      </c>
      <c r="G5" s="188"/>
    </row>
    <row r="6" spans="1:7" ht="14.25">
      <c r="A6" s="101" t="s">
        <v>256</v>
      </c>
      <c r="B6" s="252"/>
      <c r="C6" s="253"/>
      <c r="D6" s="86" t="s">
        <v>160</v>
      </c>
      <c r="E6" s="186"/>
      <c r="F6" s="86" t="s">
        <v>161</v>
      </c>
      <c r="G6" s="189"/>
    </row>
    <row r="7" spans="1:9" ht="14.25">
      <c r="A7" s="85"/>
      <c r="B7" s="79"/>
      <c r="C7" s="79"/>
      <c r="D7" s="86" t="s">
        <v>249</v>
      </c>
      <c r="E7" s="187"/>
      <c r="F7" s="86" t="s">
        <v>274</v>
      </c>
      <c r="G7" s="190"/>
      <c r="I7" s="191" t="b">
        <v>1</v>
      </c>
    </row>
    <row r="8" spans="1:7" ht="15">
      <c r="A8" s="83" t="s">
        <v>279</v>
      </c>
      <c r="B8" s="61"/>
      <c r="C8" s="61"/>
      <c r="D8" s="64"/>
      <c r="E8" s="64"/>
      <c r="F8" s="64"/>
      <c r="G8" s="84"/>
    </row>
    <row r="9" spans="1:7" ht="15">
      <c r="A9" s="234" t="s">
        <v>337</v>
      </c>
      <c r="B9" s="235"/>
      <c r="C9" s="236"/>
      <c r="D9" s="237"/>
      <c r="E9" s="238"/>
      <c r="F9" s="239"/>
      <c r="G9" s="90">
        <f>IF(D9="","",VLOOKUP(D9,Tables!A4:B32,2)/100)</f>
      </c>
    </row>
    <row r="10" spans="1:7" ht="15">
      <c r="A10" s="210" t="s">
        <v>166</v>
      </c>
      <c r="B10" s="211"/>
      <c r="C10" s="211"/>
      <c r="D10" s="211"/>
      <c r="E10" s="211"/>
      <c r="F10" s="212"/>
      <c r="G10" s="91" t="s">
        <v>231</v>
      </c>
    </row>
    <row r="11" spans="1:7" ht="15">
      <c r="A11" s="200" t="s">
        <v>230</v>
      </c>
      <c r="B11" s="201"/>
      <c r="C11" s="201"/>
      <c r="D11" s="254"/>
      <c r="E11" s="255"/>
      <c r="F11" s="255"/>
      <c r="G11" s="28">
        <f>IF(D11="","",VLOOKUP(D11,Tables!A36:B46,2))</f>
      </c>
    </row>
    <row r="12" spans="1:7" ht="14.25" customHeight="1">
      <c r="A12" s="68"/>
      <c r="B12" s="92"/>
      <c r="C12" s="92"/>
      <c r="D12" s="92"/>
      <c r="E12" s="92"/>
      <c r="F12" s="68" t="s">
        <v>277</v>
      </c>
      <c r="G12" s="93">
        <f>IF(B14="","",F20/B20)</f>
      </c>
    </row>
    <row r="13" spans="1:7" ht="28.5">
      <c r="A13" s="94" t="s">
        <v>278</v>
      </c>
      <c r="B13" s="65" t="s">
        <v>255</v>
      </c>
      <c r="C13" s="240" t="s">
        <v>225</v>
      </c>
      <c r="D13" s="241"/>
      <c r="E13" s="65" t="s">
        <v>226</v>
      </c>
      <c r="F13" s="65" t="s">
        <v>228</v>
      </c>
      <c r="G13" s="55"/>
    </row>
    <row r="14" spans="1:7" ht="14.25">
      <c r="A14" s="173"/>
      <c r="B14" s="176"/>
      <c r="C14" s="202"/>
      <c r="D14" s="203"/>
      <c r="E14" s="66">
        <f>IF(B14="","",VLOOKUP(C14,Tables!$A$49:$B$59,2))</f>
      </c>
      <c r="F14" s="67">
        <f aca="true" t="shared" si="0" ref="F14:F19">IF(B14="","",B14*E14)</f>
      </c>
      <c r="G14" s="55"/>
    </row>
    <row r="15" spans="1:7" ht="14.25">
      <c r="A15" s="177"/>
      <c r="B15" s="180"/>
      <c r="C15" s="204" t="s">
        <v>227</v>
      </c>
      <c r="D15" s="205"/>
      <c r="E15" s="69">
        <f>IF(B15="","",VLOOKUP(C15,Tables!$A$49:$B$59,2))</f>
      </c>
      <c r="F15" s="22">
        <f t="shared" si="0"/>
      </c>
      <c r="G15" s="55"/>
    </row>
    <row r="16" spans="1:7" ht="14.25">
      <c r="A16" s="177"/>
      <c r="B16" s="180"/>
      <c r="C16" s="204" t="s">
        <v>227</v>
      </c>
      <c r="D16" s="205"/>
      <c r="E16" s="69">
        <f>IF(B16="","",VLOOKUP(C16,Tables!$A$49:$B$59,2))</f>
      </c>
      <c r="F16" s="22">
        <f t="shared" si="0"/>
      </c>
      <c r="G16" s="55"/>
    </row>
    <row r="17" spans="1:7" ht="14.25">
      <c r="A17" s="177"/>
      <c r="B17" s="180"/>
      <c r="C17" s="204"/>
      <c r="D17" s="205"/>
      <c r="E17" s="69">
        <f>IF(B17="","",VLOOKUP(C17,Tables!$A$49:$B$59,2))</f>
      </c>
      <c r="F17" s="22">
        <f t="shared" si="0"/>
      </c>
      <c r="G17" s="55"/>
    </row>
    <row r="18" spans="1:7" ht="14.25">
      <c r="A18" s="177"/>
      <c r="B18" s="180"/>
      <c r="C18" s="204"/>
      <c r="D18" s="205"/>
      <c r="E18" s="69">
        <f>IF(B18="","",VLOOKUP(C18,Tables!$A$49:$B$59,2))</f>
      </c>
      <c r="F18" s="22">
        <f t="shared" si="0"/>
      </c>
      <c r="G18" s="55"/>
    </row>
    <row r="19" spans="1:7" ht="14.25">
      <c r="A19" s="181"/>
      <c r="B19" s="184"/>
      <c r="C19" s="218"/>
      <c r="D19" s="219"/>
      <c r="E19" s="70">
        <f>IF(B19="","",VLOOKUP(C19,Tables!$A$49:$B$59,2))</f>
      </c>
      <c r="F19" s="23">
        <f t="shared" si="0"/>
      </c>
      <c r="G19" s="55"/>
    </row>
    <row r="20" spans="1:7" ht="14.25">
      <c r="A20" s="95" t="s">
        <v>229</v>
      </c>
      <c r="B20" s="72">
        <f>SUM(B14:B19)</f>
        <v>0</v>
      </c>
      <c r="C20" s="73"/>
      <c r="D20" s="74"/>
      <c r="E20" s="75" t="s">
        <v>229</v>
      </c>
      <c r="F20" s="71">
        <f>SUM(F14:F19)</f>
        <v>0</v>
      </c>
      <c r="G20" s="87"/>
    </row>
    <row r="21" spans="1:7" ht="15">
      <c r="A21" s="220" t="s">
        <v>233</v>
      </c>
      <c r="B21" s="221"/>
      <c r="C21" s="222"/>
      <c r="D21" s="223"/>
      <c r="E21" s="224"/>
      <c r="F21" s="225"/>
      <c r="G21" s="29">
        <f>IF(D21="","",VLOOKUP(D21,Tables!C36:D59,2))</f>
      </c>
    </row>
    <row r="22" spans="1:7" ht="15" customHeight="1">
      <c r="A22" s="210" t="s">
        <v>165</v>
      </c>
      <c r="B22" s="211"/>
      <c r="C22" s="211"/>
      <c r="D22" s="211"/>
      <c r="E22" s="211"/>
      <c r="F22" s="212"/>
      <c r="G22" s="91" t="s">
        <v>167</v>
      </c>
    </row>
    <row r="23" spans="1:7" ht="15" customHeight="1">
      <c r="A23" s="226" t="s">
        <v>232</v>
      </c>
      <c r="B23" s="227"/>
      <c r="C23" s="228"/>
      <c r="D23" s="223"/>
      <c r="E23" s="224"/>
      <c r="F23" s="225"/>
      <c r="G23" s="96" t="str">
        <f>IF(I7=TRUE,"N/A",IF(D23="","",VLOOKUP(D23,Tables!E36:F59,2)))</f>
        <v>N/A</v>
      </c>
    </row>
    <row r="24" spans="1:7" ht="13.5" customHeight="1">
      <c r="A24" s="210" t="s">
        <v>236</v>
      </c>
      <c r="B24" s="211"/>
      <c r="C24" s="211"/>
      <c r="D24" s="211"/>
      <c r="E24" s="211"/>
      <c r="F24" s="212"/>
      <c r="G24" s="91" t="s">
        <v>231</v>
      </c>
    </row>
    <row r="25" spans="1:7" ht="15">
      <c r="A25" s="213" t="s">
        <v>234</v>
      </c>
      <c r="B25" s="214"/>
      <c r="C25" s="214"/>
      <c r="D25" s="202"/>
      <c r="E25" s="206"/>
      <c r="F25" s="203"/>
      <c r="G25" s="28">
        <f>IF(D25="","",IF(I7=FALSE,"N/A",IF(D25="","",VLOOKUP(D25,Tables!A63:B70,2))))</f>
      </c>
    </row>
    <row r="26" spans="1:7" ht="15">
      <c r="A26" s="215" t="s">
        <v>449</v>
      </c>
      <c r="B26" s="216"/>
      <c r="C26" s="216"/>
      <c r="D26" s="207"/>
      <c r="E26" s="208"/>
      <c r="F26" s="209"/>
      <c r="G26" s="29">
        <f>IF(D26="","",IF(I7=FALSE,"N/A",IF(D26="","",VLOOKUP(D26,Tables!A73:B187,2))))</f>
      </c>
    </row>
    <row r="27" spans="1:7" ht="15">
      <c r="A27" s="215" t="s">
        <v>235</v>
      </c>
      <c r="B27" s="216"/>
      <c r="C27" s="216"/>
      <c r="D27" s="204"/>
      <c r="E27" s="217"/>
      <c r="F27" s="205"/>
      <c r="G27" s="97">
        <f>IF(D27="","",IF(I7=FALSE,"N/A",IF(D27="","",VLOOKUP(D27,Tables!C83:D90,2))))</f>
      </c>
    </row>
    <row r="28" spans="1:7" ht="15">
      <c r="A28" s="210" t="s">
        <v>237</v>
      </c>
      <c r="B28" s="211"/>
      <c r="C28" s="211"/>
      <c r="D28" s="211"/>
      <c r="E28" s="211"/>
      <c r="F28" s="212"/>
      <c r="G28" s="91" t="s">
        <v>231</v>
      </c>
    </row>
    <row r="29" spans="1:7" ht="15">
      <c r="A29" s="213" t="s">
        <v>238</v>
      </c>
      <c r="B29" s="214"/>
      <c r="C29" s="214"/>
      <c r="D29" s="202"/>
      <c r="E29" s="206"/>
      <c r="F29" s="203"/>
      <c r="G29" s="28">
        <f>IF(D29="","",VLOOKUP(D29,Tables!C4:D8,2))</f>
      </c>
    </row>
    <row r="30" spans="1:7" ht="15">
      <c r="A30" s="245" t="s">
        <v>243</v>
      </c>
      <c r="B30" s="246"/>
      <c r="C30" s="247"/>
      <c r="D30" s="204"/>
      <c r="E30" s="217"/>
      <c r="F30" s="205"/>
      <c r="G30" s="29">
        <f>IF(D30="","",VLOOKUP(D30,Tables!E4:F8,2))</f>
      </c>
    </row>
    <row r="31" spans="1:7" ht="15">
      <c r="A31" s="200" t="s">
        <v>239</v>
      </c>
      <c r="B31" s="201"/>
      <c r="C31" s="201"/>
      <c r="D31" s="204"/>
      <c r="E31" s="217"/>
      <c r="F31" s="205"/>
      <c r="G31" s="29">
        <f>IF(D31="","",VLOOKUP(D31,Tables!E11:F15,2))</f>
      </c>
    </row>
    <row r="32" spans="1:7" ht="15">
      <c r="A32" s="200" t="s">
        <v>240</v>
      </c>
      <c r="B32" s="201"/>
      <c r="C32" s="201"/>
      <c r="D32" s="204"/>
      <c r="E32" s="217"/>
      <c r="F32" s="205"/>
      <c r="G32" s="29">
        <f>IF(D32="","",VLOOKUP(D32,Tables!C11:D15,2))</f>
      </c>
    </row>
    <row r="33" spans="1:7" ht="15">
      <c r="A33" s="200" t="s">
        <v>241</v>
      </c>
      <c r="B33" s="201"/>
      <c r="C33" s="201"/>
      <c r="D33" s="204"/>
      <c r="E33" s="217"/>
      <c r="F33" s="205"/>
      <c r="G33" s="29">
        <f>IF(D33="","",VLOOKUP(D33,Tables!C18:D32,2))</f>
      </c>
    </row>
    <row r="34" spans="1:7" ht="15">
      <c r="A34" s="229" t="s">
        <v>242</v>
      </c>
      <c r="B34" s="230"/>
      <c r="C34" s="230"/>
      <c r="D34" s="218"/>
      <c r="E34" s="231"/>
      <c r="F34" s="219"/>
      <c r="G34" s="31">
        <f>IF(D34="","",VLOOKUP(D34,Tables!E18:F32,2))</f>
      </c>
    </row>
    <row r="35" spans="1:7" ht="15">
      <c r="A35" s="83" t="s">
        <v>333</v>
      </c>
      <c r="B35" s="76"/>
      <c r="C35" s="61"/>
      <c r="D35" s="61"/>
      <c r="E35" s="61"/>
      <c r="F35" s="61"/>
      <c r="G35" s="84"/>
    </row>
    <row r="36" spans="1:7" ht="15">
      <c r="A36" s="99"/>
      <c r="B36" s="98" t="s">
        <v>244</v>
      </c>
      <c r="C36" s="77">
        <f>G9</f>
      </c>
      <c r="D36" s="102" t="s">
        <v>259</v>
      </c>
      <c r="E36" s="54"/>
      <c r="F36" s="54"/>
      <c r="G36" s="55"/>
    </row>
    <row r="37" spans="1:7" ht="14.25" customHeight="1">
      <c r="A37" s="99"/>
      <c r="B37" s="98" t="s">
        <v>245</v>
      </c>
      <c r="C37" s="78">
        <f>IF(E5="","",IF(I7=TRUE,"",$G$11*$G$12*$G$23*$G$21))</f>
      </c>
      <c r="D37" s="102" t="s">
        <v>260</v>
      </c>
      <c r="E37" s="54"/>
      <c r="F37" s="54"/>
      <c r="G37" s="55"/>
    </row>
    <row r="38" spans="1:7" ht="15">
      <c r="A38" s="99"/>
      <c r="B38" s="98" t="s">
        <v>246</v>
      </c>
      <c r="C38" s="78">
        <f>IF(G9="","",IF(I7=TRUE,$G$11*$G$12*$G$25*$G$26*$G$27*$G$21,""))</f>
      </c>
      <c r="D38" s="102" t="s">
        <v>261</v>
      </c>
      <c r="E38" s="54"/>
      <c r="F38" s="54"/>
      <c r="G38" s="55"/>
    </row>
    <row r="39" spans="1:7" ht="15">
      <c r="A39" s="99"/>
      <c r="B39" s="98" t="s">
        <v>247</v>
      </c>
      <c r="C39" s="78">
        <f>IF(E5="","",$G$29*$G$30*$G$31*$G$32*$G$33*$G$34)</f>
      </c>
      <c r="D39" s="54" t="s">
        <v>262</v>
      </c>
      <c r="E39" s="54"/>
      <c r="F39" s="54"/>
      <c r="G39" s="55"/>
    </row>
    <row r="40" spans="1:7" ht="14.25">
      <c r="A40" s="99"/>
      <c r="B40" s="54"/>
      <c r="C40" s="103"/>
      <c r="D40" s="54"/>
      <c r="E40" s="54"/>
      <c r="F40" s="54"/>
      <c r="G40" s="55"/>
    </row>
    <row r="41" spans="1:7" ht="15">
      <c r="A41" s="100" t="s">
        <v>248</v>
      </c>
      <c r="B41" s="54"/>
      <c r="C41" s="98" t="s">
        <v>250</v>
      </c>
      <c r="D41" s="81">
        <f>IF(E5="","",IF(I7=TRUE,$C$36*$C$38*$C$39,$C$36*$C$37*$C$39))</f>
      </c>
      <c r="E41" s="54" t="s">
        <v>321</v>
      </c>
      <c r="F41" s="54"/>
      <c r="G41" s="55"/>
    </row>
    <row r="42" spans="1:7" ht="15">
      <c r="A42" s="88"/>
      <c r="B42" s="54"/>
      <c r="C42" s="98" t="s">
        <v>325</v>
      </c>
      <c r="D42" s="80">
        <f>IF(E5="","",$E$5/D41)</f>
      </c>
      <c r="E42" s="54" t="s">
        <v>257</v>
      </c>
      <c r="F42" s="54"/>
      <c r="G42" s="55"/>
    </row>
    <row r="43" spans="1:7" ht="15">
      <c r="A43" s="99"/>
      <c r="B43" s="54"/>
      <c r="C43" s="98" t="s">
        <v>251</v>
      </c>
      <c r="D43" s="80">
        <f>IF(E5="","",D42*$G$5/12)</f>
      </c>
      <c r="E43" s="54" t="s">
        <v>258</v>
      </c>
      <c r="F43" s="54"/>
      <c r="G43" s="55"/>
    </row>
    <row r="44" spans="1:7" ht="15">
      <c r="A44" s="100"/>
      <c r="B44" s="54"/>
      <c r="C44" s="54"/>
      <c r="D44" s="54"/>
      <c r="E44" s="54"/>
      <c r="F44" s="54"/>
      <c r="G44" s="55"/>
    </row>
    <row r="45" spans="1:7" ht="17.25" customHeight="1">
      <c r="A45" s="106"/>
      <c r="B45" s="199"/>
      <c r="C45" s="199"/>
      <c r="D45" s="107"/>
      <c r="E45" s="153"/>
      <c r="F45" s="54"/>
      <c r="G45" s="55"/>
    </row>
    <row r="46" spans="1:7" ht="17.25" customHeight="1">
      <c r="A46" s="106"/>
      <c r="B46" s="199"/>
      <c r="C46" s="199"/>
      <c r="D46" s="107"/>
      <c r="E46" s="153"/>
      <c r="F46" s="54"/>
      <c r="G46" s="55"/>
    </row>
    <row r="47" spans="1:7" ht="3.75" customHeight="1" thickBot="1">
      <c r="A47" s="167"/>
      <c r="B47" s="56"/>
      <c r="C47" s="56"/>
      <c r="D47" s="56"/>
      <c r="E47" s="56"/>
      <c r="F47" s="56"/>
      <c r="G47" s="57"/>
    </row>
    <row r="48" spans="1:7" ht="15">
      <c r="A48" s="192" t="s">
        <v>280</v>
      </c>
      <c r="B48" s="193"/>
      <c r="C48" s="193"/>
      <c r="D48" s="193"/>
      <c r="E48" s="193"/>
      <c r="F48" s="193"/>
      <c r="G48" s="194"/>
    </row>
    <row r="49" spans="1:7" ht="15">
      <c r="A49" s="154" t="s">
        <v>291</v>
      </c>
      <c r="B49" s="121"/>
      <c r="C49" s="121"/>
      <c r="D49" s="121"/>
      <c r="E49" s="121"/>
      <c r="F49" s="121"/>
      <c r="G49" s="155"/>
    </row>
    <row r="50" spans="1:7" ht="30" customHeight="1">
      <c r="A50" s="156" t="s">
        <v>328</v>
      </c>
      <c r="B50" s="125" t="s">
        <v>296</v>
      </c>
      <c r="C50" s="125" t="s">
        <v>297</v>
      </c>
      <c r="D50" s="125" t="s">
        <v>298</v>
      </c>
      <c r="E50" s="125" t="s">
        <v>299</v>
      </c>
      <c r="F50" s="125" t="s">
        <v>301</v>
      </c>
      <c r="G50" s="157" t="s">
        <v>329</v>
      </c>
    </row>
    <row r="51" spans="1:7" ht="14.25">
      <c r="A51" s="4" t="s">
        <v>300</v>
      </c>
      <c r="B51" s="141"/>
      <c r="C51" s="126"/>
      <c r="D51" s="126"/>
      <c r="E51" s="143"/>
      <c r="F51" s="172"/>
      <c r="G51" s="158">
        <f>IF(F51="",0,F51*PI())</f>
        <v>0</v>
      </c>
    </row>
    <row r="52" spans="1:7" ht="14.25">
      <c r="A52" s="5" t="s">
        <v>295</v>
      </c>
      <c r="B52" s="168"/>
      <c r="C52" s="142"/>
      <c r="D52" s="168"/>
      <c r="E52" s="127"/>
      <c r="F52" s="144"/>
      <c r="G52" s="159">
        <f>IF(B52="",0,D52+(8*(B52^2))/(3*D52))</f>
        <v>0</v>
      </c>
    </row>
    <row r="53" spans="1:7" ht="14.25">
      <c r="A53" s="5" t="s">
        <v>293</v>
      </c>
      <c r="B53" s="168"/>
      <c r="C53" s="170"/>
      <c r="D53" s="148"/>
      <c r="E53" s="147"/>
      <c r="F53" s="144"/>
      <c r="G53" s="159">
        <f>IF(B53="",0,C53+(2*B53))</f>
        <v>0</v>
      </c>
    </row>
    <row r="54" spans="1:7" ht="14.25">
      <c r="A54" s="5" t="s">
        <v>292</v>
      </c>
      <c r="B54" s="168"/>
      <c r="C54" s="170"/>
      <c r="D54" s="145"/>
      <c r="E54" s="170"/>
      <c r="F54" s="144"/>
      <c r="G54" s="159">
        <f>IF(B54="",0,C54+(2*B54)*SQRT(E54^2+1))</f>
        <v>0</v>
      </c>
    </row>
    <row r="55" spans="1:7" ht="14.25">
      <c r="A55" s="30" t="s">
        <v>294</v>
      </c>
      <c r="B55" s="169"/>
      <c r="C55" s="128"/>
      <c r="D55" s="146"/>
      <c r="E55" s="171"/>
      <c r="F55" s="146"/>
      <c r="G55" s="160">
        <f>IF(B55="",0,(2*B55)*SQRT((E55^2+1)))</f>
        <v>0</v>
      </c>
    </row>
    <row r="56" spans="1:7" ht="15">
      <c r="A56" s="154" t="s">
        <v>324</v>
      </c>
      <c r="B56" s="137"/>
      <c r="C56" s="137"/>
      <c r="D56" s="137"/>
      <c r="E56" s="137"/>
      <c r="F56" s="137"/>
      <c r="G56" s="161"/>
    </row>
    <row r="57" spans="1:7" ht="38.25">
      <c r="A57" s="135" t="s">
        <v>278</v>
      </c>
      <c r="B57" s="129" t="s">
        <v>225</v>
      </c>
      <c r="C57" s="125" t="s">
        <v>328</v>
      </c>
      <c r="D57" s="136" t="s">
        <v>255</v>
      </c>
      <c r="E57" s="136" t="s">
        <v>303</v>
      </c>
      <c r="F57" s="136" t="s">
        <v>302</v>
      </c>
      <c r="G57" s="162" t="s">
        <v>304</v>
      </c>
    </row>
    <row r="58" spans="1:7" ht="14.25">
      <c r="A58" s="173"/>
      <c r="B58" s="174"/>
      <c r="C58" s="175"/>
      <c r="D58" s="176"/>
      <c r="E58" s="122">
        <f>IF(A58="","",VLOOKUP(B58,Tables!$C$63:$D$80,2))</f>
      </c>
      <c r="F58" s="149">
        <f>IF(A58="","",VLOOKUP(C58,$A$51:$G$55,7))</f>
      </c>
      <c r="G58" s="163">
        <f>IF(A58="","",D58*E58*F58/43200)</f>
      </c>
    </row>
    <row r="59" spans="1:7" ht="14.25">
      <c r="A59" s="177"/>
      <c r="B59" s="178"/>
      <c r="C59" s="179"/>
      <c r="D59" s="180"/>
      <c r="E59" s="123">
        <f>IF(A59="","",VLOOKUP(B59,Tables!$C$63:$D$80,2))</f>
      </c>
      <c r="F59" s="80">
        <f>IF(A59="","",VLOOKUP(C59,$A$51:$G$55,7))</f>
      </c>
      <c r="G59" s="164">
        <f>IF(A59="","",D59*E59*F59/43200)</f>
      </c>
    </row>
    <row r="60" spans="1:7" ht="14.25">
      <c r="A60" s="177"/>
      <c r="B60" s="178"/>
      <c r="C60" s="179"/>
      <c r="D60" s="180"/>
      <c r="E60" s="123">
        <f>IF(A60="","",VLOOKUP(B60,Tables!$C$63:$D$80,2))</f>
      </c>
      <c r="F60" s="80">
        <f>IF(A60="","",VLOOKUP(C60,$A$51:$G$55,7))</f>
      </c>
      <c r="G60" s="164">
        <f>IF(A60="","",D60*E60*F60/43200)</f>
      </c>
    </row>
    <row r="61" spans="1:7" ht="14.25">
      <c r="A61" s="181"/>
      <c r="B61" s="182"/>
      <c r="C61" s="183"/>
      <c r="D61" s="184"/>
      <c r="E61" s="124">
        <f>IF(A61="","",VLOOKUP(B61,Tables!$C$63:$D$80,2))</f>
      </c>
      <c r="F61" s="150">
        <f>IF(A61="","",VLOOKUP(C61,$A$51:$G$55,7))</f>
      </c>
      <c r="G61" s="165">
        <f>IF(A61="","",D61*E61*F61/43200)</f>
      </c>
    </row>
    <row r="62" spans="1:7" ht="15">
      <c r="A62" s="99"/>
      <c r="B62" s="54"/>
      <c r="C62" s="98" t="s">
        <v>316</v>
      </c>
      <c r="D62" s="138">
        <f>SUM(D58:D61)</f>
        <v>0</v>
      </c>
      <c r="E62" s="54"/>
      <c r="F62" s="98" t="s">
        <v>317</v>
      </c>
      <c r="G62" s="166">
        <f>SUM(G58:G61)</f>
        <v>0</v>
      </c>
    </row>
    <row r="63" spans="1:7" ht="15">
      <c r="A63" s="99"/>
      <c r="B63" s="54"/>
      <c r="C63" s="54"/>
      <c r="D63" s="54"/>
      <c r="E63" s="98" t="s">
        <v>322</v>
      </c>
      <c r="F63" s="185"/>
      <c r="G63" s="152" t="s">
        <v>318</v>
      </c>
    </row>
    <row r="64" spans="1:7" ht="15">
      <c r="A64" s="99"/>
      <c r="B64" s="54"/>
      <c r="C64" s="54"/>
      <c r="D64" s="54"/>
      <c r="E64" s="98" t="s">
        <v>319</v>
      </c>
      <c r="F64" s="139">
        <f>F63*G62</f>
        <v>0</v>
      </c>
      <c r="G64" s="152" t="s">
        <v>320</v>
      </c>
    </row>
    <row r="65" spans="1:7" ht="15">
      <c r="A65" s="99"/>
      <c r="B65" s="54"/>
      <c r="C65" s="54"/>
      <c r="D65" s="54"/>
      <c r="E65" s="98" t="s">
        <v>323</v>
      </c>
      <c r="F65" s="140">
        <f>IF(F63="","",D43/(D43+F64))</f>
      </c>
      <c r="G65" s="55"/>
    </row>
    <row r="66" spans="1:7" ht="15">
      <c r="A66" s="99"/>
      <c r="B66" s="54"/>
      <c r="C66" s="54"/>
      <c r="D66" s="54"/>
      <c r="E66" s="98" t="s">
        <v>326</v>
      </c>
      <c r="F66" s="195">
        <f>IF(E5="","",((E5/12)*G5)/(F64+D43))</f>
      </c>
      <c r="G66" s="55"/>
    </row>
    <row r="67" spans="1:7" ht="15">
      <c r="A67" s="99"/>
      <c r="B67" s="54"/>
      <c r="C67" s="54"/>
      <c r="D67" s="54"/>
      <c r="E67" s="98" t="s">
        <v>327</v>
      </c>
      <c r="F67" s="139">
        <f>IF(E5="","",F64+D43)</f>
      </c>
      <c r="G67" s="152" t="s">
        <v>330</v>
      </c>
    </row>
    <row r="68" spans="1:7" ht="15">
      <c r="A68" s="99"/>
      <c r="B68" s="54"/>
      <c r="C68" s="54"/>
      <c r="D68" s="98" t="s">
        <v>332</v>
      </c>
      <c r="E68" s="138">
        <f>G5</f>
        <v>0</v>
      </c>
      <c r="F68" s="151">
        <f>IF(E5="","",F67/E68)</f>
      </c>
      <c r="G68" s="152" t="s">
        <v>331</v>
      </c>
    </row>
    <row r="69" spans="1:7" ht="15">
      <c r="A69" s="83" t="s">
        <v>267</v>
      </c>
      <c r="B69" s="76"/>
      <c r="C69" s="61"/>
      <c r="D69" s="61"/>
      <c r="E69" s="61"/>
      <c r="F69" s="61"/>
      <c r="G69" s="84"/>
    </row>
    <row r="70" spans="1:7" ht="15">
      <c r="A70" s="106" t="s">
        <v>268</v>
      </c>
      <c r="B70" s="196"/>
      <c r="C70" s="196"/>
      <c r="D70" s="107" t="s">
        <v>269</v>
      </c>
      <c r="E70" s="108"/>
      <c r="F70" s="54"/>
      <c r="G70" s="55"/>
    </row>
    <row r="71" spans="1:7" ht="15">
      <c r="A71" s="106" t="s">
        <v>154</v>
      </c>
      <c r="B71" s="196"/>
      <c r="C71" s="196"/>
      <c r="D71" s="107" t="s">
        <v>269</v>
      </c>
      <c r="E71" s="108"/>
      <c r="F71" s="54"/>
      <c r="G71" s="55"/>
    </row>
    <row r="72" spans="1:7" ht="15" thickBot="1">
      <c r="A72" s="167"/>
      <c r="B72" s="56"/>
      <c r="C72" s="56"/>
      <c r="D72" s="56"/>
      <c r="E72" s="56"/>
      <c r="F72" s="56"/>
      <c r="G72" s="57"/>
    </row>
    <row r="94" ht="15" thickBot="1"/>
    <row r="95" spans="1:9" ht="29.25" customHeight="1">
      <c r="A95" s="242" t="s">
        <v>140</v>
      </c>
      <c r="B95" s="243"/>
      <c r="C95" s="242" t="s">
        <v>141</v>
      </c>
      <c r="D95" s="243"/>
      <c r="E95" s="242" t="s">
        <v>142</v>
      </c>
      <c r="F95" s="244"/>
      <c r="G95" s="244"/>
      <c r="H95" s="243"/>
      <c r="I95" s="43" t="s">
        <v>164</v>
      </c>
    </row>
    <row r="96" spans="1:11" ht="15">
      <c r="A96" s="58" t="s">
        <v>136</v>
      </c>
      <c r="B96" s="58" t="s">
        <v>137</v>
      </c>
      <c r="C96" s="58" t="s">
        <v>138</v>
      </c>
      <c r="D96" s="58" t="s">
        <v>139</v>
      </c>
      <c r="E96" s="58" t="s">
        <v>143</v>
      </c>
      <c r="G96" s="58" t="s">
        <v>145</v>
      </c>
      <c r="H96" s="58" t="s">
        <v>139</v>
      </c>
      <c r="I96" s="54" t="s">
        <v>168</v>
      </c>
      <c r="K96" s="58" t="s">
        <v>144</v>
      </c>
    </row>
    <row r="97" spans="1:11" ht="14.25">
      <c r="A97" t="str">
        <f>IF(Tables!A36="","",Tables!A36)</f>
        <v>Cuts in earth ditch bank on field</v>
      </c>
      <c r="B97" t="str">
        <f>IF(Tables!A49="","",Tables!A49)</f>
        <v>Clay (&gt;40%)</v>
      </c>
      <c r="C97" t="str">
        <f>IF(Tables!E36="","",Tables!E36)</f>
        <v>A1, not proper run length</v>
      </c>
      <c r="D97" t="str">
        <f>IF(Tables!C36="","",Tables!C36)</f>
        <v>0% reuse, 10% Appl. Eff.</v>
      </c>
      <c r="E97" t="str">
        <f>Tables!A63</f>
        <v>Meets design (&lt;20% pres. var.)</v>
      </c>
      <c r="G97" s="59" t="str">
        <f>Tables!C83</f>
        <v> Max 0.15 in/day</v>
      </c>
      <c r="I97" s="54" t="s">
        <v>169</v>
      </c>
      <c r="K97" t="str">
        <f>Tables!A73</f>
        <v>ABQ, 4-10 mph, hp impact (&gt;50 psi)</v>
      </c>
    </row>
    <row r="98" spans="1:11" ht="14.25">
      <c r="A98" t="str">
        <f>IF(Tables!A37="","",Tables!A37)</f>
        <v>High Flow Turnout</v>
      </c>
      <c r="B98" t="str">
        <f>IF(Tables!A50="","",Tables!A50)</f>
        <v>Drip</v>
      </c>
      <c r="C98" t="str">
        <f>IF(Tables!E37="","",Tables!E37)</f>
        <v>A1, proper run length</v>
      </c>
      <c r="D98" t="str">
        <f>IF(Tables!C37="","",Tables!C37)</f>
        <v>0% reuse, 25% Appl. Eff.</v>
      </c>
      <c r="E98" t="str">
        <f>Tables!A64</f>
        <v>Nozzle pres. vars. (&gt;35%)</v>
      </c>
      <c r="G98" s="59" t="str">
        <f>Tables!C84</f>
        <v>Max 0.30 in/day</v>
      </c>
      <c r="I98" s="54" t="s">
        <v>170</v>
      </c>
      <c r="K98" t="str">
        <f>Tables!A74</f>
        <v>ABQ, 4-10 mph, LP w/drops (&lt;20 psi)</v>
      </c>
    </row>
    <row r="99" spans="1:11" ht="14.25">
      <c r="A99" t="str">
        <f>IF(Tables!A38="","",Tables!A38)</f>
        <v>No water control devices</v>
      </c>
      <c r="B99" t="str">
        <f>IF(Tables!A51="","",Tables!A51)</f>
        <v>Gravel (15-35%)</v>
      </c>
      <c r="C99" t="str">
        <f>IF(Tables!E38="","",Tables!E38)</f>
        <v>A2, not proper run length</v>
      </c>
      <c r="D99" t="str">
        <f>IF(Tables!C38="","",Tables!C38)</f>
        <v>0% reuse, 50% Appl. Eff.</v>
      </c>
      <c r="E99" t="str">
        <f>Tables!A65</f>
        <v>Nozzle pres. vars. (20-25%)</v>
      </c>
      <c r="G99" s="59" t="str">
        <f>Tables!C85</f>
        <v>Max 0.375 in/day</v>
      </c>
      <c r="I99" s="54" t="s">
        <v>171</v>
      </c>
      <c r="K99" t="str">
        <f>Tables!A75</f>
        <v>ABQ, 4-10 mph, med spray (20-30 psi)</v>
      </c>
    </row>
    <row r="100" spans="1:11" ht="14.25">
      <c r="A100" t="str">
        <f>IF(Tables!A39="","",Tables!A39)</f>
        <v>Notched ditches</v>
      </c>
      <c r="B100" t="str">
        <f>IF(Tables!A52="","",Tables!A52)</f>
        <v>Lined Ditch</v>
      </c>
      <c r="C100" t="str">
        <f>IF(Tables!E39="","",Tables!E39)</f>
        <v>A2, proper run length</v>
      </c>
      <c r="D100" t="str">
        <f>IF(Tables!C39="","",Tables!C39)</f>
        <v>0% reuse, 75% Appl. Eff.</v>
      </c>
      <c r="E100" t="str">
        <f>Tables!A66</f>
        <v>Nozzle pres. vars. (25-30%)</v>
      </c>
      <c r="G100" s="59" t="str">
        <f>Tables!C86</f>
        <v>Max 0.45 in/day</v>
      </c>
      <c r="I100" s="54" t="s">
        <v>172</v>
      </c>
      <c r="K100" t="str">
        <f>Tables!A76</f>
        <v>Alamogordo, 4-10 mph, hp impact (&gt;50 psi)</v>
      </c>
    </row>
    <row r="101" spans="1:11" ht="14.25">
      <c r="A101" t="str">
        <f>IF(Tables!A40="","",Tables!A40)</f>
        <v>Pivot, Surge, or Continous Tape</v>
      </c>
      <c r="B101" t="str">
        <f>IF(Tables!A53="","",Tables!A53)</f>
        <v>Loam to Clay Loam</v>
      </c>
      <c r="C101" t="str">
        <f>IF(Tables!E40="","",Tables!E40)</f>
        <v>B1, not proper run length</v>
      </c>
      <c r="D101" t="str">
        <f>IF(Tables!C40="","",Tables!C40)</f>
        <v>30% reuse, 10% Appl. Eff.</v>
      </c>
      <c r="E101" t="str">
        <f>Tables!A67</f>
        <v>Nozzle pres. vars. (30-35%)</v>
      </c>
      <c r="G101" s="59">
        <f>Tables!C87</f>
        <v>0</v>
      </c>
      <c r="I101" s="54" t="s">
        <v>173</v>
      </c>
      <c r="K101" t="str">
        <f>Tables!A77</f>
        <v>Alamogordo, 4-10 mph, LP w/drops (&lt;20 psi)</v>
      </c>
    </row>
    <row r="102" spans="1:11" ht="14.25">
      <c r="A102" t="str">
        <f>IF(Tables!A41="","",Tables!A41)</f>
        <v>Port Turnout (slide gate)</v>
      </c>
      <c r="B102" t="str">
        <f>IF(Tables!A54="","",Tables!A54)</f>
        <v>Pipe</v>
      </c>
      <c r="C102" t="str">
        <f>IF(Tables!E41="","",Tables!E41)</f>
        <v>B1, proper run length</v>
      </c>
      <c r="D102" t="str">
        <f>IF(Tables!C41="","",Tables!C41)</f>
        <v>30% reuse, 25% Appl. Eff.</v>
      </c>
      <c r="E102">
        <f>Tables!A68</f>
        <v>0</v>
      </c>
      <c r="G102" s="59">
        <f>Tables!C88</f>
        <v>0</v>
      </c>
      <c r="I102" s="54" t="s">
        <v>211</v>
      </c>
      <c r="K102" t="str">
        <f>Tables!A78</f>
        <v>Alamogordo, 4-10 mph, med spray (20-30 psi)</v>
      </c>
    </row>
    <row r="103" spans="1:11" ht="14.25">
      <c r="A103" t="str">
        <f>IF(Tables!A42="","",Tables!A42)</f>
        <v>Siphon tubes or Gated pipe</v>
      </c>
      <c r="B103" t="str">
        <f>IF(Tables!A55="","",Tables!A55)</f>
        <v>Sand to Sandy Loam</v>
      </c>
      <c r="C103" t="str">
        <f>IF(Tables!E42="","",Tables!E42)</f>
        <v>B2, not proper run length</v>
      </c>
      <c r="D103" t="str">
        <f>IF(Tables!C42="","",Tables!C42)</f>
        <v>30% reuse, 50% Appl. Eff.</v>
      </c>
      <c r="E103">
        <f>Tables!A69</f>
        <v>0</v>
      </c>
      <c r="G103" s="59">
        <f>Tables!C89</f>
        <v>0</v>
      </c>
      <c r="I103" s="54" t="s">
        <v>252</v>
      </c>
      <c r="K103" t="str">
        <f>Tables!A79</f>
        <v>All drip systems</v>
      </c>
    </row>
    <row r="104" spans="1:11" ht="14.25">
      <c r="A104" t="str">
        <f>IF(Tables!A43="","",Tables!A43)</f>
        <v>Spiles (tubes in ditch wall)</v>
      </c>
      <c r="B104" t="str">
        <f>IF(Tables!A56="","",Tables!A56)</f>
        <v>Very Gravely (&gt;35%)</v>
      </c>
      <c r="C104" t="str">
        <f>IF(Tables!E43="","",Tables!E43)</f>
        <v>B2, proper run length</v>
      </c>
      <c r="D104" t="str">
        <f>IF(Tables!C43="","",Tables!C43)</f>
        <v>30% reuse, 75% Appl. Eff.</v>
      </c>
      <c r="E104">
        <f>Tables!A70</f>
        <v>0</v>
      </c>
      <c r="G104" s="59">
        <f>Tables!C90</f>
        <v>0</v>
      </c>
      <c r="I104" s="54" t="s">
        <v>174</v>
      </c>
      <c r="K104" t="str">
        <f>Tables!A80</f>
        <v>Artesia, 4-10 mph, hp impact (&gt;50 psi)</v>
      </c>
    </row>
    <row r="105" spans="1:11" ht="14.25">
      <c r="A105" t="str">
        <f>IF(Tables!A44="","",Tables!A44)</f>
        <v>Sprinkler</v>
      </c>
      <c r="B105">
        <f>IF(Tables!A57="","",Tables!A57)</f>
      </c>
      <c r="C105" t="str">
        <f>IF(Tables!E44="","",Tables!E44)</f>
        <v>B3, not proper run length</v>
      </c>
      <c r="D105" t="str">
        <f>IF(Tables!C44="","",Tables!C44)</f>
        <v>50% reuse, 10% Appl. Eff.</v>
      </c>
      <c r="I105" s="54" t="s">
        <v>175</v>
      </c>
      <c r="K105" t="str">
        <f>Tables!A81</f>
        <v>Artesia, 4-10 mph, LP w/drops (&lt;20 psi)</v>
      </c>
    </row>
    <row r="106" spans="1:11" ht="14.25">
      <c r="A106">
        <f>IF(Tables!A45="","",Tables!A45)</f>
      </c>
      <c r="B106">
        <f>IF(Tables!A58="","",Tables!A58)</f>
      </c>
      <c r="C106" t="str">
        <f>IF(Tables!E45="","",Tables!E45)</f>
        <v>B3, proper run length</v>
      </c>
      <c r="D106" t="str">
        <f>IF(Tables!C45="","",Tables!C45)</f>
        <v>50% reuse, 25% Appl. Eff.</v>
      </c>
      <c r="I106" s="54" t="s">
        <v>253</v>
      </c>
      <c r="K106" t="str">
        <f>Tables!A82</f>
        <v>Artesia, 4-10 mph, med spray (20-30 psi)</v>
      </c>
    </row>
    <row r="107" spans="1:11" ht="14.25">
      <c r="A107">
        <f>IF(Tables!A46="","",Tables!A46)</f>
      </c>
      <c r="B107">
        <f>IF(Tables!A59="","",Tables!A59)</f>
      </c>
      <c r="C107" t="str">
        <f>IF(Tables!E46="","",Tables!E46)</f>
        <v>C1, not proper run length</v>
      </c>
      <c r="D107" t="str">
        <f>IF(Tables!C46="","",Tables!C46)</f>
        <v>50% reuse, 50% Appl. Eff.</v>
      </c>
      <c r="I107" s="54" t="s">
        <v>176</v>
      </c>
      <c r="K107" t="str">
        <f>Tables!A83</f>
        <v>Aztec, 4-10 mph, hp impact (&gt;50 psi)</v>
      </c>
    </row>
    <row r="108" spans="3:11" ht="14.25">
      <c r="C108" t="str">
        <f>IF(Tables!E47="","",Tables!E47)</f>
        <v>C1, proper run length</v>
      </c>
      <c r="D108" t="str">
        <f>IF(Tables!C47="","",Tables!C47)</f>
        <v>50% reuse, 75% Appl. Eff.</v>
      </c>
      <c r="I108" s="54" t="s">
        <v>177</v>
      </c>
      <c r="K108" t="str">
        <f>Tables!A84</f>
        <v>Aztec, 4-10 mph, LP w/drops (&lt;20 psi)</v>
      </c>
    </row>
    <row r="109" spans="3:11" ht="14.25">
      <c r="C109" t="str">
        <f>IF(Tables!E48="","",Tables!E48)</f>
        <v>C2, not proper run length</v>
      </c>
      <c r="D109" t="str">
        <f>IF(Tables!C48="","",Tables!C48)</f>
        <v>80% reuse, 10% Appl. Eff.</v>
      </c>
      <c r="I109" s="54" t="s">
        <v>178</v>
      </c>
      <c r="K109" t="str">
        <f>Tables!A85</f>
        <v>Aztec, 4-10 mph, med spray (20-30 psi)</v>
      </c>
    </row>
    <row r="110" spans="3:11" ht="14.25">
      <c r="C110" t="str">
        <f>IF(Tables!E49="","",Tables!E49)</f>
        <v>C2, proper run length</v>
      </c>
      <c r="D110" t="str">
        <f>IF(Tables!C49="","",Tables!C49)</f>
        <v>80% reuse, 25% Appl. Eff.</v>
      </c>
      <c r="I110" s="54" t="s">
        <v>179</v>
      </c>
      <c r="K110" t="str">
        <f>Tables!A86</f>
        <v>Capitan, 4-10 mph, hp impact (&gt;50 psi)</v>
      </c>
    </row>
    <row r="111" spans="3:11" ht="14.25">
      <c r="C111" t="str">
        <f>IF(Tables!E50="","",Tables!E50)</f>
        <v>C3, not proper run length</v>
      </c>
      <c r="D111" t="str">
        <f>IF(Tables!C50="","",Tables!C50)</f>
        <v>80% reuse, 50% Appl. Eff.</v>
      </c>
      <c r="I111" s="54" t="s">
        <v>180</v>
      </c>
      <c r="K111" t="str">
        <f>Tables!A87</f>
        <v>Capitan, 4-10 mph, LP w/drops (&lt;20 psi)</v>
      </c>
    </row>
    <row r="112" spans="3:11" ht="14.25">
      <c r="C112" t="str">
        <f>IF(Tables!E51="","",Tables!E51)</f>
        <v>C3, proper run length</v>
      </c>
      <c r="D112" t="str">
        <f>IF(Tables!C51="","",Tables!C51)</f>
        <v>80% reuse, 75% Appl. Eff.</v>
      </c>
      <c r="I112" s="54" t="s">
        <v>181</v>
      </c>
      <c r="K112" t="str">
        <f>Tables!A88</f>
        <v>Capitan, 4-10 mph, med spray (20-30 psi)</v>
      </c>
    </row>
    <row r="113" spans="3:11" ht="14.25">
      <c r="C113" t="str">
        <f>IF(Tables!E52="","",Tables!E52)</f>
        <v>D1, not proper run length</v>
      </c>
      <c r="D113">
        <f>IF(Tables!C52="","",Tables!C52)</f>
      </c>
      <c r="I113" s="54" t="s">
        <v>182</v>
      </c>
      <c r="K113" t="str">
        <f>Tables!A89</f>
        <v>Carlsbad, 4-10 mph, hp impact (&gt;50 psi)</v>
      </c>
    </row>
    <row r="114" spans="3:11" ht="14.25">
      <c r="C114" t="str">
        <f>IF(Tables!E53="","",Tables!E53)</f>
        <v>D1, proper run length</v>
      </c>
      <c r="D114">
        <f>IF(Tables!C53="","",Tables!C53)</f>
      </c>
      <c r="I114" s="54" t="s">
        <v>183</v>
      </c>
      <c r="K114" t="str">
        <f>Tables!A90</f>
        <v>Carlsbad, 4-10 mph, LP w/drops (&lt;20 psi)</v>
      </c>
    </row>
    <row r="115" spans="3:11" ht="14.25">
      <c r="C115" t="str">
        <f>IF(Tables!E54="","",Tables!E54)</f>
        <v>D2, not proper run length</v>
      </c>
      <c r="D115">
        <f>IF(Tables!C54="","",Tables!C54)</f>
      </c>
      <c r="I115" s="54" t="s">
        <v>184</v>
      </c>
      <c r="K115" t="str">
        <f>Tables!A91</f>
        <v>Carlsbad, 4-10 mph, med spray (20-30 psi)</v>
      </c>
    </row>
    <row r="116" spans="3:11" ht="14.25">
      <c r="C116" t="str">
        <f>IF(Tables!E55="","",Tables!E55)</f>
        <v>D2, proper run length</v>
      </c>
      <c r="D116">
        <f>IF(Tables!C55="","",Tables!C55)</f>
      </c>
      <c r="I116" s="54" t="s">
        <v>185</v>
      </c>
      <c r="K116" t="str">
        <f>Tables!A92</f>
        <v>Carrizozo, 4-10 mph, hp impact (&gt;50 psi)</v>
      </c>
    </row>
    <row r="117" spans="3:11" ht="14.25">
      <c r="C117" t="str">
        <f>IF(Tables!E56="","",Tables!E56)</f>
        <v>E1, not proper run length</v>
      </c>
      <c r="D117">
        <f>IF(Tables!C56="","",Tables!C56)</f>
      </c>
      <c r="I117" s="54" t="s">
        <v>186</v>
      </c>
      <c r="K117" t="str">
        <f>Tables!A93</f>
        <v>Carrizozo, 4-10 mph, LP w/drops (&lt;20 psi)</v>
      </c>
    </row>
    <row r="118" spans="3:11" ht="14.25">
      <c r="C118" t="str">
        <f>IF(Tables!E57="","",Tables!E57)</f>
        <v>E1, proper run length</v>
      </c>
      <c r="D118">
        <f>IF(Tables!C57="","",Tables!C57)</f>
      </c>
      <c r="I118" s="54" t="s">
        <v>187</v>
      </c>
      <c r="K118" t="str">
        <f>Tables!A94</f>
        <v>Carrizozo, 4-10 mph, med spray (20-30 psi)</v>
      </c>
    </row>
    <row r="119" spans="3:11" ht="14.25">
      <c r="C119">
        <f>IF(Tables!E58="","",Tables!E58)</f>
      </c>
      <c r="D119">
        <f>IF(Tables!C58="","",Tables!C58)</f>
      </c>
      <c r="I119" s="54" t="s">
        <v>188</v>
      </c>
      <c r="K119" t="str">
        <f>Tables!A95</f>
        <v>Chama, 4-10 mph, hp impact (&gt;50 psi)</v>
      </c>
    </row>
    <row r="120" spans="3:11" ht="14.25">
      <c r="C120">
        <f>IF(Tables!E59="","",Tables!E59)</f>
      </c>
      <c r="D120">
        <f>IF(Tables!C59="","",Tables!C59)</f>
      </c>
      <c r="I120" s="54" t="s">
        <v>212</v>
      </c>
      <c r="K120" t="str">
        <f>Tables!A96</f>
        <v>Chama, 4-10 mph, LP w/drops (&lt;20 psi)</v>
      </c>
    </row>
    <row r="121" spans="1:11" ht="30">
      <c r="A121" s="232" t="s">
        <v>146</v>
      </c>
      <c r="B121" s="233"/>
      <c r="C121" s="233"/>
      <c r="D121" s="233"/>
      <c r="E121" s="233"/>
      <c r="F121" s="233"/>
      <c r="G121" s="62" t="s">
        <v>254</v>
      </c>
      <c r="I121" s="54" t="s">
        <v>213</v>
      </c>
      <c r="K121" t="str">
        <f>Tables!A97</f>
        <v>Chama, 4-10 mph, med spray (20-30 psi)</v>
      </c>
    </row>
    <row r="122" spans="1:11" ht="15">
      <c r="A122" s="58" t="s">
        <v>147</v>
      </c>
      <c r="B122" s="58" t="s">
        <v>148</v>
      </c>
      <c r="C122" s="58" t="s">
        <v>149</v>
      </c>
      <c r="D122" s="58" t="s">
        <v>150</v>
      </c>
      <c r="E122" s="58" t="s">
        <v>151</v>
      </c>
      <c r="F122" s="58" t="s">
        <v>152</v>
      </c>
      <c r="G122" s="63" t="s">
        <v>163</v>
      </c>
      <c r="I122" s="54" t="s">
        <v>214</v>
      </c>
      <c r="K122" t="str">
        <f>Tables!A98</f>
        <v>Clayton, &gt;10  mph, med spray (20-30 psi)</v>
      </c>
    </row>
    <row r="123" spans="1:11" ht="14.25">
      <c r="A123" t="str">
        <f>Tables!C4</f>
        <v>At each field</v>
      </c>
      <c r="B123" t="str">
        <f>Tables!E4</f>
        <v>Irr. when plant shows stress</v>
      </c>
      <c r="C123" t="str">
        <f>Tables!E11</f>
        <v>Maintained occasionally</v>
      </c>
      <c r="D123" t="str">
        <f>Tables!C11</f>
        <v>Following IWM plan</v>
      </c>
      <c r="E123" t="str">
        <f>Tables!C18</f>
        <v>Arranged, fixed duration</v>
      </c>
      <c r="F123" s="60" t="str">
        <f>Tables!E18</f>
        <v>&lt; -2.0</v>
      </c>
      <c r="G123" t="str">
        <f>Tables!A4</f>
        <v>Border, contour levee, field crop</v>
      </c>
      <c r="I123" s="54" t="s">
        <v>215</v>
      </c>
      <c r="K123" t="str">
        <f>Tables!A99</f>
        <v>Clayton, &gt;10 mph, hp impact (&gt;50 psi)</v>
      </c>
    </row>
    <row r="124" spans="1:11" ht="14.25">
      <c r="A124" t="str">
        <f>Tables!C5</f>
        <v>At farm delivery</v>
      </c>
      <c r="B124" t="str">
        <f>Tables!E5</f>
        <v>Moisture monitoring and scheduling</v>
      </c>
      <c r="C124" t="str">
        <f>Tables!E12</f>
        <v>Minor leakage (some leakage)</v>
      </c>
      <c r="D124" t="str">
        <f>Tables!C12</f>
        <v>Nearly following IWM plan</v>
      </c>
      <c r="E124" t="str">
        <f>Tables!C19</f>
        <v>Arranged, limited rate</v>
      </c>
      <c r="F124" s="60" t="str">
        <f>Tables!E19</f>
        <v>&gt;5.0</v>
      </c>
      <c r="G124" t="str">
        <f>Tables!A5</f>
        <v>Border, ditch</v>
      </c>
      <c r="I124" s="54" t="s">
        <v>189</v>
      </c>
      <c r="K124" t="str">
        <f>Tables!A100</f>
        <v>Clayton, &gt;10 mph, LP w/drops (&lt;20 psi)</v>
      </c>
    </row>
    <row r="125" spans="1:11" ht="14.25">
      <c r="A125" t="str">
        <f>Tables!C6</f>
        <v>None</v>
      </c>
      <c r="B125" t="str">
        <f>Tables!E6</f>
        <v>None</v>
      </c>
      <c r="C125" t="str">
        <f>Tables!E13</f>
        <v>Seldom maintained</v>
      </c>
      <c r="D125" t="str">
        <f>Tables!C13</f>
        <v>No IWM plan</v>
      </c>
      <c r="E125" t="str">
        <f>Tables!C20</f>
        <v>Arranged, restricted</v>
      </c>
      <c r="F125" s="60" t="str">
        <f>Tables!E20</f>
        <v>0.0</v>
      </c>
      <c r="G125" t="str">
        <f>Tables!A6</f>
        <v>Border, graded</v>
      </c>
      <c r="I125" s="54" t="s">
        <v>190</v>
      </c>
      <c r="K125" t="str">
        <f>Tables!A101</f>
        <v>Clovis, &gt;10  mph, med spray (20-30 psi)</v>
      </c>
    </row>
    <row r="126" spans="1:11" ht="14.25">
      <c r="A126">
        <f>Tables!C7</f>
        <v>0</v>
      </c>
      <c r="B126">
        <f>Tables!E7</f>
        <v>0</v>
      </c>
      <c r="C126" t="str">
        <f>Tables!E14</f>
        <v>Well maintained (no leaks)</v>
      </c>
      <c r="D126" t="str">
        <f>Tables!C14</f>
        <v>Not following IWM plan</v>
      </c>
      <c r="E126" t="str">
        <f>Tables!C21</f>
        <v>Arranged, shutoff anytime</v>
      </c>
      <c r="F126" s="60" t="str">
        <f>Tables!E21</f>
        <v>1.0</v>
      </c>
      <c r="G126" t="str">
        <f>Tables!A7</f>
        <v>Border, graded, H.F.Turnout</v>
      </c>
      <c r="I126" s="54" t="s">
        <v>191</v>
      </c>
      <c r="K126" t="str">
        <f>Tables!A102</f>
        <v>Clovis, &gt;10 mph, hp impact (&gt;50 psi)</v>
      </c>
    </row>
    <row r="127" spans="1:11" ht="15" thickBot="1">
      <c r="A127">
        <f>Tables!C8</f>
        <v>0</v>
      </c>
      <c r="B127">
        <f>Tables!E8</f>
        <v>0</v>
      </c>
      <c r="C127">
        <f>Tables!E15</f>
        <v>0</v>
      </c>
      <c r="D127">
        <f>Tables!C15</f>
        <v>0</v>
      </c>
      <c r="E127" t="str">
        <f>Tables!C22</f>
        <v>Direct diversion-min control</v>
      </c>
      <c r="F127" s="60" t="str">
        <f>Tables!E22</f>
        <v>-1.0</v>
      </c>
      <c r="G127" t="str">
        <f>Tables!A8</f>
        <v>Border, guide</v>
      </c>
      <c r="I127" s="56" t="s">
        <v>216</v>
      </c>
      <c r="K127" t="str">
        <f>Tables!A103</f>
        <v>Clovis, &gt;10 mph, LP w/drops (&lt;20 psi)</v>
      </c>
    </row>
    <row r="128" spans="5:11" ht="14.25">
      <c r="E128" t="str">
        <f>Tables!C23</f>
        <v>Limited rate, full control</v>
      </c>
      <c r="F128" s="60" t="str">
        <f>Tables!E23</f>
        <v>2.0</v>
      </c>
      <c r="G128" t="str">
        <f>Tables!A9</f>
        <v>Border, level or basin</v>
      </c>
      <c r="I128" t="s">
        <v>192</v>
      </c>
      <c r="K128" t="str">
        <f>Tables!A104</f>
        <v>Crownpoint, 4-10 mph, hp impact (&gt;50 psi)</v>
      </c>
    </row>
    <row r="129" spans="5:11" ht="14.25">
      <c r="E129" t="str">
        <f>Tables!C24</f>
        <v>Rotation, fixed freq &amp; dur.</v>
      </c>
      <c r="F129" s="60" t="str">
        <f>Tables!E24</f>
        <v>-2.0</v>
      </c>
      <c r="G129" t="str">
        <f>Tables!A10</f>
        <v>Border, level or basin, H.F.Turnout</v>
      </c>
      <c r="I129" t="s">
        <v>193</v>
      </c>
      <c r="K129" t="str">
        <f>Tables!A105</f>
        <v>Crownpoint, 4-10 mph, LP w/drops (&lt;20 psi)</v>
      </c>
    </row>
    <row r="130" spans="5:11" ht="14.25">
      <c r="E130" t="str">
        <f>Tables!C25</f>
        <v>Rotation, modified amount</v>
      </c>
      <c r="F130" s="60" t="str">
        <f>Tables!E25</f>
        <v>3.0</v>
      </c>
      <c r="G130" t="str">
        <f>Tables!A11</f>
        <v>Center Pivot, (low pres. drops)</v>
      </c>
      <c r="I130" t="s">
        <v>194</v>
      </c>
      <c r="K130" t="str">
        <f>Tables!A106</f>
        <v>Crownpoint, 4-10 mph, med spray (20-30 psi)</v>
      </c>
    </row>
    <row r="131" spans="5:11" ht="14.25">
      <c r="E131" t="str">
        <f>Tables!C26</f>
        <v>Rotation, modified freq</v>
      </c>
      <c r="F131" s="60" t="str">
        <f>Tables!E26</f>
        <v>4.0</v>
      </c>
      <c r="G131" t="str">
        <f>Tables!A12</f>
        <v>Center Pivot, (over-pipe impact)</v>
      </c>
      <c r="I131" t="s">
        <v>195</v>
      </c>
      <c r="K131" t="str">
        <f>Tables!A107</f>
        <v>Cuba, 4-10 mph, hp impact (&gt;50 psi)</v>
      </c>
    </row>
    <row r="132" spans="5:11" ht="14.25">
      <c r="E132" t="str">
        <f>Tables!C27</f>
        <v>Unrestricted</v>
      </c>
      <c r="F132" s="60" t="str">
        <f>Tables!E27</f>
        <v>5.0</v>
      </c>
      <c r="G132" t="str">
        <f>Tables!A13</f>
        <v>Center Pivot, LEPA (drag hose)</v>
      </c>
      <c r="I132" t="s">
        <v>196</v>
      </c>
      <c r="K132" t="str">
        <f>Tables!A108</f>
        <v>Cuba, 4-10 mph, LP w/drops (&lt;20 psi)</v>
      </c>
    </row>
    <row r="133" spans="5:11" ht="14.25">
      <c r="E133">
        <f>Tables!C28</f>
        <v>0</v>
      </c>
      <c r="F133" s="60">
        <f>Tables!E28</f>
        <v>0</v>
      </c>
      <c r="G133" t="str">
        <f>Tables!A14</f>
        <v>Flood, contoured ditch</v>
      </c>
      <c r="I133" t="s">
        <v>217</v>
      </c>
      <c r="K133" t="str">
        <f>Tables!A109</f>
        <v>Cuba, 4-10 mph, med spray (20-30 psi)</v>
      </c>
    </row>
    <row r="134" spans="5:11" ht="14.25">
      <c r="E134">
        <f>Tables!C29</f>
        <v>0</v>
      </c>
      <c r="F134" s="60">
        <f>Tables!E29</f>
        <v>0</v>
      </c>
      <c r="G134" t="str">
        <f>Tables!A15</f>
        <v>Flood, controlled</v>
      </c>
      <c r="I134" t="s">
        <v>197</v>
      </c>
      <c r="K134" t="str">
        <f>Tables!A110</f>
        <v>Datil, 4-10 mph, hp impact (&gt;50 psi)</v>
      </c>
    </row>
    <row r="135" spans="5:11" ht="14.25">
      <c r="E135">
        <f>Tables!C30</f>
        <v>0</v>
      </c>
      <c r="F135" s="60">
        <f>Tables!E30</f>
        <v>0</v>
      </c>
      <c r="G135" t="str">
        <f>Tables!A16</f>
        <v>Flood, uncontrolled</v>
      </c>
      <c r="I135" t="s">
        <v>198</v>
      </c>
      <c r="K135" t="str">
        <f>Tables!A111</f>
        <v>Datil, 4-10 mph, LP w/drops (&lt;20 psi)</v>
      </c>
    </row>
    <row r="136" spans="5:11" ht="14.25">
      <c r="E136">
        <f>Tables!C31</f>
        <v>0</v>
      </c>
      <c r="F136" s="60">
        <f>Tables!E31</f>
        <v>0</v>
      </c>
      <c r="G136" t="str">
        <f>Tables!A17</f>
        <v>Furrow, contour</v>
      </c>
      <c r="I136" t="s">
        <v>199</v>
      </c>
      <c r="K136" t="str">
        <f>Tables!A112</f>
        <v>Datil, 4-10 mph, med spray (20-30 psi)</v>
      </c>
    </row>
    <row r="137" spans="5:11" ht="14.25">
      <c r="E137">
        <f>Tables!C32</f>
        <v>0</v>
      </c>
      <c r="F137" s="60">
        <f>Tables!E32</f>
        <v>0</v>
      </c>
      <c r="G137" t="str">
        <f>Tables!A18</f>
        <v>Furrow, corrugation</v>
      </c>
      <c r="I137" t="s">
        <v>200</v>
      </c>
      <c r="K137" t="str">
        <f>Tables!A113</f>
        <v>Deming, &gt;10  mph, med spray (20-30 psi)</v>
      </c>
    </row>
    <row r="138" spans="1:11" ht="14.25">
      <c r="A138" s="133" t="s">
        <v>315</v>
      </c>
      <c r="G138" t="str">
        <f>Tables!A19</f>
        <v>Furrow, graded</v>
      </c>
      <c r="I138" t="s">
        <v>201</v>
      </c>
      <c r="K138" t="str">
        <f>Tables!A114</f>
        <v>Deming, &gt;10 mph, hp impact (&gt;50 psi)</v>
      </c>
    </row>
    <row r="139" spans="1:11" ht="14.25">
      <c r="A139" s="134" t="s">
        <v>2</v>
      </c>
      <c r="G139" t="str">
        <f>Tables!A20</f>
        <v>Furrow, level</v>
      </c>
      <c r="I139" t="s">
        <v>202</v>
      </c>
      <c r="K139" t="str">
        <f>Tables!A115</f>
        <v>Deming, &gt;10 mph, LP w/drops (&lt;20 psi)</v>
      </c>
    </row>
    <row r="140" spans="1:11" ht="14.25">
      <c r="A140" t="str">
        <f>Tables!C63</f>
        <v>Ash Loam</v>
      </c>
      <c r="G140" t="str">
        <f>Tables!A21</f>
        <v>Furrow, surge</v>
      </c>
      <c r="I140" t="s">
        <v>203</v>
      </c>
      <c r="K140" t="str">
        <f>Tables!A116</f>
        <v>Espanola, 4-10 mph, hp impact (&gt;50 psi)</v>
      </c>
    </row>
    <row r="141" spans="1:11" ht="14.25">
      <c r="A141" t="str">
        <f>Tables!C64</f>
        <v>C. Loam</v>
      </c>
      <c r="G141" t="str">
        <f>Tables!A22</f>
        <v>Linear move</v>
      </c>
      <c r="I141" t="s">
        <v>204</v>
      </c>
      <c r="K141" t="str">
        <f>Tables!A117</f>
        <v>Espanola, 4-10 mph, LP w/drops (&lt;20 psi)</v>
      </c>
    </row>
    <row r="142" spans="1:11" ht="14.25">
      <c r="A142" t="str">
        <f>Tables!C65</f>
        <v>C. Loam (hardpan)</v>
      </c>
      <c r="G142" t="str">
        <f>Tables!A23</f>
        <v>Sprinkler, biggun or boom</v>
      </c>
      <c r="I142" t="s">
        <v>218</v>
      </c>
      <c r="K142" t="str">
        <f>Tables!A118</f>
        <v>Espanola, 4-10 mph, med spray (20-30 psi)</v>
      </c>
    </row>
    <row r="143" spans="1:11" ht="14.25">
      <c r="A143" t="str">
        <f>Tables!C66</f>
        <v>CLD (broken)</v>
      </c>
      <c r="G143" t="str">
        <f>Tables!A24</f>
        <v>Sprinkler, handline or wheelline</v>
      </c>
      <c r="I143" t="s">
        <v>219</v>
      </c>
      <c r="K143" t="str">
        <f>Tables!A119</f>
        <v>Estancia, &gt;10  mph, med spray (20-30 psi)</v>
      </c>
    </row>
    <row r="144" spans="1:11" ht="14.25">
      <c r="A144" t="str">
        <f>Tables!C67</f>
        <v>CLD (new)</v>
      </c>
      <c r="G144" t="str">
        <f>Tables!A25</f>
        <v>Sprinkler, solid set (overhead)</v>
      </c>
      <c r="I144" t="s">
        <v>220</v>
      </c>
      <c r="K144" t="str">
        <f>Tables!A120</f>
        <v>Estancia, &gt;10 mph, hp impact (&gt;50 psi)</v>
      </c>
    </row>
    <row r="145" spans="1:11" ht="14.25">
      <c r="A145" t="str">
        <f>Tables!C68</f>
        <v>CLD (old)</v>
      </c>
      <c r="G145" t="str">
        <f>Tables!A26</f>
        <v>Sprinkler, solid set (under tree)</v>
      </c>
      <c r="I145" t="s">
        <v>221</v>
      </c>
      <c r="K145" t="str">
        <f>Tables!A121</f>
        <v>Estancia, &gt;10 mph, LP w/drops (&lt;20 psi)</v>
      </c>
    </row>
    <row r="146" spans="1:11" ht="14.25">
      <c r="A146" t="str">
        <f>Tables!C69</f>
        <v>Gr. C Loam</v>
      </c>
      <c r="G146" t="str">
        <f>Tables!A27</f>
        <v>Traveling big gun</v>
      </c>
      <c r="I146" t="s">
        <v>205</v>
      </c>
      <c r="K146" t="str">
        <f>Tables!A122</f>
        <v>Fort Sumner, &gt;10  mph, med spray (20-30 psi)</v>
      </c>
    </row>
    <row r="147" spans="1:11" ht="14.25">
      <c r="A147" t="str">
        <f>Tables!C70</f>
        <v>Gr. Sand</v>
      </c>
      <c r="G147" t="str">
        <f>Tables!A28</f>
        <v>Trickle, continuous tape</v>
      </c>
      <c r="I147" t="s">
        <v>206</v>
      </c>
      <c r="K147" t="str">
        <f>Tables!A123</f>
        <v>Fort Sumner, &gt;10 mph, hp impact (&gt;50 psi)</v>
      </c>
    </row>
    <row r="148" spans="1:11" ht="14.25">
      <c r="A148" t="str">
        <f>Tables!C71</f>
        <v>Gr. Sandy Loam</v>
      </c>
      <c r="G148" t="str">
        <f>Tables!A29</f>
        <v>Trickle, micro-spray</v>
      </c>
      <c r="I148" t="s">
        <v>207</v>
      </c>
      <c r="K148" t="str">
        <f>Tables!A124</f>
        <v>Fort Sumner, &gt;10 mph, LP w/drops (&lt;20 psi)</v>
      </c>
    </row>
    <row r="149" spans="1:11" ht="14.25">
      <c r="A149" t="str">
        <f>Tables!C72</f>
        <v>Gravels</v>
      </c>
      <c r="G149" t="str">
        <f>Tables!A30</f>
        <v>Trickle, pt source emitter</v>
      </c>
      <c r="I149" t="s">
        <v>222</v>
      </c>
      <c r="K149" t="str">
        <f>Tables!A125</f>
        <v>Gallup, 4-10 mph, hp impact (&gt;50 psi)</v>
      </c>
    </row>
    <row r="150" spans="1:11" ht="14.25">
      <c r="A150" t="str">
        <f>Tables!C73</f>
        <v>Loam</v>
      </c>
      <c r="G150">
        <f>Tables!A31</f>
        <v>0</v>
      </c>
      <c r="I150" t="s">
        <v>224</v>
      </c>
      <c r="K150" t="str">
        <f>Tables!A126</f>
        <v>Gallup, 4-10 mph, LP w/drops (&lt;20 psi)</v>
      </c>
    </row>
    <row r="151" spans="1:11" ht="14.25">
      <c r="A151" t="str">
        <f>Tables!C74</f>
        <v>Pipe</v>
      </c>
      <c r="G151">
        <f>Tables!A32</f>
        <v>0</v>
      </c>
      <c r="I151" t="s">
        <v>208</v>
      </c>
      <c r="K151" t="str">
        <f>Tables!A127</f>
        <v>Gallup, 4-10 mph, med spray (20-30 psi)</v>
      </c>
    </row>
    <row r="152" spans="1:11" ht="14.25">
      <c r="A152" t="str">
        <f>Tables!C75</f>
        <v>Sand</v>
      </c>
      <c r="I152" t="s">
        <v>223</v>
      </c>
      <c r="K152" t="str">
        <f>Tables!A128</f>
        <v>Grants, 4-10 mph, hp impact (&gt;50 psi)</v>
      </c>
    </row>
    <row r="153" spans="1:11" ht="14.25">
      <c r="A153" t="str">
        <f>Tables!C76</f>
        <v>Sandy Clay Loam</v>
      </c>
      <c r="I153" t="s">
        <v>209</v>
      </c>
      <c r="K153" t="str">
        <f>Tables!A129</f>
        <v>Grants, 4-10 mph, LP w/drops (&lt;20 psi)</v>
      </c>
    </row>
    <row r="154" spans="1:11" ht="14.25">
      <c r="A154" t="str">
        <f>Tables!C77</f>
        <v>Sandy Loam</v>
      </c>
      <c r="I154" t="s">
        <v>210</v>
      </c>
      <c r="K154" t="str">
        <f>Tables!A130</f>
        <v>Grants, 4-10 mph, med spray (20-30 psi)</v>
      </c>
    </row>
    <row r="155" spans="1:11" ht="14.25">
      <c r="A155" t="str">
        <f>Tables!C78</f>
        <v>Silt Loam</v>
      </c>
      <c r="K155" t="str">
        <f>Tables!A131</f>
        <v>Las Cruces, 4-10 mph, hp impact (&gt;50 psi)</v>
      </c>
    </row>
    <row r="156" ht="14.25">
      <c r="K156" t="str">
        <f>Tables!A132</f>
        <v>Las Cruces, 4-10 mph, LP w/drops (&lt;20 psi)</v>
      </c>
    </row>
    <row r="157" ht="14.25">
      <c r="K157" t="str">
        <f>Tables!A133</f>
        <v>Las Cruces, 4-10 mph, med spray (20-30 psi)</v>
      </c>
    </row>
    <row r="158" ht="14.25">
      <c r="K158" t="str">
        <f>Tables!A134</f>
        <v>Las Vegas, &gt;10  mph, med spray (20-30 psi)</v>
      </c>
    </row>
    <row r="159" ht="14.25">
      <c r="K159" t="str">
        <f>Tables!A135</f>
        <v>Las Vegas, &gt;10 mph, hp impact (&gt;50 psi)</v>
      </c>
    </row>
    <row r="160" ht="14.25">
      <c r="K160" t="str">
        <f>Tables!A136</f>
        <v>Las Vegas, &gt;10 mph, LP w/drops (&lt;20 psi)</v>
      </c>
    </row>
    <row r="161" ht="14.25">
      <c r="K161" t="str">
        <f>Tables!A137</f>
        <v>Lordsburg, &gt;10  mph, med spray (20-30 psi)</v>
      </c>
    </row>
    <row r="162" ht="14.25">
      <c r="K162" t="str">
        <f>Tables!A138</f>
        <v>Lordsburg, &gt;10 mph, hp impact (&gt;50 psi)</v>
      </c>
    </row>
    <row r="163" ht="14.25">
      <c r="K163" t="str">
        <f>Tables!A139</f>
        <v>Lordsburg, &gt;10 mph, LP w/drops (&lt;20 psi)</v>
      </c>
    </row>
    <row r="164" ht="14.25">
      <c r="K164" t="str">
        <f>Tables!A140</f>
        <v>Los Lunas, 4-10 mph, hp impact (&gt;50 psi)</v>
      </c>
    </row>
    <row r="165" ht="14.25">
      <c r="K165" t="str">
        <f>Tables!A141</f>
        <v>Los Lunas, 4-10 mph, LP w/drops (&lt;20 psi)</v>
      </c>
    </row>
    <row r="166" ht="14.25">
      <c r="K166" t="str">
        <f>Tables!A142</f>
        <v>Los Lunas, 4-10 mph, med spray (20-30 psi)</v>
      </c>
    </row>
    <row r="167" ht="14.25">
      <c r="K167" t="str">
        <f>Tables!A143</f>
        <v>Lovington, &gt;10  mph, med spray (20-30 psi)</v>
      </c>
    </row>
    <row r="168" ht="14.25">
      <c r="K168" t="str">
        <f>Tables!A144</f>
        <v>Lovington, &gt;10 mph, hp impact (&gt;50 psi)</v>
      </c>
    </row>
    <row r="169" ht="14.25">
      <c r="K169" t="str">
        <f>Tables!A145</f>
        <v>Lovington, &gt;10 mph, LP w/drops (&lt;20 psi)</v>
      </c>
    </row>
    <row r="170" ht="14.25">
      <c r="K170" t="str">
        <f>Tables!A146</f>
        <v>Mora, &gt;10  mph, med spray (20-30 psi)</v>
      </c>
    </row>
    <row r="171" ht="14.25">
      <c r="K171" t="str">
        <f>Tables!A147</f>
        <v>Mora, &gt;10 mph, hp impact (&gt;50 psi)</v>
      </c>
    </row>
    <row r="172" ht="14.25">
      <c r="K172" t="str">
        <f>Tables!A148</f>
        <v>Mora, &gt;10 mph, LP w/drops (&lt;20 psi)</v>
      </c>
    </row>
    <row r="173" ht="14.25">
      <c r="K173" t="str">
        <f>Tables!A149</f>
        <v>Mountainair, &gt;10  mph, med spray (20-30 psi)</v>
      </c>
    </row>
    <row r="174" ht="14.25">
      <c r="K174" t="str">
        <f>Tables!A150</f>
        <v>Mountainair, &gt;10 mph, hp impact (&gt;50 psi)</v>
      </c>
    </row>
    <row r="175" ht="14.25">
      <c r="K175" t="str">
        <f>Tables!A151</f>
        <v>Mountainair, &gt;10 mph, LP w/drops (&lt;20 psi)</v>
      </c>
    </row>
    <row r="176" ht="14.25">
      <c r="K176" t="str">
        <f>Tables!A152</f>
        <v>Portales, &gt;10  mph, med spray (20-30 psi)</v>
      </c>
    </row>
    <row r="177" ht="14.25">
      <c r="K177" t="str">
        <f>Tables!A153</f>
        <v>Portales, &gt;10 mph, hp impact (&gt;50 psi)</v>
      </c>
    </row>
    <row r="178" ht="14.25">
      <c r="K178" t="str">
        <f>Tables!A154</f>
        <v>Portales, &gt;10 mph, LP w/drops (&lt;20 psi)</v>
      </c>
    </row>
    <row r="179" ht="14.25">
      <c r="K179" t="str">
        <f>Tables!A155</f>
        <v>Raton, &gt;10  mph, med spray (20-30 psi)</v>
      </c>
    </row>
    <row r="180" ht="14.25">
      <c r="K180" t="str">
        <f>Tables!A156</f>
        <v>Raton, &gt;10 mph, hp impact (&gt;50 psi)</v>
      </c>
    </row>
    <row r="181" ht="14.25">
      <c r="K181" t="str">
        <f>Tables!A157</f>
        <v>Raton, &gt;10 mph, LP w/drops (&lt;20 psi)</v>
      </c>
    </row>
    <row r="182" ht="14.25">
      <c r="K182" t="str">
        <f>Tables!A158</f>
        <v>Roswell, 4-10 mph, hp impact (&gt;50 psi)</v>
      </c>
    </row>
    <row r="183" ht="14.25">
      <c r="K183" t="str">
        <f>Tables!A159</f>
        <v>Roswell, 4-10 mph, LP w/drops (&lt;20 psi)</v>
      </c>
    </row>
    <row r="184" ht="14.25">
      <c r="K184" t="str">
        <f>Tables!A160</f>
        <v>Roswell, 4-10 mph, med spray (20-30 psi)</v>
      </c>
    </row>
    <row r="185" ht="14.25">
      <c r="K185" t="str">
        <f>Tables!A161</f>
        <v>Roy, &gt;10  mph, med spray (20-30 psi)</v>
      </c>
    </row>
    <row r="186" ht="14.25">
      <c r="K186" t="str">
        <f>Tables!A162</f>
        <v>Roy, &gt;10 mph, hp impact (&gt;50 psi)</v>
      </c>
    </row>
    <row r="187" ht="14.25">
      <c r="K187" t="str">
        <f>Tables!A163</f>
        <v>Roy, &gt;10 mph, LP w/drops (&lt;20 psi)</v>
      </c>
    </row>
    <row r="188" ht="14.25">
      <c r="K188" t="str">
        <f>Tables!A164</f>
        <v>Santa Fe, &gt;10  mph, med spray (20-30 psi)</v>
      </c>
    </row>
    <row r="189" ht="14.25">
      <c r="K189" t="str">
        <f>Tables!A165</f>
        <v>Santa Fe, &gt;10 mph, hp impact (&gt;50 psi)</v>
      </c>
    </row>
    <row r="190" ht="14.25">
      <c r="K190" t="str">
        <f>Tables!A166</f>
        <v>Santa Fe, &gt;10 mph, LP w/drops (&lt;20 psi)</v>
      </c>
    </row>
    <row r="191" ht="14.25">
      <c r="K191" t="str">
        <f>Tables!A167</f>
        <v>Santa Rosa, &gt;10  mph, med spray (20-30 psi)</v>
      </c>
    </row>
    <row r="192" ht="14.25">
      <c r="K192" t="str">
        <f>Tables!A168</f>
        <v>Santa Rosa, &gt;10 mph, hp impact (&gt;50 psi)</v>
      </c>
    </row>
    <row r="193" ht="14.25">
      <c r="K193" t="str">
        <f>Tables!A169</f>
        <v>Santa Rosa, &gt;10 mph, LP w/drops (&lt;20 psi)</v>
      </c>
    </row>
    <row r="194" ht="14.25">
      <c r="K194" t="str">
        <f>Tables!A170</f>
        <v>Silver City, 4-10 mph, hp impact (&gt;50 psi)</v>
      </c>
    </row>
    <row r="195" ht="14.25">
      <c r="K195" t="str">
        <f>Tables!A171</f>
        <v>Silver City, 4-10 mph, LP w/drops (&lt;20 psi)</v>
      </c>
    </row>
    <row r="196" ht="14.25">
      <c r="K196" t="str">
        <f>Tables!A172</f>
        <v>Silver City, 4-10 mph, med spray (20-30 psi)</v>
      </c>
    </row>
    <row r="197" ht="14.25">
      <c r="K197" t="str">
        <f>Tables!A173</f>
        <v>Socorro, 4-10 mph, hp impact (&gt;50 psi)</v>
      </c>
    </row>
    <row r="198" ht="14.25">
      <c r="K198" t="str">
        <f>Tables!A174</f>
        <v>Socorro, 4-10 mph, LP w/drops (&lt;20 psi)</v>
      </c>
    </row>
    <row r="199" ht="14.25">
      <c r="K199" t="str">
        <f>Tables!A175</f>
        <v>Socorro, 4-10 mph, med spray (20-30 psi)</v>
      </c>
    </row>
    <row r="200" ht="14.25">
      <c r="K200" t="str">
        <f>Tables!A176</f>
        <v>T or C, 4-10 mph, hp impact (&gt;50 psi)</v>
      </c>
    </row>
    <row r="201" ht="14.25">
      <c r="K201" t="str">
        <f>Tables!A177</f>
        <v>T or C, 4-10 mph, LP w/drops (&lt;20 psi)</v>
      </c>
    </row>
    <row r="202" ht="14.25">
      <c r="K202" t="str">
        <f>Tables!A178</f>
        <v>T or C, 4-10 mph, med spray (20-30 psi)</v>
      </c>
    </row>
    <row r="203" ht="14.25">
      <c r="K203" t="str">
        <f>Tables!A179</f>
        <v>Taos, 4-10 mph, hp impact (&gt;50 psi)</v>
      </c>
    </row>
    <row r="204" ht="14.25">
      <c r="K204" t="str">
        <f>Tables!A180</f>
        <v>Taos, 4-10 mph, LP w/drops (&lt;20 psi)</v>
      </c>
    </row>
    <row r="205" ht="14.25">
      <c r="K205" t="str">
        <f>Tables!A181</f>
        <v>Taos, 4-10 mph, med spray (20-30 psi)</v>
      </c>
    </row>
    <row r="206" ht="14.25">
      <c r="K206" t="str">
        <f>Tables!A182</f>
        <v>Tucumcari, &gt;10  mph, med spray (20-30 psi)</v>
      </c>
    </row>
    <row r="207" ht="14.25">
      <c r="K207" t="str">
        <f>Tables!A183</f>
        <v>Tucumcari, &gt;10 mph, hp impact (&gt;50 psi)</v>
      </c>
    </row>
    <row r="208" ht="14.25">
      <c r="K208" t="str">
        <f>Tables!A184</f>
        <v>Tucumcari, &gt;10 mph, LP w/drops (&lt;20 psi)</v>
      </c>
    </row>
    <row r="209" ht="14.25">
      <c r="K209" t="str">
        <f>Tables!A185</f>
        <v>Under Tree Micro Spray</v>
      </c>
    </row>
    <row r="210" ht="14.25">
      <c r="K210">
        <f>Tables!A186</f>
        <v>0</v>
      </c>
    </row>
    <row r="211" ht="14.25">
      <c r="K211">
        <f>Tables!A187</f>
        <v>0</v>
      </c>
    </row>
    <row r="212" ht="14.25">
      <c r="K212">
        <f>Tables!A188</f>
        <v>0</v>
      </c>
    </row>
    <row r="213" ht="14.25">
      <c r="K213">
        <f>Tables!A189</f>
        <v>0</v>
      </c>
    </row>
    <row r="214" ht="14.25">
      <c r="K214">
        <f>Tables!A190</f>
        <v>0</v>
      </c>
    </row>
  </sheetData>
  <sheetProtection password="CB29" sheet="1" objects="1" scenarios="1"/>
  <mergeCells count="51">
    <mergeCell ref="B6:C6"/>
    <mergeCell ref="A11:C11"/>
    <mergeCell ref="D11:F11"/>
    <mergeCell ref="A10:F10"/>
    <mergeCell ref="A1:F1"/>
    <mergeCell ref="E3:F3"/>
    <mergeCell ref="B4:C4"/>
    <mergeCell ref="B5:C5"/>
    <mergeCell ref="A121:F121"/>
    <mergeCell ref="A9:C9"/>
    <mergeCell ref="D9:F9"/>
    <mergeCell ref="C13:D13"/>
    <mergeCell ref="A95:B95"/>
    <mergeCell ref="C95:D95"/>
    <mergeCell ref="E95:H95"/>
    <mergeCell ref="A32:C32"/>
    <mergeCell ref="A30:C30"/>
    <mergeCell ref="A31:C31"/>
    <mergeCell ref="A34:C34"/>
    <mergeCell ref="D34:F34"/>
    <mergeCell ref="D30:F30"/>
    <mergeCell ref="D31:F31"/>
    <mergeCell ref="D32:F32"/>
    <mergeCell ref="D33:F33"/>
    <mergeCell ref="D29:F29"/>
    <mergeCell ref="A22:F22"/>
    <mergeCell ref="C18:D18"/>
    <mergeCell ref="C19:D19"/>
    <mergeCell ref="A29:C29"/>
    <mergeCell ref="A24:F24"/>
    <mergeCell ref="A21:C21"/>
    <mergeCell ref="D21:F21"/>
    <mergeCell ref="D23:F23"/>
    <mergeCell ref="A23:C23"/>
    <mergeCell ref="D25:F25"/>
    <mergeCell ref="D26:F26"/>
    <mergeCell ref="A28:F28"/>
    <mergeCell ref="A25:C25"/>
    <mergeCell ref="A26:C26"/>
    <mergeCell ref="A27:C27"/>
    <mergeCell ref="D27:F27"/>
    <mergeCell ref="B70:C70"/>
    <mergeCell ref="B71:C71"/>
    <mergeCell ref="B3:C3"/>
    <mergeCell ref="B45:C45"/>
    <mergeCell ref="B46:C46"/>
    <mergeCell ref="A33:C33"/>
    <mergeCell ref="C14:D14"/>
    <mergeCell ref="C15:D15"/>
    <mergeCell ref="C16:D16"/>
    <mergeCell ref="C17:D17"/>
  </mergeCells>
  <dataValidations count="17">
    <dataValidation type="list" allowBlank="1" showInputMessage="1" showErrorMessage="1" sqref="D9:F9">
      <formula1>$G$123:$G$151</formula1>
    </dataValidation>
    <dataValidation type="list" allowBlank="1" showInputMessage="1" showErrorMessage="1" sqref="D11:F11">
      <formula1>$A$97:$A$107</formula1>
    </dataValidation>
    <dataValidation type="list" allowBlank="1" showInputMessage="1" showErrorMessage="1" sqref="B5:C5">
      <formula1>$I$96:$I$159</formula1>
    </dataValidation>
    <dataValidation type="list" allowBlank="1" showInputMessage="1" showErrorMessage="1" sqref="C14:D19">
      <formula1>$B$97:$B$107</formula1>
    </dataValidation>
    <dataValidation type="list" allowBlank="1" showInputMessage="1" showErrorMessage="1" sqref="D23:F23">
      <formula1>$C$97:$C$120</formula1>
    </dataValidation>
    <dataValidation type="list" allowBlank="1" showInputMessage="1" showErrorMessage="1" sqref="D21:F21">
      <formula1>$D$97:$D$120</formula1>
    </dataValidation>
    <dataValidation type="list" allowBlank="1" showInputMessage="1" showErrorMessage="1" sqref="D25:F25">
      <formula1>$E$97:$E$104</formula1>
    </dataValidation>
    <dataValidation type="list" allowBlank="1" showInputMessage="1" showErrorMessage="1" sqref="D27:F27">
      <formula1>$G$97:$G$104</formula1>
    </dataValidation>
    <dataValidation type="list" allowBlank="1" showInputMessage="1" showErrorMessage="1" sqref="D29:F29">
      <formula1>$A$123:$A$127</formula1>
    </dataValidation>
    <dataValidation type="list" allowBlank="1" showInputMessage="1" showErrorMessage="1" sqref="D30:F30">
      <formula1>$B$123:$B$127</formula1>
    </dataValidation>
    <dataValidation type="list" allowBlank="1" showInputMessage="1" showErrorMessage="1" sqref="D31:F31">
      <formula1>$C$123:$C$127</formula1>
    </dataValidation>
    <dataValidation type="list" allowBlank="1" showInputMessage="1" showErrorMessage="1" sqref="D32:F32">
      <formula1>$D$123:$D$127</formula1>
    </dataValidation>
    <dataValidation type="list" allowBlank="1" showInputMessage="1" showErrorMessage="1" sqref="D33:F33">
      <formula1>$E$123:$E$137</formula1>
    </dataValidation>
    <dataValidation type="list" allowBlank="1" showInputMessage="1" showErrorMessage="1" sqref="D34:F34">
      <formula1>$F$123:$F$137</formula1>
    </dataValidation>
    <dataValidation type="list" allowBlank="1" showInputMessage="1" showErrorMessage="1" sqref="B58:B61">
      <formula1>$A$140:$A$156</formula1>
    </dataValidation>
    <dataValidation type="list" allowBlank="1" showInputMessage="1" showErrorMessage="1" sqref="C58:C61">
      <formula1>$A$51:$A$55</formula1>
    </dataValidation>
    <dataValidation type="list" allowBlank="1" showInputMessage="1" showErrorMessage="1" sqref="D26:F26">
      <formula1>$K$97:$K$209</formula1>
    </dataValidation>
  </dataValidations>
  <printOptions/>
  <pageMargins left="0.75" right="0.6" top="0.82" bottom="0.65" header="0.5" footer="0.5"/>
  <pageSetup horizontalDpi="600" verticalDpi="600" orientation="portrait" r:id="rId2"/>
  <headerFooter alignWithMargins="0">
    <oddHeader>&amp;LUSDA-NRCS-NM&amp;C&amp;"Arial,Bold"DRAFT&amp;R&amp;F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1">
      <selection activeCell="A4" sqref="A4"/>
    </sheetView>
  </sheetViews>
  <sheetFormatPr defaultColWidth="9.00390625" defaultRowHeight="14.25"/>
  <cols>
    <col min="1" max="1" width="38.75390625" style="0" bestFit="1" customWidth="1"/>
    <col min="3" max="3" width="23.00390625" style="0" bestFit="1" customWidth="1"/>
    <col min="5" max="5" width="29.50390625" style="0" bestFit="1" customWidth="1"/>
  </cols>
  <sheetData>
    <row r="1" spans="1:7" ht="15">
      <c r="A1" s="256" t="s">
        <v>26</v>
      </c>
      <c r="B1" s="257"/>
      <c r="C1" s="256" t="s">
        <v>27</v>
      </c>
      <c r="D1" s="257"/>
      <c r="E1" s="257"/>
      <c r="F1" s="262"/>
      <c r="G1" s="20"/>
    </row>
    <row r="2" spans="1:6" ht="18.75" customHeight="1">
      <c r="A2" s="19" t="s">
        <v>0</v>
      </c>
      <c r="B2" s="24" t="s">
        <v>1</v>
      </c>
      <c r="C2" s="258" t="s">
        <v>32</v>
      </c>
      <c r="D2" s="259"/>
      <c r="E2" s="260" t="s">
        <v>33</v>
      </c>
      <c r="F2" s="261"/>
    </row>
    <row r="3" spans="1:6" ht="14.25">
      <c r="A3" s="3" t="s">
        <v>2</v>
      </c>
      <c r="B3" s="9" t="s">
        <v>3</v>
      </c>
      <c r="C3" s="26" t="s">
        <v>43</v>
      </c>
      <c r="D3" s="2" t="s">
        <v>28</v>
      </c>
      <c r="E3" s="21" t="s">
        <v>43</v>
      </c>
      <c r="F3" s="27" t="s">
        <v>28</v>
      </c>
    </row>
    <row r="4" spans="1:6" ht="14.25">
      <c r="A4" s="4" t="s">
        <v>4</v>
      </c>
      <c r="B4" s="10">
        <v>70</v>
      </c>
      <c r="C4" s="4" t="s">
        <v>31</v>
      </c>
      <c r="D4" s="13">
        <v>1</v>
      </c>
      <c r="E4" s="12" t="s">
        <v>35</v>
      </c>
      <c r="F4" s="28">
        <v>0.95</v>
      </c>
    </row>
    <row r="5" spans="1:6" ht="14.25">
      <c r="A5" s="5" t="s">
        <v>8</v>
      </c>
      <c r="B5" s="11">
        <v>60</v>
      </c>
      <c r="C5" s="5" t="s">
        <v>30</v>
      </c>
      <c r="D5" s="15">
        <v>0.95</v>
      </c>
      <c r="E5" s="14" t="s">
        <v>34</v>
      </c>
      <c r="F5" s="29">
        <v>1</v>
      </c>
    </row>
    <row r="6" spans="1:6" ht="14.25">
      <c r="A6" s="5" t="s">
        <v>6</v>
      </c>
      <c r="B6" s="11">
        <v>70</v>
      </c>
      <c r="C6" s="5" t="s">
        <v>29</v>
      </c>
      <c r="D6" s="15">
        <v>0.9</v>
      </c>
      <c r="E6" s="14" t="s">
        <v>29</v>
      </c>
      <c r="F6" s="29">
        <v>0.9</v>
      </c>
    </row>
    <row r="7" spans="1:6" ht="14.25">
      <c r="A7" s="5" t="s">
        <v>452</v>
      </c>
      <c r="B7" s="11">
        <v>75</v>
      </c>
      <c r="C7" s="5"/>
      <c r="D7" s="16"/>
      <c r="E7" s="14"/>
      <c r="F7" s="6"/>
    </row>
    <row r="8" spans="1:6" ht="14.25">
      <c r="A8" s="5" t="s">
        <v>7</v>
      </c>
      <c r="B8" s="11">
        <v>60</v>
      </c>
      <c r="C8" s="30"/>
      <c r="D8" s="18"/>
      <c r="E8" s="17"/>
      <c r="F8" s="31"/>
    </row>
    <row r="9" spans="1:6" ht="14.25">
      <c r="A9" s="5" t="s">
        <v>5</v>
      </c>
      <c r="B9" s="11">
        <v>80</v>
      </c>
      <c r="C9" s="263" t="s">
        <v>41</v>
      </c>
      <c r="D9" s="264"/>
      <c r="E9" s="270" t="s">
        <v>42</v>
      </c>
      <c r="F9" s="271"/>
    </row>
    <row r="10" spans="1:6" ht="14.25">
      <c r="A10" s="5" t="s">
        <v>451</v>
      </c>
      <c r="B10" s="11">
        <v>85</v>
      </c>
      <c r="C10" s="26" t="s">
        <v>43</v>
      </c>
      <c r="D10" s="1" t="s">
        <v>28</v>
      </c>
      <c r="E10" s="21" t="s">
        <v>43</v>
      </c>
      <c r="F10" s="27" t="s">
        <v>28</v>
      </c>
    </row>
    <row r="11" spans="1:6" ht="14.25">
      <c r="A11" s="5" t="s">
        <v>271</v>
      </c>
      <c r="B11" s="11">
        <v>80</v>
      </c>
      <c r="C11" s="4" t="s">
        <v>39</v>
      </c>
      <c r="D11" s="13">
        <v>1</v>
      </c>
      <c r="E11" s="12" t="s">
        <v>45</v>
      </c>
      <c r="F11" s="28">
        <v>0.93</v>
      </c>
    </row>
    <row r="12" spans="1:6" ht="14.25">
      <c r="A12" s="5" t="s">
        <v>270</v>
      </c>
      <c r="B12" s="11">
        <v>70</v>
      </c>
      <c r="C12" s="5" t="s">
        <v>38</v>
      </c>
      <c r="D12" s="15">
        <v>0.98</v>
      </c>
      <c r="E12" s="14" t="s">
        <v>47</v>
      </c>
      <c r="F12" s="29">
        <v>0.97</v>
      </c>
    </row>
    <row r="13" spans="1:6" ht="14.25">
      <c r="A13" s="5" t="s">
        <v>14</v>
      </c>
      <c r="B13" s="11">
        <v>90</v>
      </c>
      <c r="C13" s="5" t="s">
        <v>36</v>
      </c>
      <c r="D13" s="15">
        <v>0.82</v>
      </c>
      <c r="E13" s="14" t="s">
        <v>44</v>
      </c>
      <c r="F13" s="29">
        <v>0.9</v>
      </c>
    </row>
    <row r="14" spans="1:6" ht="14.25">
      <c r="A14" s="5" t="s">
        <v>15</v>
      </c>
      <c r="B14" s="11">
        <v>60</v>
      </c>
      <c r="C14" s="5" t="s">
        <v>37</v>
      </c>
      <c r="D14" s="15">
        <v>0.9</v>
      </c>
      <c r="E14" s="14" t="s">
        <v>46</v>
      </c>
      <c r="F14" s="29">
        <v>1</v>
      </c>
    </row>
    <row r="15" spans="1:6" ht="14.25">
      <c r="A15" s="5" t="s">
        <v>16</v>
      </c>
      <c r="B15" s="11">
        <v>60</v>
      </c>
      <c r="C15" s="30"/>
      <c r="D15" s="23"/>
      <c r="E15" s="17"/>
      <c r="F15" s="32"/>
    </row>
    <row r="16" spans="1:6" ht="14.25">
      <c r="A16" s="5" t="s">
        <v>17</v>
      </c>
      <c r="B16" s="11">
        <v>45</v>
      </c>
      <c r="C16" s="263" t="s">
        <v>48</v>
      </c>
      <c r="D16" s="272"/>
      <c r="E16" s="270" t="s">
        <v>58</v>
      </c>
      <c r="F16" s="273"/>
    </row>
    <row r="17" spans="1:6" ht="14.25">
      <c r="A17" s="5" t="s">
        <v>10</v>
      </c>
      <c r="B17" s="11">
        <v>70</v>
      </c>
      <c r="C17" s="26" t="s">
        <v>43</v>
      </c>
      <c r="D17" s="2" t="s">
        <v>28</v>
      </c>
      <c r="E17" s="21" t="s">
        <v>59</v>
      </c>
      <c r="F17" s="27" t="s">
        <v>28</v>
      </c>
    </row>
    <row r="18" spans="1:6" ht="14.25">
      <c r="A18" s="5" t="s">
        <v>11</v>
      </c>
      <c r="B18" s="11">
        <v>70</v>
      </c>
      <c r="C18" s="4" t="s">
        <v>50</v>
      </c>
      <c r="D18" s="13">
        <v>0.9</v>
      </c>
      <c r="E18" s="35" t="s">
        <v>68</v>
      </c>
      <c r="F18" s="33">
        <v>0.89</v>
      </c>
    </row>
    <row r="19" spans="1:6" ht="14.25">
      <c r="A19" s="5" t="s">
        <v>9</v>
      </c>
      <c r="B19" s="11">
        <v>70</v>
      </c>
      <c r="C19" s="5" t="s">
        <v>53</v>
      </c>
      <c r="D19" s="15">
        <v>0.96</v>
      </c>
      <c r="E19" s="36" t="s">
        <v>275</v>
      </c>
      <c r="F19" s="34">
        <v>1</v>
      </c>
    </row>
    <row r="20" spans="1:6" ht="14.25">
      <c r="A20" s="5" t="s">
        <v>12</v>
      </c>
      <c r="B20" s="11">
        <v>80</v>
      </c>
      <c r="C20" s="5" t="s">
        <v>52</v>
      </c>
      <c r="D20" s="15">
        <v>0.93</v>
      </c>
      <c r="E20" s="36" t="s">
        <v>62</v>
      </c>
      <c r="F20" s="34">
        <v>0.91</v>
      </c>
    </row>
    <row r="21" spans="1:6" ht="14.25">
      <c r="A21" s="5" t="s">
        <v>13</v>
      </c>
      <c r="B21" s="11">
        <v>80</v>
      </c>
      <c r="C21" s="5" t="s">
        <v>54</v>
      </c>
      <c r="D21" s="15">
        <v>0.97</v>
      </c>
      <c r="E21" s="36" t="s">
        <v>63</v>
      </c>
      <c r="F21" s="34">
        <v>0.92</v>
      </c>
    </row>
    <row r="22" spans="1:6" ht="14.25">
      <c r="A22" s="5" t="s">
        <v>22</v>
      </c>
      <c r="B22" s="11">
        <v>85</v>
      </c>
      <c r="C22" s="5" t="s">
        <v>55</v>
      </c>
      <c r="D22" s="15">
        <v>0.8</v>
      </c>
      <c r="E22" s="36" t="s">
        <v>61</v>
      </c>
      <c r="F22" s="34">
        <v>0.905</v>
      </c>
    </row>
    <row r="23" spans="1:6" ht="14.25">
      <c r="A23" s="5" t="s">
        <v>18</v>
      </c>
      <c r="B23" s="11">
        <v>55</v>
      </c>
      <c r="C23" s="5" t="s">
        <v>56</v>
      </c>
      <c r="D23" s="15">
        <v>0.98</v>
      </c>
      <c r="E23" s="36" t="s">
        <v>64</v>
      </c>
      <c r="F23" s="34">
        <v>0.93</v>
      </c>
    </row>
    <row r="24" spans="1:6" ht="14.25">
      <c r="A24" s="5" t="s">
        <v>19</v>
      </c>
      <c r="B24" s="11">
        <v>65</v>
      </c>
      <c r="C24" s="5" t="s">
        <v>51</v>
      </c>
      <c r="D24" s="15">
        <v>0.83</v>
      </c>
      <c r="E24" s="36" t="s">
        <v>60</v>
      </c>
      <c r="F24" s="34">
        <v>0.9</v>
      </c>
    </row>
    <row r="25" spans="1:6" ht="14.25">
      <c r="A25" s="5" t="s">
        <v>20</v>
      </c>
      <c r="B25" s="11">
        <v>75</v>
      </c>
      <c r="C25" s="5" t="s">
        <v>106</v>
      </c>
      <c r="D25" s="15">
        <v>0.88</v>
      </c>
      <c r="E25" s="36" t="s">
        <v>65</v>
      </c>
      <c r="F25" s="34">
        <v>0.95</v>
      </c>
    </row>
    <row r="26" spans="1:6" ht="14.25">
      <c r="A26" s="5" t="s">
        <v>21</v>
      </c>
      <c r="B26" s="11">
        <v>75</v>
      </c>
      <c r="C26" s="5" t="s">
        <v>49</v>
      </c>
      <c r="D26" s="15">
        <v>0.85</v>
      </c>
      <c r="E26" s="36" t="s">
        <v>66</v>
      </c>
      <c r="F26" s="34">
        <v>0.98</v>
      </c>
    </row>
    <row r="27" spans="1:6" ht="14.25">
      <c r="A27" s="5" t="s">
        <v>23</v>
      </c>
      <c r="B27" s="11">
        <v>60</v>
      </c>
      <c r="C27" s="5" t="s">
        <v>57</v>
      </c>
      <c r="D27" s="15">
        <v>1</v>
      </c>
      <c r="E27" s="36" t="s">
        <v>67</v>
      </c>
      <c r="F27" s="34">
        <v>0.99</v>
      </c>
    </row>
    <row r="28" spans="1:6" ht="14.25">
      <c r="A28" s="5" t="s">
        <v>40</v>
      </c>
      <c r="B28" s="11">
        <v>90</v>
      </c>
      <c r="C28" s="5"/>
      <c r="D28" s="22"/>
      <c r="E28" s="36"/>
      <c r="F28" s="7"/>
    </row>
    <row r="29" spans="1:6" ht="14.25">
      <c r="A29" s="5" t="s">
        <v>25</v>
      </c>
      <c r="B29" s="11">
        <v>85</v>
      </c>
      <c r="C29" s="5"/>
      <c r="D29" s="22"/>
      <c r="E29" s="36"/>
      <c r="F29" s="7"/>
    </row>
    <row r="30" spans="1:6" ht="14.25">
      <c r="A30" s="5" t="s">
        <v>24</v>
      </c>
      <c r="B30" s="11">
        <v>90</v>
      </c>
      <c r="C30" s="5"/>
      <c r="D30" s="22"/>
      <c r="E30" s="36"/>
      <c r="F30" s="7"/>
    </row>
    <row r="31" spans="1:6" ht="14.25">
      <c r="A31" s="5"/>
      <c r="B31" s="25"/>
      <c r="C31" s="5"/>
      <c r="D31" s="22"/>
      <c r="E31" s="36"/>
      <c r="F31" s="7"/>
    </row>
    <row r="32" spans="1:6" ht="15" thickBot="1">
      <c r="A32" s="45"/>
      <c r="B32" s="48"/>
      <c r="C32" s="45"/>
      <c r="D32" s="46"/>
      <c r="E32" s="37"/>
      <c r="F32" s="8"/>
    </row>
    <row r="33" spans="1:6" ht="15">
      <c r="A33" s="267" t="s">
        <v>107</v>
      </c>
      <c r="B33" s="268"/>
      <c r="C33" s="268"/>
      <c r="D33" s="268"/>
      <c r="E33" s="268"/>
      <c r="F33" s="269"/>
    </row>
    <row r="34" spans="1:6" ht="14.25">
      <c r="A34" s="281" t="s">
        <v>69</v>
      </c>
      <c r="B34" s="282"/>
      <c r="C34" s="280" t="s">
        <v>74</v>
      </c>
      <c r="D34" s="259"/>
      <c r="E34" s="260" t="s">
        <v>99</v>
      </c>
      <c r="F34" s="279"/>
    </row>
    <row r="35" spans="1:6" ht="14.25">
      <c r="A35" s="26" t="s">
        <v>43</v>
      </c>
      <c r="B35" s="38" t="s">
        <v>28</v>
      </c>
      <c r="C35" s="2" t="s">
        <v>75</v>
      </c>
      <c r="D35" s="2" t="s">
        <v>28</v>
      </c>
      <c r="E35" s="2" t="s">
        <v>100</v>
      </c>
      <c r="F35" s="27" t="s">
        <v>28</v>
      </c>
    </row>
    <row r="36" spans="1:6" ht="18.75">
      <c r="A36" s="4" t="s">
        <v>71</v>
      </c>
      <c r="B36" s="13">
        <v>0.93</v>
      </c>
      <c r="C36" s="12" t="s">
        <v>76</v>
      </c>
      <c r="D36" s="13">
        <v>1</v>
      </c>
      <c r="E36" s="12" t="s">
        <v>108</v>
      </c>
      <c r="F36" s="28">
        <v>0.95</v>
      </c>
    </row>
    <row r="37" spans="1:6" ht="18.75">
      <c r="A37" s="5" t="s">
        <v>450</v>
      </c>
      <c r="B37" s="15">
        <v>0.99</v>
      </c>
      <c r="C37" s="14" t="s">
        <v>77</v>
      </c>
      <c r="D37" s="15">
        <v>1</v>
      </c>
      <c r="E37" s="14" t="s">
        <v>109</v>
      </c>
      <c r="F37" s="29">
        <v>1</v>
      </c>
    </row>
    <row r="38" spans="1:6" ht="18.75">
      <c r="A38" s="5" t="s">
        <v>70</v>
      </c>
      <c r="B38" s="15">
        <v>0.9</v>
      </c>
      <c r="C38" s="14" t="s">
        <v>78</v>
      </c>
      <c r="D38" s="15">
        <v>1</v>
      </c>
      <c r="E38" s="14" t="s">
        <v>110</v>
      </c>
      <c r="F38" s="29">
        <v>0.93</v>
      </c>
    </row>
    <row r="39" spans="1:6" ht="18.75">
      <c r="A39" s="5" t="s">
        <v>111</v>
      </c>
      <c r="B39" s="15">
        <v>0.94</v>
      </c>
      <c r="C39" s="14" t="s">
        <v>79</v>
      </c>
      <c r="D39" s="15">
        <v>1</v>
      </c>
      <c r="E39" s="14" t="s">
        <v>112</v>
      </c>
      <c r="F39" s="29">
        <v>0.98</v>
      </c>
    </row>
    <row r="40" spans="1:6" ht="18.75">
      <c r="A40" s="5" t="s">
        <v>334</v>
      </c>
      <c r="B40" s="15">
        <v>1</v>
      </c>
      <c r="C40" s="14" t="s">
        <v>80</v>
      </c>
      <c r="D40" s="15">
        <v>1.26</v>
      </c>
      <c r="E40" s="14" t="s">
        <v>113</v>
      </c>
      <c r="F40" s="29">
        <v>0.91</v>
      </c>
    </row>
    <row r="41" spans="1:6" ht="18.75">
      <c r="A41" s="5" t="s">
        <v>453</v>
      </c>
      <c r="B41" s="22">
        <v>0.98</v>
      </c>
      <c r="C41" s="14" t="s">
        <v>81</v>
      </c>
      <c r="D41" s="15">
        <v>1.2</v>
      </c>
      <c r="E41" s="14" t="s">
        <v>114</v>
      </c>
      <c r="F41" s="29">
        <v>0.96</v>
      </c>
    </row>
    <row r="42" spans="1:6" ht="18.75">
      <c r="A42" s="5" t="s">
        <v>73</v>
      </c>
      <c r="B42" s="15">
        <v>0.97</v>
      </c>
      <c r="C42" s="14" t="s">
        <v>82</v>
      </c>
      <c r="D42" s="15">
        <v>1.15</v>
      </c>
      <c r="E42" s="14" t="s">
        <v>115</v>
      </c>
      <c r="F42" s="29">
        <v>0.89</v>
      </c>
    </row>
    <row r="43" spans="1:6" ht="18.75">
      <c r="A43" s="5" t="s">
        <v>72</v>
      </c>
      <c r="B43" s="15">
        <v>0.95</v>
      </c>
      <c r="C43" s="14" t="s">
        <v>83</v>
      </c>
      <c r="D43" s="15">
        <v>1.07</v>
      </c>
      <c r="E43" s="14" t="s">
        <v>116</v>
      </c>
      <c r="F43" s="29">
        <v>0.94</v>
      </c>
    </row>
    <row r="44" spans="1:6" ht="18.75">
      <c r="A44" s="5" t="s">
        <v>335</v>
      </c>
      <c r="B44" s="22">
        <v>0.98</v>
      </c>
      <c r="C44" s="14" t="s">
        <v>84</v>
      </c>
      <c r="D44" s="15">
        <v>1.48</v>
      </c>
      <c r="E44" s="14" t="s">
        <v>117</v>
      </c>
      <c r="F44" s="29">
        <v>0.87</v>
      </c>
    </row>
    <row r="45" spans="1:6" ht="18.75">
      <c r="A45" s="5"/>
      <c r="B45" s="15"/>
      <c r="C45" s="14" t="s">
        <v>85</v>
      </c>
      <c r="D45" s="15">
        <v>1.37</v>
      </c>
      <c r="E45" s="14" t="s">
        <v>118</v>
      </c>
      <c r="F45" s="29">
        <v>0.92</v>
      </c>
    </row>
    <row r="46" spans="1:6" ht="18.75">
      <c r="A46" s="30"/>
      <c r="B46" s="18"/>
      <c r="C46" s="14" t="s">
        <v>86</v>
      </c>
      <c r="D46" s="15">
        <v>1.25</v>
      </c>
      <c r="E46" s="14" t="s">
        <v>119</v>
      </c>
      <c r="F46" s="29">
        <v>0.85</v>
      </c>
    </row>
    <row r="47" spans="1:6" ht="18.75">
      <c r="A47" s="277" t="s">
        <v>276</v>
      </c>
      <c r="B47" s="278"/>
      <c r="C47" s="14" t="s">
        <v>87</v>
      </c>
      <c r="D47" s="15">
        <v>1.12</v>
      </c>
      <c r="E47" s="14" t="s">
        <v>120</v>
      </c>
      <c r="F47" s="29">
        <v>0.9</v>
      </c>
    </row>
    <row r="48" spans="1:6" ht="18.75">
      <c r="A48" s="44" t="s">
        <v>43</v>
      </c>
      <c r="B48" s="41" t="s">
        <v>28</v>
      </c>
      <c r="C48" s="14" t="s">
        <v>88</v>
      </c>
      <c r="D48" s="15">
        <v>1.75</v>
      </c>
      <c r="E48" s="14" t="s">
        <v>121</v>
      </c>
      <c r="F48" s="29">
        <v>0.83</v>
      </c>
    </row>
    <row r="49" spans="1:6" ht="18.75">
      <c r="A49" s="5" t="s">
        <v>96</v>
      </c>
      <c r="B49" s="42">
        <v>0.995</v>
      </c>
      <c r="C49" s="14" t="s">
        <v>89</v>
      </c>
      <c r="D49" s="15">
        <v>1.6</v>
      </c>
      <c r="E49" s="14" t="s">
        <v>122</v>
      </c>
      <c r="F49" s="29">
        <v>0.88</v>
      </c>
    </row>
    <row r="50" spans="1:6" ht="18.75">
      <c r="A50" s="5" t="s">
        <v>336</v>
      </c>
      <c r="B50" s="15">
        <v>1</v>
      </c>
      <c r="C50" s="14" t="s">
        <v>90</v>
      </c>
      <c r="D50" s="15">
        <v>1.4</v>
      </c>
      <c r="E50" s="14" t="s">
        <v>123</v>
      </c>
      <c r="F50" s="29">
        <v>0.81</v>
      </c>
    </row>
    <row r="51" spans="1:6" ht="18.75">
      <c r="A51" s="5" t="s">
        <v>93</v>
      </c>
      <c r="B51" s="42">
        <v>0.88</v>
      </c>
      <c r="C51" s="14" t="s">
        <v>91</v>
      </c>
      <c r="D51" s="15">
        <v>1.17</v>
      </c>
      <c r="E51" s="14" t="s">
        <v>124</v>
      </c>
      <c r="F51" s="29">
        <v>0.86</v>
      </c>
    </row>
    <row r="52" spans="1:6" ht="18.75">
      <c r="A52" s="5" t="s">
        <v>97</v>
      </c>
      <c r="B52" s="42">
        <v>0.998</v>
      </c>
      <c r="C52" s="14"/>
      <c r="D52" s="15"/>
      <c r="E52" s="14" t="s">
        <v>125</v>
      </c>
      <c r="F52" s="29">
        <v>0.79</v>
      </c>
    </row>
    <row r="53" spans="1:6" ht="18.75">
      <c r="A53" s="5" t="s">
        <v>95</v>
      </c>
      <c r="B53" s="42">
        <v>0.99</v>
      </c>
      <c r="C53" s="14"/>
      <c r="D53" s="15"/>
      <c r="E53" s="14" t="s">
        <v>126</v>
      </c>
      <c r="F53" s="29">
        <v>0.84</v>
      </c>
    </row>
    <row r="54" spans="1:6" ht="18.75">
      <c r="A54" s="5" t="s">
        <v>98</v>
      </c>
      <c r="B54" s="42">
        <v>0.998</v>
      </c>
      <c r="C54" s="14"/>
      <c r="D54" s="15"/>
      <c r="E54" s="14" t="s">
        <v>127</v>
      </c>
      <c r="F54" s="29">
        <v>0.77</v>
      </c>
    </row>
    <row r="55" spans="1:6" ht="18.75">
      <c r="A55" s="5" t="s">
        <v>94</v>
      </c>
      <c r="B55" s="42">
        <v>0.95</v>
      </c>
      <c r="C55" s="14"/>
      <c r="D55" s="16"/>
      <c r="E55" s="14" t="s">
        <v>128</v>
      </c>
      <c r="F55" s="29">
        <v>0.84</v>
      </c>
    </row>
    <row r="56" spans="1:6" ht="18.75">
      <c r="A56" s="5" t="s">
        <v>92</v>
      </c>
      <c r="B56" s="42">
        <v>0.8</v>
      </c>
      <c r="C56" s="14"/>
      <c r="D56" s="16"/>
      <c r="E56" s="14" t="s">
        <v>129</v>
      </c>
      <c r="F56" s="29">
        <v>0.75</v>
      </c>
    </row>
    <row r="57" spans="1:6" ht="18.75">
      <c r="A57" s="5"/>
      <c r="B57" s="16"/>
      <c r="C57" s="14"/>
      <c r="D57" s="16"/>
      <c r="E57" s="14" t="s">
        <v>130</v>
      </c>
      <c r="F57" s="29">
        <v>0.8</v>
      </c>
    </row>
    <row r="58" spans="1:6" ht="14.25">
      <c r="A58" s="5"/>
      <c r="B58" s="16"/>
      <c r="C58" s="14"/>
      <c r="D58" s="16"/>
      <c r="E58" s="14"/>
      <c r="F58" s="7"/>
    </row>
    <row r="59" spans="1:6" ht="15" thickBot="1">
      <c r="A59" s="45"/>
      <c r="B59" s="46"/>
      <c r="C59" s="47"/>
      <c r="D59" s="46"/>
      <c r="E59" s="47"/>
      <c r="F59" s="8"/>
    </row>
    <row r="60" spans="1:6" ht="30" customHeight="1">
      <c r="A60" s="265" t="s">
        <v>131</v>
      </c>
      <c r="B60" s="266"/>
      <c r="C60" s="265" t="s">
        <v>281</v>
      </c>
      <c r="D60" s="266"/>
      <c r="E60" s="104"/>
      <c r="F60" s="105"/>
    </row>
    <row r="61" spans="1:6" ht="15">
      <c r="A61" s="274" t="s">
        <v>101</v>
      </c>
      <c r="B61" s="276"/>
      <c r="C61" s="109" t="s">
        <v>282</v>
      </c>
      <c r="D61" s="109" t="s">
        <v>283</v>
      </c>
      <c r="E61" s="54"/>
      <c r="F61" s="55"/>
    </row>
    <row r="62" spans="1:6" ht="15">
      <c r="A62" s="26" t="s">
        <v>43</v>
      </c>
      <c r="B62" s="2" t="s">
        <v>28</v>
      </c>
      <c r="C62" s="110" t="s">
        <v>2</v>
      </c>
      <c r="D62" s="111" t="s">
        <v>284</v>
      </c>
      <c r="E62" s="54"/>
      <c r="F62" s="55"/>
    </row>
    <row r="63" spans="1:6" ht="14.25">
      <c r="A63" s="50" t="s">
        <v>102</v>
      </c>
      <c r="B63" s="112">
        <v>1</v>
      </c>
      <c r="C63" s="115" t="s">
        <v>290</v>
      </c>
      <c r="D63" s="118">
        <v>0.6</v>
      </c>
      <c r="E63" s="54"/>
      <c r="F63" s="55"/>
    </row>
    <row r="64" spans="1:6" ht="14.25">
      <c r="A64" s="5" t="s">
        <v>135</v>
      </c>
      <c r="B64" s="113">
        <v>0.86</v>
      </c>
      <c r="C64" s="116" t="s">
        <v>308</v>
      </c>
      <c r="D64" s="119">
        <v>0.6</v>
      </c>
      <c r="E64" s="54"/>
      <c r="F64" s="55"/>
    </row>
    <row r="65" spans="1:6" ht="14.25">
      <c r="A65" s="5" t="s">
        <v>132</v>
      </c>
      <c r="B65" s="113">
        <v>0.96</v>
      </c>
      <c r="C65" s="116" t="s">
        <v>309</v>
      </c>
      <c r="D65" s="119">
        <v>0.29</v>
      </c>
      <c r="E65" s="54"/>
      <c r="F65" s="55"/>
    </row>
    <row r="66" spans="1:6" ht="14.25">
      <c r="A66" s="5" t="s">
        <v>133</v>
      </c>
      <c r="B66" s="113">
        <v>0.93</v>
      </c>
      <c r="C66" s="116" t="s">
        <v>305</v>
      </c>
      <c r="D66" s="119">
        <v>0.23</v>
      </c>
      <c r="E66" s="54"/>
      <c r="F66" s="55"/>
    </row>
    <row r="67" spans="1:6" ht="14.25">
      <c r="A67" s="5" t="s">
        <v>134</v>
      </c>
      <c r="B67" s="113">
        <v>0.89</v>
      </c>
      <c r="C67" s="116" t="s">
        <v>306</v>
      </c>
      <c r="D67" s="119">
        <v>0.1</v>
      </c>
      <c r="E67" s="54"/>
      <c r="F67" s="55"/>
    </row>
    <row r="68" spans="1:6" ht="14.25">
      <c r="A68" s="5"/>
      <c r="B68" s="25"/>
      <c r="C68" s="116" t="s">
        <v>307</v>
      </c>
      <c r="D68" s="119">
        <v>0.17</v>
      </c>
      <c r="E68" s="54"/>
      <c r="F68" s="55"/>
    </row>
    <row r="69" spans="1:6" ht="14.25">
      <c r="A69" s="5"/>
      <c r="B69" s="25"/>
      <c r="C69" s="116" t="s">
        <v>310</v>
      </c>
      <c r="D69" s="119">
        <v>0.9</v>
      </c>
      <c r="E69" s="54"/>
      <c r="F69" s="55"/>
    </row>
    <row r="70" spans="1:6" ht="14.25">
      <c r="A70" s="30"/>
      <c r="B70" s="114"/>
      <c r="C70" s="116" t="s">
        <v>311</v>
      </c>
      <c r="D70" s="119">
        <v>2.5</v>
      </c>
      <c r="E70" s="54"/>
      <c r="F70" s="55"/>
    </row>
    <row r="71" spans="1:6" ht="14.25">
      <c r="A71" s="274" t="s">
        <v>103</v>
      </c>
      <c r="B71" s="275"/>
      <c r="C71" s="116" t="s">
        <v>312</v>
      </c>
      <c r="D71" s="119">
        <v>1.7</v>
      </c>
      <c r="E71" s="54"/>
      <c r="F71" s="55"/>
    </row>
    <row r="72" spans="1:6" ht="14.25">
      <c r="A72" s="26" t="s">
        <v>43</v>
      </c>
      <c r="B72" s="38" t="s">
        <v>28</v>
      </c>
      <c r="C72" s="116" t="s">
        <v>285</v>
      </c>
      <c r="D72" s="119">
        <v>4.5</v>
      </c>
      <c r="E72" s="54"/>
      <c r="F72" s="55"/>
    </row>
    <row r="73" spans="1:6" ht="14.25">
      <c r="A73" s="50" t="s">
        <v>359</v>
      </c>
      <c r="B73" s="112">
        <v>0.9</v>
      </c>
      <c r="C73" s="116" t="s">
        <v>287</v>
      </c>
      <c r="D73" s="119">
        <v>1.25</v>
      </c>
      <c r="E73" s="54"/>
      <c r="F73" s="55"/>
    </row>
    <row r="74" spans="1:6" ht="14.25">
      <c r="A74" s="5" t="s">
        <v>360</v>
      </c>
      <c r="B74" s="113">
        <v>0.96</v>
      </c>
      <c r="C74" s="116" t="s">
        <v>98</v>
      </c>
      <c r="D74" s="132">
        <v>0.01</v>
      </c>
      <c r="E74" s="54"/>
      <c r="F74" s="55"/>
    </row>
    <row r="75" spans="1:6" ht="14.25">
      <c r="A75" s="5" t="s">
        <v>361</v>
      </c>
      <c r="B75" s="113">
        <v>0.94</v>
      </c>
      <c r="C75" s="116" t="s">
        <v>286</v>
      </c>
      <c r="D75" s="119">
        <v>1.7</v>
      </c>
      <c r="E75" s="54"/>
      <c r="F75" s="55"/>
    </row>
    <row r="76" spans="1:6" ht="14.25">
      <c r="A76" s="5" t="s">
        <v>389</v>
      </c>
      <c r="B76" s="113">
        <v>0.9</v>
      </c>
      <c r="C76" s="116" t="s">
        <v>289</v>
      </c>
      <c r="D76" s="119">
        <v>0.9</v>
      </c>
      <c r="E76" s="54"/>
      <c r="F76" s="55"/>
    </row>
    <row r="77" spans="1:6" ht="14.25">
      <c r="A77" s="5" t="s">
        <v>390</v>
      </c>
      <c r="B77" s="113">
        <v>0.96</v>
      </c>
      <c r="C77" s="116" t="s">
        <v>288</v>
      </c>
      <c r="D77" s="119">
        <v>1.7</v>
      </c>
      <c r="E77" s="54"/>
      <c r="F77" s="55"/>
    </row>
    <row r="78" spans="1:6" ht="14.25">
      <c r="A78" s="5" t="s">
        <v>391</v>
      </c>
      <c r="B78" s="113">
        <v>0.94</v>
      </c>
      <c r="C78" s="130" t="s">
        <v>313</v>
      </c>
      <c r="D78" s="131">
        <v>0.6</v>
      </c>
      <c r="E78" s="54"/>
      <c r="F78" s="55"/>
    </row>
    <row r="79" spans="1:6" ht="14.25">
      <c r="A79" s="5" t="s">
        <v>273</v>
      </c>
      <c r="B79" s="113">
        <v>1</v>
      </c>
      <c r="C79" s="130" t="s">
        <v>314</v>
      </c>
      <c r="D79" s="131">
        <v>0.74</v>
      </c>
      <c r="E79" s="54"/>
      <c r="F79" s="55"/>
    </row>
    <row r="80" spans="1:6" ht="14.25">
      <c r="A80" s="5" t="s">
        <v>395</v>
      </c>
      <c r="B80" s="113">
        <v>0.9</v>
      </c>
      <c r="C80" s="117"/>
      <c r="D80" s="120"/>
      <c r="E80" s="54"/>
      <c r="F80" s="55"/>
    </row>
    <row r="81" spans="1:6" ht="14.25">
      <c r="A81" s="5" t="s">
        <v>396</v>
      </c>
      <c r="B81" s="113">
        <v>0.96</v>
      </c>
      <c r="C81" s="274" t="s">
        <v>104</v>
      </c>
      <c r="D81" s="276"/>
      <c r="E81" s="54"/>
      <c r="F81" s="55"/>
    </row>
    <row r="82" spans="1:6" ht="14.25">
      <c r="A82" s="5" t="s">
        <v>397</v>
      </c>
      <c r="B82" s="113">
        <v>0.94</v>
      </c>
      <c r="C82" s="26" t="s">
        <v>105</v>
      </c>
      <c r="D82" s="2" t="s">
        <v>28</v>
      </c>
      <c r="E82" s="54"/>
      <c r="F82" s="55"/>
    </row>
    <row r="83" spans="1:6" ht="14.25">
      <c r="A83" s="5" t="s">
        <v>338</v>
      </c>
      <c r="B83" s="113">
        <v>0.9</v>
      </c>
      <c r="C83" s="51" t="s">
        <v>263</v>
      </c>
      <c r="D83" s="49">
        <v>1.01</v>
      </c>
      <c r="E83" s="54"/>
      <c r="F83" s="55"/>
    </row>
    <row r="84" spans="1:6" ht="14.25">
      <c r="A84" s="5" t="s">
        <v>339</v>
      </c>
      <c r="B84" s="113">
        <v>0.96</v>
      </c>
      <c r="C84" s="52" t="s">
        <v>266</v>
      </c>
      <c r="D84" s="40">
        <v>1</v>
      </c>
      <c r="E84" s="54"/>
      <c r="F84" s="55"/>
    </row>
    <row r="85" spans="1:6" ht="14.25">
      <c r="A85" s="5" t="s">
        <v>340</v>
      </c>
      <c r="B85" s="113">
        <v>0.94</v>
      </c>
      <c r="C85" s="52" t="s">
        <v>264</v>
      </c>
      <c r="D85" s="40">
        <v>0.99</v>
      </c>
      <c r="E85" s="54"/>
      <c r="F85" s="55"/>
    </row>
    <row r="86" spans="1:6" ht="14.25">
      <c r="A86" s="5" t="s">
        <v>386</v>
      </c>
      <c r="B86" s="113">
        <v>0.9</v>
      </c>
      <c r="C86" s="52" t="s">
        <v>265</v>
      </c>
      <c r="D86" s="40">
        <v>0.98</v>
      </c>
      <c r="E86" s="54"/>
      <c r="F86" s="55"/>
    </row>
    <row r="87" spans="1:6" ht="14.25">
      <c r="A87" s="5" t="s">
        <v>387</v>
      </c>
      <c r="B87" s="113">
        <v>0.96</v>
      </c>
      <c r="C87" s="5"/>
      <c r="D87" s="39"/>
      <c r="E87" s="54"/>
      <c r="F87" s="55"/>
    </row>
    <row r="88" spans="1:6" ht="14.25">
      <c r="A88" s="5" t="s">
        <v>388</v>
      </c>
      <c r="B88" s="113">
        <v>0.94</v>
      </c>
      <c r="C88" s="5"/>
      <c r="D88" s="39"/>
      <c r="E88" s="54"/>
      <c r="F88" s="55"/>
    </row>
    <row r="89" spans="1:6" ht="14.25">
      <c r="A89" s="5" t="s">
        <v>398</v>
      </c>
      <c r="B89" s="113">
        <v>0.9</v>
      </c>
      <c r="C89" s="5"/>
      <c r="D89" s="39"/>
      <c r="E89" s="54"/>
      <c r="F89" s="55"/>
    </row>
    <row r="90" spans="1:6" ht="15" thickBot="1">
      <c r="A90" s="5" t="s">
        <v>399</v>
      </c>
      <c r="B90" s="113">
        <v>0.96</v>
      </c>
      <c r="C90" s="45"/>
      <c r="D90" s="53"/>
      <c r="E90" s="54"/>
      <c r="F90" s="55"/>
    </row>
    <row r="91" spans="1:6" ht="14.25">
      <c r="A91" s="5" t="s">
        <v>400</v>
      </c>
      <c r="B91" s="113">
        <v>0.94</v>
      </c>
      <c r="C91" s="54"/>
      <c r="D91" s="54"/>
      <c r="E91" s="54"/>
      <c r="F91" s="55"/>
    </row>
    <row r="92" spans="1:6" ht="14.25">
      <c r="A92" s="5" t="s">
        <v>383</v>
      </c>
      <c r="B92" s="113">
        <v>0.9</v>
      </c>
      <c r="C92" s="54"/>
      <c r="D92" s="54"/>
      <c r="E92" s="54"/>
      <c r="F92" s="55"/>
    </row>
    <row r="93" spans="1:6" ht="15" thickBot="1">
      <c r="A93" s="5" t="s">
        <v>384</v>
      </c>
      <c r="B93" s="113">
        <v>0.96</v>
      </c>
      <c r="C93" s="56"/>
      <c r="D93" s="56"/>
      <c r="E93" s="56"/>
      <c r="F93" s="57"/>
    </row>
    <row r="94" spans="1:2" ht="14.25">
      <c r="A94" s="5" t="s">
        <v>385</v>
      </c>
      <c r="B94" s="113">
        <v>0.94</v>
      </c>
    </row>
    <row r="95" spans="1:2" ht="14.25">
      <c r="A95" s="5" t="s">
        <v>344</v>
      </c>
      <c r="B95" s="113">
        <v>0.9</v>
      </c>
    </row>
    <row r="96" spans="1:2" ht="14.25">
      <c r="A96" s="5" t="s">
        <v>345</v>
      </c>
      <c r="B96" s="113">
        <v>0.96</v>
      </c>
    </row>
    <row r="97" spans="1:2" ht="14.25">
      <c r="A97" s="5" t="s">
        <v>346</v>
      </c>
      <c r="B97" s="113">
        <v>0.94</v>
      </c>
    </row>
    <row r="98" spans="1:2" ht="14.25">
      <c r="A98" s="5" t="s">
        <v>401</v>
      </c>
      <c r="B98" s="113">
        <v>0.91</v>
      </c>
    </row>
    <row r="99" spans="1:2" ht="14.25">
      <c r="A99" s="5" t="s">
        <v>402</v>
      </c>
      <c r="B99" s="113">
        <v>0.87</v>
      </c>
    </row>
    <row r="100" spans="1:2" ht="14.25">
      <c r="A100" s="5" t="s">
        <v>403</v>
      </c>
      <c r="B100" s="113">
        <v>0.95</v>
      </c>
    </row>
    <row r="101" spans="1:2" ht="14.25">
      <c r="A101" s="5" t="s">
        <v>431</v>
      </c>
      <c r="B101" s="113">
        <v>0.91</v>
      </c>
    </row>
    <row r="102" spans="1:2" ht="14.25">
      <c r="A102" s="5" t="s">
        <v>432</v>
      </c>
      <c r="B102" s="113">
        <v>0.87</v>
      </c>
    </row>
    <row r="103" spans="1:2" ht="14.25">
      <c r="A103" s="5" t="s">
        <v>433</v>
      </c>
      <c r="B103" s="113">
        <v>0.95</v>
      </c>
    </row>
    <row r="104" spans="1:2" ht="14.25">
      <c r="A104" s="5" t="s">
        <v>350</v>
      </c>
      <c r="B104" s="113">
        <v>0.9</v>
      </c>
    </row>
    <row r="105" spans="1:2" ht="14.25">
      <c r="A105" s="5" t="s">
        <v>351</v>
      </c>
      <c r="B105" s="113">
        <v>0.96</v>
      </c>
    </row>
    <row r="106" spans="1:2" ht="14.25">
      <c r="A106" s="5" t="s">
        <v>352</v>
      </c>
      <c r="B106" s="113">
        <v>0.94</v>
      </c>
    </row>
    <row r="107" spans="1:2" ht="14.25">
      <c r="A107" s="5" t="s">
        <v>347</v>
      </c>
      <c r="B107" s="113">
        <v>0.9</v>
      </c>
    </row>
    <row r="108" spans="1:2" ht="14.25">
      <c r="A108" s="5" t="s">
        <v>348</v>
      </c>
      <c r="B108" s="113">
        <v>0.96</v>
      </c>
    </row>
    <row r="109" spans="1:2" ht="14.25">
      <c r="A109" s="5" t="s">
        <v>349</v>
      </c>
      <c r="B109" s="113">
        <v>0.94</v>
      </c>
    </row>
    <row r="110" spans="1:2" ht="14.25">
      <c r="A110" s="5" t="s">
        <v>365</v>
      </c>
      <c r="B110" s="113">
        <v>0.9</v>
      </c>
    </row>
    <row r="111" spans="1:2" ht="14.25">
      <c r="A111" s="5" t="s">
        <v>366</v>
      </c>
      <c r="B111" s="113">
        <v>0.96</v>
      </c>
    </row>
    <row r="112" spans="1:2" ht="14.25">
      <c r="A112" s="5" t="s">
        <v>367</v>
      </c>
      <c r="B112" s="113">
        <v>0.94</v>
      </c>
    </row>
    <row r="113" spans="1:2" ht="14.25">
      <c r="A113" s="5" t="s">
        <v>440</v>
      </c>
      <c r="B113" s="113">
        <v>0.91</v>
      </c>
    </row>
    <row r="114" spans="1:2" ht="14.25">
      <c r="A114" s="5" t="s">
        <v>441</v>
      </c>
      <c r="B114" s="113">
        <v>0.87</v>
      </c>
    </row>
    <row r="115" spans="1:2" ht="14.25">
      <c r="A115" s="5" t="s">
        <v>442</v>
      </c>
      <c r="B115" s="113">
        <v>0.95</v>
      </c>
    </row>
    <row r="116" spans="1:2" ht="14.25">
      <c r="A116" s="5" t="s">
        <v>446</v>
      </c>
      <c r="B116" s="113">
        <v>0.9</v>
      </c>
    </row>
    <row r="117" spans="1:2" ht="14.25">
      <c r="A117" s="5" t="s">
        <v>447</v>
      </c>
      <c r="B117" s="113">
        <v>0.96</v>
      </c>
    </row>
    <row r="118" spans="1:2" ht="14.25">
      <c r="A118" s="5" t="s">
        <v>448</v>
      </c>
      <c r="B118" s="113">
        <v>0.94</v>
      </c>
    </row>
    <row r="119" spans="1:2" ht="14.25">
      <c r="A119" s="5" t="s">
        <v>416</v>
      </c>
      <c r="B119" s="113">
        <v>0.91</v>
      </c>
    </row>
    <row r="120" spans="1:2" ht="14.25">
      <c r="A120" s="5" t="s">
        <v>417</v>
      </c>
      <c r="B120" s="113">
        <v>0.87</v>
      </c>
    </row>
    <row r="121" spans="1:2" ht="14.25">
      <c r="A121" s="5" t="s">
        <v>418</v>
      </c>
      <c r="B121" s="113">
        <v>0.95</v>
      </c>
    </row>
    <row r="122" spans="1:2" ht="14.25">
      <c r="A122" s="5" t="s">
        <v>425</v>
      </c>
      <c r="B122" s="113">
        <v>0.91</v>
      </c>
    </row>
    <row r="123" spans="1:2" ht="14.25">
      <c r="A123" s="5" t="s">
        <v>426</v>
      </c>
      <c r="B123" s="113">
        <v>0.87</v>
      </c>
    </row>
    <row r="124" spans="1:2" ht="14.25">
      <c r="A124" s="5" t="s">
        <v>427</v>
      </c>
      <c r="B124" s="113">
        <v>0.95</v>
      </c>
    </row>
    <row r="125" spans="1:2" ht="14.25">
      <c r="A125" s="5" t="s">
        <v>353</v>
      </c>
      <c r="B125" s="113">
        <v>0.9</v>
      </c>
    </row>
    <row r="126" spans="1:2" ht="14.25">
      <c r="A126" s="5" t="s">
        <v>354</v>
      </c>
      <c r="B126" s="113">
        <v>0.96</v>
      </c>
    </row>
    <row r="127" spans="1:2" ht="14.25">
      <c r="A127" s="5" t="s">
        <v>355</v>
      </c>
      <c r="B127" s="113">
        <v>0.94</v>
      </c>
    </row>
    <row r="128" spans="1:2" ht="14.25">
      <c r="A128" s="5" t="s">
        <v>356</v>
      </c>
      <c r="B128" s="113">
        <v>0.9</v>
      </c>
    </row>
    <row r="129" spans="1:2" ht="14.25">
      <c r="A129" s="5" t="s">
        <v>357</v>
      </c>
      <c r="B129" s="113">
        <v>0.96</v>
      </c>
    </row>
    <row r="130" spans="1:2" ht="14.25">
      <c r="A130" s="5" t="s">
        <v>358</v>
      </c>
      <c r="B130" s="113">
        <v>0.94</v>
      </c>
    </row>
    <row r="131" spans="1:2" ht="14.25">
      <c r="A131" s="5" t="s">
        <v>377</v>
      </c>
      <c r="B131" s="113">
        <v>0.9</v>
      </c>
    </row>
    <row r="132" spans="1:2" ht="14.25">
      <c r="A132" s="5" t="s">
        <v>378</v>
      </c>
      <c r="B132" s="113">
        <v>0.96</v>
      </c>
    </row>
    <row r="133" spans="1:2" ht="14.25">
      <c r="A133" s="5" t="s">
        <v>379</v>
      </c>
      <c r="B133" s="113">
        <v>0.94</v>
      </c>
    </row>
    <row r="134" spans="1:2" ht="14.25">
      <c r="A134" s="5" t="s">
        <v>410</v>
      </c>
      <c r="B134" s="113">
        <v>0.91</v>
      </c>
    </row>
    <row r="135" spans="1:2" ht="14.25">
      <c r="A135" s="5" t="s">
        <v>411</v>
      </c>
      <c r="B135" s="113">
        <v>0.87</v>
      </c>
    </row>
    <row r="136" spans="1:2" ht="14.25">
      <c r="A136" s="5" t="s">
        <v>412</v>
      </c>
      <c r="B136" s="113">
        <v>0.95</v>
      </c>
    </row>
    <row r="137" spans="1:2" ht="14.25">
      <c r="A137" s="5" t="s">
        <v>443</v>
      </c>
      <c r="B137" s="113">
        <v>0.91</v>
      </c>
    </row>
    <row r="138" spans="1:2" ht="14.25">
      <c r="A138" s="5" t="s">
        <v>444</v>
      </c>
      <c r="B138" s="113">
        <v>0.87</v>
      </c>
    </row>
    <row r="139" spans="1:2" ht="14.25">
      <c r="A139" s="5" t="s">
        <v>445</v>
      </c>
      <c r="B139" s="113">
        <v>0.95</v>
      </c>
    </row>
    <row r="140" spans="1:2" ht="14.25">
      <c r="A140" s="5" t="s">
        <v>362</v>
      </c>
      <c r="B140" s="113">
        <v>0.9</v>
      </c>
    </row>
    <row r="141" spans="1:2" ht="14.25">
      <c r="A141" s="5" t="s">
        <v>363</v>
      </c>
      <c r="B141" s="113">
        <v>0.96</v>
      </c>
    </row>
    <row r="142" spans="1:2" ht="14.25">
      <c r="A142" s="5" t="s">
        <v>364</v>
      </c>
      <c r="B142" s="113">
        <v>0.94</v>
      </c>
    </row>
    <row r="143" spans="1:2" ht="14.25">
      <c r="A143" s="5" t="s">
        <v>437</v>
      </c>
      <c r="B143" s="113">
        <v>0.91</v>
      </c>
    </row>
    <row r="144" spans="1:2" ht="14.25">
      <c r="A144" s="5" t="s">
        <v>438</v>
      </c>
      <c r="B144" s="113">
        <v>0.87</v>
      </c>
    </row>
    <row r="145" spans="1:2" ht="14.25">
      <c r="A145" s="5" t="s">
        <v>439</v>
      </c>
      <c r="B145" s="113">
        <v>0.95</v>
      </c>
    </row>
    <row r="146" spans="1:2" ht="14.25">
      <c r="A146" s="5" t="s">
        <v>407</v>
      </c>
      <c r="B146" s="113">
        <v>0.91</v>
      </c>
    </row>
    <row r="147" spans="1:2" ht="14.25">
      <c r="A147" s="5" t="s">
        <v>408</v>
      </c>
      <c r="B147" s="113">
        <v>0.87</v>
      </c>
    </row>
    <row r="148" spans="1:2" ht="14.25">
      <c r="A148" s="5" t="s">
        <v>409</v>
      </c>
      <c r="B148" s="113">
        <v>0.95</v>
      </c>
    </row>
    <row r="149" spans="1:2" ht="14.25">
      <c r="A149" s="5" t="s">
        <v>419</v>
      </c>
      <c r="B149" s="113">
        <v>0.91</v>
      </c>
    </row>
    <row r="150" spans="1:2" ht="14.25">
      <c r="A150" s="5" t="s">
        <v>420</v>
      </c>
      <c r="B150" s="113">
        <v>0.87</v>
      </c>
    </row>
    <row r="151" spans="1:2" ht="14.25">
      <c r="A151" s="5" t="s">
        <v>421</v>
      </c>
      <c r="B151" s="113">
        <v>0.95</v>
      </c>
    </row>
    <row r="152" spans="1:2" ht="14.25">
      <c r="A152" s="5" t="s">
        <v>434</v>
      </c>
      <c r="B152" s="113">
        <v>0.91</v>
      </c>
    </row>
    <row r="153" spans="1:2" ht="14.25">
      <c r="A153" s="5" t="s">
        <v>435</v>
      </c>
      <c r="B153" s="113">
        <v>0.87</v>
      </c>
    </row>
    <row r="154" spans="1:2" ht="14.25">
      <c r="A154" s="5" t="s">
        <v>436</v>
      </c>
      <c r="B154" s="113">
        <v>0.95</v>
      </c>
    </row>
    <row r="155" spans="1:2" ht="14.25">
      <c r="A155" s="5" t="s">
        <v>341</v>
      </c>
      <c r="B155" s="113">
        <v>0.91</v>
      </c>
    </row>
    <row r="156" spans="1:2" ht="14.25">
      <c r="A156" s="5" t="s">
        <v>342</v>
      </c>
      <c r="B156" s="113">
        <v>0.87</v>
      </c>
    </row>
    <row r="157" spans="1:2" ht="14.25">
      <c r="A157" s="5" t="s">
        <v>343</v>
      </c>
      <c r="B157" s="113">
        <v>0.95</v>
      </c>
    </row>
    <row r="158" spans="1:2" ht="14.25">
      <c r="A158" s="5" t="s">
        <v>392</v>
      </c>
      <c r="B158" s="113">
        <v>0.9</v>
      </c>
    </row>
    <row r="159" spans="1:2" ht="14.25">
      <c r="A159" s="5" t="s">
        <v>393</v>
      </c>
      <c r="B159" s="113">
        <v>0.96</v>
      </c>
    </row>
    <row r="160" spans="1:2" ht="14.25">
      <c r="A160" s="5" t="s">
        <v>394</v>
      </c>
      <c r="B160" s="113">
        <v>0.94</v>
      </c>
    </row>
    <row r="161" spans="1:2" ht="14.25">
      <c r="A161" s="5" t="s">
        <v>404</v>
      </c>
      <c r="B161" s="113">
        <v>0.91</v>
      </c>
    </row>
    <row r="162" spans="1:2" ht="14.25">
      <c r="A162" s="5" t="s">
        <v>405</v>
      </c>
      <c r="B162" s="113">
        <v>0.87</v>
      </c>
    </row>
    <row r="163" spans="1:2" ht="14.25">
      <c r="A163" s="5" t="s">
        <v>406</v>
      </c>
      <c r="B163" s="113">
        <v>0.95</v>
      </c>
    </row>
    <row r="164" spans="1:2" ht="14.25">
      <c r="A164" s="5" t="s">
        <v>413</v>
      </c>
      <c r="B164" s="113">
        <v>0.91</v>
      </c>
    </row>
    <row r="165" spans="1:2" ht="14.25">
      <c r="A165" s="5" t="s">
        <v>414</v>
      </c>
      <c r="B165" s="113">
        <v>0.87</v>
      </c>
    </row>
    <row r="166" spans="1:2" ht="14.25">
      <c r="A166" s="5" t="s">
        <v>415</v>
      </c>
      <c r="B166" s="113">
        <v>0.95</v>
      </c>
    </row>
    <row r="167" spans="1:2" ht="14.25">
      <c r="A167" s="5" t="s">
        <v>422</v>
      </c>
      <c r="B167" s="113">
        <v>0.91</v>
      </c>
    </row>
    <row r="168" spans="1:2" ht="14.25">
      <c r="A168" s="5" t="s">
        <v>423</v>
      </c>
      <c r="B168" s="113">
        <v>0.87</v>
      </c>
    </row>
    <row r="169" spans="1:2" ht="14.25">
      <c r="A169" s="5" t="s">
        <v>424</v>
      </c>
      <c r="B169" s="113">
        <v>0.95</v>
      </c>
    </row>
    <row r="170" spans="1:2" ht="14.25">
      <c r="A170" s="5" t="s">
        <v>374</v>
      </c>
      <c r="B170" s="113">
        <v>0.9</v>
      </c>
    </row>
    <row r="171" spans="1:2" ht="14.25">
      <c r="A171" s="5" t="s">
        <v>375</v>
      </c>
      <c r="B171" s="113">
        <v>0.96</v>
      </c>
    </row>
    <row r="172" spans="1:2" ht="14.25">
      <c r="A172" s="5" t="s">
        <v>376</v>
      </c>
      <c r="B172" s="113">
        <v>0.94</v>
      </c>
    </row>
    <row r="173" spans="1:2" ht="14.25">
      <c r="A173" s="5" t="s">
        <v>368</v>
      </c>
      <c r="B173" s="113">
        <v>0.9</v>
      </c>
    </row>
    <row r="174" spans="1:2" ht="14.25">
      <c r="A174" s="5" t="s">
        <v>369</v>
      </c>
      <c r="B174" s="113">
        <v>0.96</v>
      </c>
    </row>
    <row r="175" spans="1:2" ht="14.25">
      <c r="A175" s="5" t="s">
        <v>370</v>
      </c>
      <c r="B175" s="113">
        <v>0.94</v>
      </c>
    </row>
    <row r="176" spans="1:2" ht="14.25">
      <c r="A176" s="5" t="s">
        <v>371</v>
      </c>
      <c r="B176" s="113">
        <v>0.9</v>
      </c>
    </row>
    <row r="177" spans="1:2" ht="14.25">
      <c r="A177" s="5" t="s">
        <v>372</v>
      </c>
      <c r="B177" s="113">
        <v>0.96</v>
      </c>
    </row>
    <row r="178" spans="1:2" ht="14.25">
      <c r="A178" s="5" t="s">
        <v>373</v>
      </c>
      <c r="B178" s="113">
        <v>0.94</v>
      </c>
    </row>
    <row r="179" spans="1:2" ht="14.25">
      <c r="A179" s="5" t="s">
        <v>380</v>
      </c>
      <c r="B179" s="113">
        <v>0.9</v>
      </c>
    </row>
    <row r="180" spans="1:2" ht="14.25">
      <c r="A180" s="5" t="s">
        <v>381</v>
      </c>
      <c r="B180" s="113">
        <v>0.96</v>
      </c>
    </row>
    <row r="181" spans="1:2" ht="14.25">
      <c r="A181" s="5" t="s">
        <v>382</v>
      </c>
      <c r="B181" s="113">
        <v>0.94</v>
      </c>
    </row>
    <row r="182" spans="1:2" ht="14.25">
      <c r="A182" s="5" t="s">
        <v>428</v>
      </c>
      <c r="B182" s="113">
        <v>0.91</v>
      </c>
    </row>
    <row r="183" spans="1:2" ht="14.25">
      <c r="A183" s="5" t="s">
        <v>429</v>
      </c>
      <c r="B183" s="113">
        <v>0.87</v>
      </c>
    </row>
    <row r="184" spans="1:2" ht="14.25">
      <c r="A184" s="5" t="s">
        <v>430</v>
      </c>
      <c r="B184" s="113">
        <v>0.95</v>
      </c>
    </row>
    <row r="185" spans="1:2" ht="14.25">
      <c r="A185" s="5" t="s">
        <v>272</v>
      </c>
      <c r="B185" s="113">
        <v>0.99</v>
      </c>
    </row>
  </sheetData>
  <sheetProtection password="CB29" sheet="1" objects="1" scenarios="1"/>
  <mergeCells count="18">
    <mergeCell ref="A71:B71"/>
    <mergeCell ref="C81:D81"/>
    <mergeCell ref="A47:B47"/>
    <mergeCell ref="E34:F34"/>
    <mergeCell ref="A61:B61"/>
    <mergeCell ref="C34:D34"/>
    <mergeCell ref="A34:B34"/>
    <mergeCell ref="C60:D60"/>
    <mergeCell ref="C9:D9"/>
    <mergeCell ref="A60:B60"/>
    <mergeCell ref="A33:F33"/>
    <mergeCell ref="E9:F9"/>
    <mergeCell ref="C16:D16"/>
    <mergeCell ref="E16:F16"/>
    <mergeCell ref="A1:B1"/>
    <mergeCell ref="C2:D2"/>
    <mergeCell ref="E2:F2"/>
    <mergeCell ref="C1:F1"/>
  </mergeCells>
  <printOptions/>
  <pageMargins left="0.41" right="0.33" top="0.87" bottom="0.73" header="0.5" footer="0.5"/>
  <pageSetup horizontalDpi="600" verticalDpi="600" orientation="landscape" r:id="rId1"/>
  <headerFooter alignWithMargins="0">
    <oddHeader>&amp;LUSDA-NRCS-NM&amp;C&amp;D&amp;R&amp;F Page &amp;P</oddHeader>
  </headerFooter>
  <rowBreaks count="2" manualBreakCount="2">
    <brk id="32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Sporcic</dc:creator>
  <cp:keywords/>
  <dc:description/>
  <cp:lastModifiedBy>Mike Sporcic</cp:lastModifiedBy>
  <cp:lastPrinted>2001-11-14T20:48:48Z</cp:lastPrinted>
  <dcterms:created xsi:type="dcterms:W3CDTF">2001-06-12T17:03:52Z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